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2.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defaultThemeVersion="124226"/>
  <mc:AlternateContent xmlns:mc="http://schemas.openxmlformats.org/markup-compatibility/2006">
    <mc:Choice Requires="x15">
      <x15ac:absPath xmlns:x15ac="http://schemas.microsoft.com/office/spreadsheetml/2010/11/ac" url="Z:\TRAFFICCONTROL\SECURE\COST_ESTIMATOR_(Excel)\2023_TCP_Estimator\"/>
    </mc:Choice>
  </mc:AlternateContent>
  <xr:revisionPtr revIDLastSave="0" documentId="13_ncr:1_{AB0B79B2-D3DE-412D-AE03-E20E909F833C}" xr6:coauthVersionLast="47" xr6:coauthVersionMax="47" xr10:uidLastSave="{00000000-0000-0000-0000-000000000000}"/>
  <bookViews>
    <workbookView xWindow="57480" yWindow="-120" windowWidth="29040" windowHeight="15840" tabRatio="936" xr2:uid="{00000000-000D-0000-FFFF-FFFF00000000}"/>
  </bookViews>
  <sheets>
    <sheet name="Instructions - READ FIRST" sheetId="1" r:id="rId1"/>
    <sheet name="SIGNS" sheetId="5" r:id="rId2"/>
    <sheet name="BARRICADES" sheetId="9" r:id="rId3"/>
    <sheet name="BARRIER &amp; GUARDRAIL" sheetId="3" r:id="rId4"/>
    <sheet name="ATTENUATORS" sheetId="15" r:id="rId5"/>
    <sheet name="BARRIER Accessories" sheetId="17" r:id="rId6"/>
    <sheet name="CHANNELIZERS - DRUMS, PCD, BCD" sheetId="2" r:id="rId7"/>
    <sheet name="TEMPORARY CURB RAMPS" sheetId="21" r:id="rId8"/>
    <sheet name="TEMPORARY WALKS" sheetId="22" r:id="rId9"/>
    <sheet name="MARKERS &amp; DELINEATORS" sheetId="14" r:id="rId10"/>
    <sheet name="TRANSVERSE RUMBLE STRIPS" sheetId="20" r:id="rId11"/>
    <sheet name="STRIPING &amp; LEGENDS" sheetId="10" r:id="rId12"/>
    <sheet name="MARKING REMOVAL" sheetId="12" r:id="rId13"/>
    <sheet name="TAPE" sheetId="13" r:id="rId14"/>
    <sheet name="PCMS, ARROWS &amp; RADAR" sheetId="16" r:id="rId15"/>
    <sheet name="SMART WZ SYSTEMS(00229)" sheetId="18" r:id="rId16"/>
    <sheet name="TP&amp;DT" sheetId="4" r:id="rId17"/>
    <sheet name="LAW ENFORCEMENT" sheetId="23" r:id="rId18"/>
    <sheet name="ESTIMATE SUMMARY" sheetId="6" r:id="rId19"/>
    <sheet name="TCP_PAY_ITEMS" sheetId="19" r:id="rId20"/>
    <sheet name="Additional Notes" sheetId="7" r:id="rId21"/>
  </sheets>
  <definedNames>
    <definedName name="CHECK2">'BARRIER &amp; GUARDRAIL'!#REF!</definedName>
    <definedName name="_xlnm.Print_Area" localSheetId="18">'ESTIMATE SUMMARY'!$A$1:$O$96</definedName>
    <definedName name="_xlnm.Print_Titles" localSheetId="4">ATTENUATORS!$1:$5</definedName>
    <definedName name="_xlnm.Print_Titles" localSheetId="2">BARRICADES!$1:$4</definedName>
    <definedName name="_xlnm.Print_Titles" localSheetId="3">'BARRIER &amp; GUARDRAIL'!$1:$3</definedName>
    <definedName name="_xlnm.Print_Titles" localSheetId="5">'BARRIER Accessories'!$1:$6</definedName>
    <definedName name="_xlnm.Print_Titles" localSheetId="6">'CHANNELIZERS - DRUMS, PCD, BCD'!$1:$4</definedName>
    <definedName name="_xlnm.Print_Titles" localSheetId="18">'ESTIMATE SUMMARY'!$1:$5</definedName>
    <definedName name="_xlnm.Print_Titles" localSheetId="9">'MARKERS &amp; DELINEATORS'!$1:$4</definedName>
    <definedName name="_xlnm.Print_Titles" localSheetId="14">'PCMS, ARROWS &amp; RADAR'!$1:$4</definedName>
    <definedName name="_xlnm.Print_Titles" localSheetId="1">SIGNS!$1:$5</definedName>
    <definedName name="_xlnm.Print_Titles" localSheetId="15">'SMART WZ SYSTEMS(00229)'!$1:$9</definedName>
    <definedName name="_xlnm.Print_Titles" localSheetId="11">'STRIPING &amp; LEGENDS'!$1:$3</definedName>
    <definedName name="_xlnm.Print_Titles" localSheetId="7">'TEMPORARY CURB RAMPS'!$1:$4</definedName>
    <definedName name="_xlnm.Print_Titles" localSheetId="16">'TP&amp;DT'!$1:$4</definedName>
    <definedName name="_xlnm.Print_Titles" localSheetId="10">'TRANSVERSE RUMBLE STRIPS'!$1:$3</definedName>
    <definedName name="solver_eng" localSheetId="1" hidden="1">1</definedName>
    <definedName name="solver_neg" localSheetId="1" hidden="1">1</definedName>
    <definedName name="solver_num" localSheetId="1" hidden="1">0</definedName>
    <definedName name="solver_opt" localSheetId="1" hidden="1">SIGNS!$I$184</definedName>
    <definedName name="solver_typ" localSheetId="1" hidden="1">1</definedName>
    <definedName name="solver_val" localSheetId="1" hidden="1">0</definedName>
    <definedName name="solver_ver" localSheetId="1" hidden="1">3</definedName>
    <definedName name="Z_555F2380_EAA6_4988_A685_CF8F62C17C19_.wvu.Rows" localSheetId="18" hidden="1">'ESTIMATE SUMMARY'!#REF!,'ESTIMATE SUMMARY'!#REF!,'ESTIMATE SUMMARY'!#REF!</definedName>
  </definedNames>
  <calcPr calcId="191029"/>
  <customWorkbookViews>
    <customWorkbookView name="Deena M. Hansen - Personal View" guid="{BB74A1C6-5E27-472D-B8C3-E947F1C4C13A}" mergeInterval="0" personalView="1" maximized="1" windowWidth="1276" windowHeight="915" tabRatio="915" activeSheetId="6"/>
    <customWorkbookView name="Scott McCanna - Personal View" guid="{555F2380-EAA6-4988-A685-CF8F62C17C19}" mergeInterval="0" personalView="1" maximized="1" windowWidth="948" windowHeight="853" tabRatio="915" activeSheetId="4"/>
  </customWorkbookViews>
  <webPublishing vml="1" allowPng="1"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0" i="12" l="1"/>
  <c r="F131" i="12"/>
  <c r="F132" i="12"/>
  <c r="F129" i="12"/>
  <c r="F78" i="12" l="1"/>
  <c r="F79" i="12"/>
  <c r="F80" i="12"/>
  <c r="F81" i="12"/>
  <c r="F82" i="12"/>
  <c r="F83" i="12"/>
  <c r="F77" i="12"/>
  <c r="B4" i="23" l="1"/>
  <c r="C94" i="6"/>
  <c r="H3" i="4"/>
  <c r="F3" i="4"/>
  <c r="F2" i="4"/>
  <c r="B3" i="4"/>
  <c r="B2" i="4"/>
  <c r="E24" i="6" l="1"/>
  <c r="P68" i="3"/>
  <c r="L43" i="3"/>
  <c r="M43" i="3" s="1"/>
  <c r="L45" i="3"/>
  <c r="M45" i="3" s="1"/>
  <c r="L47" i="3"/>
  <c r="M47" i="3" s="1"/>
  <c r="L49" i="3"/>
  <c r="M49" i="3" s="1"/>
  <c r="L51" i="3"/>
  <c r="M51" i="3" s="1"/>
  <c r="L53" i="3"/>
  <c r="M53" i="3" s="1"/>
  <c r="L55" i="3"/>
  <c r="M55" i="3" s="1"/>
  <c r="L57" i="3"/>
  <c r="M57" i="3" s="1"/>
  <c r="L59" i="3"/>
  <c r="M59" i="3" s="1"/>
  <c r="L61" i="3"/>
  <c r="M61" i="3" s="1"/>
  <c r="L63" i="3"/>
  <c r="M63" i="3" s="1"/>
  <c r="L65" i="3"/>
  <c r="M65" i="3" s="1"/>
  <c r="L41" i="3"/>
  <c r="M41" i="3" s="1"/>
  <c r="F8" i="20" l="1"/>
  <c r="G20" i="23"/>
  <c r="I20" i="23" s="1"/>
  <c r="L20" i="23" s="1"/>
  <c r="G21" i="23"/>
  <c r="I21" i="23" s="1"/>
  <c r="L21" i="23" s="1"/>
  <c r="G22" i="23"/>
  <c r="I22" i="23" s="1"/>
  <c r="L22" i="23" s="1"/>
  <c r="G23" i="23"/>
  <c r="I23" i="23" s="1"/>
  <c r="L23" i="23" s="1"/>
  <c r="G24" i="23"/>
  <c r="I24" i="23" s="1"/>
  <c r="L24" i="23" s="1"/>
  <c r="G19" i="23"/>
  <c r="G18" i="23"/>
  <c r="I18" i="23" s="1"/>
  <c r="L18" i="23" s="1"/>
  <c r="G17" i="23"/>
  <c r="I17" i="23" s="1"/>
  <c r="L17" i="23" s="1"/>
  <c r="I19" i="23" l="1"/>
  <c r="L19" i="23" s="1"/>
  <c r="L25" i="23" s="1"/>
  <c r="E94" i="6" s="1"/>
  <c r="G94" i="6" s="1"/>
  <c r="I4" i="23"/>
  <c r="I3" i="23"/>
  <c r="B3" i="23"/>
  <c r="B2" i="23"/>
  <c r="E111" i="10" l="1"/>
  <c r="E112" i="10"/>
  <c r="E113" i="10"/>
  <c r="E114" i="10"/>
  <c r="E115" i="10"/>
  <c r="H19" i="5" l="1"/>
  <c r="J19" i="5"/>
  <c r="G17" i="6" l="1"/>
  <c r="F90" i="12"/>
  <c r="F91" i="12"/>
  <c r="F92" i="12"/>
  <c r="F93" i="12"/>
  <c r="F89" i="12"/>
  <c r="F88" i="12"/>
  <c r="F71" i="13"/>
  <c r="F72" i="13"/>
  <c r="F73" i="13"/>
  <c r="F74" i="13"/>
  <c r="F75" i="13"/>
  <c r="F70" i="13"/>
  <c r="F151" i="13"/>
  <c r="F152" i="13"/>
  <c r="F153" i="13"/>
  <c r="F154" i="13"/>
  <c r="F155" i="13"/>
  <c r="F150" i="13"/>
  <c r="F230" i="13"/>
  <c r="F231" i="13"/>
  <c r="F232" i="13"/>
  <c r="F233" i="13"/>
  <c r="F234" i="13"/>
  <c r="F229" i="13"/>
  <c r="F174" i="12"/>
  <c r="F175" i="12"/>
  <c r="F176" i="12"/>
  <c r="F177" i="12"/>
  <c r="F178" i="12"/>
  <c r="F173" i="12"/>
  <c r="F179" i="12" s="1"/>
  <c r="F180" i="10"/>
  <c r="F181" i="10"/>
  <c r="F182" i="10"/>
  <c r="F183" i="10"/>
  <c r="F184" i="10"/>
  <c r="F179" i="10"/>
  <c r="F185" i="10" s="1"/>
  <c r="F235" i="13"/>
  <c r="E110" i="10"/>
  <c r="E99" i="10"/>
  <c r="E100" i="10"/>
  <c r="E101" i="10"/>
  <c r="E102" i="10"/>
  <c r="E103" i="10"/>
  <c r="E104" i="10"/>
  <c r="E105" i="10"/>
  <c r="E98" i="10"/>
  <c r="L64" i="6"/>
  <c r="H60" i="5"/>
  <c r="H59" i="5"/>
  <c r="F40" i="20"/>
  <c r="F39" i="20"/>
  <c r="F38" i="20"/>
  <c r="F37" i="20"/>
  <c r="F36" i="20"/>
  <c r="F35" i="20"/>
  <c r="F30" i="20"/>
  <c r="F29" i="20"/>
  <c r="F28" i="20"/>
  <c r="F27" i="20"/>
  <c r="F26" i="20"/>
  <c r="F21" i="20"/>
  <c r="F22" i="20" s="1"/>
  <c r="E59" i="6" s="1"/>
  <c r="G59" i="6" s="1"/>
  <c r="F20" i="20"/>
  <c r="F19" i="20"/>
  <c r="F18" i="20"/>
  <c r="F17" i="20"/>
  <c r="F9" i="20"/>
  <c r="F10" i="20"/>
  <c r="F13" i="20" s="1"/>
  <c r="E62" i="6" s="1"/>
  <c r="G62" i="6" s="1"/>
  <c r="F11" i="20"/>
  <c r="F12" i="20"/>
  <c r="K65" i="18"/>
  <c r="E81" i="6" s="1"/>
  <c r="G81" i="6" s="1"/>
  <c r="F65" i="18"/>
  <c r="G25" i="6"/>
  <c r="J151" i="5"/>
  <c r="H151" i="5"/>
  <c r="H165" i="5"/>
  <c r="J165" i="5"/>
  <c r="J149" i="5"/>
  <c r="H149" i="5"/>
  <c r="F25" i="22"/>
  <c r="F24" i="22"/>
  <c r="F23" i="22"/>
  <c r="F22" i="22"/>
  <c r="F21" i="22"/>
  <c r="F20" i="22"/>
  <c r="F19" i="22"/>
  <c r="F9" i="22"/>
  <c r="F10" i="22"/>
  <c r="F11" i="22"/>
  <c r="F12" i="22"/>
  <c r="F13" i="22"/>
  <c r="F14" i="22"/>
  <c r="F15" i="22"/>
  <c r="F16" i="22"/>
  <c r="F17" i="22"/>
  <c r="F18" i="22"/>
  <c r="F26" i="22"/>
  <c r="F27" i="22"/>
  <c r="F28" i="22"/>
  <c r="F29" i="22"/>
  <c r="F8" i="22"/>
  <c r="F7" i="22"/>
  <c r="K3" i="22"/>
  <c r="H3" i="22"/>
  <c r="B3" i="22"/>
  <c r="H2" i="22"/>
  <c r="B2" i="22"/>
  <c r="G84" i="6"/>
  <c r="L84" i="6"/>
  <c r="N84" i="6"/>
  <c r="G90" i="6"/>
  <c r="J148" i="5"/>
  <c r="J147" i="5"/>
  <c r="J146" i="5"/>
  <c r="J145" i="5"/>
  <c r="H145" i="5"/>
  <c r="H146" i="5"/>
  <c r="H147" i="5"/>
  <c r="H148" i="5"/>
  <c r="C19" i="21"/>
  <c r="E65" i="6" s="1"/>
  <c r="G65" i="6" s="1"/>
  <c r="L3" i="21"/>
  <c r="J3" i="21"/>
  <c r="E3" i="21"/>
  <c r="B3" i="21"/>
  <c r="J2" i="21"/>
  <c r="J3" i="20"/>
  <c r="H3" i="20"/>
  <c r="B3" i="20"/>
  <c r="I2" i="20"/>
  <c r="C61" i="2"/>
  <c r="E67" i="6" s="1"/>
  <c r="G67" i="6" s="1"/>
  <c r="H158" i="5"/>
  <c r="J158" i="5"/>
  <c r="H157" i="5"/>
  <c r="J157" i="5"/>
  <c r="H159" i="5"/>
  <c r="J159" i="5"/>
  <c r="J160" i="5"/>
  <c r="H160" i="5"/>
  <c r="L39" i="6"/>
  <c r="D41" i="17"/>
  <c r="E40" i="6" s="1"/>
  <c r="G40" i="6" s="1"/>
  <c r="C41" i="17"/>
  <c r="E39" i="6"/>
  <c r="G39" i="6" s="1"/>
  <c r="C43" i="16"/>
  <c r="E74" i="6" s="1"/>
  <c r="G74" i="6" s="1"/>
  <c r="N74" i="6"/>
  <c r="L74" i="6"/>
  <c r="F51" i="18"/>
  <c r="K51" i="18"/>
  <c r="E80" i="6" s="1"/>
  <c r="G80" i="6" s="1"/>
  <c r="L34" i="6"/>
  <c r="L29" i="6"/>
  <c r="C31" i="16"/>
  <c r="E72" i="2"/>
  <c r="G72" i="2" s="1"/>
  <c r="E73" i="2"/>
  <c r="G73" i="2" s="1"/>
  <c r="C17" i="16"/>
  <c r="E72" i="6"/>
  <c r="G72" i="6" s="1"/>
  <c r="C58" i="16"/>
  <c r="E82" i="6" s="1"/>
  <c r="G82" i="6" s="1"/>
  <c r="H73" i="5"/>
  <c r="J73" i="5"/>
  <c r="H72" i="5"/>
  <c r="J72" i="5"/>
  <c r="D35" i="18"/>
  <c r="D22" i="18"/>
  <c r="K22" i="18"/>
  <c r="E78" i="6" s="1"/>
  <c r="G78" i="6" s="1"/>
  <c r="K35" i="18"/>
  <c r="E79" i="6" s="1"/>
  <c r="G79" i="6" s="1"/>
  <c r="I4" i="18"/>
  <c r="B4" i="18"/>
  <c r="I3" i="18"/>
  <c r="B3" i="18"/>
  <c r="H62" i="5"/>
  <c r="J62" i="5"/>
  <c r="H79" i="5"/>
  <c r="J79" i="5"/>
  <c r="H78" i="5"/>
  <c r="J78" i="5"/>
  <c r="G34" i="4"/>
  <c r="F138" i="12"/>
  <c r="F137" i="12"/>
  <c r="F136" i="12"/>
  <c r="F84" i="12"/>
  <c r="F76" i="12"/>
  <c r="L10" i="6"/>
  <c r="L11" i="6"/>
  <c r="L13" i="6"/>
  <c r="L14" i="6"/>
  <c r="L15" i="6"/>
  <c r="L16" i="6"/>
  <c r="L19" i="6"/>
  <c r="L20" i="6"/>
  <c r="L21" i="6"/>
  <c r="L23" i="6"/>
  <c r="L24" i="6"/>
  <c r="L27" i="6"/>
  <c r="L28" i="6"/>
  <c r="L30" i="6"/>
  <c r="L32" i="6"/>
  <c r="L31" i="6"/>
  <c r="L33" i="6"/>
  <c r="L36" i="6"/>
  <c r="L38" i="6"/>
  <c r="L42" i="6"/>
  <c r="L43" i="6"/>
  <c r="L44" i="6"/>
  <c r="L45" i="6"/>
  <c r="L46" i="6"/>
  <c r="L47" i="6"/>
  <c r="L49" i="6"/>
  <c r="L48" i="6"/>
  <c r="L50" i="6"/>
  <c r="L51" i="6"/>
  <c r="L52" i="6"/>
  <c r="L53" i="6"/>
  <c r="L56" i="6"/>
  <c r="L54" i="6"/>
  <c r="L69" i="6"/>
  <c r="L72" i="6"/>
  <c r="L73" i="6"/>
  <c r="L85" i="6"/>
  <c r="L86" i="6"/>
  <c r="L87" i="6"/>
  <c r="L88" i="6"/>
  <c r="L89" i="6"/>
  <c r="L8" i="6"/>
  <c r="F87" i="14"/>
  <c r="F86" i="14"/>
  <c r="F116" i="14"/>
  <c r="F115" i="14"/>
  <c r="F114" i="14"/>
  <c r="F55" i="14"/>
  <c r="B3" i="3"/>
  <c r="G3" i="3"/>
  <c r="M3" i="3"/>
  <c r="P3" i="3"/>
  <c r="F58" i="14"/>
  <c r="F57" i="14"/>
  <c r="F56" i="14"/>
  <c r="F54" i="14"/>
  <c r="F53" i="14"/>
  <c r="F59" i="14" s="1"/>
  <c r="H28" i="5"/>
  <c r="J28" i="5"/>
  <c r="H27" i="5"/>
  <c r="J27" i="5"/>
  <c r="H30" i="5"/>
  <c r="J30" i="5"/>
  <c r="H29" i="5"/>
  <c r="J29" i="5"/>
  <c r="J6" i="5"/>
  <c r="F117" i="14"/>
  <c r="F118" i="14"/>
  <c r="F119" i="14"/>
  <c r="F113" i="14"/>
  <c r="F43" i="14"/>
  <c r="F44" i="14"/>
  <c r="F45" i="14"/>
  <c r="F42" i="14"/>
  <c r="F184" i="13"/>
  <c r="F185" i="13"/>
  <c r="F186" i="13"/>
  <c r="F183" i="13"/>
  <c r="F105" i="13"/>
  <c r="F106" i="13"/>
  <c r="F107" i="13"/>
  <c r="F104" i="13"/>
  <c r="F30" i="13"/>
  <c r="F31" i="13"/>
  <c r="F32" i="13"/>
  <c r="F29" i="13"/>
  <c r="F142" i="10"/>
  <c r="F143" i="10"/>
  <c r="F144" i="10"/>
  <c r="F141" i="10"/>
  <c r="I3" i="16"/>
  <c r="G3" i="16"/>
  <c r="B3" i="16"/>
  <c r="G2" i="16"/>
  <c r="C10" i="17"/>
  <c r="F10" i="17" s="1"/>
  <c r="C11" i="17"/>
  <c r="F11" i="17" s="1"/>
  <c r="C12" i="17"/>
  <c r="F12" i="17" s="1"/>
  <c r="C13" i="17"/>
  <c r="F13" i="17" s="1"/>
  <c r="C14" i="17"/>
  <c r="F14" i="17" s="1"/>
  <c r="C15" i="17"/>
  <c r="F15" i="17" s="1"/>
  <c r="C16" i="17"/>
  <c r="F16" i="17" s="1"/>
  <c r="I80" i="3"/>
  <c r="E21" i="6" s="1"/>
  <c r="G21" i="6" s="1"/>
  <c r="H80" i="3"/>
  <c r="E20" i="6" s="1"/>
  <c r="G20" i="6" s="1"/>
  <c r="G80" i="3"/>
  <c r="E19" i="6" s="1"/>
  <c r="G19" i="6" s="1"/>
  <c r="F80" i="3"/>
  <c r="E18" i="6" s="1"/>
  <c r="G18" i="6" s="1"/>
  <c r="E80" i="3"/>
  <c r="E16" i="6" s="1"/>
  <c r="G16" i="6" s="1"/>
  <c r="D80" i="3"/>
  <c r="E15" i="6" s="1"/>
  <c r="G15" i="6" s="1"/>
  <c r="C80" i="3"/>
  <c r="E14" i="6" s="1"/>
  <c r="G14" i="6" s="1"/>
  <c r="B80" i="3"/>
  <c r="E13" i="6" s="1"/>
  <c r="G13" i="6" s="1"/>
  <c r="D8" i="3"/>
  <c r="M8" i="3" s="1"/>
  <c r="D10" i="3"/>
  <c r="M10" i="3" s="1"/>
  <c r="D12" i="3"/>
  <c r="M12" i="3" s="1"/>
  <c r="D16" i="3"/>
  <c r="M16" i="3" s="1"/>
  <c r="D14" i="3"/>
  <c r="M14" i="3" s="1"/>
  <c r="D20" i="3"/>
  <c r="M20" i="3" s="1"/>
  <c r="D18" i="3"/>
  <c r="M18" i="3" s="1"/>
  <c r="D22" i="3"/>
  <c r="M22" i="3" s="1"/>
  <c r="D24" i="3"/>
  <c r="M24" i="3" s="1"/>
  <c r="D26" i="3"/>
  <c r="M26" i="3" s="1"/>
  <c r="D28" i="3"/>
  <c r="M28" i="3" s="1"/>
  <c r="D30" i="3"/>
  <c r="M30" i="3" s="1"/>
  <c r="D32" i="3"/>
  <c r="M32" i="3" s="1"/>
  <c r="H99" i="5"/>
  <c r="H58" i="5"/>
  <c r="J58" i="5"/>
  <c r="C9" i="17"/>
  <c r="F9" i="17" s="1"/>
  <c r="D29" i="17"/>
  <c r="E37" i="6" s="1"/>
  <c r="G37" i="6" s="1"/>
  <c r="C29" i="17"/>
  <c r="E36" i="6" s="1"/>
  <c r="G36" i="6" s="1"/>
  <c r="B3" i="17"/>
  <c r="E3" i="17"/>
  <c r="B4" i="17"/>
  <c r="E4" i="17"/>
  <c r="E14" i="2"/>
  <c r="G14" i="2" s="1"/>
  <c r="E17" i="2"/>
  <c r="G17" i="2" s="1"/>
  <c r="E24" i="2"/>
  <c r="G24" i="2" s="1"/>
  <c r="E112" i="4"/>
  <c r="E111" i="4"/>
  <c r="E106" i="4"/>
  <c r="E107" i="4"/>
  <c r="E105" i="4"/>
  <c r="E103" i="4"/>
  <c r="E104" i="4"/>
  <c r="E102" i="4"/>
  <c r="E101" i="4"/>
  <c r="E95" i="4"/>
  <c r="E96" i="4"/>
  <c r="E91" i="4"/>
  <c r="E89" i="4"/>
  <c r="E90" i="4"/>
  <c r="E88" i="4"/>
  <c r="E87" i="4"/>
  <c r="E86" i="4"/>
  <c r="E85" i="4"/>
  <c r="C45" i="2"/>
  <c r="E64" i="6" s="1"/>
  <c r="G64" i="6" s="1"/>
  <c r="G72" i="4"/>
  <c r="H72" i="4" s="1"/>
  <c r="G69" i="4"/>
  <c r="H69" i="4" s="1"/>
  <c r="G70" i="4"/>
  <c r="H70" i="4" s="1"/>
  <c r="G71" i="4"/>
  <c r="H71" i="4" s="1"/>
  <c r="G73" i="4"/>
  <c r="H73" i="4" s="1"/>
  <c r="G74" i="4"/>
  <c r="H74" i="4" s="1"/>
  <c r="G75" i="4"/>
  <c r="H75" i="4" s="1"/>
  <c r="G85" i="4"/>
  <c r="H85" i="4" s="1"/>
  <c r="G86" i="4"/>
  <c r="H86" i="4" s="1"/>
  <c r="G87" i="4"/>
  <c r="H87" i="4" s="1"/>
  <c r="G88" i="4"/>
  <c r="H88" i="4" s="1"/>
  <c r="G89" i="4"/>
  <c r="H89" i="4" s="1"/>
  <c r="G90" i="4"/>
  <c r="H90" i="4" s="1"/>
  <c r="G91" i="4"/>
  <c r="H91" i="4" s="1"/>
  <c r="G95" i="4"/>
  <c r="H95" i="4" s="1"/>
  <c r="G96" i="4"/>
  <c r="H96" i="4" s="1"/>
  <c r="G101" i="4"/>
  <c r="H101" i="4" s="1"/>
  <c r="G102" i="4"/>
  <c r="H102" i="4" s="1"/>
  <c r="G103" i="4"/>
  <c r="H103" i="4" s="1"/>
  <c r="G104" i="4"/>
  <c r="H104" i="4" s="1"/>
  <c r="G105" i="4"/>
  <c r="H105" i="4" s="1"/>
  <c r="G106" i="4"/>
  <c r="H106" i="4" s="1"/>
  <c r="G107" i="4"/>
  <c r="H107" i="4" s="1"/>
  <c r="G111" i="4"/>
  <c r="H111" i="4" s="1"/>
  <c r="G112" i="4"/>
  <c r="H112" i="4" s="1"/>
  <c r="G76" i="4"/>
  <c r="H76" i="4"/>
  <c r="G77" i="4"/>
  <c r="H77" i="4" s="1"/>
  <c r="G78" i="4"/>
  <c r="H78" i="4" s="1"/>
  <c r="G79" i="4"/>
  <c r="H79" i="4" s="1"/>
  <c r="G80" i="4"/>
  <c r="H80" i="4" s="1"/>
  <c r="G92" i="4"/>
  <c r="H92" i="4" s="1"/>
  <c r="G93" i="4"/>
  <c r="H93" i="4" s="1"/>
  <c r="G94" i="4"/>
  <c r="H94" i="4" s="1"/>
  <c r="G108" i="4"/>
  <c r="H108" i="4" s="1"/>
  <c r="G109" i="4"/>
  <c r="H109" i="4" s="1"/>
  <c r="G110" i="4"/>
  <c r="H110" i="4" s="1"/>
  <c r="E74" i="4"/>
  <c r="E75" i="4"/>
  <c r="E73" i="4"/>
  <c r="E79" i="4"/>
  <c r="E80" i="4"/>
  <c r="E72" i="4"/>
  <c r="E71" i="4"/>
  <c r="E70" i="4"/>
  <c r="E69" i="4"/>
  <c r="G76" i="6"/>
  <c r="H29" i="2"/>
  <c r="L29" i="2"/>
  <c r="E44" i="6" s="1"/>
  <c r="G44" i="6" s="1"/>
  <c r="C26" i="9"/>
  <c r="G26" i="9" s="1"/>
  <c r="D26" i="9"/>
  <c r="E26" i="9"/>
  <c r="C40" i="9"/>
  <c r="D40" i="9"/>
  <c r="E40" i="9"/>
  <c r="N10" i="6"/>
  <c r="N11" i="6"/>
  <c r="N13" i="6"/>
  <c r="N14" i="6"/>
  <c r="N15" i="6"/>
  <c r="N23" i="6"/>
  <c r="N24" i="6"/>
  <c r="N31" i="6"/>
  <c r="N33" i="6"/>
  <c r="N42" i="6"/>
  <c r="N43" i="6"/>
  <c r="N44" i="6"/>
  <c r="N45" i="6"/>
  <c r="N46" i="6"/>
  <c r="N49" i="6"/>
  <c r="N51" i="6"/>
  <c r="N52" i="6"/>
  <c r="N54" i="6"/>
  <c r="N73" i="6"/>
  <c r="N85" i="6"/>
  <c r="N88" i="6"/>
  <c r="N89" i="6"/>
  <c r="N8" i="6"/>
  <c r="H110" i="5"/>
  <c r="J110" i="5"/>
  <c r="F2" i="6"/>
  <c r="G3" i="6"/>
  <c r="E4" i="6"/>
  <c r="E3" i="6"/>
  <c r="B4" i="6"/>
  <c r="B3" i="6"/>
  <c r="K3" i="5"/>
  <c r="H3" i="5"/>
  <c r="J2" i="5"/>
  <c r="B3" i="5"/>
  <c r="K3" i="14"/>
  <c r="H2" i="14"/>
  <c r="B3" i="14"/>
  <c r="K3" i="13"/>
  <c r="H2" i="13"/>
  <c r="B3" i="13"/>
  <c r="K3" i="12"/>
  <c r="H2" i="12"/>
  <c r="B3" i="12"/>
  <c r="J3" i="10"/>
  <c r="E4" i="15"/>
  <c r="H3" i="14"/>
  <c r="H3" i="13"/>
  <c r="H3" i="12"/>
  <c r="I2" i="10"/>
  <c r="B3" i="10"/>
  <c r="E3" i="15"/>
  <c r="B4" i="15"/>
  <c r="B3" i="15"/>
  <c r="K3" i="9"/>
  <c r="M2" i="3"/>
  <c r="I2" i="9"/>
  <c r="B3" i="9"/>
  <c r="E3" i="2"/>
  <c r="H3" i="10"/>
  <c r="I3" i="9"/>
  <c r="J3" i="2"/>
  <c r="L3" i="2"/>
  <c r="J2" i="2"/>
  <c r="B3" i="2"/>
  <c r="F145" i="14"/>
  <c r="F146" i="14"/>
  <c r="F147" i="14"/>
  <c r="F148" i="14"/>
  <c r="F144" i="14"/>
  <c r="F136" i="14"/>
  <c r="F137" i="14"/>
  <c r="F138" i="14"/>
  <c r="F139" i="14"/>
  <c r="F140" i="14"/>
  <c r="F135" i="14"/>
  <c r="F128" i="14"/>
  <c r="F129" i="14"/>
  <c r="F130" i="14"/>
  <c r="F131" i="14"/>
  <c r="F127" i="14"/>
  <c r="F105" i="14"/>
  <c r="F106" i="14"/>
  <c r="F107" i="14"/>
  <c r="F108" i="14"/>
  <c r="F109" i="14"/>
  <c r="F104" i="14"/>
  <c r="F94" i="14"/>
  <c r="F99" i="14" s="1"/>
  <c r="F95" i="14"/>
  <c r="F96" i="14"/>
  <c r="F97" i="14"/>
  <c r="F98" i="14"/>
  <c r="F93" i="14"/>
  <c r="F83" i="14"/>
  <c r="F84" i="14"/>
  <c r="F85" i="14"/>
  <c r="F88" i="14"/>
  <c r="F89" i="14"/>
  <c r="F82" i="14"/>
  <c r="F70" i="14"/>
  <c r="F71" i="14"/>
  <c r="F72" i="14"/>
  <c r="F73" i="14"/>
  <c r="F69" i="14"/>
  <c r="F63" i="14"/>
  <c r="F66" i="14" s="1"/>
  <c r="F64" i="14"/>
  <c r="F65" i="14"/>
  <c r="F62" i="14"/>
  <c r="F34" i="14"/>
  <c r="F35" i="14"/>
  <c r="F36" i="14"/>
  <c r="F37" i="14"/>
  <c r="F38" i="14"/>
  <c r="F33" i="14"/>
  <c r="F21" i="14"/>
  <c r="F22" i="14"/>
  <c r="F23" i="14"/>
  <c r="F24" i="14"/>
  <c r="F25" i="14"/>
  <c r="F26" i="14"/>
  <c r="F27" i="14"/>
  <c r="F11" i="14"/>
  <c r="F12" i="14"/>
  <c r="F13" i="14"/>
  <c r="F14" i="14"/>
  <c r="F15" i="14"/>
  <c r="F16" i="14"/>
  <c r="F10" i="14"/>
  <c r="F20" i="14"/>
  <c r="H43" i="5"/>
  <c r="J43" i="5"/>
  <c r="H125" i="5"/>
  <c r="J125" i="5"/>
  <c r="H164" i="5"/>
  <c r="J164" i="5"/>
  <c r="E116" i="10"/>
  <c r="F123" i="10"/>
  <c r="F124" i="10"/>
  <c r="F125" i="10"/>
  <c r="F126" i="10"/>
  <c r="F129" i="10"/>
  <c r="F130" i="10"/>
  <c r="F131" i="10"/>
  <c r="F132" i="10"/>
  <c r="F135" i="10"/>
  <c r="F137" i="10"/>
  <c r="F138" i="10"/>
  <c r="C81" i="10"/>
  <c r="C73" i="10"/>
  <c r="C54" i="10"/>
  <c r="C89" i="10"/>
  <c r="C65" i="10"/>
  <c r="C46" i="10"/>
  <c r="C38" i="10"/>
  <c r="C30" i="10"/>
  <c r="C22" i="10"/>
  <c r="C14" i="10"/>
  <c r="E191" i="10"/>
  <c r="E192" i="10"/>
  <c r="E193" i="10"/>
  <c r="E194" i="10"/>
  <c r="F152" i="10"/>
  <c r="F153" i="10"/>
  <c r="F154" i="10"/>
  <c r="F155" i="10"/>
  <c r="F156" i="10"/>
  <c r="F157" i="10"/>
  <c r="F158" i="10"/>
  <c r="F160" i="10" s="1"/>
  <c r="F159" i="10"/>
  <c r="F162" i="10"/>
  <c r="F163" i="10"/>
  <c r="F164" i="10"/>
  <c r="F165" i="10"/>
  <c r="F166" i="10"/>
  <c r="F167" i="10"/>
  <c r="F168" i="10"/>
  <c r="F171" i="10"/>
  <c r="F172" i="10"/>
  <c r="F173" i="10"/>
  <c r="F174" i="10"/>
  <c r="F175" i="10"/>
  <c r="F176" i="10"/>
  <c r="F27" i="15"/>
  <c r="F28" i="15"/>
  <c r="F29" i="15"/>
  <c r="F30" i="15"/>
  <c r="F31" i="15"/>
  <c r="F32" i="15"/>
  <c r="F33" i="15"/>
  <c r="F34" i="15"/>
  <c r="F35" i="15"/>
  <c r="F26" i="15"/>
  <c r="E36" i="15"/>
  <c r="D36" i="15"/>
  <c r="F25" i="15"/>
  <c r="E8" i="2"/>
  <c r="G8" i="2"/>
  <c r="J7" i="5"/>
  <c r="J8" i="5"/>
  <c r="H8" i="5"/>
  <c r="H7" i="5"/>
  <c r="H6" i="5"/>
  <c r="J101" i="5"/>
  <c r="H101" i="5"/>
  <c r="J48" i="5"/>
  <c r="J49" i="5"/>
  <c r="J103" i="5"/>
  <c r="J104" i="5"/>
  <c r="J10" i="5"/>
  <c r="J11" i="5"/>
  <c r="J12" i="5"/>
  <c r="J13" i="5"/>
  <c r="J16" i="5"/>
  <c r="J18" i="5"/>
  <c r="J81" i="5"/>
  <c r="J97" i="5"/>
  <c r="J22" i="5"/>
  <c r="J80" i="5"/>
  <c r="J20" i="5"/>
  <c r="J21" i="5"/>
  <c r="J14" i="5"/>
  <c r="J15" i="5"/>
  <c r="J39" i="5"/>
  <c r="J40" i="5"/>
  <c r="J35" i="5"/>
  <c r="J36" i="5"/>
  <c r="J23" i="5"/>
  <c r="J24" i="5"/>
  <c r="J31" i="5"/>
  <c r="J32" i="5"/>
  <c r="J37" i="5"/>
  <c r="J38" i="5"/>
  <c r="J25" i="5"/>
  <c r="J26" i="5"/>
  <c r="J33" i="5"/>
  <c r="J34" i="5"/>
  <c r="J41" i="5"/>
  <c r="J42" i="5"/>
  <c r="J44" i="5"/>
  <c r="J45" i="5"/>
  <c r="J46" i="5"/>
  <c r="J47" i="5"/>
  <c r="J50" i="5"/>
  <c r="J51" i="5"/>
  <c r="J52" i="5"/>
  <c r="J53" i="5"/>
  <c r="J54" i="5"/>
  <c r="J55" i="5"/>
  <c r="J56" i="5"/>
  <c r="J57" i="5"/>
  <c r="J61" i="5"/>
  <c r="J98" i="5"/>
  <c r="J100" i="5"/>
  <c r="J102" i="5"/>
  <c r="J17" i="5"/>
  <c r="J68" i="5"/>
  <c r="J76" i="5"/>
  <c r="J69" i="5"/>
  <c r="J77" i="5"/>
  <c r="J70" i="5"/>
  <c r="J82" i="5"/>
  <c r="J71" i="5"/>
  <c r="J74" i="5"/>
  <c r="J75" i="5"/>
  <c r="J63" i="5"/>
  <c r="J64" i="5"/>
  <c r="J65" i="5"/>
  <c r="J66" i="5"/>
  <c r="J67" i="5"/>
  <c r="J105" i="5"/>
  <c r="J106" i="5"/>
  <c r="J107" i="5"/>
  <c r="J108" i="5"/>
  <c r="J109" i="5"/>
  <c r="J83" i="5"/>
  <c r="J111" i="5"/>
  <c r="J112" i="5"/>
  <c r="J113" i="5"/>
  <c r="J114" i="5"/>
  <c r="J115" i="5"/>
  <c r="J116" i="5"/>
  <c r="J117" i="5"/>
  <c r="J118" i="5"/>
  <c r="J84" i="5"/>
  <c r="J85" i="5"/>
  <c r="J86" i="5"/>
  <c r="J87" i="5"/>
  <c r="J88" i="5"/>
  <c r="J89" i="5"/>
  <c r="J90" i="5"/>
  <c r="J91" i="5"/>
  <c r="J92" i="5"/>
  <c r="J93" i="5"/>
  <c r="J94" i="5"/>
  <c r="J95" i="5"/>
  <c r="J126" i="5"/>
  <c r="J127" i="5"/>
  <c r="J169" i="5"/>
  <c r="J168" i="5"/>
  <c r="J122" i="5"/>
  <c r="J123" i="5"/>
  <c r="J124" i="5"/>
  <c r="J119" i="5"/>
  <c r="J120" i="5"/>
  <c r="J128" i="5"/>
  <c r="J129" i="5"/>
  <c r="J130" i="5"/>
  <c r="J131" i="5"/>
  <c r="J132" i="5"/>
  <c r="J133" i="5"/>
  <c r="J134" i="5"/>
  <c r="J135" i="5"/>
  <c r="J136" i="5"/>
  <c r="J137" i="5"/>
  <c r="J138" i="5"/>
  <c r="J139" i="5"/>
  <c r="J140" i="5"/>
  <c r="J141" i="5"/>
  <c r="J142" i="5"/>
  <c r="J143" i="5"/>
  <c r="J150" i="5"/>
  <c r="J152" i="5"/>
  <c r="J153" i="5"/>
  <c r="J154" i="5"/>
  <c r="J161" i="5"/>
  <c r="J162" i="5"/>
  <c r="J163" i="5"/>
  <c r="J166" i="5"/>
  <c r="J155" i="5"/>
  <c r="J156" i="5"/>
  <c r="J170" i="5"/>
  <c r="J172" i="5"/>
  <c r="J173" i="5"/>
  <c r="J174" i="5"/>
  <c r="J175" i="5"/>
  <c r="J176" i="5"/>
  <c r="J177" i="5"/>
  <c r="J178" i="5"/>
  <c r="J179" i="5"/>
  <c r="J180" i="5"/>
  <c r="J181" i="5"/>
  <c r="J182" i="5"/>
  <c r="E65" i="2"/>
  <c r="G65" i="2" s="1"/>
  <c r="E66" i="2"/>
  <c r="G66" i="2" s="1"/>
  <c r="H89" i="5"/>
  <c r="H124" i="5"/>
  <c r="H156" i="5"/>
  <c r="H155" i="5"/>
  <c r="H142" i="5"/>
  <c r="H131" i="5"/>
  <c r="H163" i="5"/>
  <c r="H162" i="5"/>
  <c r="H161" i="5"/>
  <c r="H71" i="5"/>
  <c r="H48" i="5"/>
  <c r="H49" i="5"/>
  <c r="H47" i="5"/>
  <c r="H50" i="5"/>
  <c r="H81" i="5"/>
  <c r="H46" i="5"/>
  <c r="H45" i="5"/>
  <c r="H75" i="5"/>
  <c r="H56" i="5"/>
  <c r="H54" i="5"/>
  <c r="H93" i="5"/>
  <c r="H13" i="5"/>
  <c r="H12" i="5"/>
  <c r="H67" i="5"/>
  <c r="H77" i="5"/>
  <c r="H18" i="5"/>
  <c r="F68" i="15"/>
  <c r="E33" i="6"/>
  <c r="G33" i="6" s="1"/>
  <c r="F52" i="15"/>
  <c r="E32" i="6" s="1"/>
  <c r="G32" i="6" s="1"/>
  <c r="D68" i="15"/>
  <c r="E31" i="6" s="1"/>
  <c r="G31" i="6" s="1"/>
  <c r="D52" i="15"/>
  <c r="E28" i="6" s="1"/>
  <c r="G28" i="6" s="1"/>
  <c r="E52" i="15"/>
  <c r="E30" i="6" s="1"/>
  <c r="G30" i="6" s="1"/>
  <c r="D20" i="15"/>
  <c r="E27" i="6" s="1"/>
  <c r="G27" i="6" s="1"/>
  <c r="E20" i="15"/>
  <c r="E29" i="6" s="1"/>
  <c r="G29" i="6" s="1"/>
  <c r="H97" i="5"/>
  <c r="G87" i="6"/>
  <c r="H11" i="4"/>
  <c r="H10" i="4"/>
  <c r="H14" i="4"/>
  <c r="H15" i="4"/>
  <c r="H16" i="4"/>
  <c r="H17" i="4"/>
  <c r="G6" i="6"/>
  <c r="D8" i="12"/>
  <c r="D9" i="12"/>
  <c r="D10" i="12"/>
  <c r="D11" i="12"/>
  <c r="D16" i="12"/>
  <c r="D17" i="12"/>
  <c r="D18" i="12"/>
  <c r="D19" i="12"/>
  <c r="D24" i="12"/>
  <c r="D25" i="12"/>
  <c r="D26" i="12"/>
  <c r="D28" i="12" s="1"/>
  <c r="D27" i="12"/>
  <c r="D32" i="12"/>
  <c r="D33" i="12"/>
  <c r="D34" i="12"/>
  <c r="D35" i="12"/>
  <c r="D41" i="12"/>
  <c r="D42" i="12"/>
  <c r="D43" i="12"/>
  <c r="D44" i="12"/>
  <c r="D49" i="12"/>
  <c r="D50" i="12"/>
  <c r="D51" i="12"/>
  <c r="D52" i="12"/>
  <c r="D57" i="12"/>
  <c r="D58" i="12"/>
  <c r="D59" i="12"/>
  <c r="D61" i="12" s="1"/>
  <c r="D60" i="12"/>
  <c r="D65" i="12"/>
  <c r="D69" i="12" s="1"/>
  <c r="D66" i="12"/>
  <c r="D67" i="12"/>
  <c r="D68" i="12"/>
  <c r="F111" i="12"/>
  <c r="F112" i="12"/>
  <c r="F115" i="12" s="1"/>
  <c r="F113" i="12"/>
  <c r="F114" i="12"/>
  <c r="F117" i="12"/>
  <c r="F118" i="12"/>
  <c r="F119" i="12"/>
  <c r="F120" i="12"/>
  <c r="F123" i="12"/>
  <c r="F124" i="12"/>
  <c r="F125" i="12"/>
  <c r="F126" i="12"/>
  <c r="F146" i="12"/>
  <c r="F147" i="12"/>
  <c r="F148" i="12"/>
  <c r="F149" i="12"/>
  <c r="F150" i="12"/>
  <c r="F151" i="12"/>
  <c r="F152" i="12"/>
  <c r="F153" i="12"/>
  <c r="F156" i="12"/>
  <c r="F157" i="12"/>
  <c r="F158" i="12"/>
  <c r="F159" i="12"/>
  <c r="F160" i="12"/>
  <c r="F161" i="12"/>
  <c r="F162" i="12"/>
  <c r="F165" i="12"/>
  <c r="F166" i="12"/>
  <c r="F167" i="12"/>
  <c r="F168" i="12"/>
  <c r="F169" i="12"/>
  <c r="F170" i="12"/>
  <c r="F165" i="13"/>
  <c r="F169" i="13" s="1"/>
  <c r="F166" i="13"/>
  <c r="F167" i="13"/>
  <c r="F168" i="13"/>
  <c r="F171" i="13"/>
  <c r="F172" i="13"/>
  <c r="F173" i="13"/>
  <c r="F174" i="13"/>
  <c r="F177" i="13"/>
  <c r="F178" i="13"/>
  <c r="F179" i="13"/>
  <c r="F180" i="13"/>
  <c r="F200" i="13"/>
  <c r="F201" i="13"/>
  <c r="F202" i="13"/>
  <c r="F203" i="13"/>
  <c r="F204" i="13"/>
  <c r="F205" i="13"/>
  <c r="F206" i="13"/>
  <c r="F207" i="13"/>
  <c r="F208" i="13"/>
  <c r="F211" i="13"/>
  <c r="F212" i="13"/>
  <c r="F213" i="13"/>
  <c r="F214" i="13"/>
  <c r="F215" i="13"/>
  <c r="F216" i="13"/>
  <c r="F217" i="13"/>
  <c r="F220" i="13"/>
  <c r="F221" i="13"/>
  <c r="F222" i="13"/>
  <c r="F223" i="13"/>
  <c r="F224" i="13"/>
  <c r="F225" i="13"/>
  <c r="F226" i="13"/>
  <c r="F11" i="13"/>
  <c r="F12" i="13"/>
  <c r="F13" i="13"/>
  <c r="F14" i="13"/>
  <c r="F17" i="13"/>
  <c r="F18" i="13"/>
  <c r="F19" i="13"/>
  <c r="F20" i="13"/>
  <c r="F23" i="13"/>
  <c r="F24" i="13"/>
  <c r="F25" i="13"/>
  <c r="F26" i="13"/>
  <c r="F42" i="13"/>
  <c r="F43" i="13"/>
  <c r="F44" i="13"/>
  <c r="F45" i="13"/>
  <c r="F46" i="13"/>
  <c r="F47" i="13"/>
  <c r="F48" i="13"/>
  <c r="F49" i="13"/>
  <c r="F52" i="13"/>
  <c r="F53" i="13"/>
  <c r="F54" i="13"/>
  <c r="F55" i="13"/>
  <c r="F56" i="13"/>
  <c r="F57" i="13"/>
  <c r="F58" i="13"/>
  <c r="F61" i="13"/>
  <c r="F62" i="13"/>
  <c r="F63" i="13"/>
  <c r="F64" i="13"/>
  <c r="F65" i="13"/>
  <c r="F66" i="13"/>
  <c r="F67" i="13"/>
  <c r="F86" i="13"/>
  <c r="F87" i="13"/>
  <c r="F90" i="13" s="1"/>
  <c r="F88" i="13"/>
  <c r="F89" i="13"/>
  <c r="F92" i="13"/>
  <c r="F93" i="13"/>
  <c r="F96" i="13" s="1"/>
  <c r="F94" i="13"/>
  <c r="F95" i="13"/>
  <c r="F98" i="13"/>
  <c r="F99" i="13"/>
  <c r="F100" i="13"/>
  <c r="F101" i="13"/>
  <c r="F108" i="13"/>
  <c r="F121" i="13"/>
  <c r="F122" i="13"/>
  <c r="F123" i="13"/>
  <c r="F124" i="13"/>
  <c r="F125" i="13"/>
  <c r="F126" i="13"/>
  <c r="F127" i="13"/>
  <c r="F128" i="13"/>
  <c r="F129" i="13"/>
  <c r="F132" i="13"/>
  <c r="F133" i="13"/>
  <c r="F134" i="13"/>
  <c r="F135" i="13"/>
  <c r="F136" i="13"/>
  <c r="F137" i="13"/>
  <c r="F138" i="13"/>
  <c r="F141" i="13"/>
  <c r="F142" i="13"/>
  <c r="F143" i="13"/>
  <c r="F144" i="13"/>
  <c r="F145" i="13"/>
  <c r="F146" i="13"/>
  <c r="F148" i="13" s="1"/>
  <c r="F147" i="13"/>
  <c r="F120" i="14"/>
  <c r="D163" i="14"/>
  <c r="D164" i="14" s="1"/>
  <c r="E163" i="14"/>
  <c r="E164" i="14"/>
  <c r="F163" i="14"/>
  <c r="F164" i="14"/>
  <c r="G163" i="14"/>
  <c r="G164" i="14" s="1"/>
  <c r="H163" i="14"/>
  <c r="H164" i="14" s="1"/>
  <c r="I163" i="14"/>
  <c r="I164" i="14" s="1"/>
  <c r="F12" i="4"/>
  <c r="H12" i="4" s="1"/>
  <c r="H20" i="4"/>
  <c r="H18" i="4"/>
  <c r="H24" i="4"/>
  <c r="H25" i="4"/>
  <c r="H26" i="4"/>
  <c r="H27" i="4"/>
  <c r="H28" i="4"/>
  <c r="H29" i="4"/>
  <c r="H30" i="4"/>
  <c r="G86" i="6"/>
  <c r="G85" i="6"/>
  <c r="H17" i="5"/>
  <c r="H168" i="5"/>
  <c r="H84" i="5"/>
  <c r="H94" i="5"/>
  <c r="H80" i="5"/>
  <c r="H34" i="5"/>
  <c r="H33" i="5"/>
  <c r="H32" i="5"/>
  <c r="H31" i="5"/>
  <c r="H69" i="5"/>
  <c r="E20" i="2"/>
  <c r="G20" i="2" s="1"/>
  <c r="C61" i="9"/>
  <c r="G61" i="9" s="1"/>
  <c r="E10" i="6" s="1"/>
  <c r="G10" i="6" s="1"/>
  <c r="D61" i="9"/>
  <c r="E61" i="9"/>
  <c r="H10" i="5"/>
  <c r="H22" i="5"/>
  <c r="H172" i="5"/>
  <c r="H112" i="5"/>
  <c r="H174" i="5"/>
  <c r="H173" i="5"/>
  <c r="H175" i="5"/>
  <c r="H176" i="5"/>
  <c r="H177" i="5"/>
  <c r="H21" i="5"/>
  <c r="H20" i="5"/>
  <c r="H178" i="5"/>
  <c r="H179" i="5"/>
  <c r="H180" i="5"/>
  <c r="H181" i="5"/>
  <c r="H182" i="5"/>
  <c r="H90" i="5"/>
  <c r="H57" i="5"/>
  <c r="H135" i="5"/>
  <c r="H137" i="5"/>
  <c r="H140" i="5"/>
  <c r="H141" i="5"/>
  <c r="H143" i="5"/>
  <c r="H133" i="5"/>
  <c r="H134" i="5"/>
  <c r="H123" i="5"/>
  <c r="H122" i="5"/>
  <c r="H23" i="5"/>
  <c r="H35" i="5"/>
  <c r="H37" i="5"/>
  <c r="H25" i="5"/>
  <c r="H41" i="5"/>
  <c r="H42" i="5"/>
  <c r="H51" i="5"/>
  <c r="H150" i="5"/>
  <c r="H153" i="5"/>
  <c r="H152" i="5"/>
  <c r="H154" i="5"/>
  <c r="H76" i="5"/>
  <c r="H63" i="5"/>
  <c r="H91" i="5"/>
  <c r="E67" i="2"/>
  <c r="G67" i="2" s="1"/>
  <c r="E68" i="2"/>
  <c r="G68" i="2" s="1"/>
  <c r="E69" i="2"/>
  <c r="G69" i="2"/>
  <c r="E70" i="2"/>
  <c r="G70" i="2" s="1"/>
  <c r="E71" i="2"/>
  <c r="G71" i="2"/>
  <c r="E74" i="2"/>
  <c r="G74" i="2"/>
  <c r="E75" i="2"/>
  <c r="G75" i="2" s="1"/>
  <c r="E76" i="2"/>
  <c r="G76" i="2" s="1"/>
  <c r="G69" i="6"/>
  <c r="G70" i="6"/>
  <c r="G71" i="6"/>
  <c r="G75" i="6"/>
  <c r="G88" i="6"/>
  <c r="G89" i="6"/>
  <c r="G91" i="6"/>
  <c r="G101" i="6"/>
  <c r="G102" i="6"/>
  <c r="E9" i="2"/>
  <c r="G9" i="2" s="1"/>
  <c r="E10" i="2"/>
  <c r="G10" i="2" s="1"/>
  <c r="E11" i="2"/>
  <c r="G11" i="2"/>
  <c r="E12" i="2"/>
  <c r="G12" i="2" s="1"/>
  <c r="E13" i="2"/>
  <c r="G13" i="2" s="1"/>
  <c r="E15" i="2"/>
  <c r="G15" i="2" s="1"/>
  <c r="E16" i="2"/>
  <c r="G16" i="2" s="1"/>
  <c r="E18" i="2"/>
  <c r="G18" i="2" s="1"/>
  <c r="E19" i="2"/>
  <c r="G19" i="2"/>
  <c r="E21" i="2"/>
  <c r="G21" i="2" s="1"/>
  <c r="E22" i="2"/>
  <c r="G22" i="2" s="1"/>
  <c r="E23" i="2"/>
  <c r="G23" i="2" s="1"/>
  <c r="E25" i="2"/>
  <c r="G25" i="2" s="1"/>
  <c r="E26" i="2"/>
  <c r="G26" i="2" s="1"/>
  <c r="E27" i="2"/>
  <c r="G27" i="2"/>
  <c r="G103" i="6"/>
  <c r="G104" i="6"/>
  <c r="G105" i="6"/>
  <c r="G106" i="6"/>
  <c r="G107" i="6"/>
  <c r="G108" i="6"/>
  <c r="G109" i="6"/>
  <c r="G110" i="6"/>
  <c r="G111" i="6"/>
  <c r="G112" i="6"/>
  <c r="G113" i="6"/>
  <c r="G114" i="6"/>
  <c r="G115" i="6"/>
  <c r="G117" i="6"/>
  <c r="G118" i="6"/>
  <c r="G119" i="6"/>
  <c r="G120" i="6"/>
  <c r="G121" i="6"/>
  <c r="G122" i="6"/>
  <c r="G123" i="6"/>
  <c r="G124" i="6"/>
  <c r="G125" i="6"/>
  <c r="H16" i="5"/>
  <c r="H14" i="5"/>
  <c r="H53" i="5"/>
  <c r="H103" i="5"/>
  <c r="H107" i="5"/>
  <c r="H111" i="5"/>
  <c r="H113" i="5"/>
  <c r="H85" i="5"/>
  <c r="H86" i="5"/>
  <c r="H87" i="5"/>
  <c r="H92" i="5"/>
  <c r="H129" i="5"/>
  <c r="H170" i="5"/>
  <c r="H11" i="5"/>
  <c r="H15" i="5"/>
  <c r="H39" i="5"/>
  <c r="H40" i="5"/>
  <c r="H36" i="5"/>
  <c r="H24" i="5"/>
  <c r="H38" i="5"/>
  <c r="H26" i="5"/>
  <c r="H44" i="5"/>
  <c r="H52" i="5"/>
  <c r="H55" i="5"/>
  <c r="H61" i="5"/>
  <c r="H98" i="5"/>
  <c r="H100" i="5"/>
  <c r="H102" i="5"/>
  <c r="H104" i="5"/>
  <c r="H68" i="5"/>
  <c r="H70" i="5"/>
  <c r="H82" i="5"/>
  <c r="H74" i="5"/>
  <c r="H65" i="5"/>
  <c r="H64" i="5"/>
  <c r="H66" i="5"/>
  <c r="H105" i="5"/>
  <c r="H106" i="5"/>
  <c r="H108" i="5"/>
  <c r="H109" i="5"/>
  <c r="H83" i="5"/>
  <c r="H114" i="5"/>
  <c r="H115" i="5"/>
  <c r="H116" i="5"/>
  <c r="H117" i="5"/>
  <c r="H118" i="5"/>
  <c r="H88" i="5"/>
  <c r="H95" i="5"/>
  <c r="H126" i="5"/>
  <c r="H127" i="5"/>
  <c r="H169" i="5"/>
  <c r="H119" i="5"/>
  <c r="H120" i="5"/>
  <c r="H128" i="5"/>
  <c r="H130" i="5"/>
  <c r="H132" i="5"/>
  <c r="H136" i="5"/>
  <c r="H138" i="5"/>
  <c r="H139" i="5"/>
  <c r="H166" i="5"/>
  <c r="F39" i="14"/>
  <c r="F132" i="14"/>
  <c r="F149" i="14"/>
  <c r="F133" i="12"/>
  <c r="E73" i="6"/>
  <c r="G73" i="6" s="1"/>
  <c r="B2" i="2"/>
  <c r="B2" i="9"/>
  <c r="B2" i="3"/>
  <c r="B2" i="20"/>
  <c r="B2" i="6"/>
  <c r="B2" i="13"/>
  <c r="B2" i="15"/>
  <c r="B2" i="17"/>
  <c r="B2" i="14"/>
  <c r="B2" i="16"/>
  <c r="B2" i="12"/>
  <c r="B2" i="18"/>
  <c r="B2" i="5"/>
  <c r="B2" i="21"/>
  <c r="B2" i="10"/>
  <c r="F31" i="20"/>
  <c r="E60" i="6"/>
  <c r="G60" i="6" s="1"/>
  <c r="F127" i="10"/>
  <c r="D20" i="12"/>
  <c r="F127" i="12"/>
  <c r="D45" i="12"/>
  <c r="F76" i="13"/>
  <c r="H166" i="14" l="1"/>
  <c r="E45" i="6" s="1"/>
  <c r="G45" i="6" s="1"/>
  <c r="F102" i="13"/>
  <c r="D12" i="12"/>
  <c r="F187" i="13"/>
  <c r="F139" i="12"/>
  <c r="F68" i="13"/>
  <c r="F227" i="13"/>
  <c r="F74" i="14"/>
  <c r="G76" i="14" s="1"/>
  <c r="F30" i="22"/>
  <c r="E66" i="6" s="1"/>
  <c r="G66" i="6" s="1"/>
  <c r="F27" i="13"/>
  <c r="F209" i="13"/>
  <c r="G237" i="13" s="1"/>
  <c r="F171" i="12"/>
  <c r="G181" i="12" s="1"/>
  <c r="D36" i="12"/>
  <c r="G71" i="12" s="1"/>
  <c r="H99" i="12" s="1"/>
  <c r="E55" i="6" s="1"/>
  <c r="G55" i="6" s="1"/>
  <c r="C91" i="10"/>
  <c r="E52" i="6" s="1"/>
  <c r="G52" i="6" s="1"/>
  <c r="F110" i="14"/>
  <c r="F154" i="12"/>
  <c r="F177" i="10"/>
  <c r="F145" i="10"/>
  <c r="F46" i="14"/>
  <c r="F28" i="14"/>
  <c r="E106" i="10"/>
  <c r="F59" i="13"/>
  <c r="F218" i="13"/>
  <c r="F33" i="13"/>
  <c r="E195" i="10"/>
  <c r="F197" i="10" s="1"/>
  <c r="F139" i="10"/>
  <c r="F41" i="20"/>
  <c r="E61" i="6" s="1"/>
  <c r="G61" i="6" s="1"/>
  <c r="I184" i="5"/>
  <c r="E8" i="6" s="1"/>
  <c r="G8" i="6" s="1"/>
  <c r="F36" i="15"/>
  <c r="E34" i="6" s="1"/>
  <c r="G34" i="6" s="1"/>
  <c r="F90" i="14"/>
  <c r="G122" i="14" s="1"/>
  <c r="G153" i="14" s="1"/>
  <c r="E46" i="6" s="1"/>
  <c r="G46" i="6" s="1"/>
  <c r="F133" i="10"/>
  <c r="F147" i="10" s="1"/>
  <c r="F17" i="14"/>
  <c r="F130" i="13"/>
  <c r="F163" i="12"/>
  <c r="F21" i="13"/>
  <c r="F121" i="12"/>
  <c r="F169" i="10"/>
  <c r="F175" i="13"/>
  <c r="G189" i="13" s="1"/>
  <c r="D53" i="12"/>
  <c r="G40" i="9"/>
  <c r="F156" i="13"/>
  <c r="G158" i="13" s="1"/>
  <c r="F181" i="13"/>
  <c r="F50" i="13"/>
  <c r="G78" i="13" s="1"/>
  <c r="F15" i="13"/>
  <c r="G35" i="13" s="1"/>
  <c r="G80" i="13" s="1"/>
  <c r="E48" i="6" s="1"/>
  <c r="G48" i="6" s="1"/>
  <c r="F94" i="12"/>
  <c r="G97" i="12" s="1"/>
  <c r="E56" i="6" s="1"/>
  <c r="G56" i="6" s="1"/>
  <c r="F139" i="13"/>
  <c r="F141" i="14"/>
  <c r="G151" i="14" s="1"/>
  <c r="P35" i="3"/>
  <c r="F13" i="4"/>
  <c r="H13" i="4" s="1"/>
  <c r="G24" i="6"/>
  <c r="H97" i="4"/>
  <c r="D121" i="4" s="1"/>
  <c r="F121" i="4" s="1"/>
  <c r="H113" i="4"/>
  <c r="D122" i="4" s="1"/>
  <c r="F122" i="4" s="1"/>
  <c r="F17" i="17"/>
  <c r="E38" i="6" s="1"/>
  <c r="G38" i="6" s="1"/>
  <c r="E118" i="10"/>
  <c r="E53" i="6" s="1"/>
  <c r="G53" i="6" s="1"/>
  <c r="E11" i="6"/>
  <c r="G11" i="6" s="1"/>
  <c r="G78" i="2"/>
  <c r="H81" i="4"/>
  <c r="G110" i="13"/>
  <c r="G141" i="12"/>
  <c r="G239" i="13" l="1"/>
  <c r="E50" i="6" s="1"/>
  <c r="G50" i="6" s="1"/>
  <c r="F199" i="10"/>
  <c r="E51" i="6" s="1"/>
  <c r="G51" i="6" s="1"/>
  <c r="H183" i="12"/>
  <c r="E54" i="6" s="1"/>
  <c r="G54" i="6" s="1"/>
  <c r="G160" i="13"/>
  <c r="E49" i="6" s="1"/>
  <c r="G49" i="6" s="1"/>
  <c r="G48" i="14"/>
  <c r="G78" i="14" s="1"/>
  <c r="E47" i="6" s="1"/>
  <c r="G47" i="6" s="1"/>
  <c r="E23" i="6"/>
  <c r="G23" i="6" s="1"/>
  <c r="D120" i="4"/>
  <c r="F120" i="4" s="1"/>
  <c r="F124" i="4" s="1"/>
  <c r="F9" i="4" s="1"/>
  <c r="H9" i="4" s="1"/>
  <c r="H115" i="4"/>
  <c r="F8" i="4" s="1"/>
  <c r="H8" i="4" s="1"/>
  <c r="E42" i="6"/>
  <c r="G42" i="6" s="1"/>
  <c r="I80" i="2"/>
  <c r="E43" i="6" s="1"/>
  <c r="G43" i="6" s="1"/>
  <c r="G92" i="6" l="1"/>
  <c r="G95" i="6" s="1"/>
  <c r="G3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Scott McCanna, P.E.</author>
    <author>Scott M. McCanna, P.E.</author>
  </authors>
  <commentList>
    <comment ref="A6" authorId="0" shapeId="0" xr:uid="{00000000-0006-0000-0100-000001000000}">
      <text>
        <r>
          <rPr>
            <b/>
            <sz val="10"/>
            <color indexed="81"/>
            <rFont val="Tahoma"/>
            <family val="2"/>
          </rPr>
          <t>The PROJECT IDENTIFICATION sign shall be used to identify ODOT construction projects that meet any one of the following criteria:
  * Project is on a freeway
  * Project duration is longer than one year
  * Engineer's estimate is $5 million or more
  * Other high-profile projects as determined by Region</t>
        </r>
      </text>
    </comment>
    <comment ref="G6" authorId="0" shapeId="0" xr:uid="{00000000-0006-0000-0100-000002000000}">
      <text>
        <r>
          <rPr>
            <b/>
            <sz val="10"/>
            <color indexed="81"/>
            <rFont val="Tahoma"/>
            <family val="2"/>
          </rPr>
          <t xml:space="preserve">Includes "ODOT" Rider at top.
</t>
        </r>
        <r>
          <rPr>
            <sz val="10"/>
            <color indexed="81"/>
            <rFont val="Tahoma"/>
            <family val="2"/>
          </rPr>
          <t>If omitting for Local Agency project, decrease "Height" to 54 in.</t>
        </r>
      </text>
    </comment>
    <comment ref="A7" authorId="0" shapeId="0" xr:uid="{00000000-0006-0000-0100-000003000000}">
      <text>
        <r>
          <rPr>
            <b/>
            <sz val="10"/>
            <color indexed="81"/>
            <rFont val="Tahoma"/>
            <family val="2"/>
          </rPr>
          <t xml:space="preserve">Use this ID sign on projects identified as "Economic Stimulus" Projects ONLY (projects funded with 2009 ARRA dollars).  Contact Project Leader for confirmation.
</t>
        </r>
        <r>
          <rPr>
            <sz val="10"/>
            <color indexed="81"/>
            <rFont val="Tahoma"/>
            <family val="2"/>
          </rPr>
          <t>Include with "KEEPING OREGON ON THE MOVE" Rider, below.
Rider may be omitted for Local Agency projects.</t>
        </r>
      </text>
    </comment>
    <comment ref="A8" authorId="0" shapeId="0" xr:uid="{00000000-0006-0000-0100-000004000000}">
      <text>
        <r>
          <rPr>
            <b/>
            <sz val="10"/>
            <color indexed="81"/>
            <rFont val="Tahoma"/>
            <family val="2"/>
          </rPr>
          <t xml:space="preserve">Use this ID sign on projects identified as "Economic Stimulus" Projects ONLY (projects funded with 2009 ARRA dollars).  Contact Project Leader for confirmation.
Sign to be used in Urban areas with limited R/W.
</t>
        </r>
        <r>
          <rPr>
            <sz val="10"/>
            <color indexed="81"/>
            <rFont val="Tahoma"/>
            <family val="2"/>
          </rPr>
          <t>Include with "ODOT" Rider, as shown.
Rider may be omitted for Local Agency projects.</t>
        </r>
      </text>
    </comment>
    <comment ref="G8" authorId="0" shapeId="0" xr:uid="{00000000-0006-0000-0100-000005000000}">
      <text>
        <r>
          <rPr>
            <b/>
            <sz val="10"/>
            <color indexed="81"/>
            <rFont val="Tahoma"/>
            <family val="2"/>
          </rPr>
          <t xml:space="preserve">Includes "ODOT" Rider at top.
</t>
        </r>
        <r>
          <rPr>
            <sz val="10"/>
            <color indexed="81"/>
            <rFont val="Tahoma"/>
            <family val="2"/>
          </rPr>
          <t>If omitting for Local Agency project, decrease "Height" to 54 in.</t>
        </r>
      </text>
    </comment>
    <comment ref="A11" authorId="0" shapeId="0" xr:uid="{00000000-0006-0000-0100-000006000000}">
      <text>
        <r>
          <rPr>
            <b/>
            <sz val="10"/>
            <color indexed="81"/>
            <rFont val="Tahoma"/>
            <family val="2"/>
          </rPr>
          <t>Smaller sign used when mounting on Concrete Barrier Support, or on Non-ODOT projects where local agency policy allows smaller sign sizes.</t>
        </r>
      </text>
    </comment>
    <comment ref="A13" authorId="0" shapeId="0" xr:uid="{00000000-0006-0000-0100-000007000000}">
      <text>
        <r>
          <rPr>
            <b/>
            <sz val="10"/>
            <color indexed="81"/>
            <rFont val="Tahoma"/>
            <family val="2"/>
          </rPr>
          <t>Smaller sign used when mounting on Concrete Barrier Support, or on Non-ODOT projects where local agency policy allows smaller sign sizes.</t>
        </r>
      </text>
    </comment>
    <comment ref="A15" authorId="0" shapeId="0" xr:uid="{00000000-0006-0000-0100-000008000000}">
      <text>
        <r>
          <rPr>
            <b/>
            <sz val="10"/>
            <color indexed="81"/>
            <rFont val="Tahoma"/>
            <family val="2"/>
          </rPr>
          <t>Smaller sign used when mounting on Concrete Barrier Support, or on Non-ODOT projects where local agency policy allows smaller sign sizes.</t>
        </r>
      </text>
    </comment>
    <comment ref="A17" authorId="0" shapeId="0" xr:uid="{00000000-0006-0000-0100-000009000000}">
      <text>
        <r>
          <rPr>
            <b/>
            <sz val="10"/>
            <color indexed="81"/>
            <rFont val="Tahoma"/>
            <family val="2"/>
          </rPr>
          <t xml:space="preserve">Replaces the "CONSTRUCTION SPEED XX" sign.  Use where an </t>
        </r>
        <r>
          <rPr>
            <b/>
            <i/>
            <sz val="10"/>
            <color indexed="10"/>
            <rFont val="Tahoma"/>
            <family val="2"/>
          </rPr>
          <t>ADVISORY</t>
        </r>
        <r>
          <rPr>
            <b/>
            <sz val="10"/>
            <color indexed="81"/>
            <rFont val="Tahoma"/>
            <family val="2"/>
          </rPr>
          <t xml:space="preserve"> speed is needed or beneficial.
XX MPH rider on this sign is </t>
        </r>
        <r>
          <rPr>
            <b/>
            <i/>
            <sz val="10"/>
            <color indexed="10"/>
            <rFont val="Tahoma"/>
            <family val="2"/>
          </rPr>
          <t>not</t>
        </r>
        <r>
          <rPr>
            <b/>
            <sz val="10"/>
            <color indexed="81"/>
            <rFont val="Tahoma"/>
            <family val="2"/>
          </rPr>
          <t xml:space="preserve"> measured separately unless using more than one rider on the same sign.</t>
        </r>
      </text>
    </comment>
    <comment ref="A20" authorId="0" shapeId="0" xr:uid="{00000000-0006-0000-0100-00000A000000}">
      <text>
        <r>
          <rPr>
            <b/>
            <sz val="10"/>
            <color indexed="81"/>
            <rFont val="Tahoma"/>
            <family val="2"/>
          </rPr>
          <t>Symbol sign portrays flagger with Stop/Slow paddle on full-height staff</t>
        </r>
      </text>
    </comment>
    <comment ref="A24" authorId="0" shapeId="0" xr:uid="{00000000-0006-0000-0100-00000B000000}">
      <text>
        <r>
          <rPr>
            <b/>
            <sz val="10"/>
            <color indexed="81"/>
            <rFont val="Tahoma"/>
            <family val="2"/>
          </rPr>
          <t>Smaller sign used when mounting on Concrete Barrier Support, or on Non-ODOT projects where local agency policy allows smaller sign sizes.</t>
        </r>
      </text>
    </comment>
    <comment ref="A26" authorId="0" shapeId="0" xr:uid="{00000000-0006-0000-0100-00000C000000}">
      <text>
        <r>
          <rPr>
            <b/>
            <sz val="10"/>
            <color indexed="81"/>
            <rFont val="Tahoma"/>
            <family val="2"/>
          </rPr>
          <t>Smaller sign used when mounting on Concrete Barrier Support, or on Non-ODOT projects where local agency policy allows smaller sign sizes.</t>
        </r>
      </text>
    </comment>
    <comment ref="A32" authorId="0" shapeId="0" xr:uid="{00000000-0006-0000-0100-00000D000000}">
      <text>
        <r>
          <rPr>
            <b/>
            <sz val="10"/>
            <color indexed="81"/>
            <rFont val="Tahoma"/>
            <family val="2"/>
          </rPr>
          <t>Smaller sign used when mounting on Concrete Barrier Support, or on Non-ODOT projects where local agency policy allows smaller sign sizes.</t>
        </r>
      </text>
    </comment>
    <comment ref="A34" authorId="0" shapeId="0" xr:uid="{00000000-0006-0000-0100-00000E000000}">
      <text>
        <r>
          <rPr>
            <b/>
            <sz val="10"/>
            <color indexed="81"/>
            <rFont val="Tahoma"/>
            <family val="2"/>
          </rPr>
          <t>Smaller sign used when mounting on Concrete Barrier Support, or on Non-ODOT projects where local agency policy allows smaller sign sizes.</t>
        </r>
      </text>
    </comment>
    <comment ref="A36" authorId="0" shapeId="0" xr:uid="{00000000-0006-0000-0100-00000F000000}">
      <text>
        <r>
          <rPr>
            <b/>
            <sz val="10"/>
            <color indexed="81"/>
            <rFont val="Tahoma"/>
            <family val="2"/>
          </rPr>
          <t>Smaller sign used when mounting on Concrete Barrier Support, or on Non-ODOT projects where local agency policy allows smaller sign sizes.</t>
        </r>
      </text>
    </comment>
    <comment ref="A38" authorId="0" shapeId="0" xr:uid="{00000000-0006-0000-0100-000010000000}">
      <text>
        <r>
          <rPr>
            <b/>
            <sz val="10"/>
            <color indexed="81"/>
            <rFont val="Tahoma"/>
            <family val="2"/>
          </rPr>
          <t>Smaller sign used when mounting on Concrete Barrier Support, or on Non-ODOT projects where local agency policy allows smaller sign sizes.</t>
        </r>
      </text>
    </comment>
    <comment ref="A40" authorId="0" shapeId="0" xr:uid="{00000000-0006-0000-0100-000011000000}">
      <text>
        <r>
          <rPr>
            <b/>
            <sz val="10"/>
            <color indexed="81"/>
            <rFont val="Tahoma"/>
            <family val="2"/>
          </rPr>
          <t>Smaller sign used when mounting on Concrete Barrier Support, or on Non-ODOT projects where local agency policy allows smaller sign sizes.</t>
        </r>
      </text>
    </comment>
    <comment ref="A74" authorId="0" shapeId="0" xr:uid="{00000000-0006-0000-0100-000012000000}">
      <text>
        <r>
          <rPr>
            <b/>
            <sz val="10"/>
            <color indexed="81"/>
            <rFont val="Tahoma"/>
            <family val="2"/>
          </rPr>
          <t>Used primarily for "Chip Seal" pavement preservation projects (see TM850), but may be installed where loose paving material is on the roadway for extended periods of time.</t>
        </r>
      </text>
    </comment>
    <comment ref="A78" authorId="1" shapeId="0" xr:uid="{00000000-0006-0000-0100-000013000000}">
      <text>
        <r>
          <rPr>
            <b/>
            <sz val="9"/>
            <color indexed="81"/>
            <rFont val="Tahoma"/>
            <family val="2"/>
          </rPr>
          <t>May be used as Rider below other Roadway Condition warning signs (e.g. "ABRUPT EDGE", "ROUGH ROAD", "GROOVED PAVEMENT", Steel Plate, "BUMP", "LOOSE GRAVEL", etc.)</t>
        </r>
      </text>
    </comment>
    <comment ref="A91" authorId="0" shapeId="0" xr:uid="{00000000-0006-0000-0100-000014000000}">
      <text>
        <r>
          <rPr>
            <sz val="10"/>
            <color indexed="81"/>
            <rFont val="Tahoma"/>
            <family val="2"/>
          </rPr>
          <t>Distance of 500 ft most commonly used.</t>
        </r>
      </text>
    </comment>
    <comment ref="A92" authorId="0" shapeId="0" xr:uid="{00000000-0006-0000-0100-000015000000}">
      <text>
        <r>
          <rPr>
            <sz val="10"/>
            <color indexed="81"/>
            <rFont val="Tahoma"/>
            <family val="2"/>
          </rPr>
          <t>Distances of 500 and 1000-ft most commonly used.  1000 feet used for most Freeway applications.</t>
        </r>
      </text>
    </comment>
    <comment ref="A93" authorId="0" shapeId="0" xr:uid="{00000000-0006-0000-0100-000016000000}">
      <text>
        <r>
          <rPr>
            <sz val="10"/>
            <color indexed="81"/>
            <rFont val="Tahoma"/>
            <family val="2"/>
          </rPr>
          <t>Distances of 500 and 1000-ft most commonly used.  1000 feet used for most Freeway applications.</t>
        </r>
      </text>
    </comment>
    <comment ref="A94" authorId="0" shapeId="0" xr:uid="{00000000-0006-0000-0100-000017000000}">
      <text>
        <r>
          <rPr>
            <sz val="10"/>
            <color indexed="81"/>
            <rFont val="Tahoma"/>
            <family val="2"/>
          </rPr>
          <t xml:space="preserve">Installed on the back of material hauling/delivery vehicles.  </t>
        </r>
        <r>
          <rPr>
            <b/>
            <sz val="10"/>
            <color indexed="81"/>
            <rFont val="Tahoma"/>
            <family val="2"/>
          </rPr>
          <t xml:space="preserve">MUST INCLUDE </t>
        </r>
        <r>
          <rPr>
            <sz val="10"/>
            <color indexed="81"/>
            <rFont val="Tahoma"/>
            <family val="2"/>
          </rPr>
          <t>Unique Special Provision if using this sign.</t>
        </r>
      </text>
    </comment>
    <comment ref="A106" authorId="0" shapeId="0" xr:uid="{00000000-0006-0000-0100-000018000000}">
      <text>
        <r>
          <rPr>
            <b/>
            <sz val="10"/>
            <color indexed="81"/>
            <rFont val="Tahoma"/>
            <family val="2"/>
          </rPr>
          <t>Smaller sign used when mounting on Concrete Barrier Support, or on Non-ODOT projects where local agency policy allows smaller sign sizes.</t>
        </r>
      </text>
    </comment>
    <comment ref="A107" authorId="0" shapeId="0" xr:uid="{00000000-0006-0000-0100-000019000000}">
      <text>
        <r>
          <rPr>
            <b/>
            <sz val="10"/>
            <color indexed="81"/>
            <rFont val="Tahoma"/>
            <family val="2"/>
          </rPr>
          <t>Use "SPEED LIMIT" for Freeways, Urban areas and School Zones.</t>
        </r>
      </text>
    </comment>
    <comment ref="A108" authorId="0" shapeId="0" xr:uid="{00000000-0006-0000-0100-00001A000000}">
      <text>
        <r>
          <rPr>
            <b/>
            <sz val="10"/>
            <color indexed="81"/>
            <rFont val="Tahoma"/>
            <family val="2"/>
          </rPr>
          <t>Use smaller "SPEED LIMIT XX" sign for Urban areas and School Zones where the larger 48x60 sign is impractical.</t>
        </r>
      </text>
    </comment>
    <comment ref="A109" authorId="0" shapeId="0" xr:uid="{00000000-0006-0000-0100-00001B000000}">
      <text>
        <r>
          <rPr>
            <b/>
            <sz val="10"/>
            <color indexed="81"/>
            <rFont val="Tahoma"/>
            <family val="2"/>
          </rPr>
          <t>Use "SPEED XX" signs for Non-freeways and Rural applications.</t>
        </r>
      </text>
    </comment>
    <comment ref="A112" authorId="0" shapeId="0" xr:uid="{00000000-0006-0000-0100-00001C000000}">
      <text>
        <r>
          <rPr>
            <b/>
            <sz val="10"/>
            <color indexed="81"/>
            <rFont val="Tahoma"/>
            <family val="2"/>
          </rPr>
          <t>Smaller sign sizes may be used on Non-ODOT projects as local agency policy allows.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Scott McCanna, P.E.</author>
  </authors>
  <commentList>
    <comment ref="A7" authorId="0" shapeId="0" xr:uid="{00000000-0006-0000-0D00-000001000000}">
      <text>
        <r>
          <rPr>
            <b/>
            <sz val="10"/>
            <color indexed="81"/>
            <rFont val="Arial"/>
            <family val="2"/>
          </rPr>
          <t>Designers should consider increasing quantities where wheel paths cross the material, for projects longer than 6 months in length, or that extend through winter months.
Consider adjustments of +100% - 200% above calculated values for projects with the above characteristics.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Scott McCanna</author>
    <author>Scott M. McCanna, P.E.</author>
  </authors>
  <commentList>
    <comment ref="A7" authorId="0" shapeId="0" xr:uid="{00000000-0006-0000-0E00-000001000000}">
      <text>
        <r>
          <rPr>
            <b/>
            <sz val="10"/>
            <color indexed="81"/>
            <rFont val="Tahoma"/>
            <family val="2"/>
          </rPr>
          <t>Descriptions shown are examples.  Enter your own project-specific descriptions.</t>
        </r>
      </text>
    </comment>
    <comment ref="A21" authorId="0" shapeId="0" xr:uid="{00000000-0006-0000-0E00-000002000000}">
      <text>
        <r>
          <rPr>
            <b/>
            <sz val="10"/>
            <color indexed="81"/>
            <rFont val="Tahoma"/>
            <family val="2"/>
          </rPr>
          <t>Descriptions shown are examples.  Enter your own project-specific descriptions.</t>
        </r>
      </text>
    </comment>
    <comment ref="A35" authorId="0" shapeId="0" xr:uid="{00000000-0006-0000-0E00-000003000000}">
      <text>
        <r>
          <rPr>
            <b/>
            <sz val="10"/>
            <color indexed="81"/>
            <rFont val="Tahoma"/>
            <family val="2"/>
          </rPr>
          <t>Descriptions shown are examples.  Enter your own project-specific descriptions.</t>
        </r>
      </text>
    </comment>
    <comment ref="C35" authorId="1" shapeId="0" xr:uid="{00000000-0006-0000-0E00-000004000000}">
      <text>
        <r>
          <rPr>
            <b/>
            <sz val="9"/>
            <color indexed="81"/>
            <rFont val="Tahoma"/>
            <family val="2"/>
          </rPr>
          <t>NOTE:  Roller-mounted PCMS are not typically "moved" from one piece of equipment to another.</t>
        </r>
      </text>
    </comment>
    <comment ref="A46" authorId="0" shapeId="0" xr:uid="{00000000-0006-0000-0E00-000005000000}">
      <text>
        <r>
          <rPr>
            <b/>
            <sz val="10"/>
            <color indexed="81"/>
            <rFont val="Calibri"/>
            <family val="2"/>
          </rPr>
          <t>Descriptions shown are examples.  Enter your own project-specific descriptions.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Scott McCanna</author>
  </authors>
  <commentList>
    <comment ref="A53" authorId="0" shapeId="0" xr:uid="{00000000-0006-0000-0F00-000001000000}">
      <text>
        <r>
          <rPr>
            <b/>
            <sz val="9"/>
            <color indexed="81"/>
            <rFont val="Tahoma"/>
            <family val="2"/>
          </rPr>
          <t>Scott McCanna, P.E.:</t>
        </r>
        <r>
          <rPr>
            <sz val="9"/>
            <color indexed="81"/>
            <rFont val="Tahoma"/>
            <family val="2"/>
          </rPr>
          <t xml:space="preserve">
See Sample Special Provision language from 2018 I-5 NB Trunnion Project attached in 01-09-2019 email to J. King.</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Scott McCanna, P.E.</author>
    <author>Scott M. McCanna, P.E.</author>
    <author>Scott &amp; Angela McCanna</author>
    <author>Scott McCanna</author>
  </authors>
  <commentList>
    <comment ref="F8" authorId="0" shapeId="0" xr:uid="{00000000-0006-0000-1000-000001000000}">
      <text>
        <r>
          <rPr>
            <b/>
            <sz val="9"/>
            <color indexed="81"/>
            <rFont val="Tahoma"/>
            <family val="2"/>
          </rPr>
          <t xml:space="preserve">Use Worksheet below, or Enter alternate value manually.
</t>
        </r>
      </text>
    </comment>
    <comment ref="F9" authorId="0" shapeId="0" xr:uid="{00000000-0006-0000-1000-000002000000}">
      <text>
        <r>
          <rPr>
            <b/>
            <sz val="9"/>
            <color indexed="81"/>
            <rFont val="Tahoma"/>
            <family val="2"/>
          </rPr>
          <t>Use Worksheet below, or Enter alternate value manually.</t>
        </r>
      </text>
    </comment>
    <comment ref="A16" authorId="1" shapeId="0" xr:uid="{00000000-0006-0000-1000-000003000000}">
      <text>
        <r>
          <rPr>
            <b/>
            <sz val="9"/>
            <color indexed="81"/>
            <rFont val="Tahoma"/>
            <family val="2"/>
          </rPr>
          <t>NOTE:
Name change.  Do not refer to this as "Delineation" fencing, "Pedestrian delineation" fencing, "Pedestrian" fencing or other terms.
Please use, "Work Zone Fencing" in all documentation and correspondence.</t>
        </r>
      </text>
    </comment>
    <comment ref="A19" authorId="0" shapeId="0" xr:uid="{00000000-0006-0000-1000-000004000000}">
      <text>
        <r>
          <rPr>
            <b/>
            <sz val="10"/>
            <color indexed="81"/>
            <rFont val="Tahoma"/>
            <family val="2"/>
          </rPr>
          <t>Include 'Incidental Flagging' hours in the, "Flaggers" pay item on the Estimate Summary sheet.</t>
        </r>
      </text>
    </comment>
    <comment ref="A20" authorId="0" shapeId="0" xr:uid="{00000000-0006-0000-1000-000005000000}">
      <text>
        <r>
          <rPr>
            <b/>
            <sz val="9"/>
            <color indexed="81"/>
            <rFont val="Tahoma"/>
            <family val="2"/>
          </rPr>
          <t>Include a</t>
        </r>
        <r>
          <rPr>
            <b/>
            <i/>
            <sz val="9"/>
            <color indexed="81"/>
            <rFont val="Tahoma"/>
            <family val="2"/>
          </rPr>
          <t xml:space="preserve"> MINIMUM</t>
        </r>
        <r>
          <rPr>
            <b/>
            <sz val="9"/>
            <color indexed="81"/>
            <rFont val="Tahoma"/>
            <family val="2"/>
          </rPr>
          <t xml:space="preserve"> of </t>
        </r>
        <r>
          <rPr>
            <b/>
            <sz val="9"/>
            <color indexed="39"/>
            <rFont val="Tahoma"/>
            <family val="2"/>
          </rPr>
          <t>6 Blue Tubular Markers</t>
        </r>
        <r>
          <rPr>
            <b/>
            <sz val="9"/>
            <color indexed="81"/>
            <rFont val="Tahoma"/>
            <family val="2"/>
          </rPr>
          <t xml:space="preserve"> for each access being physically affected by stage construction.  Calculate quantity using 10-ft spacing between markers.  Mimic existing access radii to help develop quantities.
Include the "Unique" Special Provision, "00220-00225 - Business Access" in project Special Provisions.
See Std. Dwg. TM821 and Page 6-2 of the ODOT Sign Policy for additional TCP details.
If using </t>
        </r>
        <r>
          <rPr>
            <b/>
            <sz val="9"/>
            <color indexed="39"/>
            <rFont val="Tahoma"/>
            <family val="2"/>
          </rPr>
          <t>BLUE</t>
        </r>
        <r>
          <rPr>
            <b/>
            <sz val="9"/>
            <color indexed="81"/>
            <rFont val="Tahoma"/>
            <family val="2"/>
          </rPr>
          <t xml:space="preserve"> </t>
        </r>
        <r>
          <rPr>
            <b/>
            <i/>
            <sz val="9"/>
            <color indexed="81"/>
            <rFont val="Tahoma"/>
            <family val="2"/>
          </rPr>
          <t>Surface-Mounted</t>
        </r>
        <r>
          <rPr>
            <b/>
            <sz val="9"/>
            <color indexed="81"/>
            <rFont val="Tahoma"/>
            <family val="2"/>
          </rPr>
          <t xml:space="preserve"> Tubular Markers for business accesses, add this quantity under "</t>
        </r>
        <r>
          <rPr>
            <b/>
            <i/>
            <sz val="9"/>
            <color indexed="81"/>
            <rFont val="Tahoma"/>
            <family val="2"/>
          </rPr>
          <t>Surface Mounted Tubular Markers</t>
        </r>
        <r>
          <rPr>
            <b/>
            <sz val="9"/>
            <color indexed="81"/>
            <rFont val="Tahoma"/>
            <family val="2"/>
          </rPr>
          <t>" on the "CHANNELIZATION" sheet.</t>
        </r>
      </text>
    </comment>
    <comment ref="D34" authorId="1" shapeId="0" xr:uid="{00000000-0006-0000-1000-000006000000}">
      <text>
        <r>
          <rPr>
            <b/>
            <sz val="10"/>
            <color indexed="81"/>
            <rFont val="Tahoma"/>
            <family val="2"/>
          </rPr>
          <t xml:space="preserve">Enter the Total Project Construction Budget amount here.
</t>
        </r>
      </text>
    </comment>
    <comment ref="F34" authorId="2" shapeId="0" xr:uid="{00000000-0006-0000-1000-000007000000}">
      <text>
        <r>
          <rPr>
            <b/>
            <sz val="10"/>
            <color indexed="81"/>
            <rFont val="Tahoma"/>
            <family val="2"/>
          </rPr>
          <t>Insert a TPDT Percentage of 1% to 3%.  Higher percentages for urban, complex, long-duration or projects with multiple Stages or shifts of traffic.</t>
        </r>
        <r>
          <rPr>
            <sz val="9"/>
            <color indexed="81"/>
            <rFont val="Tahoma"/>
            <family val="2"/>
          </rPr>
          <t xml:space="preserve">
</t>
        </r>
      </text>
    </comment>
    <comment ref="F67" authorId="3" shapeId="0" xr:uid="{00000000-0006-0000-1000-000008000000}">
      <text>
        <r>
          <rPr>
            <b/>
            <sz val="8"/>
            <color indexed="81"/>
            <rFont val="Tahoma"/>
            <family val="2"/>
          </rPr>
          <t>Use "SPACING TABLE" above to determine.</t>
        </r>
      </text>
    </comment>
    <comment ref="F83" authorId="3" shapeId="0" xr:uid="{00000000-0006-0000-1000-000009000000}">
      <text>
        <r>
          <rPr>
            <b/>
            <sz val="8"/>
            <color indexed="81"/>
            <rFont val="Tahoma"/>
            <family val="2"/>
          </rPr>
          <t>Use "SPACING TABLE" above to determine.</t>
        </r>
      </text>
    </comment>
    <comment ref="F99" authorId="3" shapeId="0" xr:uid="{00000000-0006-0000-1000-00000A000000}">
      <text>
        <r>
          <rPr>
            <b/>
            <sz val="8"/>
            <color indexed="81"/>
            <rFont val="Tahoma"/>
            <family val="2"/>
          </rPr>
          <t>Use "SPACING TABLE" above to determine.</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Scott McCanna</author>
    <author>Scott &amp; Angela McCanna</author>
    <author>Scott McCanna, P.E.</author>
    <author>Scott M. McCanna, P.E.</author>
  </authors>
  <commentList>
    <comment ref="A5" authorId="0" shapeId="0" xr:uid="{00000000-0006-0000-1200-000001000000}">
      <text>
        <r>
          <rPr>
            <b/>
            <sz val="8"/>
            <color indexed="18"/>
            <rFont val="Tahoma"/>
            <family val="2"/>
          </rPr>
          <t>For ODOT Highway Construction contracts only.</t>
        </r>
      </text>
    </comment>
    <comment ref="F5" authorId="1" shapeId="0" xr:uid="{00000000-0006-0000-1200-000002000000}">
      <text>
        <r>
          <rPr>
            <b/>
            <sz val="9"/>
            <color indexed="81"/>
            <rFont val="Tahoma"/>
            <family val="2"/>
          </rPr>
          <t>Unit Costs updated using 2019 Average Unit Bid Item Prices (February 2020).
DO NOT ADJUST FURTHER!!</t>
        </r>
      </text>
    </comment>
    <comment ref="B11" authorId="2" shapeId="0" xr:uid="{00000000-0006-0000-1200-000003000000}">
      <text>
        <r>
          <rPr>
            <b/>
            <sz val="9"/>
            <color indexed="81"/>
            <rFont val="Tahoma"/>
            <family val="2"/>
          </rPr>
          <t>Includes all Type III Barricades (4' and 8' widths).  
Barricade automatically included with PCMS, Sequential Arrow and Portable Traffic Signal installations.</t>
        </r>
      </text>
    </comment>
    <comment ref="B24" authorId="3" shapeId="0" xr:uid="{00000000-0006-0000-1200-000004000000}">
      <text>
        <r>
          <rPr>
            <b/>
            <sz val="9"/>
            <color indexed="81"/>
            <rFont val="Tahoma"/>
            <family val="2"/>
          </rPr>
          <t>If using Temporary Barrier as permanent barrier, consider using a reduced unit cost for this pay item.  Contact ODOT Cost Estimating Unit for cost info.</t>
        </r>
      </text>
    </comment>
    <comment ref="J24" authorId="3" shapeId="0" xr:uid="{00000000-0006-0000-1200-000005000000}">
      <text>
        <r>
          <rPr>
            <b/>
            <sz val="9"/>
            <color indexed="81"/>
            <rFont val="Tahoma"/>
            <family val="2"/>
          </rPr>
          <t>Scott M. McCanna, P.E.:</t>
        </r>
        <r>
          <rPr>
            <sz val="9"/>
            <color indexed="81"/>
            <rFont val="Tahoma"/>
            <family val="2"/>
          </rPr>
          <t xml:space="preserve">
Changed from $8 to $15 based on data received from Reg. 3 and a huge barrier project that may have skewed the statewide price.</t>
        </r>
      </text>
    </comment>
    <comment ref="F25" authorId="3" shapeId="0" xr:uid="{00000000-0006-0000-1200-000006000000}">
      <text>
        <r>
          <rPr>
            <b/>
            <sz val="9"/>
            <color indexed="81"/>
            <rFont val="Tahoma"/>
            <family val="2"/>
          </rPr>
          <t>Based on retail monthly rental cost of $25,000.</t>
        </r>
      </text>
    </comment>
    <comment ref="J31" authorId="1" shapeId="0" xr:uid="{00000000-0006-0000-1200-000007000000}">
      <text>
        <r>
          <rPr>
            <b/>
            <sz val="9"/>
            <color indexed="81"/>
            <rFont val="Tahoma"/>
            <family val="2"/>
          </rPr>
          <t>Avg. Award: $8000.
Avg. 3 Low Bids:  $9500.
Feedback suggests more TMAs used on freeways and prices for those are ~$11,000 ea.</t>
        </r>
      </text>
    </comment>
    <comment ref="J32" authorId="1" shapeId="0" xr:uid="{00000000-0006-0000-1200-000008000000}">
      <text>
        <r>
          <rPr>
            <b/>
            <sz val="9"/>
            <color indexed="81"/>
            <rFont val="Tahoma"/>
            <family val="2"/>
          </rPr>
          <t>Avg. Awarded: $250.
Avg. 3 Low Bids: $265.</t>
        </r>
      </text>
    </comment>
    <comment ref="J33" authorId="1" shapeId="0" xr:uid="{00000000-0006-0000-1200-000009000000}">
      <text>
        <r>
          <rPr>
            <b/>
            <sz val="9"/>
            <color indexed="81"/>
            <rFont val="Tahoma"/>
            <family val="2"/>
          </rPr>
          <t>Avg. Award:  $911
Avg. 3 Low Bids: $722.</t>
        </r>
      </text>
    </comment>
    <comment ref="D34" authorId="2" shapeId="0" xr:uid="{00000000-0006-0000-1200-00000A000000}">
      <text>
        <r>
          <rPr>
            <b/>
            <sz val="9"/>
            <color indexed="81"/>
            <rFont val="Tahoma"/>
            <family val="2"/>
          </rPr>
          <t>Per Sand Mondule.</t>
        </r>
      </text>
    </comment>
    <comment ref="J34" authorId="1" shapeId="0" xr:uid="{00000000-0006-0000-1200-00000B000000}">
      <text>
        <r>
          <rPr>
            <b/>
            <sz val="9"/>
            <color indexed="81"/>
            <rFont val="Tahoma"/>
            <family val="2"/>
          </rPr>
          <t>Avg. Award: $27
Avg. 3 Low Bids:  $53</t>
        </r>
      </text>
    </comment>
    <comment ref="J36" authorId="1" shapeId="0" xr:uid="{00000000-0006-0000-1200-00000C000000}">
      <text>
        <r>
          <rPr>
            <b/>
            <sz val="9"/>
            <color indexed="81"/>
            <rFont val="Tahoma"/>
            <family val="2"/>
          </rPr>
          <t>Avg. Award: $16
Avg. 3 Low Bids: $13
Low occurance (2), 2700 ft total</t>
        </r>
      </text>
    </comment>
    <comment ref="J37" authorId="1" shapeId="0" xr:uid="{00000000-0006-0000-1200-00000D000000}">
      <text>
        <r>
          <rPr>
            <b/>
            <sz val="9"/>
            <color indexed="81"/>
            <rFont val="Tahoma"/>
            <family val="2"/>
          </rPr>
          <t>Avg. Award: $5
Avg. 3 Low: $4.33
Only 1 occurance, 1000 ft total.</t>
        </r>
      </text>
    </comment>
    <comment ref="J39" authorId="1" shapeId="0" xr:uid="{00000000-0006-0000-1200-00000E000000}">
      <text>
        <r>
          <rPr>
            <b/>
            <sz val="9"/>
            <color indexed="81"/>
            <rFont val="Tahoma"/>
            <family val="2"/>
          </rPr>
          <t>Avg. Award: $16
Avg. 3 Low Bids: $13
Low occurance (2), 2700 ft total</t>
        </r>
      </text>
    </comment>
    <comment ref="J40" authorId="1" shapeId="0" xr:uid="{00000000-0006-0000-1200-00000F000000}">
      <text>
        <r>
          <rPr>
            <b/>
            <sz val="9"/>
            <color indexed="81"/>
            <rFont val="Tahoma"/>
            <family val="2"/>
          </rPr>
          <t>Avg. Award: $5
Avg. 3 Low: $4.33
Only 1 occurance, 1000 ft total.</t>
        </r>
      </text>
    </comment>
    <comment ref="J42" authorId="1" shapeId="0" xr:uid="{00000000-0006-0000-1200-000010000000}">
      <text>
        <r>
          <rPr>
            <b/>
            <sz val="9"/>
            <color indexed="81"/>
            <rFont val="Tahoma"/>
            <family val="2"/>
          </rPr>
          <t>Low quantities (61) @ $47 each.</t>
        </r>
      </text>
    </comment>
    <comment ref="J43" authorId="1" shapeId="0" xr:uid="{00000000-0006-0000-1200-000011000000}">
      <text>
        <r>
          <rPr>
            <b/>
            <sz val="9"/>
            <color indexed="81"/>
            <rFont val="Tahoma"/>
            <family val="2"/>
          </rPr>
          <t>Should not pay more as often base is still intact.</t>
        </r>
      </text>
    </comment>
    <comment ref="B44" authorId="2" shapeId="0" xr:uid="{00000000-0006-0000-1200-000012000000}">
      <text>
        <r>
          <rPr>
            <b/>
            <sz val="10"/>
            <color indexed="81"/>
            <rFont val="Tahoma"/>
            <family val="2"/>
          </rPr>
          <t>Quantity includes all Drums for the Project, as well as for PCMS and Portable Traffic Signal installations.</t>
        </r>
      </text>
    </comment>
    <comment ref="J44" authorId="1" shapeId="0" xr:uid="{00000000-0006-0000-1200-000013000000}">
      <text>
        <r>
          <rPr>
            <b/>
            <sz val="9"/>
            <color indexed="81"/>
            <rFont val="Tahoma"/>
            <family val="2"/>
          </rPr>
          <t xml:space="preserve">HIGH quantities (10,181).
Avg Award: $27.50
3 Low Bids: $34
</t>
        </r>
      </text>
    </comment>
    <comment ref="J46" authorId="1" shapeId="0" xr:uid="{00000000-0006-0000-1200-000014000000}">
      <text>
        <r>
          <rPr>
            <b/>
            <sz val="9"/>
            <color indexed="81"/>
            <rFont val="Tahoma"/>
            <family val="2"/>
          </rPr>
          <t>Avg. Award: $0.52 ea.
3 Low Bids:  $1.27 ea.
Plenty of quantities (10,620), so I would recommend an average of current price and the price from the 2013 report.</t>
        </r>
      </text>
    </comment>
    <comment ref="J48" authorId="1" shapeId="0" xr:uid="{00000000-0006-0000-1200-000015000000}">
      <text>
        <r>
          <rPr>
            <b/>
            <sz val="9"/>
            <color indexed="81"/>
            <rFont val="Tahoma"/>
            <family val="2"/>
          </rPr>
          <t>Avg. Award: $0.54
3 Low Bids: $0.62
Quantity: 141,800 ft
Would prefer to keep price a bit closer to actual statewide costs.</t>
        </r>
      </text>
    </comment>
    <comment ref="J51" authorId="1" shapeId="0" xr:uid="{00000000-0006-0000-1200-000016000000}">
      <text>
        <r>
          <rPr>
            <b/>
            <sz val="9"/>
            <color indexed="81"/>
            <rFont val="Tahoma"/>
            <family val="2"/>
          </rPr>
          <t>Avg. prices across the board were $0.08/ft.
$0.10/ft seems a reasonable increase considering the quantity of over 2.2 million feet.</t>
        </r>
      </text>
    </comment>
    <comment ref="J52" authorId="1" shapeId="0" xr:uid="{00000000-0006-0000-1200-000017000000}">
      <text>
        <r>
          <rPr>
            <b/>
            <sz val="9"/>
            <color indexed="81"/>
            <rFont val="Tahoma"/>
            <family val="2"/>
          </rPr>
          <t>Avg. Award: $48
3 Low Bids: $50</t>
        </r>
      </text>
    </comment>
    <comment ref="J53" authorId="1" shapeId="0" xr:uid="{00000000-0006-0000-1200-000018000000}">
      <text>
        <r>
          <rPr>
            <b/>
            <sz val="9"/>
            <color indexed="81"/>
            <rFont val="Tahoma"/>
            <family val="2"/>
          </rPr>
          <t xml:space="preserve">Avg. Award: $0.63
3 Low Bids: $0.65
Quantity of 40,500 sq. ft. in 28 contracts.  Feel this is a reasonable compromise.
</t>
        </r>
      </text>
    </comment>
    <comment ref="B58" authorId="1" shapeId="0" xr:uid="{00000000-0006-0000-1200-000019000000}">
      <text>
        <r>
          <rPr>
            <b/>
            <sz val="9"/>
            <color indexed="81"/>
            <rFont val="Tahoma"/>
            <family val="2"/>
          </rPr>
          <t>Estimated cost includes materials and labor to install and remove.
Assumed milled-in strips are paved over.</t>
        </r>
      </text>
    </comment>
    <comment ref="J64" authorId="1" shapeId="0" xr:uid="{00000000-0006-0000-1200-00001A000000}">
      <text>
        <r>
          <rPr>
            <b/>
            <sz val="9"/>
            <color indexed="81"/>
            <rFont val="Tahoma"/>
            <family val="2"/>
          </rPr>
          <t>There are two pay item numbers listed for this pay item in the "Weighted Average Prices 2013" report as we are transitioning from one number to another:
#0225-0141150F (1460 ft @ $28.73/ft)
#0225-0141600F (6010 ft @ $25.70/ft)</t>
        </r>
      </text>
    </comment>
    <comment ref="B69" authorId="2" shapeId="0" xr:uid="{00000000-0006-0000-1200-00001C000000}">
      <text>
        <r>
          <rPr>
            <b/>
            <sz val="9"/>
            <color indexed="81"/>
            <rFont val="Arial"/>
            <family val="2"/>
          </rPr>
          <t>Typically for illumination other than light towers used for nighttime flagging operations.</t>
        </r>
      </text>
    </comment>
    <comment ref="F69" authorId="2" shapeId="0" xr:uid="{00000000-0006-0000-1200-00001D000000}">
      <text>
        <r>
          <rPr>
            <b/>
            <sz val="8"/>
            <color indexed="81"/>
            <rFont val="Tahoma"/>
            <family val="2"/>
          </rPr>
          <t>2022 low bids 
I-205 IMPROVEMENTS 1A - OR43 TO OR213 SEC. $950K
OR18 MCMINNVILLE SPUR: SOUTH YAMHILL RIVER BRIDGE SEC. $15K</t>
        </r>
      </text>
    </comment>
    <comment ref="F70" authorId="2" shapeId="0" xr:uid="{00000000-0006-0000-1200-00001E000000}">
      <text>
        <r>
          <rPr>
            <b/>
            <sz val="10"/>
            <color indexed="81"/>
            <rFont val="Tahoma"/>
            <family val="2"/>
          </rPr>
          <t>Historical data:  $45,000 (2008).  $50,000 (2009).  $51,500 (2010).  $53,400 (2012).
Historical data:  2021 &amp; 2022 $60K-$100K</t>
        </r>
      </text>
    </comment>
    <comment ref="B71" authorId="2" shapeId="0" xr:uid="{00000000-0006-0000-1200-00001F000000}">
      <text>
        <r>
          <rPr>
            <b/>
            <sz val="9"/>
            <color indexed="81"/>
            <rFont val="Tahoma"/>
            <family val="2"/>
          </rPr>
          <t xml:space="preserve">Price includes a minimum of </t>
        </r>
        <r>
          <rPr>
            <b/>
            <sz val="9"/>
            <color indexed="12"/>
            <rFont val="Tahoma"/>
            <family val="2"/>
          </rPr>
          <t>two</t>
        </r>
        <r>
          <rPr>
            <b/>
            <sz val="9"/>
            <color indexed="81"/>
            <rFont val="Tahoma"/>
            <family val="2"/>
          </rPr>
          <t xml:space="preserve"> Portable Traffic Signal Trailers.</t>
        </r>
      </text>
    </comment>
    <comment ref="F71" authorId="2" shapeId="0" xr:uid="{00000000-0006-0000-1200-000020000000}">
      <text>
        <r>
          <rPr>
            <b/>
            <sz val="10"/>
            <color indexed="81"/>
            <rFont val="Tahoma"/>
            <family val="2"/>
          </rPr>
          <t xml:space="preserve">Historical data:  $45,000 (2008).  $31,000 (2009).  $21,800 (2010).  $14,700 (2012).  $25,000 (2013).  $32,000 (2016).  $34,000 (2017).   $35,000 (2021). Historical data:  2021 Data $25K-$35K
</t>
        </r>
      </text>
    </comment>
    <comment ref="J73" authorId="1" shapeId="0" xr:uid="{00000000-0006-0000-1200-000021000000}">
      <text>
        <r>
          <rPr>
            <b/>
            <sz val="9"/>
            <color indexed="81"/>
            <rFont val="Tahoma"/>
            <family val="2"/>
          </rPr>
          <t>Avg. Award: $4700
3 Low Bids: $5500
221 PCMS in 58 contracts</t>
        </r>
      </text>
    </comment>
    <comment ref="B74" authorId="3" shapeId="0" xr:uid="{00000000-0006-0000-1200-000022000000}">
      <text>
        <r>
          <rPr>
            <sz val="10"/>
            <color indexed="81"/>
            <rFont val="Calibri"/>
            <family val="2"/>
          </rPr>
          <t xml:space="preserve">If ODOT Standard Drawing </t>
        </r>
        <r>
          <rPr>
            <b/>
            <sz val="10"/>
            <color indexed="81"/>
            <rFont val="Calibri"/>
            <family val="2"/>
          </rPr>
          <t>TM880</t>
        </r>
        <r>
          <rPr>
            <sz val="10"/>
            <color indexed="81"/>
            <rFont val="Calibri"/>
            <family val="2"/>
          </rPr>
          <t xml:space="preserve"> is included in the TCP, quantity should be </t>
        </r>
        <r>
          <rPr>
            <b/>
            <sz val="10"/>
            <color indexed="81"/>
            <rFont val="Calibri"/>
            <family val="2"/>
          </rPr>
          <t>2</t>
        </r>
        <r>
          <rPr>
            <sz val="10"/>
            <color indexed="81"/>
            <rFont val="Calibri"/>
            <family val="2"/>
          </rPr>
          <t>, minimum.
If paving a multi-lane, non-freeway, consider using roller-mounted PCMS to enhance work zone safety.  If included, use applicable language from "00225 Speed Reduction Measures" Unique Special Provision.</t>
        </r>
      </text>
    </comment>
    <comment ref="J74" authorId="1" shapeId="0" xr:uid="{00000000-0006-0000-1200-000023000000}">
      <text>
        <r>
          <rPr>
            <b/>
            <sz val="9"/>
            <color indexed="81"/>
            <rFont val="Tahoma"/>
            <family val="2"/>
          </rPr>
          <t>Avg. Award: $4700
3 Low Bids: $5500
221 PCMS in 58 contracts</t>
        </r>
      </text>
    </comment>
    <comment ref="B75" authorId="2" shapeId="0" xr:uid="{00000000-0006-0000-1200-000024000000}">
      <text>
        <r>
          <rPr>
            <b/>
            <sz val="10"/>
            <color indexed="81"/>
            <rFont val="Calibri"/>
            <family val="2"/>
          </rPr>
          <t>Requires the addition of the "Unique Special Provision" in the project special provisions.</t>
        </r>
      </text>
    </comment>
    <comment ref="F75" authorId="2" shapeId="0" xr:uid="{00000000-0006-0000-1200-000025000000}">
      <text>
        <r>
          <rPr>
            <b/>
            <sz val="10"/>
            <color indexed="81"/>
            <rFont val="Calibri"/>
            <family val="2"/>
          </rPr>
          <t>Project Specific.  Prices may vary from $60,000 and up.</t>
        </r>
      </text>
    </comment>
    <comment ref="B76" authorId="2" shapeId="0" xr:uid="{00000000-0006-0000-1200-000026000000}">
      <text>
        <r>
          <rPr>
            <b/>
            <sz val="8"/>
            <color indexed="81"/>
            <rFont val="Tahoma"/>
            <family val="2"/>
          </rPr>
          <t>Typically once per project.  If system is removed from project for extended periods (e.g. Winter shutdown), consider additional Mobilizations.</t>
        </r>
      </text>
    </comment>
    <comment ref="E76" authorId="0" shapeId="0" xr:uid="{00000000-0006-0000-1200-000027000000}">
      <text>
        <r>
          <rPr>
            <b/>
            <sz val="10"/>
            <color indexed="81"/>
            <rFont val="Calibri"/>
            <family val="2"/>
          </rPr>
          <t>In most cases, use "1". If devices leave project site for extended time; or, if multiple SWZS are used on the project, include additional quantities.</t>
        </r>
      </text>
    </comment>
    <comment ref="B82" authorId="3" shapeId="0" xr:uid="{00000000-0006-0000-1200-000028000000}">
      <text>
        <r>
          <rPr>
            <b/>
            <sz val="10"/>
            <color indexed="81"/>
            <rFont val="Calibri"/>
            <family val="2"/>
          </rPr>
          <t>See "Unique Special Provisions":
   - "00225 - Radar Speed Trailers"
   - "00225 - Speed Reduction Measures"
Also see Standard Drawing TM880 for placement details.</t>
        </r>
      </text>
    </comment>
    <comment ref="J82" authorId="3" shapeId="0" xr:uid="{00000000-0006-0000-1200-000029000000}">
      <text>
        <r>
          <rPr>
            <b/>
            <sz val="9"/>
            <color indexed="81"/>
            <rFont val="Tahoma"/>
            <family val="2"/>
          </rPr>
          <t>Based on $1000/mo. Rental rate for 2-3 months on average per project.</t>
        </r>
      </text>
    </comment>
    <comment ref="B84" authorId="2" shapeId="0" xr:uid="{00000000-0006-0000-1200-00002A000000}">
      <text>
        <r>
          <rPr>
            <b/>
            <sz val="9"/>
            <color indexed="81"/>
            <rFont val="Tahoma"/>
            <family val="2"/>
          </rPr>
          <t>Be cautious in determining Flagging Hours!!  Make every effort to calculate the appropriate number of hours needed for applicable work activities.  Avoid over-estimating this pay item!
Be sure to also consider hours for:
     - Advance Flaggers (if anticipating extended traffic queues 
        (TM850).
     - Incidental Flagging for mobilization, equipment/material 
        deliveries (cranes, shoring, beams), etc.
Contact ODOT's Office of Pre-Letting, Cost Estimating Unit for additional assistance.</t>
        </r>
      </text>
    </comment>
    <comment ref="B85" authorId="3" shapeId="0" xr:uid="{00000000-0006-0000-1200-00002C000000}">
      <text>
        <r>
          <rPr>
            <b/>
            <sz val="9"/>
            <color indexed="81"/>
            <rFont val="Tahoma"/>
            <family val="2"/>
          </rPr>
          <t xml:space="preserve">Use the "HOURLY" Pay Item if Flagger Station Lighting is needed for less than 125 hours (~2 weeks of use). </t>
        </r>
      </text>
    </comment>
    <comment ref="B86" authorId="1" shapeId="0" xr:uid="{00000000-0006-0000-1200-00002D000000}">
      <text>
        <r>
          <rPr>
            <b/>
            <sz val="9"/>
            <color indexed="81"/>
            <rFont val="Tahoma"/>
            <family val="2"/>
          </rPr>
          <t>If Flagger Station Lighting is needed for more than 125 hours (~2 weeks of use), use the "EACH" Pay Item.</t>
        </r>
      </text>
    </comment>
    <comment ref="J86" authorId="1" shapeId="0" xr:uid="{00000000-0006-0000-1200-00002E000000}">
      <text>
        <r>
          <rPr>
            <b/>
            <sz val="9"/>
            <color indexed="81"/>
            <rFont val="Tahoma"/>
            <family val="2"/>
          </rPr>
          <t>Low quantities (350 hours in 1 contract) = $5 - $7.33/hour.
If needed for more than 125 hours (2 weeks of shift work), use "EACH" item.</t>
        </r>
      </text>
    </comment>
    <comment ref="B87" authorId="2" shapeId="0" xr:uid="{00000000-0006-0000-1200-00002F000000}">
      <text>
        <r>
          <rPr>
            <b/>
            <sz val="9"/>
            <color indexed="81"/>
            <rFont val="Tahoma"/>
            <family val="2"/>
          </rPr>
          <t>Pricing is per AFAD trailer.  One or two AFADs may be used on a given work site, according to MUTCD Part 6; ODOT Standard Specifications and Special Provisions; and, Standard Detail DET4700.</t>
        </r>
      </text>
    </comment>
    <comment ref="B88" authorId="2" shapeId="0" xr:uid="{00000000-0006-0000-1200-000030000000}">
      <text>
        <r>
          <rPr>
            <b/>
            <sz val="9"/>
            <color indexed="81"/>
            <rFont val="Tahoma"/>
            <family val="2"/>
          </rPr>
          <t>REVIEW Specification Sections
Use Caution in calculating this quantity.
Include one (1) Work Shift for each day of active work.  Communicate with Project Management staff or Estimating Unit for construction schedule information.</t>
        </r>
      </text>
    </comment>
    <comment ref="J88" authorId="1" shapeId="0" xr:uid="{00000000-0006-0000-1200-000031000000}">
      <text>
        <r>
          <rPr>
            <b/>
            <sz val="9"/>
            <color indexed="81"/>
            <rFont val="Tahoma"/>
            <family val="2"/>
          </rPr>
          <t>With a quantity of 5585 shifts in 23 contracts:
Avg. Award: $165
3 Low Bids: $157
A lower number should be used.</t>
        </r>
      </text>
    </comment>
    <comment ref="B89" authorId="3" shapeId="0" xr:uid="{00000000-0006-0000-1200-000032000000}">
      <text>
        <r>
          <rPr>
            <b/>
            <sz val="9"/>
            <color indexed="81"/>
            <rFont val="Tahoma"/>
            <family val="2"/>
          </rPr>
          <t>Be cautious in determining Pilot Car Hours!  Make every effort to calculate the appropriate number of hours needed for work tasks.
Compare this quantity with hours needed for Flagging.  Avoid over-estimating this pay item!
Contact ODOT's Office of Pre-Letting, Cost Estimating Unit for additional assistance.</t>
        </r>
      </text>
    </comment>
    <comment ref="B91" authorId="2" shapeId="0" xr:uid="{00000000-0006-0000-1200-000033000000}">
      <text>
        <r>
          <rPr>
            <b/>
            <sz val="8"/>
            <color indexed="81"/>
            <rFont val="Tahoma"/>
            <family val="2"/>
          </rPr>
          <t>Contact the TCP Unit in Salem for a copy of the "Unique Special Provision" for this item.</t>
        </r>
      </text>
    </comment>
    <comment ref="F91" authorId="2" shapeId="0" xr:uid="{00000000-0006-0000-1200-000034000000}">
      <text>
        <r>
          <rPr>
            <b/>
            <sz val="8"/>
            <color indexed="81"/>
            <rFont val="Tahoma"/>
            <family val="2"/>
          </rPr>
          <t>Default value ONLY!  Adjust Rate based on Class of Tow Truck needed.  Contact ODOT TCP Unit for tow truck class details.</t>
        </r>
      </text>
    </comment>
    <comment ref="F94" authorId="3" shapeId="0" xr:uid="{00000000-0006-0000-1200-000035000000}">
      <text>
        <r>
          <rPr>
            <b/>
            <sz val="9"/>
            <color indexed="81"/>
            <rFont val="Tahoma"/>
            <family val="2"/>
          </rPr>
          <t xml:space="preserve">Law Enforcement Rates OSP - $110/hr                City of Portland - $         City of Eugene - $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JK</author>
    <author>Scott McCanna, P.E.</author>
    <author>Scott M. McCanna, P.E.</author>
    <author>Deena M. Hansen</author>
  </authors>
  <commentList>
    <comment ref="E5" authorId="0" shapeId="0" xr:uid="{00000000-0006-0000-0300-000001000000}">
      <text>
        <r>
          <rPr>
            <b/>
            <sz val="9"/>
            <color indexed="81"/>
            <rFont val="Tahoma"/>
            <family val="2"/>
          </rPr>
          <t xml:space="preserve">Informational Only: Use this information to fill out Barrier table in specifications
</t>
        </r>
      </text>
    </comment>
    <comment ref="I5" authorId="1" shapeId="0" xr:uid="{00000000-0006-0000-0300-000002000000}">
      <text>
        <r>
          <rPr>
            <b/>
            <sz val="12"/>
            <color indexed="81"/>
            <rFont val="Arial"/>
            <family val="2"/>
          </rPr>
          <t xml:space="preserve">Informational Only: Use this information to fill out barrier table in specifications
 </t>
        </r>
      </text>
    </comment>
    <comment ref="B6" authorId="2" shapeId="0" xr:uid="{00000000-0006-0000-0300-000003000000}">
      <text>
        <r>
          <rPr>
            <b/>
            <sz val="12"/>
            <color indexed="81"/>
            <rFont val="Arial"/>
            <family val="2"/>
          </rPr>
          <t xml:space="preserve">STEP 1:  Enter Barrier Stations here to calculate Quantites Needed.
</t>
        </r>
        <r>
          <rPr>
            <b/>
            <sz val="8"/>
            <color indexed="81"/>
            <rFont val="Tahoma"/>
            <family val="2"/>
          </rPr>
          <t xml:space="preserve">
</t>
        </r>
      </text>
    </comment>
    <comment ref="H10" authorId="2" shapeId="0" xr:uid="{00000000-0006-0000-0300-000004000000}">
      <text>
        <r>
          <rPr>
            <b/>
            <sz val="10"/>
            <color indexed="81"/>
            <rFont val="Tahoma"/>
            <family val="2"/>
          </rPr>
          <t>This number cannot be larger than the amount "Remaining in Place" from the previous line above.</t>
        </r>
      </text>
    </comment>
    <comment ref="J10" authorId="1" shapeId="0" xr:uid="{00000000-0006-0000-0300-000005000000}">
      <text>
        <r>
          <rPr>
            <b/>
            <sz val="12"/>
            <color indexed="81"/>
            <rFont val="Tahoma"/>
            <family val="2"/>
          </rPr>
          <t>If Negative (-), check the amount Moved from Previous Stage is not &gt; Amount Needed.</t>
        </r>
        <r>
          <rPr>
            <sz val="8"/>
            <color indexed="81"/>
            <rFont val="Tahoma"/>
            <family val="2"/>
          </rPr>
          <t xml:space="preserve">
</t>
        </r>
      </text>
    </comment>
    <comment ref="H12" authorId="2" shapeId="0" xr:uid="{00000000-0006-0000-0300-000006000000}">
      <text>
        <r>
          <rPr>
            <b/>
            <sz val="10"/>
            <color indexed="81"/>
            <rFont val="Tahoma"/>
            <family val="2"/>
          </rPr>
          <t>This number cannot be larger than the amount "Remaining in Place" from the Previous Stage.</t>
        </r>
      </text>
    </comment>
    <comment ref="J12" authorId="1" shapeId="0" xr:uid="{00000000-0006-0000-0300-000007000000}">
      <text>
        <r>
          <rPr>
            <b/>
            <sz val="12"/>
            <color indexed="81"/>
            <rFont val="Tahoma"/>
            <family val="2"/>
          </rPr>
          <t>If Negative (-), check the amount Moved from Previous Stage is not &gt; Amount Needed.</t>
        </r>
        <r>
          <rPr>
            <sz val="8"/>
            <color indexed="81"/>
            <rFont val="Tahoma"/>
            <family val="2"/>
          </rPr>
          <t xml:space="preserve">
</t>
        </r>
      </text>
    </comment>
    <comment ref="H14" authorId="2" shapeId="0" xr:uid="{00000000-0006-0000-0300-000008000000}">
      <text>
        <r>
          <rPr>
            <b/>
            <sz val="10"/>
            <color indexed="81"/>
            <rFont val="Tahoma"/>
            <family val="2"/>
          </rPr>
          <t>This number cannot be larger than the amount "Remaining in Place" from the Previous Stage.</t>
        </r>
      </text>
    </comment>
    <comment ref="J14" authorId="1" shapeId="0" xr:uid="{00000000-0006-0000-0300-000009000000}">
      <text>
        <r>
          <rPr>
            <b/>
            <sz val="12"/>
            <color indexed="81"/>
            <rFont val="Tahoma"/>
            <family val="2"/>
          </rPr>
          <t>If Negative (-), check the amount Moved from Previous Stage is not &gt; Amount Needed.</t>
        </r>
        <r>
          <rPr>
            <sz val="8"/>
            <color indexed="81"/>
            <rFont val="Tahoma"/>
            <family val="2"/>
          </rPr>
          <t xml:space="preserve">
</t>
        </r>
      </text>
    </comment>
    <comment ref="H16" authorId="2" shapeId="0" xr:uid="{00000000-0006-0000-0300-00000A000000}">
      <text>
        <r>
          <rPr>
            <b/>
            <sz val="10"/>
            <color indexed="81"/>
            <rFont val="Tahoma"/>
            <family val="2"/>
          </rPr>
          <t>This number cannot be larger than the amount "Remaining in Place" from the Previous Stage.</t>
        </r>
      </text>
    </comment>
    <comment ref="J16" authorId="1" shapeId="0" xr:uid="{00000000-0006-0000-0300-00000B000000}">
      <text>
        <r>
          <rPr>
            <b/>
            <sz val="12"/>
            <color indexed="81"/>
            <rFont val="Tahoma"/>
            <family val="2"/>
          </rPr>
          <t>If Negative (-), check the amount Moved from Previous Stage is not &gt; Amount Needed.</t>
        </r>
        <r>
          <rPr>
            <sz val="8"/>
            <color indexed="81"/>
            <rFont val="Tahoma"/>
            <family val="2"/>
          </rPr>
          <t xml:space="preserve">
</t>
        </r>
      </text>
    </comment>
    <comment ref="H18" authorId="2" shapeId="0" xr:uid="{00000000-0006-0000-0300-00000C000000}">
      <text>
        <r>
          <rPr>
            <b/>
            <sz val="10"/>
            <color indexed="81"/>
            <rFont val="Tahoma"/>
            <family val="2"/>
          </rPr>
          <t>This number cannot be larger than the amount "Remaining in Place" from the Previous Stage.</t>
        </r>
      </text>
    </comment>
    <comment ref="J18" authorId="1" shapeId="0" xr:uid="{00000000-0006-0000-0300-00000D000000}">
      <text>
        <r>
          <rPr>
            <b/>
            <sz val="12"/>
            <color indexed="81"/>
            <rFont val="Tahoma"/>
            <family val="2"/>
          </rPr>
          <t>If Negative (-), check the amount Moved from Previous Stage is not &gt; Amount Needed.</t>
        </r>
        <r>
          <rPr>
            <sz val="8"/>
            <color indexed="81"/>
            <rFont val="Tahoma"/>
            <family val="2"/>
          </rPr>
          <t xml:space="preserve">
</t>
        </r>
      </text>
    </comment>
    <comment ref="H20" authorId="2" shapeId="0" xr:uid="{00000000-0006-0000-0300-00000E000000}">
      <text>
        <r>
          <rPr>
            <b/>
            <sz val="10"/>
            <color indexed="81"/>
            <rFont val="Tahoma"/>
            <family val="2"/>
          </rPr>
          <t>This number cannot be larger than the amount "Remaining in Place" from the Previous Stage.</t>
        </r>
      </text>
    </comment>
    <comment ref="J20" authorId="1" shapeId="0" xr:uid="{00000000-0006-0000-0300-00000F000000}">
      <text>
        <r>
          <rPr>
            <b/>
            <sz val="12"/>
            <color indexed="81"/>
            <rFont val="Tahoma"/>
            <family val="2"/>
          </rPr>
          <t>If Negative (-), check the amount Moved from Previous Stage is not &gt; Amount Needed.</t>
        </r>
        <r>
          <rPr>
            <sz val="8"/>
            <color indexed="81"/>
            <rFont val="Tahoma"/>
            <family val="2"/>
          </rPr>
          <t xml:space="preserve">
</t>
        </r>
      </text>
    </comment>
    <comment ref="H22" authorId="2" shapeId="0" xr:uid="{00000000-0006-0000-0300-000010000000}">
      <text>
        <r>
          <rPr>
            <b/>
            <sz val="10"/>
            <color indexed="81"/>
            <rFont val="Tahoma"/>
            <family val="2"/>
          </rPr>
          <t>This number cannot be larger than the amount "Remaining in Place" from the Previous Stage.</t>
        </r>
      </text>
    </comment>
    <comment ref="J22" authorId="1" shapeId="0" xr:uid="{00000000-0006-0000-0300-000011000000}">
      <text>
        <r>
          <rPr>
            <b/>
            <sz val="12"/>
            <color indexed="81"/>
            <rFont val="Tahoma"/>
            <family val="2"/>
          </rPr>
          <t>If Negative (-), check the amount Moved from Previous Stage is not &gt; Amount Needed.</t>
        </r>
        <r>
          <rPr>
            <sz val="8"/>
            <color indexed="81"/>
            <rFont val="Tahoma"/>
            <family val="2"/>
          </rPr>
          <t xml:space="preserve">
</t>
        </r>
      </text>
    </comment>
    <comment ref="H24" authorId="2" shapeId="0" xr:uid="{00000000-0006-0000-0300-000012000000}">
      <text>
        <r>
          <rPr>
            <b/>
            <sz val="10"/>
            <color indexed="81"/>
            <rFont val="Tahoma"/>
            <family val="2"/>
          </rPr>
          <t>This number cannot be larger than the amount "Remaining in Place" from the Previous Stage.</t>
        </r>
      </text>
    </comment>
    <comment ref="J24" authorId="1" shapeId="0" xr:uid="{00000000-0006-0000-0300-000013000000}">
      <text>
        <r>
          <rPr>
            <b/>
            <sz val="12"/>
            <color indexed="81"/>
            <rFont val="Tahoma"/>
            <family val="2"/>
          </rPr>
          <t>If Negative (-), check the amount Moved from Previous Stage is not &gt; Amount Needed.</t>
        </r>
        <r>
          <rPr>
            <sz val="8"/>
            <color indexed="81"/>
            <rFont val="Tahoma"/>
            <family val="2"/>
          </rPr>
          <t xml:space="preserve">
</t>
        </r>
      </text>
    </comment>
    <comment ref="H26" authorId="2" shapeId="0" xr:uid="{00000000-0006-0000-0300-000014000000}">
      <text>
        <r>
          <rPr>
            <b/>
            <sz val="10"/>
            <color indexed="81"/>
            <rFont val="Tahoma"/>
            <family val="2"/>
          </rPr>
          <t>This number cannot be larger than the amount "Remaining in Place" from the Previous Stage.</t>
        </r>
      </text>
    </comment>
    <comment ref="J26" authorId="1" shapeId="0" xr:uid="{00000000-0006-0000-0300-000015000000}">
      <text>
        <r>
          <rPr>
            <b/>
            <sz val="12"/>
            <color indexed="81"/>
            <rFont val="Tahoma"/>
            <family val="2"/>
          </rPr>
          <t>If Negative (-), check the amount Moved from Previous Stage is not &gt; Amount Needed.</t>
        </r>
        <r>
          <rPr>
            <sz val="8"/>
            <color indexed="81"/>
            <rFont val="Tahoma"/>
            <family val="2"/>
          </rPr>
          <t xml:space="preserve">
</t>
        </r>
      </text>
    </comment>
    <comment ref="H28" authorId="2" shapeId="0" xr:uid="{00000000-0006-0000-0300-000016000000}">
      <text>
        <r>
          <rPr>
            <b/>
            <sz val="10"/>
            <color indexed="81"/>
            <rFont val="Tahoma"/>
            <family val="2"/>
          </rPr>
          <t>This number cannot be larger than the amount "Remaining in Place" from the Previous Stage.</t>
        </r>
      </text>
    </comment>
    <comment ref="J28" authorId="1" shapeId="0" xr:uid="{00000000-0006-0000-0300-000017000000}">
      <text>
        <r>
          <rPr>
            <b/>
            <sz val="12"/>
            <color indexed="81"/>
            <rFont val="Tahoma"/>
            <family val="2"/>
          </rPr>
          <t>If Negative (-), check the amount Moved from Previous Stage is not &gt; Amount Needed.</t>
        </r>
        <r>
          <rPr>
            <sz val="8"/>
            <color indexed="81"/>
            <rFont val="Tahoma"/>
            <family val="2"/>
          </rPr>
          <t xml:space="preserve">
</t>
        </r>
      </text>
    </comment>
    <comment ref="H30" authorId="2" shapeId="0" xr:uid="{00000000-0006-0000-0300-000018000000}">
      <text>
        <r>
          <rPr>
            <b/>
            <sz val="10"/>
            <color indexed="81"/>
            <rFont val="Tahoma"/>
            <family val="2"/>
          </rPr>
          <t>This number cannot be larger than the amount "Remaining in Place" from the Previous Stage.</t>
        </r>
      </text>
    </comment>
    <comment ref="J30" authorId="1" shapeId="0" xr:uid="{00000000-0006-0000-0300-000019000000}">
      <text>
        <r>
          <rPr>
            <b/>
            <sz val="12"/>
            <color indexed="81"/>
            <rFont val="Tahoma"/>
            <family val="2"/>
          </rPr>
          <t>If Negative (-), check the amount Moved from Previous Stage is not &gt; Amount Needed.</t>
        </r>
        <r>
          <rPr>
            <sz val="8"/>
            <color indexed="81"/>
            <rFont val="Tahoma"/>
            <family val="2"/>
          </rPr>
          <t xml:space="preserve">
</t>
        </r>
      </text>
    </comment>
    <comment ref="H32" authorId="2" shapeId="0" xr:uid="{00000000-0006-0000-0300-00001A000000}">
      <text>
        <r>
          <rPr>
            <b/>
            <sz val="10"/>
            <color indexed="81"/>
            <rFont val="Tahoma"/>
            <family val="2"/>
          </rPr>
          <t>This number cannot be larger than the amount "Remaining in Place" from the Previous Stage.</t>
        </r>
      </text>
    </comment>
    <comment ref="J32" authorId="1" shapeId="0" xr:uid="{00000000-0006-0000-0300-00001B000000}">
      <text>
        <r>
          <rPr>
            <b/>
            <sz val="12"/>
            <color indexed="81"/>
            <rFont val="Tahoma"/>
            <family val="2"/>
          </rPr>
          <t>If Negative (-), check the amount Moved from Previous Stage is not &gt; Amount Needed.</t>
        </r>
        <r>
          <rPr>
            <sz val="8"/>
            <color indexed="81"/>
            <rFont val="Tahoma"/>
            <family val="2"/>
          </rPr>
          <t xml:space="preserve">
</t>
        </r>
      </text>
    </comment>
    <comment ref="K33" authorId="1" shapeId="0" xr:uid="{00000000-0006-0000-0300-00001C000000}">
      <text>
        <r>
          <rPr>
            <b/>
            <sz val="12"/>
            <color indexed="81"/>
            <rFont val="Arial"/>
            <family val="2"/>
          </rPr>
          <t>Can use "Running Stockpile" amount to compare to "Temp. Concrete Barrier" quantity. Amounts should match.</t>
        </r>
        <r>
          <rPr>
            <sz val="8"/>
            <color indexed="81"/>
            <rFont val="Tahoma"/>
            <family val="2"/>
          </rPr>
          <t xml:space="preserve">
</t>
        </r>
      </text>
    </comment>
    <comment ref="B71" authorId="3" shapeId="0" xr:uid="{00000000-0006-0000-0300-00001D000000}">
      <text>
        <r>
          <rPr>
            <b/>
            <sz val="12"/>
            <color indexed="81"/>
            <rFont val="Arial"/>
            <family val="2"/>
          </rPr>
          <t>See RD400</t>
        </r>
      </text>
    </comment>
    <comment ref="C71" authorId="3" shapeId="0" xr:uid="{00000000-0006-0000-0300-00001E000000}">
      <text>
        <r>
          <rPr>
            <b/>
            <sz val="12"/>
            <color indexed="81"/>
            <rFont val="Arial"/>
            <family val="2"/>
          </rPr>
          <t>See RD400</t>
        </r>
      </text>
    </comment>
    <comment ref="D71" authorId="3" shapeId="0" xr:uid="{00000000-0006-0000-0300-00001F000000}">
      <text>
        <r>
          <rPr>
            <b/>
            <sz val="12"/>
            <color indexed="81"/>
            <rFont val="Arial"/>
            <family val="2"/>
          </rPr>
          <t>See RD400</t>
        </r>
      </text>
    </comment>
    <comment ref="F71" authorId="3" shapeId="0" xr:uid="{00000000-0006-0000-0300-000020000000}">
      <text>
        <r>
          <rPr>
            <b/>
            <sz val="12"/>
            <color indexed="81"/>
            <rFont val="Arial"/>
            <family val="2"/>
          </rPr>
          <t>RD415</t>
        </r>
      </text>
    </comment>
    <comment ref="G71" authorId="3" shapeId="0" xr:uid="{00000000-0006-0000-0300-000021000000}">
      <text>
        <r>
          <rPr>
            <b/>
            <sz val="12"/>
            <color indexed="81"/>
            <rFont val="Arial"/>
            <family val="2"/>
          </rPr>
          <t>RD415</t>
        </r>
      </text>
    </comment>
    <comment ref="H71" authorId="3" shapeId="0" xr:uid="{00000000-0006-0000-0300-000022000000}">
      <text>
        <r>
          <rPr>
            <b/>
            <sz val="12"/>
            <color indexed="81"/>
            <rFont val="Arial"/>
            <family val="2"/>
          </rPr>
          <t>RD415</t>
        </r>
      </text>
    </comment>
    <comment ref="I71" authorId="3" shapeId="0" xr:uid="{00000000-0006-0000-0300-000023000000}">
      <text>
        <r>
          <rPr>
            <b/>
            <sz val="12"/>
            <color indexed="81"/>
            <rFont val="Arial"/>
            <family val="2"/>
          </rPr>
          <t>RD450, RD455 - To be used with Type C End Piece.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Scott McCanna, P.E.</author>
    <author>Scott M. McCanna, P.E.</author>
  </authors>
  <commentList>
    <comment ref="B24" authorId="0" shapeId="0" xr:uid="{00000000-0006-0000-0400-000001000000}">
      <text>
        <r>
          <rPr>
            <b/>
            <sz val="10"/>
            <color indexed="81"/>
            <rFont val="Tahoma"/>
            <family val="2"/>
          </rPr>
          <t>Consult with Project Manager's Office to determine % of Damage sustained by each attenuator.</t>
        </r>
      </text>
    </comment>
    <comment ref="E24" authorId="0" shapeId="0" xr:uid="{00000000-0006-0000-0400-000002000000}">
      <text>
        <r>
          <rPr>
            <b/>
            <sz val="10"/>
            <color indexed="81"/>
            <rFont val="Tahoma"/>
            <family val="2"/>
          </rPr>
          <t xml:space="preserve">Consult with Project Manager's Office to determine # of anticipated Strikes per attenuator.
</t>
        </r>
      </text>
    </comment>
    <comment ref="F24" authorId="0" shapeId="0" xr:uid="{00000000-0006-0000-0400-000003000000}">
      <text>
        <r>
          <rPr>
            <sz val="10"/>
            <color indexed="81"/>
            <rFont val="Tahoma"/>
            <family val="2"/>
          </rPr>
          <t>Use Engineering judgment and Construction Office feedback to determine quantities for "</t>
        </r>
        <r>
          <rPr>
            <b/>
            <sz val="10"/>
            <color indexed="81"/>
            <rFont val="Tahoma"/>
            <family val="2"/>
          </rPr>
          <t>% of Damage</t>
        </r>
        <r>
          <rPr>
            <sz val="10"/>
            <color indexed="81"/>
            <rFont val="Tahoma"/>
            <family val="2"/>
          </rPr>
          <t>" and "</t>
        </r>
        <r>
          <rPr>
            <b/>
            <sz val="10"/>
            <color indexed="81"/>
            <rFont val="Tahoma"/>
            <family val="2"/>
          </rPr>
          <t># of Strikes</t>
        </r>
        <r>
          <rPr>
            <sz val="10"/>
            <color indexed="81"/>
            <rFont val="Tahoma"/>
            <family val="2"/>
          </rPr>
          <t xml:space="preserve">".
</t>
        </r>
        <r>
          <rPr>
            <b/>
            <sz val="10"/>
            <color indexed="81"/>
            <rFont val="Tahoma"/>
            <family val="2"/>
          </rPr>
          <t>Quantities</t>
        </r>
        <r>
          <rPr>
            <sz val="10"/>
            <color indexed="81"/>
            <rFont val="Tahoma"/>
            <family val="2"/>
          </rPr>
          <t xml:space="preserve"> are based on exposure to traffic, duration, roadway geometry, traffic volumes and staging complexity.
Quantity is in units of "per Sand Module".
</t>
        </r>
      </text>
    </comment>
    <comment ref="F40" authorId="0" shapeId="0" xr:uid="{00000000-0006-0000-0400-000004000000}">
      <text>
        <r>
          <rPr>
            <sz val="10"/>
            <color indexed="81"/>
            <rFont val="Tahoma"/>
            <family val="2"/>
          </rPr>
          <t xml:space="preserve">Use Engineering judgment and feedback from Construction offices to determine quantities for this Pay Item.
</t>
        </r>
        <r>
          <rPr>
            <b/>
            <sz val="10"/>
            <color indexed="81"/>
            <rFont val="Tahoma"/>
            <family val="2"/>
          </rPr>
          <t>Quantities</t>
        </r>
        <r>
          <rPr>
            <sz val="10"/>
            <color indexed="81"/>
            <rFont val="Tahoma"/>
            <family val="2"/>
          </rPr>
          <t xml:space="preserve"> will be based on duration, degree of exposure to traffic, roadway geometry, traffic volumes and staging complexity.</t>
        </r>
      </text>
    </comment>
    <comment ref="A55" authorId="1" shapeId="0" xr:uid="{00000000-0006-0000-0400-000005000000}">
      <text>
        <r>
          <rPr>
            <b/>
            <sz val="9"/>
            <color indexed="81"/>
            <rFont val="Tahoma"/>
            <family val="2"/>
          </rPr>
          <t>"TMA" includes both Truck-mounted and Trailer-style Impact Attenuators.</t>
        </r>
      </text>
    </comment>
    <comment ref="F56" authorId="0" shapeId="0" xr:uid="{00000000-0006-0000-0400-000006000000}">
      <text>
        <r>
          <rPr>
            <sz val="10"/>
            <color indexed="81"/>
            <rFont val="Tahoma"/>
            <family val="2"/>
          </rPr>
          <t xml:space="preserve">Use Engineering judgment and feedback from Construction offices to determine quantities for this Pay Item.
</t>
        </r>
        <r>
          <rPr>
            <b/>
            <sz val="10"/>
            <color indexed="81"/>
            <rFont val="Tahoma"/>
            <family val="2"/>
          </rPr>
          <t>Quantities</t>
        </r>
        <r>
          <rPr>
            <sz val="10"/>
            <color indexed="81"/>
            <rFont val="Tahoma"/>
            <family val="2"/>
          </rPr>
          <t xml:space="preserve"> will be based on duration, degree of exposure to traffic, roadway geometry, traffic volumes and staging complexity.</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Scott McCanna</author>
    <author>Scott M. McCanna, P.E.</author>
  </authors>
  <commentList>
    <comment ref="A8" authorId="0" shapeId="0" xr:uid="{00000000-0006-0000-0500-000001000000}">
      <text>
        <r>
          <rPr>
            <b/>
            <sz val="10"/>
            <color indexed="81"/>
            <rFont val="Tahoma"/>
            <family val="2"/>
          </rPr>
          <t>Input the length of barrier being treated with the Barrier Panels.</t>
        </r>
      </text>
    </comment>
    <comment ref="D8" authorId="0" shapeId="0" xr:uid="{00000000-0006-0000-0500-000002000000}">
      <text>
        <r>
          <rPr>
            <b/>
            <sz val="8"/>
            <color indexed="81"/>
            <rFont val="Tahoma"/>
            <family val="2"/>
          </rPr>
          <t>Percentage will vary depending on duration barrier is in place, ADT, number of barrier moves.  Typically 10 - 20%.</t>
        </r>
      </text>
    </comment>
    <comment ref="C32" authorId="1" shapeId="0" xr:uid="{00000000-0006-0000-0500-000003000000}">
      <text>
        <r>
          <rPr>
            <b/>
            <sz val="9"/>
            <color indexed="81"/>
            <rFont val="Tahoma"/>
            <family val="2"/>
          </rPr>
          <t>May be less than amount of Temp. Concrete Barrier, but should not exceed the amount of Barrier brought onto the project site.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Scott McCanna, P.E.</author>
  </authors>
  <commentList>
    <comment ref="F7" authorId="0" shapeId="0" xr:uid="{00000000-0006-0000-0600-000001000000}">
      <text>
        <r>
          <rPr>
            <b/>
            <sz val="10"/>
            <color indexed="81"/>
            <rFont val="Arial"/>
            <family val="2"/>
          </rPr>
          <t>Spacing should be either 20 ft or 40 ft, based on speed.  See TM800.  10 ft spacing used for road closures, access radii or other areas where emphasis is needed.</t>
        </r>
      </text>
    </comment>
    <comment ref="H7" authorId="0" shapeId="0" xr:uid="{00000000-0006-0000-0600-000002000000}">
      <text>
        <r>
          <rPr>
            <b/>
            <sz val="10"/>
            <color indexed="81"/>
            <rFont val="Arial"/>
            <family val="2"/>
          </rPr>
          <t xml:space="preserve">If </t>
        </r>
        <r>
          <rPr>
            <b/>
            <u/>
            <sz val="10"/>
            <color indexed="81"/>
            <rFont val="Arial"/>
            <family val="2"/>
          </rPr>
          <t>new</t>
        </r>
        <r>
          <rPr>
            <b/>
            <sz val="10"/>
            <color indexed="81"/>
            <rFont val="Arial"/>
            <family val="2"/>
          </rPr>
          <t xml:space="preserve"> to the project site, enter number from the "# NEEDED" column.</t>
        </r>
      </text>
    </comment>
    <comment ref="I7" authorId="0" shapeId="0" xr:uid="{00000000-0006-0000-0600-000003000000}">
      <text>
        <r>
          <rPr>
            <b/>
            <sz val="10"/>
            <color indexed="81"/>
            <rFont val="Arial"/>
            <family val="2"/>
          </rPr>
          <t>If only moving from one location to another, enter number from the "# MOVED" column.</t>
        </r>
      </text>
    </comment>
    <comment ref="J29" authorId="0" shapeId="0" xr:uid="{00000000-0006-0000-0600-000004000000}">
      <text>
        <r>
          <rPr>
            <b/>
            <sz val="10"/>
            <color indexed="81"/>
            <rFont val="Tahoma"/>
            <family val="2"/>
          </rPr>
          <t>This fluctuates based on project duration, proximity of devices to traffic, ADT, etc.  Typically 10-50%</t>
        </r>
      </text>
    </comment>
    <comment ref="I78" authorId="0" shapeId="0" xr:uid="{00000000-0006-0000-0600-000005000000}">
      <text>
        <r>
          <rPr>
            <b/>
            <sz val="10"/>
            <color indexed="81"/>
            <rFont val="Tahoma"/>
            <family val="2"/>
          </rPr>
          <t>Fluctuates based on project duration, proximity of devices to traffic, ADT, etc.  Typically 10-30%.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Scott McCanna, P.E.</author>
  </authors>
  <commentList>
    <comment ref="E33" authorId="0" shapeId="0" xr:uid="{00000000-0006-0000-0900-000001000000}">
      <text>
        <r>
          <rPr>
            <b/>
            <sz val="9"/>
            <color indexed="81"/>
            <rFont val="Arial"/>
            <family val="2"/>
          </rPr>
          <t>Example:  For a single Double White Line, enter "1".  For two Double White Lines, enter "2".</t>
        </r>
      </text>
    </comment>
    <comment ref="F33" authorId="0" shapeId="0" xr:uid="{00000000-0006-0000-0900-000002000000}">
      <text>
        <r>
          <rPr>
            <b/>
            <sz val="9"/>
            <color indexed="81"/>
            <rFont val="Arial"/>
            <family val="2"/>
          </rPr>
          <t>Formula already doubles the marker quantity to represent a Double White Line.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Scott M. McCanna, P.E.</author>
  </authors>
  <commentList>
    <comment ref="A7" authorId="0" shapeId="0" xr:uid="{00000000-0006-0000-0A00-000001000000}">
      <text>
        <r>
          <rPr>
            <b/>
            <sz val="9"/>
            <color indexed="81"/>
            <rFont val="Tahoma"/>
            <family val="2"/>
          </rPr>
          <t xml:space="preserve">Include details:
Milepoint, Station(s), Direction ("NB", "EB"), multiple locations, etc.
</t>
        </r>
      </text>
    </comment>
    <comment ref="F7" authorId="0" shapeId="0" xr:uid="{00000000-0006-0000-0A00-000002000000}">
      <text>
        <r>
          <rPr>
            <b/>
            <sz val="9"/>
            <color indexed="81"/>
            <rFont val="Tahoma"/>
            <family val="2"/>
          </rPr>
          <t>"Each Cluster" refers to the combined number of rumble strips in each individual group of strips.  Each complete installation of TTRS is made of two Clusters.</t>
        </r>
      </text>
    </comment>
    <comment ref="A16" authorId="0" shapeId="0" xr:uid="{00000000-0006-0000-0A00-000003000000}">
      <text>
        <r>
          <rPr>
            <b/>
            <sz val="9"/>
            <color indexed="81"/>
            <rFont val="Tahoma"/>
            <family val="2"/>
          </rPr>
          <t xml:space="preserve">Include details:
Milepoint, Station(s), Direction ("NB", "EB"), multiple locations, etc.
</t>
        </r>
      </text>
    </comment>
    <comment ref="F16" authorId="0" shapeId="0" xr:uid="{00000000-0006-0000-0A00-000004000000}">
      <text>
        <r>
          <rPr>
            <b/>
            <sz val="9"/>
            <color indexed="81"/>
            <rFont val="Tahoma"/>
            <family val="2"/>
          </rPr>
          <t>Each location assumes complete installation of TTRS is made of two Clusters.</t>
        </r>
      </text>
    </comment>
    <comment ref="A25" authorId="0" shapeId="0" xr:uid="{00000000-0006-0000-0A00-000005000000}">
      <text>
        <r>
          <rPr>
            <b/>
            <sz val="9"/>
            <color indexed="81"/>
            <rFont val="Tahoma"/>
            <family val="2"/>
          </rPr>
          <t xml:space="preserve">Include details:
Milepoint, Station(s), Direction ("NB", "EB"), multiple locations, etc.
</t>
        </r>
      </text>
    </comment>
    <comment ref="F25" authorId="0" shapeId="0" xr:uid="{00000000-0006-0000-0A00-000006000000}">
      <text>
        <r>
          <rPr>
            <b/>
            <sz val="9"/>
            <color indexed="81"/>
            <rFont val="Tahoma"/>
            <family val="2"/>
          </rPr>
          <t>Each location assumes complete installation of TTRS is made of two Clusters.</t>
        </r>
      </text>
    </comment>
    <comment ref="A34" authorId="0" shapeId="0" xr:uid="{00000000-0006-0000-0A00-000007000000}">
      <text>
        <r>
          <rPr>
            <b/>
            <sz val="9"/>
            <color indexed="81"/>
            <rFont val="Tahoma"/>
            <family val="2"/>
          </rPr>
          <t xml:space="preserve">Include details:
Milepoint, Station(s), Direction ("NB", "EB"), multiple locations, etc.
</t>
        </r>
      </text>
    </comment>
    <comment ref="F34" authorId="0" shapeId="0" xr:uid="{00000000-0006-0000-0A00-000008000000}">
      <text>
        <r>
          <rPr>
            <b/>
            <sz val="9"/>
            <color indexed="81"/>
            <rFont val="Tahoma"/>
            <family val="2"/>
          </rPr>
          <t xml:space="preserve">Each location assumes complete installation of TTRS is made of two Clusters.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JK</author>
    <author>Scott McCanna, P.E.</author>
  </authors>
  <commentList>
    <comment ref="A96" authorId="0" shapeId="0" xr:uid="{00000000-0006-0000-0B00-000001000000}">
      <text>
        <r>
          <rPr>
            <b/>
            <sz val="9"/>
            <color indexed="81"/>
            <rFont val="Tahoma"/>
            <family val="2"/>
          </rPr>
          <t>A standard Stop Bar is 1' wide. See TM503</t>
        </r>
      </text>
    </comment>
    <comment ref="A108" authorId="1" shapeId="0" xr:uid="{00000000-0006-0000-0B00-000002000000}">
      <text>
        <r>
          <rPr>
            <b/>
            <sz val="10"/>
            <color indexed="81"/>
            <rFont val="Tahoma"/>
            <family val="2"/>
          </rPr>
          <t>Standard Crosswalk are two - 1' parellel white bars. Staggered Continental Crosswalks are set of 2' x 9' white bars. See Standard Drawing TM503. Do not double striping quantities further.</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Scott M. McCanna, P.E.</author>
    <author>Scott McCanna, P.E.</author>
  </authors>
  <commentList>
    <comment ref="F75" authorId="0" shapeId="0" xr:uid="{00000000-0006-0000-0C00-000001000000}">
      <text>
        <r>
          <rPr>
            <b/>
            <sz val="9"/>
            <color indexed="81"/>
            <rFont val="Tahoma"/>
            <family val="2"/>
          </rPr>
          <t>Rounded up to the nearest whole square foot.</t>
        </r>
      </text>
    </comment>
    <comment ref="A86" authorId="1" shapeId="0" xr:uid="{00000000-0006-0000-0C00-000002000000}">
      <text>
        <r>
          <rPr>
            <b/>
            <sz val="8"/>
            <color indexed="81"/>
            <rFont val="Tahoma"/>
            <family val="2"/>
          </rPr>
          <t>Standard Crosswalk are two - 1' parellel white bars. Staggered Continental Crosswalks are set of 2' x 9' white bars. See Standard Drawing TM503. Do not double striping quantities further.</t>
        </r>
      </text>
    </comment>
    <comment ref="F87" authorId="0" shapeId="0" xr:uid="{00000000-0006-0000-0C00-000003000000}">
      <text>
        <r>
          <rPr>
            <b/>
            <sz val="9"/>
            <color indexed="81"/>
            <rFont val="Tahoma"/>
            <family val="2"/>
          </rPr>
          <t>Rounded up to the nearest whole square foot.</t>
        </r>
      </text>
    </comment>
  </commentList>
</comments>
</file>

<file path=xl/sharedStrings.xml><?xml version="1.0" encoding="utf-8"?>
<sst xmlns="http://schemas.openxmlformats.org/spreadsheetml/2006/main" count="2014" uniqueCount="1085">
  <si>
    <t>ADDITIONAL TP&amp;DT Materials &amp; Devices</t>
  </si>
  <si>
    <t>County:</t>
  </si>
  <si>
    <t>Date:</t>
  </si>
  <si>
    <t>Unit</t>
  </si>
  <si>
    <t>Quantity</t>
  </si>
  <si>
    <t>All</t>
  </si>
  <si>
    <t xml:space="preserve"> </t>
  </si>
  <si>
    <t xml:space="preserve">  County:</t>
  </si>
  <si>
    <t>Each</t>
  </si>
  <si>
    <t>Lump Sum</t>
  </si>
  <si>
    <t>Hour</t>
  </si>
  <si>
    <t>TEMPORARY SIGN QUANTITIES</t>
  </si>
  <si>
    <t>NOTES</t>
  </si>
  <si>
    <t>END ROAD WORK</t>
  </si>
  <si>
    <t>BE PREPARED TO STOP</t>
  </si>
  <si>
    <t>TRUCKS</t>
  </si>
  <si>
    <t>BUMP</t>
  </si>
  <si>
    <t>DO NOT PASS</t>
  </si>
  <si>
    <t>PASS WITH CARE</t>
  </si>
  <si>
    <t>NO CENTER STRIPE</t>
  </si>
  <si>
    <t>GROOVED PAVEMENT</t>
  </si>
  <si>
    <t>STOP HERE ON RED</t>
  </si>
  <si>
    <t>BLASTING ZONE AHEAD</t>
  </si>
  <si>
    <t>RAMP NARROWS</t>
  </si>
  <si>
    <t>EXIT OPEN</t>
  </si>
  <si>
    <t>END DETOUR</t>
  </si>
  <si>
    <t>DETOUR AHEAD</t>
  </si>
  <si>
    <t>DETOUR 1000 FT</t>
  </si>
  <si>
    <t>TOTAL</t>
  </si>
  <si>
    <t>Station</t>
  </si>
  <si>
    <t>Temporary Striping</t>
  </si>
  <si>
    <t>SIDEWALK CLOSED</t>
  </si>
  <si>
    <t>ROAD WORK NEXT XX MILES</t>
  </si>
  <si>
    <t>DETOUR 500 FT</t>
  </si>
  <si>
    <t>Temporary Protection &amp; Direction of Traffic</t>
  </si>
  <si>
    <t>Temporary Signs</t>
  </si>
  <si>
    <t>Temporary Reflective Pavement Markers</t>
  </si>
  <si>
    <t>Temporary Non-Removable Tape</t>
  </si>
  <si>
    <t>Temporary Removable Tape</t>
  </si>
  <si>
    <t>Temporary Glare Shields</t>
  </si>
  <si>
    <t>Temporary Delineators</t>
  </si>
  <si>
    <t>Temporary Plastic Drums</t>
  </si>
  <si>
    <t>Unit Cost</t>
  </si>
  <si>
    <t>ITEM</t>
  </si>
  <si>
    <t>Email:</t>
  </si>
  <si>
    <t>PAY  ITEM</t>
  </si>
  <si>
    <t>Temporary Barricades, Type II</t>
  </si>
  <si>
    <t>TOTAL:</t>
  </si>
  <si>
    <t>Project:</t>
  </si>
  <si>
    <t>Prepared By:</t>
  </si>
  <si>
    <t>TOTALS</t>
  </si>
  <si>
    <t>Guard Rail, Anchor Type 1</t>
  </si>
  <si>
    <t>Guard Rail, Anchor Type 1 Modify</t>
  </si>
  <si>
    <t>Guard Rail, Transition 2-Sides</t>
  </si>
  <si>
    <t>Pole Base Excavation Covers</t>
  </si>
  <si>
    <t>Falsework Illumination</t>
  </si>
  <si>
    <t>Incidental Flagging Hours</t>
  </si>
  <si>
    <t>Temporary Chain Link Fence</t>
  </si>
  <si>
    <t># of Areas</t>
  </si>
  <si>
    <t>to Station</t>
  </si>
  <si>
    <t>TURN OFF 2-WAY RADIOS &amp; CELL PHONES</t>
  </si>
  <si>
    <t>SIDEWALK CLOSED USE OTHER SIDE</t>
  </si>
  <si>
    <t>SIDEWALK CLOSED AHEAD CROSS HERE</t>
  </si>
  <si>
    <t>SIDEWALK CLOSED CROSS HERE</t>
  </si>
  <si>
    <t>EXIT CLOSED</t>
  </si>
  <si>
    <t>Stages/ Phases</t>
  </si>
  <si>
    <t>Markers</t>
  </si>
  <si>
    <t>G E N E R A L     I N F O R M A T I O N</t>
  </si>
  <si>
    <t>STAGE, Phase</t>
  </si>
  <si>
    <t># Needed</t>
  </si>
  <si>
    <t>STAGE / Phase</t>
  </si>
  <si>
    <t>ft</t>
  </si>
  <si>
    <t>Length (ft)</t>
  </si>
  <si>
    <t>Spacing (ft)</t>
  </si>
  <si>
    <t>*      Cost to be determined by Traffic Engineering &amp; Operations Section</t>
  </si>
  <si>
    <t>**    Quantities Determined by Region Cost Estimating Staff</t>
  </si>
  <si>
    <t>***  Hourly Rate fluctuates based on Tow Truck Class</t>
  </si>
  <si>
    <t>Device "MOVES"</t>
  </si>
  <si>
    <t>SIGN NAME / LEGEND</t>
  </si>
  <si>
    <t>KEY#</t>
  </si>
  <si>
    <t>KEY #</t>
  </si>
  <si>
    <t>Other Work Activites</t>
  </si>
  <si>
    <t>DESIGNER NOTES:</t>
  </si>
  <si>
    <t>Glare Shields (ft)</t>
  </si>
  <si>
    <t>Glare Shield Moves (ft)</t>
  </si>
  <si>
    <t>Move "Zipper" Machine To/From Storage {Min}</t>
  </si>
  <si>
    <t>Move Concrete ("Zipper") Barrier Laterally</t>
  </si>
  <si>
    <t>STAY IN LANE</t>
  </si>
  <si>
    <t>NEW</t>
  </si>
  <si>
    <t>MOVED</t>
  </si>
  <si>
    <t>8' Type III-R</t>
  </si>
  <si>
    <t>8' Type III-L</t>
  </si>
  <si>
    <t>8' Type III-LR</t>
  </si>
  <si>
    <t>Comments</t>
  </si>
  <si>
    <t>=</t>
  </si>
  <si>
    <t>#</t>
  </si>
  <si>
    <t>Stripes</t>
  </si>
  <si>
    <t>From</t>
  </si>
  <si>
    <t>To</t>
  </si>
  <si>
    <t>Type 1</t>
  </si>
  <si>
    <t>STAGE/Phase</t>
  </si>
  <si>
    <t>Sht. 2C - X</t>
  </si>
  <si>
    <t># New</t>
  </si>
  <si>
    <t># Moved</t>
  </si>
  <si>
    <t>TEMPORARY GUARDRAIL</t>
  </si>
  <si>
    <t>0225-0151000F</t>
  </si>
  <si>
    <t>0225-0150000F</t>
  </si>
  <si>
    <t>0225-0149000E</t>
  </si>
  <si>
    <t>0225-0148000E</t>
  </si>
  <si>
    <t>0225-0152000F</t>
  </si>
  <si>
    <t>0225-0154000F</t>
  </si>
  <si>
    <t>Temporary Guardrail, Type 4 Reflectorized</t>
  </si>
  <si>
    <t>Temporary Guardrail, Type 2A, Reflectorized</t>
  </si>
  <si>
    <t>Temporary Guardrail, Type 3, Reflectorized</t>
  </si>
  <si>
    <t>Temporary Guardrail Terminals, Non-Flared</t>
  </si>
  <si>
    <t>Temporary Guardrail Transition</t>
  </si>
  <si>
    <t>Temporary Bridge Connections</t>
  </si>
  <si>
    <t>0230-0100000A</t>
  </si>
  <si>
    <t>0240-0100000A</t>
  </si>
  <si>
    <t>0250-0102000A</t>
  </si>
  <si>
    <t>0250-0103000A</t>
  </si>
  <si>
    <t>0252-0104000A</t>
  </si>
  <si>
    <t>0253-0106000A</t>
  </si>
  <si>
    <t>0254-0100000A</t>
  </si>
  <si>
    <t>0256-0109000J</t>
  </si>
  <si>
    <t>0270-0100000F</t>
  </si>
  <si>
    <t>0270-0102000F</t>
  </si>
  <si>
    <t>0270-0104000F</t>
  </si>
  <si>
    <t>0270-0106000F</t>
  </si>
  <si>
    <t>0270-0108000F</t>
  </si>
  <si>
    <t>0270-0112000F</t>
  </si>
  <si>
    <t>0270-0117000E</t>
  </si>
  <si>
    <t>0270-0121000F</t>
  </si>
  <si>
    <t>Construct And Remove Detours</t>
  </si>
  <si>
    <t>Temporary Drainage Facilities</t>
  </si>
  <si>
    <t>Temporary Detour Bridges</t>
  </si>
  <si>
    <t>Temporary Detour Bridges, Agency-Provided</t>
  </si>
  <si>
    <t>Temporary Work Bridge</t>
  </si>
  <si>
    <t>Temporary Work Platform</t>
  </si>
  <si>
    <t>Temporary Work Access</t>
  </si>
  <si>
    <t>Temporary Retaining Wall</t>
  </si>
  <si>
    <t>Temporary Type 1 Fence</t>
  </si>
  <si>
    <t>Temporary Type 1-5W Fence</t>
  </si>
  <si>
    <t>Temporary Type 1-6W Fence</t>
  </si>
  <si>
    <t>Temporary Type 2 Fence</t>
  </si>
  <si>
    <t>Temporary Type 3 Fence</t>
  </si>
  <si>
    <t>Temporary Type Orange Plastic Mesh Fence</t>
  </si>
  <si>
    <t>Temporary Gates</t>
  </si>
  <si>
    <t>Temporary Rock Protection Fence, Barrier Mounted</t>
  </si>
  <si>
    <t>LS</t>
  </si>
  <si>
    <t>TEMPORARY PLASTIC DRUMS</t>
  </si>
  <si>
    <r>
      <t>ft</t>
    </r>
    <r>
      <rPr>
        <vertAlign val="superscript"/>
        <sz val="9"/>
        <rFont val="Arial"/>
        <family val="2"/>
      </rPr>
      <t>2</t>
    </r>
  </si>
  <si>
    <t>Temporary Traffic Screen</t>
  </si>
  <si>
    <t>8' Type III TOTAL:</t>
  </si>
  <si>
    <t>4' Type III-R</t>
  </si>
  <si>
    <t>4' Type III-L</t>
  </si>
  <si>
    <t>4' Type III-LR</t>
  </si>
  <si>
    <t>4' Type III TOTAL:</t>
  </si>
  <si>
    <t>TEMPORARY BARRICADES - Type II</t>
  </si>
  <si>
    <t>Type II-R</t>
  </si>
  <si>
    <t>Type II-L</t>
  </si>
  <si>
    <t>Type II-LR</t>
  </si>
  <si>
    <t>END BLASTING ZONE</t>
  </si>
  <si>
    <t>4" white skip (10 ft line w/ 30 ft gap)</t>
  </si>
  <si>
    <t>4" white solid</t>
  </si>
  <si>
    <t>8" white solid</t>
  </si>
  <si>
    <t>4" yellow solid</t>
  </si>
  <si>
    <t>4" yellow double solid</t>
  </si>
  <si>
    <t>4" yellow skip (10 ft line w/ 30 ft gap)</t>
  </si>
  <si>
    <t>Type 1U</t>
  </si>
  <si>
    <t>Type 2</t>
  </si>
  <si>
    <t>Type 3</t>
  </si>
  <si>
    <t>Type 4-1</t>
  </si>
  <si>
    <t>Type 4-2</t>
  </si>
  <si>
    <t xml:space="preserve">    </t>
  </si>
  <si>
    <t>Total (ft)</t>
  </si>
  <si>
    <t>Feet</t>
  </si>
  <si>
    <t>8" Painted Islands</t>
  </si>
  <si>
    <t>4" Equiv.</t>
  </si>
  <si>
    <t>(ft)</t>
  </si>
  <si>
    <t>Subtotal:</t>
  </si>
  <si>
    <t>TOTAL WHITE:</t>
  </si>
  <si>
    <t>TOTAL YELLOW:</t>
  </si>
  <si>
    <t>TEMPORARY REMOVABLE TAPE (FT)</t>
  </si>
  <si>
    <t>TEMPORARY NON-REMOVABLE TAPE (FT)</t>
  </si>
  <si>
    <t>TEMPORARY NON-REFLECTIVE "BLACKOUT" TAPE (FT)</t>
  </si>
  <si>
    <t>TEMPORARY DELINEATORS (EACH)</t>
  </si>
  <si>
    <t>Simulated 4" White Skip (3 markers @ 5-ft spacing)</t>
  </si>
  <si>
    <t>Simulated 4" Yellow Skip (3 Markers @ 5-ft spacing)</t>
  </si>
  <si>
    <t>DELINEATORS</t>
  </si>
  <si>
    <t xml:space="preserve">Plus 30% For Replacement:  </t>
  </si>
  <si>
    <t>SECTION 1</t>
  </si>
  <si>
    <t>SECTION 2</t>
  </si>
  <si>
    <t>SECTION 3</t>
  </si>
  <si>
    <t>n/a</t>
  </si>
  <si>
    <t>ADDITIONAL NOTES</t>
  </si>
  <si>
    <t>Project Name:</t>
  </si>
  <si>
    <t>Prepared by:</t>
  </si>
  <si>
    <t>Contact Phone:</t>
  </si>
  <si>
    <r>
      <t>TEMPORARY REMOVABLE TAPE (</t>
    </r>
    <r>
      <rPr>
        <b/>
        <i/>
        <sz val="12"/>
        <color indexed="12"/>
        <rFont val="Arial"/>
        <family val="2"/>
      </rPr>
      <t>White + Yellow</t>
    </r>
    <r>
      <rPr>
        <b/>
        <i/>
        <sz val="14"/>
        <color indexed="12"/>
        <rFont val="Arial"/>
        <family val="2"/>
      </rPr>
      <t>) =</t>
    </r>
  </si>
  <si>
    <t>TEMPORARY NON-REMOVABLE TAPE (White + Yellow) =</t>
  </si>
  <si>
    <t>NON-REFLECTIVE "BLACKOUT" TAPE (White + Yellow) =</t>
  </si>
  <si>
    <t>TOTAL FLEXIBLE MARKERS (White + Yellow) =</t>
  </si>
  <si>
    <t>TOTAL REFLECTIVE MARKERS (White + Yellow) =</t>
  </si>
  <si>
    <t>L =</t>
  </si>
  <si>
    <t>SURFACE MOUNTED TUBULAR MARKERS</t>
  </si>
  <si>
    <t>Surface Mounted Tubular Markers</t>
  </si>
  <si>
    <t>Temporary Barricades, Type III</t>
  </si>
  <si>
    <t>Perimeter</t>
  </si>
  <si>
    <t>ROUGH ROAD</t>
  </si>
  <si>
    <t>Stage / Location</t>
  </si>
  <si>
    <t>Right Turn Arrow (6' x 8')</t>
  </si>
  <si>
    <t>Thru Arrow (4' x 9'-6")</t>
  </si>
  <si>
    <t>Thru/Right Turn Arrow (8' x 12'-9")</t>
  </si>
  <si>
    <t>Thru/Left Turn Arrow (8' x 12'-9")</t>
  </si>
  <si>
    <t>Left Turn Arrow (6' x 8')</t>
  </si>
  <si>
    <t>"ONLY"  (6' x 8')</t>
  </si>
  <si>
    <t>Bike Lane Symbol (3'-3" x 6'-6")</t>
  </si>
  <si>
    <t>TOTAL =</t>
  </si>
  <si>
    <t>MOVES TOTAL =</t>
  </si>
  <si>
    <t>Blue Tubular Markers</t>
  </si>
  <si>
    <r>
      <t>NOTE</t>
    </r>
    <r>
      <rPr>
        <sz val="10"/>
        <rFont val="Arial"/>
        <family val="2"/>
      </rPr>
      <t>: Bid Items that highlighted in Turquoise are not in the Standard Specifications book, but do have existing Stand-alone Special Provisions.</t>
    </r>
  </si>
  <si>
    <r>
      <t>NOTE</t>
    </r>
    <r>
      <rPr>
        <sz val="10"/>
        <rFont val="Arial"/>
        <family val="2"/>
      </rPr>
      <t>: Bid Items that highlighted in Salmon color are not in the Standard Specifications Book and do not have a Special Provision meaning if you intend to use the pay item, you must provide a custom specification including materials, construction, measurement, and payment.</t>
    </r>
  </si>
  <si>
    <t>Stage/Phase or Operation</t>
  </si>
  <si>
    <t>Lane Closure Description</t>
  </si>
  <si>
    <t>SUBTOTAL  =</t>
  </si>
  <si>
    <r>
      <t>Nom. Length x Width (ft</t>
    </r>
    <r>
      <rPr>
        <b/>
        <vertAlign val="superscript"/>
        <sz val="10"/>
        <rFont val="Arial"/>
        <family val="2"/>
      </rPr>
      <t>2</t>
    </r>
    <r>
      <rPr>
        <b/>
        <sz val="10"/>
        <rFont val="Arial"/>
        <family val="2"/>
      </rPr>
      <t>)</t>
    </r>
  </si>
  <si>
    <t>SQ. FT.</t>
  </si>
  <si>
    <t>RR Crossing Set (= 1@ 8'x20', 3@ 2'x8') -- See ODOT TM505</t>
  </si>
  <si>
    <t>LEGENDS TOTAL:</t>
  </si>
  <si>
    <t>TOTAL WHITE STRIPING:</t>
  </si>
  <si>
    <t>TOTAL YELLOW STRIPING:</t>
  </si>
  <si>
    <t>TOTAL STRIPING (White + Yellow):</t>
  </si>
  <si>
    <t>TOTAL WHITE STRIPE REMOVAL:</t>
  </si>
  <si>
    <t>TOTAL YELLOW STRIPE REMOVAL:</t>
  </si>
  <si>
    <t>PAVEMENT MARKERS &amp; DELINEATORS</t>
  </si>
  <si>
    <t>TEMPORARY TAPE</t>
  </si>
  <si>
    <t>Pilot Cars</t>
  </si>
  <si>
    <t>+</t>
  </si>
  <si>
    <t xml:space="preserve">% for Replacement     </t>
  </si>
  <si>
    <t xml:space="preserve">(Includes 10% for Contingencies)   </t>
  </si>
  <si>
    <t>Work Shift</t>
  </si>
  <si>
    <r>
      <t>Temporary Illumination</t>
    </r>
    <r>
      <rPr>
        <b/>
        <sz val="9"/>
        <color indexed="10"/>
        <rFont val="Arial"/>
        <family val="2"/>
      </rPr>
      <t xml:space="preserve"> *</t>
    </r>
  </si>
  <si>
    <t>0225-0155100J</t>
  </si>
  <si>
    <t>Temporary Protection &amp; Direction of Traffic (TP&amp;DT)</t>
  </si>
  <si>
    <t>TEMPORARY IMPACT ATTENUATOR (Sand Barrel Array)</t>
  </si>
  <si>
    <t xml:space="preserve">TOTALS:   </t>
  </si>
  <si>
    <t># NEEDED</t>
  </si>
  <si>
    <t># of MOVES</t>
  </si>
  <si>
    <t>2C-6</t>
  </si>
  <si>
    <t>Barrier end treatment</t>
  </si>
  <si>
    <t>FUNCTION NOTES</t>
  </si>
  <si>
    <t>NARROW-SITE SYSTEM IMPACT ATTENUATORS</t>
  </si>
  <si>
    <t>2C-8</t>
  </si>
  <si>
    <t>Blunt end @ extg. Smith R. Bridge rail</t>
  </si>
  <si>
    <t>ADDITIONAL NOTES for USAGE</t>
  </si>
  <si>
    <t>TMA for concrete repair work on Br. #0987</t>
  </si>
  <si>
    <t>OPERATION or                  REASON for USE</t>
  </si>
  <si>
    <t>Mobile Operations</t>
  </si>
  <si>
    <t>Temporary Impact Attenuator, Narrow Site System</t>
  </si>
  <si>
    <t>CG20-1</t>
  </si>
  <si>
    <t>CG20-2a</t>
  </si>
  <si>
    <t>CG20-5</t>
  </si>
  <si>
    <t>CG20-6</t>
  </si>
  <si>
    <t>CG20-8</t>
  </si>
  <si>
    <t>CG20-11</t>
  </si>
  <si>
    <t>INTERMITTENT ROAD WORK NEXT XX MILES</t>
  </si>
  <si>
    <t>CG20-13</t>
  </si>
  <si>
    <t>CW8-8</t>
  </si>
  <si>
    <t>CW8-13</t>
  </si>
  <si>
    <t>CW15-4</t>
  </si>
  <si>
    <t>W16-2</t>
  </si>
  <si>
    <t>CW20-1a</t>
  </si>
  <si>
    <t>CW8-7a</t>
  </si>
  <si>
    <t>CW21-7</t>
  </si>
  <si>
    <t>CW21-8a</t>
  </si>
  <si>
    <t>CW21-8b</t>
  </si>
  <si>
    <t>CW21-8c</t>
  </si>
  <si>
    <t>CW21-9</t>
  </si>
  <si>
    <t>CW21-10</t>
  </si>
  <si>
    <t>CW22-2</t>
  </si>
  <si>
    <t>CW23-2</t>
  </si>
  <si>
    <t>CW23-7</t>
  </si>
  <si>
    <t>CW23-8</t>
  </si>
  <si>
    <t>TRUCKS ENTERING HWY XXXX FT</t>
  </si>
  <si>
    <t>TRUCKS EXITING HWY XXXX FT</t>
  </si>
  <si>
    <t>CW23-12</t>
  </si>
  <si>
    <t>CW23-13</t>
  </si>
  <si>
    <t>CW23-14</t>
  </si>
  <si>
    <t>W1-8L (or R)</t>
  </si>
  <si>
    <t>W3-1</t>
  </si>
  <si>
    <t>W3-2</t>
  </si>
  <si>
    <t>W3-3</t>
  </si>
  <si>
    <t>W3-4</t>
  </si>
  <si>
    <t>W3-5</t>
  </si>
  <si>
    <t>W4-2L</t>
  </si>
  <si>
    <t>W4-5</t>
  </si>
  <si>
    <t>Entering Roadway Added Lane</t>
  </si>
  <si>
    <t>W6-3</t>
  </si>
  <si>
    <t>W8-1</t>
  </si>
  <si>
    <t>LOOSE GRAVEL</t>
  </si>
  <si>
    <t>W8-7</t>
  </si>
  <si>
    <t>W8-12</t>
  </si>
  <si>
    <t>W11-1</t>
  </si>
  <si>
    <t>W1-4cL (or R)</t>
  </si>
  <si>
    <t>W13-4</t>
  </si>
  <si>
    <t>W5-4</t>
  </si>
  <si>
    <t>W20-1</t>
  </si>
  <si>
    <t>W20-2</t>
  </si>
  <si>
    <t>W20-4</t>
  </si>
  <si>
    <t>W21-1a</t>
  </si>
  <si>
    <t>W21-5</t>
  </si>
  <si>
    <t>W21-5aL (or R)</t>
  </si>
  <si>
    <t>W22-1</t>
  </si>
  <si>
    <t>W22-3</t>
  </si>
  <si>
    <t>W24-1aL (or R)</t>
  </si>
  <si>
    <t>W24-1bL (or R)</t>
  </si>
  <si>
    <t>PILOT CAR FOLLOW ME</t>
  </si>
  <si>
    <t>G20-4</t>
  </si>
  <si>
    <t>M4-8</t>
  </si>
  <si>
    <t>M4-9L (or R)</t>
  </si>
  <si>
    <t>M4-9a</t>
  </si>
  <si>
    <t>M4-9b</t>
  </si>
  <si>
    <t>M4-9c</t>
  </si>
  <si>
    <t>M4-10L (or R)</t>
  </si>
  <si>
    <t>DETOUR 1/2 MILE</t>
  </si>
  <si>
    <t>R1-1</t>
  </si>
  <si>
    <t>R1-2</t>
  </si>
  <si>
    <t>R1-2a</t>
  </si>
  <si>
    <t>R2-1</t>
  </si>
  <si>
    <t>R4-1</t>
  </si>
  <si>
    <t>R4-2</t>
  </si>
  <si>
    <t>R4-9</t>
  </si>
  <si>
    <t>PEDESTRIANS AND BICYCLES PROHIBITED</t>
  </si>
  <si>
    <t>R5-10b</t>
  </si>
  <si>
    <t>PEDESTRIANS PROHIBITED</t>
  </si>
  <si>
    <t>R5-10c</t>
  </si>
  <si>
    <t>R6-1L (or R)</t>
  </si>
  <si>
    <t>R4-7a</t>
  </si>
  <si>
    <t>R10-6</t>
  </si>
  <si>
    <t>R9-9</t>
  </si>
  <si>
    <t>R9-10</t>
  </si>
  <si>
    <t>R9-11</t>
  </si>
  <si>
    <t>R9-11a</t>
  </si>
  <si>
    <t>R11-2</t>
  </si>
  <si>
    <t>R11-4</t>
  </si>
  <si>
    <t>ROAD CLOSED XX MILES AHEAD LOCAL TRAFFIC ONLY</t>
  </si>
  <si>
    <t>R11-3a</t>
  </si>
  <si>
    <t>W7-3a</t>
  </si>
  <si>
    <t>W8-8</t>
  </si>
  <si>
    <t>W12-2</t>
  </si>
  <si>
    <t>W13-1</t>
  </si>
  <si>
    <t>E5-2</t>
  </si>
  <si>
    <t>E5-2a</t>
  </si>
  <si>
    <t>CW21-12</t>
  </si>
  <si>
    <t>OR22-16</t>
  </si>
  <si>
    <t>OR22-17</t>
  </si>
  <si>
    <t>OM-3R</t>
  </si>
  <si>
    <t>Object Marker</t>
  </si>
  <si>
    <t>TEMPORARY IMPACT ATTENUATORS</t>
  </si>
  <si>
    <t># of REPAIRS</t>
  </si>
  <si>
    <t>Type 2A (ft)</t>
  </si>
  <si>
    <t xml:space="preserve">    SHEET #    (2C-X)</t>
  </si>
  <si>
    <t>STRIPE &amp; LEGEND REMOVAL</t>
  </si>
  <si>
    <t>SHEET # (e.g.  2C-XX)</t>
  </si>
  <si>
    <t># of Sand Modules per Attenuator</t>
  </si>
  <si>
    <t># of Attenuators</t>
  </si>
  <si>
    <t>Total # of        STRIKES</t>
  </si>
  <si>
    <t>503.986.3788</t>
  </si>
  <si>
    <t>I N S T R U C T I O N S</t>
  </si>
  <si>
    <t>A D D I T I O N A L      I N F O R M A T I O N</t>
  </si>
  <si>
    <t>CG20-8su</t>
  </si>
  <si>
    <t>CG20-8s</t>
  </si>
  <si>
    <t>TEMPORARY PAVEMENT LEGENDS (Each)</t>
  </si>
  <si>
    <t>TEMPORARY STRIPING, WHITE  (Per Linear Ft. of 4" Stripe)</t>
  </si>
  <si>
    <t>TEMPORARY PAINTED ISLANDS (Per Linear Ft. of 4" Stripe)</t>
  </si>
  <si>
    <t>"SCHOOL"  (8' x 9'-8")</t>
  </si>
  <si>
    <t>"X-ING"  (7' x 8')</t>
  </si>
  <si>
    <t>TOTAL PAVEMENT BARS:</t>
  </si>
  <si>
    <t>Square Feet</t>
  </si>
  <si>
    <t>Sq. Ft.</t>
  </si>
  <si>
    <t>Total (sq. ft.)</t>
  </si>
  <si>
    <t>Including "Painted Islands" (above)</t>
  </si>
  <si>
    <t>TEMPORARY STRIPING &amp; PAVEMENT LEGENDS</t>
  </si>
  <si>
    <t>CW11-1</t>
  </si>
  <si>
    <t>(Example)  Stage I</t>
  </si>
  <si>
    <t>(EXAMPLE)    2C-12</t>
  </si>
  <si>
    <t>(Example)  Stage II</t>
  </si>
  <si>
    <t>(Example) Rt. Lane Closure</t>
  </si>
  <si>
    <t>Simulated 4" White Solid (Markers @ 10-ft spacing)</t>
  </si>
  <si>
    <t>Simulated 8" White Solid (Double Markers @ 10-ft spacing)</t>
  </si>
  <si>
    <t>Simulated 4" Yellow Solid (Single Markers @ 10-ft spacing)</t>
  </si>
  <si>
    <t>Simulated 4" Double-Yellow Solid (Double markers @ 10-ft spacing)</t>
  </si>
  <si>
    <t>RAMP CLOSED</t>
  </si>
  <si>
    <t>OR22-18</t>
  </si>
  <si>
    <t>Justin King, P.E.</t>
  </si>
  <si>
    <t>503.986.3584</t>
  </si>
  <si>
    <t>W1-1L (or R)</t>
  </si>
  <si>
    <t>W1-2L (or R)</t>
  </si>
  <si>
    <t>W1-4bR (or L)</t>
  </si>
  <si>
    <t>W24-1R (or L)</t>
  </si>
  <si>
    <t>W1-6R (or L)</t>
  </si>
  <si>
    <t>W4-1R (or L)</t>
  </si>
  <si>
    <t>W4-3R (or L)</t>
  </si>
  <si>
    <t>W4-6</t>
  </si>
  <si>
    <t>Preparer:</t>
  </si>
  <si>
    <t xml:space="preserve">Project:   </t>
  </si>
  <si>
    <t xml:space="preserve">Preparer: </t>
  </si>
  <si>
    <t xml:space="preserve">Phone: </t>
  </si>
  <si>
    <t>(Enter as:  mm/dd/yyyy)</t>
  </si>
  <si>
    <t>Project Number:</t>
  </si>
  <si>
    <t>(ODOT use Key Number. Other Agencies welcome to use your own reference numbers)</t>
  </si>
  <si>
    <t>EMAIL:</t>
  </si>
  <si>
    <t>Traffic Control Supervisor (TCS)</t>
  </si>
  <si>
    <t>Designers should consider increasing quantities where wheel paths cross the material, for projects longer than 6 months in length, or that extend through winter months.  Consider adjustments of +100% to 200% above calculated values for projects with the above characteristics.</t>
  </si>
  <si>
    <t>OR2-1</t>
  </si>
  <si>
    <r>
      <t xml:space="preserve">Tow Truck </t>
    </r>
    <r>
      <rPr>
        <b/>
        <sz val="9"/>
        <color indexed="10"/>
        <rFont val="Arial"/>
        <family val="2"/>
      </rPr>
      <t>***</t>
    </r>
  </si>
  <si>
    <t xml:space="preserve">  DO NOT Use for LANE SHIFTS! Use one Arrow per lane.</t>
  </si>
  <si>
    <t>0225-0153000F</t>
  </si>
  <si>
    <t>Pay Item #</t>
  </si>
  <si>
    <t>0225-0153100E</t>
  </si>
  <si>
    <t>0225-0153200J</t>
  </si>
  <si>
    <t>LENGTH</t>
  </si>
  <si>
    <t>COMMENTS (Additional location details, etc.)</t>
  </si>
  <si>
    <t>Length Needed</t>
  </si>
  <si>
    <t>TUBULAR &amp; CONICAL MARKER CALCULATOR</t>
  </si>
  <si>
    <t>AREA</t>
  </si>
  <si>
    <t>Shoulder Closure Taper</t>
  </si>
  <si>
    <t>Tangent Section</t>
  </si>
  <si>
    <t>Buffer "B"=</t>
  </si>
  <si>
    <t>Buffer "B" Length</t>
  </si>
  <si>
    <t>Use the Pre-Construction Posted Speed and the Minimum Lengths Table, below, to determine, "L".</t>
  </si>
  <si>
    <t>Shifting Taper</t>
  </si>
  <si>
    <t>Merging (Lane Closure) Taper</t>
  </si>
  <si>
    <t>From LengthsTable above:</t>
  </si>
  <si>
    <t xml:space="preserve">(Includes 10% for Replacing damaged devices)    </t>
  </si>
  <si>
    <t>TUBULAR &amp; CONICAL MARKER MOVES</t>
  </si>
  <si>
    <t>S E C T I O N     1</t>
  </si>
  <si>
    <t>S E C T I O N     2</t>
  </si>
  <si>
    <t>S E C T I O N     3</t>
  </si>
  <si>
    <t xml:space="preserve">This Section can be used to calculate "Tubular Marker Moves".  Includes quantities calculated in Sections above.  </t>
  </si>
  <si>
    <t>Quantity from Above</t>
  </si>
  <si>
    <t>Type 3 (ft)</t>
  </si>
  <si>
    <t>Type 4 (ft)</t>
  </si>
  <si>
    <t>Bridge Connection (Each)</t>
  </si>
  <si>
    <t>From Station</t>
  </si>
  <si>
    <t>To Station</t>
  </si>
  <si>
    <t>STAGE / PHASE TOTALS</t>
  </si>
  <si>
    <t>TEMPORARY BARRIER &amp; GUARDRAIL</t>
  </si>
  <si>
    <t>Temporary Guardrail Terminals, Flared</t>
  </si>
  <si>
    <t>TEMPORARY BARRICADES</t>
  </si>
  <si>
    <t xml:space="preserve">Type II TOTAL:  </t>
  </si>
  <si>
    <t># of Sand Modules</t>
  </si>
  <si>
    <t>REFLECTIVE BARRIER PANELS</t>
  </si>
  <si>
    <t>Barrier Length</t>
  </si>
  <si>
    <t>% for Replacement</t>
  </si>
  <si>
    <t xml:space="preserve">TOTAL   </t>
  </si>
  <si>
    <t>DATE:</t>
  </si>
  <si>
    <t>STAGE, Phase - NOTES</t>
  </si>
  <si>
    <t>Distance (FT)</t>
  </si>
  <si>
    <t>End Terminal, Non-Flared   (Each)</t>
  </si>
  <si>
    <t>Transition (Each)</t>
  </si>
  <si>
    <t>End Terminal, Flared   (Each)</t>
  </si>
  <si>
    <t>Type B</t>
  </si>
  <si>
    <t># of Stripes</t>
  </si>
  <si>
    <t>4" Equiv. (ft)</t>
  </si>
  <si>
    <t>Quantity (each)</t>
  </si>
  <si>
    <r>
      <t>Tubular &amp; Conical Markers</t>
    </r>
    <r>
      <rPr>
        <sz val="11"/>
        <color indexed="13"/>
        <rFont val="Calibri"/>
        <family val="2"/>
      </rPr>
      <t xml:space="preserve"> </t>
    </r>
    <r>
      <rPr>
        <b/>
        <sz val="11"/>
        <color indexed="13"/>
        <rFont val="Calibri"/>
        <family val="2"/>
      </rPr>
      <t>(Use Worksheet Below)</t>
    </r>
  </si>
  <si>
    <r>
      <t xml:space="preserve">Tubular&amp; Conical Marker MOVES  </t>
    </r>
    <r>
      <rPr>
        <b/>
        <sz val="11"/>
        <color indexed="13"/>
        <rFont val="Calibri"/>
        <family val="2"/>
      </rPr>
      <t>(Use Worksheet Below)</t>
    </r>
  </si>
  <si>
    <t>TRAFFIC CONTROL PLANS - PAY ITEM ESTIMATE SUMMARY</t>
  </si>
  <si>
    <t>Workers</t>
  </si>
  <si>
    <t>Flagger Ahead</t>
  </si>
  <si>
    <t>Two-Way Traffic</t>
  </si>
  <si>
    <t>Custom</t>
  </si>
  <si>
    <t>SIGN NUMBER</t>
  </si>
  <si>
    <t>KEY:</t>
  </si>
  <si>
    <t>RR Crossing Set (1 @ 8'x20', 2 @ 2'x9', 1 @ 2'x12') -- See ODOT TM505 &amp; ODOT Line Manual, Sec. B-28</t>
  </si>
  <si>
    <t>Bike Lane Symbol (3'-4" x 6')</t>
  </si>
  <si>
    <t>8" white dotted (3 ft line w/ 9 ft gap) - For Lane Drops &amp; Interchange Entrance/Exit Ramps</t>
  </si>
  <si>
    <t>Simulated 8" White Dotted (Double Markers 3-ft apart w/ 9 ft gap)</t>
  </si>
  <si>
    <r>
      <t>*</t>
    </r>
    <r>
      <rPr>
        <b/>
        <i/>
        <sz val="14"/>
        <rFont val="Calibri"/>
        <family val="2"/>
      </rPr>
      <t xml:space="preserve">  Total includes additional 5%.  Quantity Rounded Up to 
     nearest 5 ft</t>
    </r>
    <r>
      <rPr>
        <b/>
        <i/>
        <vertAlign val="superscript"/>
        <sz val="14"/>
        <rFont val="Calibri"/>
        <family val="2"/>
      </rPr>
      <t>2</t>
    </r>
    <r>
      <rPr>
        <b/>
        <i/>
        <sz val="14"/>
        <rFont val="Calibri"/>
        <family val="2"/>
      </rPr>
      <t>.  DO NOT adjust further.</t>
    </r>
  </si>
  <si>
    <t>CW20-5aL</t>
  </si>
  <si>
    <t>CW20-5aR</t>
  </si>
  <si>
    <t>WHITE MARKER TOTAL:</t>
  </si>
  <si>
    <t>Simulated 4" Yellow Skip (3 markers @ 5-ft spacing)</t>
  </si>
  <si>
    <t>YELLOW MARKER TOTAL:</t>
  </si>
  <si>
    <t>Width (in)</t>
  </si>
  <si>
    <t>Height (in)</t>
  </si>
  <si>
    <t>AREA (ft2)</t>
  </si>
  <si>
    <r>
      <t>YOUR TAX DOLLARS AT WORK</t>
    </r>
    <r>
      <rPr>
        <sz val="11"/>
        <rFont val="Calibri"/>
        <family val="2"/>
      </rPr>
      <t xml:space="preserve">                                                (Urban ID sign w/ "ODOT" Rider)</t>
    </r>
  </si>
  <si>
    <r>
      <t xml:space="preserve">PUTTING OREGON BACK TO WORK                                       </t>
    </r>
    <r>
      <rPr>
        <sz val="11"/>
        <rFont val="Calibri"/>
        <family val="2"/>
      </rPr>
      <t>Project Identification sign</t>
    </r>
  </si>
  <si>
    <r>
      <t xml:space="preserve">PUTTING OREGON BACK TO WORK </t>
    </r>
    <r>
      <rPr>
        <sz val="11"/>
        <rFont val="Calibri"/>
        <family val="2"/>
      </rPr>
      <t xml:space="preserve">                                       (Urban) ID sign w/ "ODOT" Rider</t>
    </r>
  </si>
  <si>
    <r>
      <t>NOTES:</t>
    </r>
    <r>
      <rPr>
        <i/>
        <sz val="11"/>
        <color indexed="12"/>
        <rFont val="Arial"/>
        <family val="2"/>
      </rPr>
      <t/>
    </r>
  </si>
  <si>
    <r>
      <t>Size</t>
    </r>
    <r>
      <rPr>
        <b/>
        <sz val="10"/>
        <rFont val="Calibri"/>
        <family val="2"/>
      </rPr>
      <t xml:space="preserve"> (ft</t>
    </r>
    <r>
      <rPr>
        <b/>
        <vertAlign val="superscript"/>
        <sz val="10"/>
        <rFont val="Calibri"/>
        <family val="2"/>
      </rPr>
      <t>2</t>
    </r>
    <r>
      <rPr>
        <b/>
        <sz val="10"/>
        <rFont val="Calibri"/>
        <family val="2"/>
      </rPr>
      <t>)</t>
    </r>
  </si>
  <si>
    <r>
      <rPr>
        <b/>
        <i/>
        <sz val="16"/>
        <color indexed="10"/>
        <rFont val="Calibri"/>
        <family val="2"/>
      </rPr>
      <t>*</t>
    </r>
    <r>
      <rPr>
        <b/>
        <i/>
        <sz val="14"/>
        <color indexed="12"/>
        <rFont val="Calibri"/>
        <family val="2"/>
      </rPr>
      <t xml:space="preserve"> SIGNING TOTAL:    </t>
    </r>
  </si>
  <si>
    <r>
      <t>ft</t>
    </r>
    <r>
      <rPr>
        <b/>
        <i/>
        <vertAlign val="superscript"/>
        <sz val="14"/>
        <color indexed="12"/>
        <rFont val="Calibri"/>
        <family val="2"/>
      </rPr>
      <t>2</t>
    </r>
  </si>
  <si>
    <r>
      <rPr>
        <b/>
        <sz val="11"/>
        <rFont val="Calibri"/>
        <family val="2"/>
      </rPr>
      <t>ON ROADWAY</t>
    </r>
    <r>
      <rPr>
        <sz val="11"/>
        <rFont val="Calibri"/>
        <family val="2"/>
      </rPr>
      <t xml:space="preserve"> (Rider)</t>
    </r>
  </si>
  <si>
    <r>
      <t>ONE LANE ROAD</t>
    </r>
    <r>
      <rPr>
        <sz val="11"/>
        <rFont val="Calibri"/>
        <family val="2"/>
      </rPr>
      <t xml:space="preserve"> </t>
    </r>
    <r>
      <rPr>
        <b/>
        <sz val="11"/>
        <rFont val="Calibri"/>
        <family val="2"/>
      </rPr>
      <t>AHEAD</t>
    </r>
  </si>
  <si>
    <r>
      <t xml:space="preserve">ROAD </t>
    </r>
    <r>
      <rPr>
        <sz val="11"/>
        <rFont val="Calibri"/>
        <family val="2"/>
      </rPr>
      <t>(</t>
    </r>
    <r>
      <rPr>
        <b/>
        <sz val="11"/>
        <rFont val="Calibri"/>
        <family val="2"/>
      </rPr>
      <t>STREET</t>
    </r>
    <r>
      <rPr>
        <sz val="11"/>
        <rFont val="Calibri"/>
        <family val="2"/>
      </rPr>
      <t xml:space="preserve">) </t>
    </r>
    <r>
      <rPr>
        <b/>
        <sz val="11"/>
        <rFont val="Calibri"/>
        <family val="2"/>
      </rPr>
      <t>CLOSED</t>
    </r>
    <r>
      <rPr>
        <sz val="11"/>
        <rFont val="Calibri"/>
        <family val="2"/>
      </rPr>
      <t xml:space="preserve"> </t>
    </r>
  </si>
  <si>
    <r>
      <t xml:space="preserve">ROAD </t>
    </r>
    <r>
      <rPr>
        <sz val="11"/>
        <rFont val="Calibri"/>
        <family val="2"/>
      </rPr>
      <t>(</t>
    </r>
    <r>
      <rPr>
        <b/>
        <sz val="11"/>
        <rFont val="Calibri"/>
        <family val="2"/>
      </rPr>
      <t>STREET</t>
    </r>
    <r>
      <rPr>
        <sz val="11"/>
        <rFont val="Calibri"/>
        <family val="2"/>
      </rPr>
      <t>)</t>
    </r>
    <r>
      <rPr>
        <b/>
        <sz val="11"/>
        <rFont val="Calibri"/>
        <family val="2"/>
      </rPr>
      <t xml:space="preserve"> CLOSED TO THRU TRAFFIC</t>
    </r>
  </si>
  <si>
    <r>
      <t>3)</t>
    </r>
    <r>
      <rPr>
        <sz val="10"/>
        <rFont val="Calibri"/>
        <family val="2"/>
      </rPr>
      <t xml:space="preserve">  Save the file using a logical name: i.e. "[Project Key Number]TCPcost" or "[Project Name]-TCPcost", etc.</t>
    </r>
  </si>
  <si>
    <t>FAX
503.986.3749</t>
  </si>
  <si>
    <t>Project &amp; TCP Designer Information  -  COMPLETE FOR EACH PROJECT</t>
  </si>
  <si>
    <r>
      <t>1)</t>
    </r>
    <r>
      <rPr>
        <b/>
        <sz val="10"/>
        <rFont val="Calibri"/>
        <family val="2"/>
      </rPr>
      <t xml:space="preserve">  </t>
    </r>
    <r>
      <rPr>
        <sz val="10"/>
        <rFont val="Calibri"/>
        <family val="2"/>
      </rPr>
      <t>All worksheets are Protected by default, but n</t>
    </r>
    <r>
      <rPr>
        <b/>
        <sz val="10"/>
        <rFont val="Calibri"/>
        <family val="2"/>
      </rPr>
      <t>o Password</t>
    </r>
    <r>
      <rPr>
        <sz val="10"/>
        <rFont val="Calibri"/>
        <family val="2"/>
      </rPr>
      <t xml:space="preserve"> has been set.</t>
    </r>
    <r>
      <rPr>
        <b/>
        <sz val="10"/>
        <rFont val="Calibri"/>
        <family val="2"/>
      </rPr>
      <t xml:space="preserve">  </t>
    </r>
    <r>
      <rPr>
        <sz val="10"/>
        <rFont val="Calibri"/>
        <family val="2"/>
      </rPr>
      <t>To make edits to worksheets:</t>
    </r>
  </si>
  <si>
    <r>
      <t xml:space="preserve">     </t>
    </r>
    <r>
      <rPr>
        <sz val="10"/>
        <rFont val="Calibri"/>
        <family val="2"/>
      </rPr>
      <t>Click on the "</t>
    </r>
    <r>
      <rPr>
        <b/>
        <sz val="10"/>
        <rFont val="Calibri"/>
        <family val="2"/>
      </rPr>
      <t>Review</t>
    </r>
    <r>
      <rPr>
        <sz val="10"/>
        <rFont val="Calibri"/>
        <family val="2"/>
      </rPr>
      <t>"</t>
    </r>
    <r>
      <rPr>
        <b/>
        <sz val="10"/>
        <rFont val="Calibri"/>
        <family val="2"/>
      </rPr>
      <t xml:space="preserve"> </t>
    </r>
    <r>
      <rPr>
        <sz val="10"/>
        <rFont val="Calibri"/>
        <family val="2"/>
      </rPr>
      <t>tab at the top of the screen.  Click</t>
    </r>
    <r>
      <rPr>
        <b/>
        <sz val="10"/>
        <rFont val="Calibri"/>
        <family val="2"/>
      </rPr>
      <t xml:space="preserve"> </t>
    </r>
    <r>
      <rPr>
        <sz val="10"/>
        <rFont val="Calibri"/>
        <family val="2"/>
      </rPr>
      <t>the "</t>
    </r>
    <r>
      <rPr>
        <b/>
        <sz val="10"/>
        <rFont val="Calibri"/>
        <family val="2"/>
      </rPr>
      <t>Unprotect Sheet</t>
    </r>
    <r>
      <rPr>
        <sz val="10"/>
        <rFont val="Calibri"/>
        <family val="2"/>
      </rPr>
      <t>" icon to allow editing.</t>
    </r>
  </si>
  <si>
    <r>
      <t>2)</t>
    </r>
    <r>
      <rPr>
        <sz val="10"/>
        <rFont val="Calibri"/>
        <family val="2"/>
      </rPr>
      <t xml:space="preserve">  Download a </t>
    </r>
    <r>
      <rPr>
        <b/>
        <sz val="10"/>
        <color indexed="12"/>
        <rFont val="Calibri"/>
        <family val="2"/>
      </rPr>
      <t>New Copy</t>
    </r>
    <r>
      <rPr>
        <sz val="10"/>
        <rFont val="Calibri"/>
        <family val="2"/>
      </rPr>
      <t xml:space="preserve"> of the "</t>
    </r>
    <r>
      <rPr>
        <b/>
        <sz val="10"/>
        <rFont val="Calibri"/>
        <family val="2"/>
      </rPr>
      <t>TCP Cost Estimator</t>
    </r>
    <r>
      <rPr>
        <sz val="10"/>
        <rFont val="Calibri"/>
        <family val="2"/>
      </rPr>
      <t xml:space="preserve">" from the TCP Unit website for </t>
    </r>
    <r>
      <rPr>
        <b/>
        <i/>
        <sz val="10"/>
        <color indexed="12"/>
        <rFont val="Calibri"/>
        <family val="2"/>
      </rPr>
      <t>EVERY</t>
    </r>
    <r>
      <rPr>
        <sz val="10"/>
        <rFont val="Calibri"/>
        <family val="2"/>
      </rPr>
      <t xml:space="preserve"> new project.</t>
    </r>
  </si>
  <si>
    <r>
      <t>4)</t>
    </r>
    <r>
      <rPr>
        <sz val="10"/>
        <color indexed="12"/>
        <rFont val="Calibri"/>
        <family val="2"/>
      </rPr>
      <t xml:space="preserve">  </t>
    </r>
    <r>
      <rPr>
        <sz val="10"/>
        <rFont val="Calibri"/>
        <family val="2"/>
      </rPr>
      <t>For your convenience, Project &amp; User Data entered on this sheet is forwarded to subsequent worksheets.</t>
    </r>
  </si>
  <si>
    <r>
      <t>5)</t>
    </r>
    <r>
      <rPr>
        <sz val="10"/>
        <color indexed="12"/>
        <rFont val="Calibri"/>
        <family val="2"/>
      </rPr>
      <t xml:space="preserve">  </t>
    </r>
    <r>
      <rPr>
        <i/>
        <sz val="10"/>
        <rFont val="Calibri"/>
        <family val="2"/>
      </rPr>
      <t>Fields</t>
    </r>
    <r>
      <rPr>
        <sz val="10"/>
        <rFont val="Calibri"/>
        <family val="2"/>
      </rPr>
      <t xml:space="preserve"> in </t>
    </r>
    <r>
      <rPr>
        <i/>
        <sz val="10"/>
        <rFont val="Calibri"/>
        <family val="2"/>
      </rPr>
      <t>YELLOW</t>
    </r>
    <r>
      <rPr>
        <sz val="10"/>
        <rFont val="Calibri"/>
        <family val="2"/>
      </rPr>
      <t xml:space="preserve"> are for User inputs.</t>
    </r>
  </si>
  <si>
    <r>
      <t xml:space="preserve">6)  </t>
    </r>
    <r>
      <rPr>
        <sz val="10"/>
        <rFont val="Calibri"/>
        <family val="2"/>
      </rPr>
      <t>If additional rows are added to a pay item, check and adjust the formula in the "</t>
    </r>
    <r>
      <rPr>
        <b/>
        <sz val="10"/>
        <rFont val="Calibri"/>
        <family val="2"/>
      </rPr>
      <t>TOTALS</t>
    </r>
    <r>
      <rPr>
        <sz val="10"/>
        <rFont val="Calibri"/>
        <family val="2"/>
      </rPr>
      <t>" cell to capture the added rows.</t>
    </r>
  </si>
  <si>
    <r>
      <t>7)</t>
    </r>
    <r>
      <rPr>
        <sz val="10"/>
        <rFont val="Calibri"/>
        <family val="2"/>
      </rPr>
      <t xml:space="preserve">  The "</t>
    </r>
    <r>
      <rPr>
        <b/>
        <i/>
        <sz val="10"/>
        <color indexed="12"/>
        <rFont val="Calibri"/>
        <family val="2"/>
      </rPr>
      <t>ESTIMATE SUMMARY</t>
    </r>
    <r>
      <rPr>
        <sz val="10"/>
        <rFont val="Calibri"/>
        <family val="2"/>
      </rPr>
      <t xml:space="preserve">" sheet is the only sheet the Designer needs to print out and submit to the Specification Writer.  The TCP Designer should put copies of the entire workbook in their Project folder. </t>
    </r>
  </si>
  <si>
    <r>
      <t xml:space="preserve">"STRIPE REMOVAL" Tab
</t>
    </r>
    <r>
      <rPr>
        <sz val="10"/>
        <rFont val="Calibri"/>
        <family val="2"/>
      </rPr>
      <t>Stripe Removal and Durable Stripe Removal have been combined into one pay item.</t>
    </r>
  </si>
  <si>
    <r>
      <t>NOTE:</t>
    </r>
    <r>
      <rPr>
        <b/>
        <sz val="14"/>
        <rFont val="Calibri"/>
        <family val="2"/>
      </rPr>
      <t xml:space="preserve">  Use 4' Type III if no room for 8' barricades.  4' are used for narrow shoulders, in planting strips for TSS, …</t>
    </r>
  </si>
  <si>
    <t>TEMPORARY BARRICADES - Type III, 8 ft.</t>
  </si>
  <si>
    <t>TEMPORARY BARRICADES - Type III, 4 ft.</t>
  </si>
  <si>
    <t>Each PCMS includes 1 Barricade on the "Estimate Summary" sheet.  Do not add extras.</t>
  </si>
  <si>
    <r>
      <t xml:space="preserve">TEMPORARY IMPACT ATTENUATOR REPAIR   (Sand Barrel Arrays </t>
    </r>
    <r>
      <rPr>
        <b/>
        <i/>
        <u/>
        <sz val="14"/>
        <color indexed="9"/>
        <rFont val="Calibri"/>
        <family val="2"/>
      </rPr>
      <t>ONLY</t>
    </r>
    <r>
      <rPr>
        <b/>
        <i/>
        <sz val="14"/>
        <color indexed="9"/>
        <rFont val="Calibri"/>
        <family val="2"/>
      </rPr>
      <t>)</t>
    </r>
  </si>
  <si>
    <t>% Attenuator Damaged</t>
  </si>
  <si>
    <t>Lane Closure (1 TMA/lane)</t>
  </si>
  <si>
    <r>
      <t>Barrier Protection (</t>
    </r>
    <r>
      <rPr>
        <u/>
        <sz val="11"/>
        <rFont val="Calibri"/>
        <family val="2"/>
      </rPr>
      <t>&lt;</t>
    </r>
    <r>
      <rPr>
        <sz val="11"/>
        <rFont val="Calibri"/>
        <family val="2"/>
      </rPr>
      <t xml:space="preserve"> 3 days)</t>
    </r>
  </si>
  <si>
    <t>Calculated Panels Needed
Assumes 2 Panels/Barrier piece (see Specs)</t>
  </si>
  <si>
    <t>CHANNELIZING DEVICES (Drums, Ped Devices &amp; Surface-mounted Tubes)</t>
  </si>
  <si>
    <t>Each PCMS adds 6 Plastic Drums to the "Estimate Summary" sheet.  Do Not add extras.</t>
  </si>
  <si>
    <t>For projects 6 months long or longer; or, that extend through winter, consider increasing quantities where wheel paths are likely to cross pavement markings.  An additional 50-100% above calculated values is reasonable for these conditions.</t>
  </si>
  <si>
    <t># of Markers</t>
  </si>
  <si>
    <r>
      <t xml:space="preserve">FLEXIBLE PAVEMENT MARKERS </t>
    </r>
    <r>
      <rPr>
        <b/>
        <i/>
        <sz val="12"/>
        <color indexed="12"/>
        <rFont val="Calibri"/>
        <family val="2"/>
      </rPr>
      <t>(</t>
    </r>
    <r>
      <rPr>
        <b/>
        <i/>
        <sz val="12"/>
        <rFont val="Calibri"/>
        <family val="2"/>
      </rPr>
      <t>"Stick and Stomps")</t>
    </r>
    <r>
      <rPr>
        <b/>
        <i/>
        <sz val="16"/>
        <rFont val="Calibri"/>
        <family val="2"/>
      </rPr>
      <t xml:space="preserve"> - WHITE</t>
    </r>
  </si>
  <si>
    <r>
      <t xml:space="preserve">FLEXIBLE PAVEMENT MARKERS </t>
    </r>
    <r>
      <rPr>
        <b/>
        <i/>
        <sz val="12"/>
        <rFont val="Calibri"/>
        <family val="2"/>
      </rPr>
      <t>("Stick and Stomps")</t>
    </r>
    <r>
      <rPr>
        <b/>
        <i/>
        <sz val="16"/>
        <rFont val="Calibri"/>
        <family val="2"/>
      </rPr>
      <t xml:space="preserve"> - YELLOW</t>
    </r>
  </si>
  <si>
    <r>
      <t xml:space="preserve">FLEXIBLE PAVEMENT MARKERS </t>
    </r>
    <r>
      <rPr>
        <b/>
        <i/>
        <sz val="12"/>
        <rFont val="Calibri"/>
        <family val="2"/>
      </rPr>
      <t>("Stick and Stomps")</t>
    </r>
    <r>
      <rPr>
        <b/>
        <i/>
        <sz val="16"/>
        <rFont val="Calibri"/>
        <family val="2"/>
      </rPr>
      <t xml:space="preserve"> - WHITE</t>
    </r>
  </si>
  <si>
    <t>REFLECTIVE PAVEMENT MARKERS - WHITE</t>
  </si>
  <si>
    <t>REFLECTIVE PAVEMENT MARKERS - YELLOW</t>
  </si>
  <si>
    <r>
      <rPr>
        <b/>
        <i/>
        <u/>
        <sz val="10"/>
        <color indexed="10"/>
        <rFont val="Calibri"/>
        <family val="2"/>
      </rPr>
      <t>NOTE</t>
    </r>
    <r>
      <rPr>
        <b/>
        <sz val="10"/>
        <rFont val="Calibri"/>
        <family val="2"/>
      </rPr>
      <t xml:space="preserve">:  Before using markers to simulate a solid edge ("fog") line or gore stripe, see </t>
    </r>
    <r>
      <rPr>
        <b/>
        <sz val="10"/>
        <color indexed="12"/>
        <rFont val="Calibri"/>
        <family val="2"/>
      </rPr>
      <t>2009 MUTCD, Section 3B.14,
Paragraph 5</t>
    </r>
    <r>
      <rPr>
        <b/>
        <sz val="10"/>
        <rFont val="Calibri"/>
        <family val="2"/>
      </rPr>
      <t>.  Paint or Tape products are preferred.</t>
    </r>
  </si>
  <si>
    <r>
      <rPr>
        <b/>
        <i/>
        <u/>
        <sz val="10"/>
        <color indexed="10"/>
        <rFont val="Calibri"/>
        <family val="2"/>
      </rPr>
      <t>NOTE</t>
    </r>
    <r>
      <rPr>
        <b/>
        <sz val="10"/>
        <rFont val="Calibri"/>
        <family val="2"/>
      </rPr>
      <t xml:space="preserve">:  Before using markers to simulate a solid edge ("fog") line or gore stripe, see </t>
    </r>
    <r>
      <rPr>
        <b/>
        <sz val="10"/>
        <color indexed="12"/>
        <rFont val="Calibri"/>
        <family val="2"/>
      </rPr>
      <t>2009 MUTCD, Section 3B.14, Paragraph 5</t>
    </r>
    <r>
      <rPr>
        <b/>
        <sz val="10"/>
        <rFont val="Calibri"/>
        <family val="2"/>
      </rPr>
      <t>.  Paint or Tape products are preferred.</t>
    </r>
  </si>
  <si>
    <t>TEMPORARY PAVEMENT BARS (per Sq. Ft.)</t>
  </si>
  <si>
    <t>4" White, Solid</t>
  </si>
  <si>
    <t>4" White, Skip (10 ft line w/ 30 ft gap)</t>
  </si>
  <si>
    <t>8" White, Solid</t>
  </si>
  <si>
    <t>From STA</t>
  </si>
  <si>
    <t>To STA</t>
  </si>
  <si>
    <t>8" White, Dotted (3 ft line w/ 9 ft gap) - For Lane Drops &amp; Interchange Entrance/Exit Ramps</t>
  </si>
  <si>
    <t>TEMPORARY STRIPING, YELLOW   (per Lin. Ft. of 4" Stripe)</t>
  </si>
  <si>
    <t>4" Yellow, Skip (10 ft line w/ 30 ft gap)</t>
  </si>
  <si>
    <t>4" Yellow, Solid</t>
  </si>
  <si>
    <t>4" Yellow, Double Solid</t>
  </si>
  <si>
    <t>8" Painted Islands, Yellow</t>
  </si>
  <si>
    <t>Bicycles, Pedestrians and ADA Accommodation</t>
  </si>
  <si>
    <t>Detours and Road Closures</t>
  </si>
  <si>
    <t>ROAD WORK XX MPH</t>
  </si>
  <si>
    <r>
      <t xml:space="preserve">XX MPH </t>
    </r>
    <r>
      <rPr>
        <sz val="11"/>
        <rFont val="Calibri"/>
        <family val="2"/>
      </rPr>
      <t xml:space="preserve"> </t>
    </r>
    <r>
      <rPr>
        <sz val="11"/>
        <color indexed="12"/>
        <rFont val="Calibri"/>
        <family val="2"/>
      </rPr>
      <t>(Rider)</t>
    </r>
  </si>
  <si>
    <r>
      <t>ABRUPT EDGE</t>
    </r>
    <r>
      <rPr>
        <sz val="11"/>
        <rFont val="Calibri"/>
        <family val="2"/>
      </rPr>
      <t xml:space="preserve">  </t>
    </r>
    <r>
      <rPr>
        <sz val="11"/>
        <color indexed="12"/>
        <rFont val="Calibri"/>
        <family val="2"/>
      </rPr>
      <t>(Roll-up)</t>
    </r>
  </si>
  <si>
    <r>
      <t xml:space="preserve">       CENTER</t>
    </r>
    <r>
      <rPr>
        <sz val="11"/>
        <rFont val="Calibri"/>
        <family val="2"/>
      </rPr>
      <t xml:space="preserve">   </t>
    </r>
    <r>
      <rPr>
        <sz val="11"/>
        <color indexed="12"/>
        <rFont val="Calibri"/>
        <family val="2"/>
      </rPr>
      <t>(Rider)</t>
    </r>
  </si>
  <si>
    <r>
      <t xml:space="preserve">       LEFT  </t>
    </r>
    <r>
      <rPr>
        <sz val="11"/>
        <rFont val="Calibri"/>
        <family val="2"/>
      </rPr>
      <t xml:space="preserve"> </t>
    </r>
    <r>
      <rPr>
        <sz val="11"/>
        <color indexed="12"/>
        <rFont val="Calibri"/>
        <family val="2"/>
      </rPr>
      <t>(Rider)</t>
    </r>
  </si>
  <si>
    <r>
      <t xml:space="preserve">       RIGHT</t>
    </r>
    <r>
      <rPr>
        <sz val="11"/>
        <rFont val="Calibri"/>
        <family val="2"/>
      </rPr>
      <t xml:space="preserve">   </t>
    </r>
    <r>
      <rPr>
        <sz val="11"/>
        <color indexed="12"/>
        <rFont val="Calibri"/>
        <family val="2"/>
      </rPr>
      <t>(Rider)</t>
    </r>
  </si>
  <si>
    <r>
      <t>ABRUPT EDGE</t>
    </r>
    <r>
      <rPr>
        <sz val="11"/>
        <rFont val="Calibri"/>
        <family val="2"/>
      </rPr>
      <t xml:space="preserve">  </t>
    </r>
    <r>
      <rPr>
        <sz val="11"/>
        <color indexed="12"/>
        <rFont val="Calibri"/>
        <family val="2"/>
      </rPr>
      <t>(Rigid substrate)</t>
    </r>
  </si>
  <si>
    <t>LOOSE GRAVEL XX MPH</t>
  </si>
  <si>
    <t>Regulatory Signs (w/ Common Accompanying Signs) and Riders</t>
  </si>
  <si>
    <t>Warning Signs and Riders</t>
  </si>
  <si>
    <t>Steel Plate</t>
  </si>
  <si>
    <r>
      <t>TO ONCOMING TRAFFIC</t>
    </r>
    <r>
      <rPr>
        <sz val="11"/>
        <rFont val="Calibri"/>
        <family val="2"/>
      </rPr>
      <t xml:space="preserve">  </t>
    </r>
    <r>
      <rPr>
        <sz val="11"/>
        <color indexed="12"/>
        <rFont val="Calibri"/>
        <family val="2"/>
      </rPr>
      <t>(Rider)</t>
    </r>
  </si>
  <si>
    <r>
      <t>XXX FT</t>
    </r>
    <r>
      <rPr>
        <sz val="11"/>
        <rFont val="Calibri"/>
        <family val="2"/>
      </rPr>
      <t xml:space="preserve">   </t>
    </r>
    <r>
      <rPr>
        <sz val="11"/>
        <color indexed="12"/>
        <rFont val="Calibri"/>
        <family val="2"/>
      </rPr>
      <t>(Rider)</t>
    </r>
  </si>
  <si>
    <r>
      <t xml:space="preserve">JCT   </t>
    </r>
    <r>
      <rPr>
        <sz val="11"/>
        <color indexed="12"/>
        <rFont val="Calibri"/>
        <family val="2"/>
      </rPr>
      <t>(Rider)</t>
    </r>
  </si>
  <si>
    <t>Miscellaneous Signs</t>
  </si>
  <si>
    <t>Custom Temporary Signs</t>
  </si>
  <si>
    <r>
      <t xml:space="preserve">Bicycles </t>
    </r>
    <r>
      <rPr>
        <b/>
        <sz val="11"/>
        <rFont val="Calibri"/>
        <family val="2"/>
      </rPr>
      <t xml:space="preserve">ON ROADWAY  </t>
    </r>
    <r>
      <rPr>
        <sz val="11"/>
        <color indexed="12"/>
        <rFont val="Calibri"/>
        <family val="2"/>
      </rPr>
      <t>(Rigid or Roll-up)</t>
    </r>
  </si>
  <si>
    <t>Work Zone Fencing (Orange mesh plastic)</t>
  </si>
  <si>
    <t>2014 PROPOSED COSTS</t>
  </si>
  <si>
    <t>% DIFF</t>
  </si>
  <si>
    <t>2013 Costs</t>
  </si>
  <si>
    <t>2014 % DIFF.</t>
  </si>
  <si>
    <r>
      <t>Total (ft</t>
    </r>
    <r>
      <rPr>
        <b/>
        <vertAlign val="superscript"/>
        <sz val="9"/>
        <rFont val="Arial"/>
        <family val="2"/>
      </rPr>
      <t>2</t>
    </r>
    <r>
      <rPr>
        <b/>
        <sz val="9"/>
        <rFont val="Arial"/>
        <family val="2"/>
      </rPr>
      <t>)</t>
    </r>
  </si>
  <si>
    <t>Width (ft)</t>
  </si>
  <si>
    <t>Stop Bars</t>
  </si>
  <si>
    <t>EXAMPLE:  Stage I, Cordon Rd.</t>
  </si>
  <si>
    <t>South leg of intersection.</t>
  </si>
  <si>
    <t>EXAMPLE: Stage I, Reed Ln. (East leg)</t>
  </si>
  <si>
    <t>East leg of the intersection.</t>
  </si>
  <si>
    <t>8" white dotted (3 ft line w/ 9 ft gap) - [e.g. Lane Drops, At Interchange Entrance/Exit Ramps]</t>
  </si>
  <si>
    <t>TOTAL PAVEMENT BAR REMOVAL:</t>
  </si>
  <si>
    <t>TOTAL LEGEND REMOVAL:</t>
  </si>
  <si>
    <t>STRIPE REMOVAL  -  WHITE, Lin. ft. of 4" Stripe</t>
  </si>
  <si>
    <t>STRIPE REMOVAL  -  YELLOW, Lin. ft. of 4" Stripe</t>
  </si>
  <si>
    <t>TOTAL STRIPE REMOVAL (White &amp; Yellow) =</t>
  </si>
  <si>
    <r>
      <t>LEGEND REMOVAL (ft</t>
    </r>
    <r>
      <rPr>
        <b/>
        <i/>
        <vertAlign val="superscript"/>
        <sz val="14"/>
        <color indexed="9"/>
        <rFont val="Arial"/>
        <family val="2"/>
      </rPr>
      <t>2</t>
    </r>
    <r>
      <rPr>
        <b/>
        <i/>
        <sz val="14"/>
        <color indexed="9"/>
        <rFont val="Arial"/>
        <family val="2"/>
      </rPr>
      <t>)</t>
    </r>
  </si>
  <si>
    <r>
      <t>LEGEND REMOVAL (ft</t>
    </r>
    <r>
      <rPr>
        <b/>
        <i/>
        <vertAlign val="superscript"/>
        <sz val="14"/>
        <color indexed="9"/>
        <rFont val="Arial"/>
        <family val="2"/>
      </rPr>
      <t>2</t>
    </r>
    <r>
      <rPr>
        <b/>
        <i/>
        <sz val="14"/>
        <color indexed="9"/>
        <rFont val="Arial"/>
        <family val="2"/>
      </rPr>
      <t xml:space="preserve">) </t>
    </r>
    <r>
      <rPr>
        <b/>
        <i/>
        <sz val="12"/>
        <color indexed="9"/>
        <rFont val="Arial"/>
        <family val="2"/>
      </rPr>
      <t>- Continued</t>
    </r>
  </si>
  <si>
    <r>
      <t>ft</t>
    </r>
    <r>
      <rPr>
        <b/>
        <vertAlign val="superscript"/>
        <sz val="12"/>
        <color indexed="9"/>
        <rFont val="Arial"/>
        <family val="2"/>
      </rPr>
      <t>2</t>
    </r>
  </si>
  <si>
    <r>
      <rPr>
        <b/>
        <i/>
        <sz val="15"/>
        <color indexed="9"/>
        <rFont val="Arial"/>
        <family val="2"/>
      </rPr>
      <t>PAVEMENT BAR REMOVAL</t>
    </r>
    <r>
      <rPr>
        <b/>
        <i/>
        <sz val="14"/>
        <color indexed="9"/>
        <rFont val="Arial"/>
        <family val="2"/>
      </rPr>
      <t xml:space="preserve"> (ft</t>
    </r>
    <r>
      <rPr>
        <b/>
        <i/>
        <vertAlign val="superscript"/>
        <sz val="14"/>
        <color indexed="9"/>
        <rFont val="Arial"/>
        <family val="2"/>
      </rPr>
      <t>2</t>
    </r>
    <r>
      <rPr>
        <b/>
        <i/>
        <sz val="14"/>
        <color indexed="9"/>
        <rFont val="Arial"/>
        <family val="2"/>
      </rPr>
      <t>)</t>
    </r>
  </si>
  <si>
    <r>
      <t>ft</t>
    </r>
    <r>
      <rPr>
        <b/>
        <i/>
        <vertAlign val="superscript"/>
        <sz val="12"/>
        <color indexed="9"/>
        <rFont val="Arial"/>
        <family val="2"/>
      </rPr>
      <t>2</t>
    </r>
  </si>
  <si>
    <t>Radar Speed Trailer</t>
  </si>
  <si>
    <t>PORTABLE CHANGEABLE MESSAGE SIGNS (PCMS)</t>
  </si>
  <si>
    <r>
      <t xml:space="preserve">The TCP Cost Estimator is a tool to help in assembling a Traffic Control Plan (TCP) </t>
    </r>
    <r>
      <rPr>
        <b/>
        <i/>
        <sz val="10"/>
        <rFont val="Calibri"/>
        <family val="2"/>
      </rPr>
      <t>cost estimate</t>
    </r>
    <r>
      <rPr>
        <sz val="10"/>
        <rFont val="Calibri"/>
        <family val="2"/>
      </rPr>
      <t xml:space="preserve"> for an ODOT highway construction project.  Designers are welcome to use any part of this program to generate cost estimates for other projects.  The TCP Engineer of Record should review quantities and costs represented on this spreadsheet for accuracy.</t>
    </r>
  </si>
  <si>
    <t>TPDT %</t>
  </si>
  <si>
    <t>CONSTRUCTION BUDGET:</t>
  </si>
  <si>
    <t xml:space="preserve">Estimated TP&amp; DT:  </t>
  </si>
  <si>
    <t>TP&amp;DT Total:</t>
  </si>
  <si>
    <t>---</t>
  </si>
  <si>
    <r>
      <t>Calculated TP&amp;DT    (</t>
    </r>
    <r>
      <rPr>
        <b/>
        <i/>
        <sz val="12"/>
        <color indexed="10"/>
        <rFont val="Arial"/>
        <family val="2"/>
      </rPr>
      <t>Use $5000 Min.</t>
    </r>
    <r>
      <rPr>
        <b/>
        <i/>
        <sz val="12"/>
        <rFont val="Arial"/>
        <family val="2"/>
      </rPr>
      <t xml:space="preserve">):   </t>
    </r>
  </si>
  <si>
    <r>
      <rPr>
        <b/>
        <i/>
        <sz val="14"/>
        <color indexed="12"/>
        <rFont val="Arial"/>
        <family val="2"/>
      </rPr>
      <t>**</t>
    </r>
    <r>
      <rPr>
        <b/>
        <i/>
        <sz val="11"/>
        <color indexed="12"/>
        <rFont val="Arial"/>
        <family val="2"/>
      </rPr>
      <t xml:space="preserve">  COMPARE THE ESTIMATED VALUE TO THE CALCULATED VALUE, BELOW:</t>
    </r>
  </si>
  <si>
    <r>
      <rPr>
        <b/>
        <sz val="14"/>
        <color indexed="12"/>
        <rFont val="Arial"/>
        <family val="2"/>
      </rPr>
      <t>**</t>
    </r>
    <r>
      <rPr>
        <sz val="11"/>
        <rFont val="Arial"/>
        <family val="2"/>
      </rPr>
      <t xml:space="preserve"> Typically use larger of the two amounts.  However, Staging complexity and project duration can affect TP&amp;DT amounts.
Therefore, if the difference is greater than 100%, consider using the average of the two amounts.
</t>
    </r>
    <r>
      <rPr>
        <b/>
        <sz val="11"/>
        <rFont val="Arial"/>
        <family val="2"/>
      </rPr>
      <t>See Section 00225.90(a-2) for other items that may be included in the TP&amp;DT quantity.</t>
    </r>
  </si>
  <si>
    <r>
      <t xml:space="preserve">Motorcycle  </t>
    </r>
    <r>
      <rPr>
        <sz val="11"/>
        <color indexed="12"/>
        <rFont val="Calibri"/>
        <family val="2"/>
      </rPr>
      <t>(Rider)</t>
    </r>
  </si>
  <si>
    <t>W8-15p</t>
  </si>
  <si>
    <t>WORKERS</t>
  </si>
  <si>
    <t>W21-1</t>
  </si>
  <si>
    <r>
      <t xml:space="preserve">Two-Way Traffic </t>
    </r>
    <r>
      <rPr>
        <sz val="11"/>
        <color indexed="12"/>
        <rFont val="Calibri"/>
        <family val="2"/>
      </rPr>
      <t>(Rider)</t>
    </r>
  </si>
  <si>
    <t>W6-4</t>
  </si>
  <si>
    <t>Double Reverse Curve  (L or R)</t>
  </si>
  <si>
    <t>Three-Lane Reverse Curve (L or R)</t>
  </si>
  <si>
    <t>Two-Lane Reverse Curve (L or R)</t>
  </si>
  <si>
    <t>Curve  (L or R)</t>
  </si>
  <si>
    <t>LEFT TURN LANE CLOSED</t>
  </si>
  <si>
    <t>LEFT TURN LANE CLOSED AHEAD</t>
  </si>
  <si>
    <t>LEFT (RIGHT) SHOULDER CLOSED</t>
  </si>
  <si>
    <r>
      <t>LEFT (RIGHT) SHOULDER CLOSED (</t>
    </r>
    <r>
      <rPr>
        <b/>
        <i/>
        <sz val="11"/>
        <rFont val="Calibri"/>
        <family val="2"/>
      </rPr>
      <t>36"</t>
    </r>
    <r>
      <rPr>
        <b/>
        <sz val="11"/>
        <rFont val="Calibri"/>
        <family val="2"/>
      </rPr>
      <t>)</t>
    </r>
  </si>
  <si>
    <t>Double Reverse Curve (Three Lanes, L or R)</t>
  </si>
  <si>
    <t>Double Reverse Curve (Two Lanes, L or R)</t>
  </si>
  <si>
    <t>One Direction Arrow (L or R)</t>
  </si>
  <si>
    <t>Merge  (L or R)</t>
  </si>
  <si>
    <t>Entering Roadway Merge (L or R)</t>
  </si>
  <si>
    <t>Added Lane (L or R)</t>
  </si>
  <si>
    <r>
      <t>XX' - XX" (For Low Clearances)</t>
    </r>
    <r>
      <rPr>
        <sz val="11"/>
        <rFont val="Calibri"/>
        <family val="2"/>
      </rPr>
      <t xml:space="preserve"> </t>
    </r>
    <r>
      <rPr>
        <sz val="11"/>
        <color indexed="12"/>
        <rFont val="Calibri"/>
        <family val="2"/>
      </rPr>
      <t>(Rider)</t>
    </r>
  </si>
  <si>
    <r>
      <t>MAX. WIDTH (</t>
    </r>
    <r>
      <rPr>
        <sz val="11"/>
        <rFont val="Calibri"/>
        <family val="2"/>
      </rPr>
      <t>w/</t>
    </r>
    <r>
      <rPr>
        <b/>
        <sz val="11"/>
        <rFont val="Calibri"/>
        <family val="2"/>
      </rPr>
      <t xml:space="preserve"> XX' </t>
    </r>
    <r>
      <rPr>
        <sz val="11"/>
        <rFont val="Calibri"/>
        <family val="2"/>
      </rPr>
      <t>between arrows)</t>
    </r>
  </si>
  <si>
    <t>NO LANE CHANGES NEXT X/X MILE</t>
  </si>
  <si>
    <t>NO LANE CHANGES NEXT XXXX FT</t>
  </si>
  <si>
    <r>
      <t>NO LANE CHANGES NEXT XXXX FT (</t>
    </r>
    <r>
      <rPr>
        <b/>
        <i/>
        <sz val="11"/>
        <rFont val="Calibri"/>
        <family val="2"/>
      </rPr>
      <t>36"</t>
    </r>
    <r>
      <rPr>
        <b/>
        <sz val="11"/>
        <rFont val="Calibri"/>
        <family val="2"/>
      </rPr>
      <t>)</t>
    </r>
  </si>
  <si>
    <t>Speed Reduction Ahead (Type "O8")</t>
  </si>
  <si>
    <r>
      <t xml:space="preserve">SPEED LIMIT XX  (For </t>
    </r>
    <r>
      <rPr>
        <b/>
        <u/>
        <sz val="11"/>
        <rFont val="Calibri"/>
        <family val="2"/>
      </rPr>
      <t>Freeways</t>
    </r>
    <r>
      <rPr>
        <b/>
        <sz val="11"/>
        <rFont val="Calibri"/>
        <family val="2"/>
      </rPr>
      <t>)</t>
    </r>
  </si>
  <si>
    <t>STOP</t>
  </si>
  <si>
    <r>
      <rPr>
        <b/>
        <sz val="11"/>
        <rFont val="Calibri"/>
        <family val="2"/>
      </rPr>
      <t>STOP  (</t>
    </r>
    <r>
      <rPr>
        <b/>
        <i/>
        <sz val="11"/>
        <rFont val="Calibri"/>
        <family val="2"/>
      </rPr>
      <t>36"</t>
    </r>
    <r>
      <rPr>
        <b/>
        <sz val="11"/>
        <rFont val="Calibri"/>
        <family val="2"/>
      </rPr>
      <t>)</t>
    </r>
  </si>
  <si>
    <t>Stop Ahead (Type "O3")</t>
  </si>
  <si>
    <t xml:space="preserve">Signal Ahead (Type "O6") </t>
  </si>
  <si>
    <r>
      <t xml:space="preserve">NEXT XX MILES </t>
    </r>
    <r>
      <rPr>
        <sz val="11"/>
        <rFont val="Calibri"/>
        <family val="2"/>
      </rPr>
      <t xml:space="preserve"> </t>
    </r>
    <r>
      <rPr>
        <sz val="11"/>
        <color indexed="12"/>
        <rFont val="Calibri"/>
        <family val="2"/>
      </rPr>
      <t>(Rider)</t>
    </r>
  </si>
  <si>
    <r>
      <t>ON RAMP</t>
    </r>
    <r>
      <rPr>
        <sz val="11"/>
        <rFont val="Calibri"/>
        <family val="2"/>
      </rPr>
      <t xml:space="preserve">  </t>
    </r>
    <r>
      <rPr>
        <sz val="11"/>
        <color indexed="12"/>
        <rFont val="Calibri"/>
        <family val="2"/>
      </rPr>
      <t>(Rider)</t>
    </r>
  </si>
  <si>
    <r>
      <t>NO LANE CHANGES NEXT X/X MILE (</t>
    </r>
    <r>
      <rPr>
        <b/>
        <i/>
        <sz val="11"/>
        <rFont val="Calibri"/>
        <family val="2"/>
      </rPr>
      <t>36"</t>
    </r>
    <r>
      <rPr>
        <b/>
        <sz val="11"/>
        <rFont val="Calibri"/>
        <family val="2"/>
      </rPr>
      <t>)</t>
    </r>
  </si>
  <si>
    <r>
      <t>LEFT LANE CLOSED 1/2 MILE (</t>
    </r>
    <r>
      <rPr>
        <b/>
        <i/>
        <sz val="11"/>
        <rFont val="Calibri"/>
        <family val="2"/>
      </rPr>
      <t>36"</t>
    </r>
    <r>
      <rPr>
        <b/>
        <sz val="11"/>
        <rFont val="Calibri"/>
        <family val="2"/>
      </rPr>
      <t>)</t>
    </r>
  </si>
  <si>
    <t>LEFT LANE CLOSED 1/2 MILE</t>
  </si>
  <si>
    <t>LEFT TWO LANES CLOSED AHEAD</t>
  </si>
  <si>
    <r>
      <t>LEFT TWO LANES CLOSED AHEAD (</t>
    </r>
    <r>
      <rPr>
        <b/>
        <i/>
        <sz val="11"/>
        <rFont val="Calibri"/>
        <family val="2"/>
      </rPr>
      <t>36"</t>
    </r>
    <r>
      <rPr>
        <b/>
        <sz val="11"/>
        <rFont val="Calibri"/>
        <family val="2"/>
      </rPr>
      <t>)</t>
    </r>
  </si>
  <si>
    <t>LEFT LANE CLOSED AHEAD</t>
  </si>
  <si>
    <r>
      <t>LEFT LANE CLOSED AHEAD (</t>
    </r>
    <r>
      <rPr>
        <b/>
        <i/>
        <sz val="11"/>
        <rFont val="Calibri"/>
        <family val="2"/>
      </rPr>
      <t>36"</t>
    </r>
    <r>
      <rPr>
        <b/>
        <sz val="11"/>
        <rFont val="Calibri"/>
        <family val="2"/>
      </rPr>
      <t>)</t>
    </r>
  </si>
  <si>
    <r>
      <t>RIGHT LANE CLOSED 1/2 MILE (</t>
    </r>
    <r>
      <rPr>
        <b/>
        <i/>
        <sz val="11"/>
        <rFont val="Calibri"/>
        <family val="2"/>
      </rPr>
      <t>36"</t>
    </r>
    <r>
      <rPr>
        <b/>
        <sz val="11"/>
        <rFont val="Calibri"/>
        <family val="2"/>
      </rPr>
      <t>)</t>
    </r>
  </si>
  <si>
    <t>RIGHT LANE CLOSED 1/2 MILE</t>
  </si>
  <si>
    <r>
      <t>RIGHT TWO LANES CLOSED AHEAD (</t>
    </r>
    <r>
      <rPr>
        <b/>
        <i/>
        <sz val="11"/>
        <rFont val="Calibri"/>
        <family val="2"/>
      </rPr>
      <t>36"</t>
    </r>
    <r>
      <rPr>
        <b/>
        <sz val="11"/>
        <rFont val="Calibri"/>
        <family val="2"/>
      </rPr>
      <t>)</t>
    </r>
  </si>
  <si>
    <t>RIGHT TWO LANES CLOSED AHEAD</t>
  </si>
  <si>
    <t>RIGHT LANE CLOSED AHEAD</t>
  </si>
  <si>
    <r>
      <t>RIGHT LANE CLOSED AHEAD (</t>
    </r>
    <r>
      <rPr>
        <b/>
        <i/>
        <sz val="11"/>
        <rFont val="Calibri"/>
        <family val="2"/>
      </rPr>
      <t>36"</t>
    </r>
    <r>
      <rPr>
        <b/>
        <sz val="11"/>
        <rFont val="Calibri"/>
        <family val="2"/>
      </rPr>
      <t>)</t>
    </r>
  </si>
  <si>
    <t>SHOULDER WORK</t>
  </si>
  <si>
    <r>
      <t>SHOULDER WORK (</t>
    </r>
    <r>
      <rPr>
        <b/>
        <i/>
        <sz val="11"/>
        <rFont val="Calibri"/>
        <family val="2"/>
      </rPr>
      <t>36"</t>
    </r>
    <r>
      <rPr>
        <b/>
        <sz val="11"/>
        <rFont val="Calibri"/>
        <family val="2"/>
      </rPr>
      <t>)</t>
    </r>
  </si>
  <si>
    <r>
      <t>BRIDGE</t>
    </r>
    <r>
      <rPr>
        <sz val="11"/>
        <rFont val="Calibri"/>
        <family val="2"/>
      </rPr>
      <t xml:space="preserve"> </t>
    </r>
    <r>
      <rPr>
        <b/>
        <sz val="11"/>
        <rFont val="Calibri"/>
        <family val="2"/>
      </rPr>
      <t>WORK AHEAD (</t>
    </r>
    <r>
      <rPr>
        <b/>
        <i/>
        <sz val="11"/>
        <rFont val="Calibri"/>
        <family val="2"/>
      </rPr>
      <t>36"</t>
    </r>
    <r>
      <rPr>
        <b/>
        <sz val="11"/>
        <rFont val="Calibri"/>
        <family val="2"/>
      </rPr>
      <t>)</t>
    </r>
  </si>
  <si>
    <t>BRIDGE WORK AHEAD</t>
  </si>
  <si>
    <r>
      <t>ROAD</t>
    </r>
    <r>
      <rPr>
        <sz val="11"/>
        <rFont val="Calibri"/>
        <family val="2"/>
      </rPr>
      <t xml:space="preserve"> </t>
    </r>
    <r>
      <rPr>
        <b/>
        <sz val="11"/>
        <rFont val="Calibri"/>
        <family val="2"/>
      </rPr>
      <t>WORK AHEAD</t>
    </r>
  </si>
  <si>
    <r>
      <t>ROAD</t>
    </r>
    <r>
      <rPr>
        <sz val="11"/>
        <rFont val="Calibri"/>
        <family val="2"/>
      </rPr>
      <t xml:space="preserve"> </t>
    </r>
    <r>
      <rPr>
        <b/>
        <sz val="11"/>
        <rFont val="Calibri"/>
        <family val="2"/>
      </rPr>
      <t>WORK AHEAD (</t>
    </r>
    <r>
      <rPr>
        <b/>
        <i/>
        <sz val="11"/>
        <rFont val="Calibri"/>
        <family val="2"/>
      </rPr>
      <t>36"</t>
    </r>
    <r>
      <rPr>
        <b/>
        <sz val="11"/>
        <rFont val="Calibri"/>
        <family val="2"/>
      </rPr>
      <t>)</t>
    </r>
  </si>
  <si>
    <t>Chevron (3 Min. per curve)</t>
  </si>
  <si>
    <r>
      <t xml:space="preserve">Speed Reduction Ahead (Type "O8")  </t>
    </r>
    <r>
      <rPr>
        <b/>
        <sz val="11"/>
        <rFont val="Calibri"/>
        <family val="2"/>
      </rPr>
      <t>(</t>
    </r>
    <r>
      <rPr>
        <b/>
        <i/>
        <sz val="11"/>
        <rFont val="Calibri"/>
        <family val="2"/>
      </rPr>
      <t>36"</t>
    </r>
    <r>
      <rPr>
        <b/>
        <sz val="11"/>
        <rFont val="Calibri"/>
        <family val="2"/>
      </rPr>
      <t>)</t>
    </r>
  </si>
  <si>
    <r>
      <t xml:space="preserve">SPEED LIMIT XX </t>
    </r>
    <r>
      <rPr>
        <sz val="11"/>
        <rFont val="Calibri"/>
        <family val="2"/>
      </rPr>
      <t xml:space="preserve"> </t>
    </r>
    <r>
      <rPr>
        <b/>
        <sz val="11"/>
        <rFont val="Calibri"/>
        <family val="2"/>
      </rPr>
      <t>(Urban areas, city limits,
                                 school zones)  (</t>
    </r>
    <r>
      <rPr>
        <b/>
        <i/>
        <sz val="11"/>
        <rFont val="Calibri"/>
        <family val="2"/>
      </rPr>
      <t>48"</t>
    </r>
    <r>
      <rPr>
        <b/>
        <sz val="11"/>
        <rFont val="Calibri"/>
        <family val="2"/>
      </rPr>
      <t>)</t>
    </r>
  </si>
  <si>
    <t>Yield Ahead (Type "O3")</t>
  </si>
  <si>
    <r>
      <t>DETOUR (</t>
    </r>
    <r>
      <rPr>
        <b/>
        <i/>
        <sz val="11"/>
        <rFont val="Calibri"/>
        <family val="2"/>
      </rPr>
      <t>Inside Arrow, L or R</t>
    </r>
    <r>
      <rPr>
        <b/>
        <sz val="11"/>
        <rFont val="Calibri"/>
        <family val="2"/>
      </rPr>
      <t>)</t>
    </r>
  </si>
  <si>
    <r>
      <t>DETOUR (</t>
    </r>
    <r>
      <rPr>
        <b/>
        <i/>
        <sz val="11"/>
        <rFont val="Calibri"/>
        <family val="2"/>
      </rPr>
      <t>w/Large Arrow, L or R</t>
    </r>
    <r>
      <rPr>
        <b/>
        <sz val="11"/>
        <rFont val="Calibri"/>
        <family val="2"/>
      </rPr>
      <t>)</t>
    </r>
    <r>
      <rPr>
        <sz val="11"/>
        <rFont val="Calibri"/>
        <family val="2"/>
      </rPr>
      <t/>
    </r>
  </si>
  <si>
    <r>
      <t>DETOUR (</t>
    </r>
    <r>
      <rPr>
        <b/>
        <i/>
        <sz val="11"/>
        <rFont val="Calibri"/>
        <family val="2"/>
      </rPr>
      <t>w/Up or Up-angled Arrow</t>
    </r>
    <r>
      <rPr>
        <b/>
        <sz val="11"/>
        <rFont val="Calibri"/>
        <family val="2"/>
      </rPr>
      <t>)</t>
    </r>
  </si>
  <si>
    <r>
      <t>ONE WAY (</t>
    </r>
    <r>
      <rPr>
        <b/>
        <i/>
        <sz val="11"/>
        <rFont val="Calibri"/>
        <family val="2"/>
      </rPr>
      <t>Inside Arrow</t>
    </r>
    <r>
      <rPr>
        <b/>
        <sz val="11"/>
        <rFont val="Calibri"/>
        <family val="2"/>
      </rPr>
      <t>)</t>
    </r>
  </si>
  <si>
    <r>
      <t>KEEP RIGHT (LEFT)  (</t>
    </r>
    <r>
      <rPr>
        <b/>
        <i/>
        <sz val="11"/>
        <rFont val="Calibri"/>
        <family val="2"/>
      </rPr>
      <t>w/Arrow</t>
    </r>
    <r>
      <rPr>
        <b/>
        <sz val="11"/>
        <rFont val="Calibri"/>
        <family val="2"/>
      </rPr>
      <t>)</t>
    </r>
  </si>
  <si>
    <t>Route Shield  (w/3 digits)</t>
  </si>
  <si>
    <r>
      <t>NORTH</t>
    </r>
    <r>
      <rPr>
        <sz val="11"/>
        <rFont val="Calibri"/>
        <family val="2"/>
      </rPr>
      <t xml:space="preserve"> or </t>
    </r>
    <r>
      <rPr>
        <b/>
        <sz val="11"/>
        <rFont val="Calibri"/>
        <family val="2"/>
      </rPr>
      <t>SOUTH</t>
    </r>
    <r>
      <rPr>
        <sz val="11"/>
        <rFont val="Calibri"/>
        <family val="2"/>
      </rPr>
      <t xml:space="preserve">  </t>
    </r>
    <r>
      <rPr>
        <b/>
        <sz val="11"/>
        <rFont val="Calibri"/>
        <family val="2"/>
      </rPr>
      <t>(</t>
    </r>
    <r>
      <rPr>
        <b/>
        <i/>
        <sz val="11"/>
        <rFont val="Calibri"/>
        <family val="2"/>
      </rPr>
      <t>For "trailblazer" assembly</t>
    </r>
    <r>
      <rPr>
        <b/>
        <sz val="11"/>
        <rFont val="Calibri"/>
        <family val="2"/>
      </rPr>
      <t>)</t>
    </r>
    <r>
      <rPr>
        <sz val="11"/>
        <rFont val="Calibri"/>
        <family val="2"/>
      </rPr>
      <t/>
    </r>
  </si>
  <si>
    <r>
      <t>EAST</t>
    </r>
    <r>
      <rPr>
        <sz val="11"/>
        <rFont val="Calibri"/>
        <family val="2"/>
      </rPr>
      <t xml:space="preserve"> or </t>
    </r>
    <r>
      <rPr>
        <b/>
        <sz val="11"/>
        <rFont val="Calibri"/>
        <family val="2"/>
      </rPr>
      <t>WEST</t>
    </r>
    <r>
      <rPr>
        <sz val="11"/>
        <rFont val="Calibri"/>
        <family val="2"/>
      </rPr>
      <t xml:space="preserve"> </t>
    </r>
    <r>
      <rPr>
        <b/>
        <sz val="11"/>
        <rFont val="Calibri"/>
        <family val="2"/>
      </rPr>
      <t xml:space="preserve"> (</t>
    </r>
    <r>
      <rPr>
        <b/>
        <i/>
        <sz val="11"/>
        <rFont val="Calibri"/>
        <family val="2"/>
      </rPr>
      <t>For "trailblazer" assembly</t>
    </r>
    <r>
      <rPr>
        <b/>
        <sz val="11"/>
        <rFont val="Calibri"/>
        <family val="2"/>
      </rPr>
      <t>)</t>
    </r>
  </si>
  <si>
    <r>
      <t>TO</t>
    </r>
    <r>
      <rPr>
        <sz val="11"/>
        <rFont val="Calibri"/>
        <family val="2"/>
      </rPr>
      <t xml:space="preserve">  </t>
    </r>
    <r>
      <rPr>
        <b/>
        <sz val="11"/>
        <rFont val="Calibri"/>
        <family val="2"/>
      </rPr>
      <t xml:space="preserve"> (</t>
    </r>
    <r>
      <rPr>
        <b/>
        <i/>
        <sz val="11"/>
        <rFont val="Calibri"/>
        <family val="2"/>
      </rPr>
      <t>For "trailblazer" assembly</t>
    </r>
    <r>
      <rPr>
        <b/>
        <sz val="11"/>
        <rFont val="Calibri"/>
        <family val="2"/>
      </rPr>
      <t>)</t>
    </r>
  </si>
  <si>
    <r>
      <t>DETOUR (</t>
    </r>
    <r>
      <rPr>
        <b/>
        <i/>
        <sz val="11"/>
        <rFont val="Calibri"/>
        <family val="2"/>
      </rPr>
      <t>For "trailblazer" assembly</t>
    </r>
    <r>
      <rPr>
        <b/>
        <sz val="11"/>
        <rFont val="Calibri"/>
        <family val="2"/>
      </rPr>
      <t>)</t>
    </r>
    <r>
      <rPr>
        <sz val="11"/>
        <rFont val="Calibri"/>
        <family val="2"/>
      </rPr>
      <t/>
    </r>
  </si>
  <si>
    <t>Route Shield  (w/ 1 or 2 digits)</t>
  </si>
  <si>
    <t>SPEED XX  (Non-Freeways, Rural)</t>
  </si>
  <si>
    <r>
      <t>SPEED XX  (Non-Freeway, Urban)  (</t>
    </r>
    <r>
      <rPr>
        <b/>
        <i/>
        <sz val="11"/>
        <rFont val="Calibri"/>
        <family val="2"/>
      </rPr>
      <t>48"</t>
    </r>
    <r>
      <rPr>
        <b/>
        <sz val="11"/>
        <rFont val="Calibri"/>
        <family val="2"/>
      </rPr>
      <t>)</t>
    </r>
  </si>
  <si>
    <t>PCMS</t>
  </si>
  <si>
    <t>SEQUENTIAL ARROWS</t>
  </si>
  <si>
    <t>NEW ARROW</t>
  </si>
  <si>
    <t>MOVE ARROW</t>
  </si>
  <si>
    <t>NEW PCMS</t>
  </si>
  <si>
    <t>MOVE PCMS</t>
  </si>
  <si>
    <t>Each PCMS adds:  1 Type III Barricade and 6 Plastic Drums to the "Estimate Summary"</t>
  </si>
  <si>
    <t>Each ARROW adds:  1 Type III Barricade to the "Estimate Summary"</t>
  </si>
  <si>
    <t>(Example)
Stage I</t>
  </si>
  <si>
    <t>(Example)
Stage II thru IV</t>
  </si>
  <si>
    <t>2C-11,
2C-21,
2C-40</t>
  </si>
  <si>
    <t>(Example)
Stages III - V</t>
  </si>
  <si>
    <t>2C-17,
2C-44</t>
  </si>
  <si>
    <t>2C-3</t>
  </si>
  <si>
    <t>(Example)
Stage VI</t>
  </si>
  <si>
    <t>2C-77</t>
  </si>
  <si>
    <t>Day</t>
  </si>
  <si>
    <t>NEW SYSTEM</t>
  </si>
  <si>
    <t>TRAFFIC SENSORS</t>
  </si>
  <si>
    <t>OPERATING DAYS</t>
  </si>
  <si>
    <r>
      <t>PTZ CAMERA (</t>
    </r>
    <r>
      <rPr>
        <b/>
        <i/>
        <sz val="11"/>
        <rFont val="Calibri"/>
        <family val="2"/>
      </rPr>
      <t>Optional</t>
    </r>
    <r>
      <rPr>
        <b/>
        <sz val="12"/>
        <color indexed="10"/>
        <rFont val="Calibri"/>
        <family val="2"/>
      </rPr>
      <t>*</t>
    </r>
    <r>
      <rPr>
        <b/>
        <sz val="11"/>
        <rFont val="Calibri"/>
        <family val="2"/>
      </rPr>
      <t>)</t>
    </r>
  </si>
  <si>
    <t>WAIT FOR PILOT CAR</t>
  </si>
  <si>
    <t>WAIT FOR PILOT CAR (12", Driveways Only)</t>
  </si>
  <si>
    <t>CR4-20</t>
  </si>
  <si>
    <t>CR4-20a</t>
  </si>
  <si>
    <t>24-HR FLAGGING AHEAD</t>
  </si>
  <si>
    <t>CONSTRUCTION VEHICLE
       DO NOT FOLLOW</t>
  </si>
  <si>
    <t>SEQUENTIAL ARROWS, PCMS &amp; RADAR SPEED TRAILERS</t>
  </si>
  <si>
    <t>RADAR SPEED TRAILERS</t>
  </si>
  <si>
    <t>EX:  Right Lane Closure, Stage I</t>
  </si>
  <si>
    <r>
      <t xml:space="preserve">Signs labelled in </t>
    </r>
    <r>
      <rPr>
        <b/>
        <sz val="12"/>
        <color indexed="12"/>
        <rFont val="Calibri"/>
        <family val="2"/>
      </rPr>
      <t>ALL CAPS</t>
    </r>
    <r>
      <rPr>
        <sz val="12"/>
        <color indexed="12"/>
        <rFont val="Calibri"/>
        <family val="2"/>
      </rPr>
      <t xml:space="preserve"> represent Text-only signs.  Signs labelled in </t>
    </r>
    <r>
      <rPr>
        <b/>
        <sz val="12"/>
        <color indexed="12"/>
        <rFont val="Calibri"/>
        <family val="2"/>
      </rPr>
      <t>Mixed Case</t>
    </r>
    <r>
      <rPr>
        <sz val="12"/>
        <color indexed="12"/>
        <rFont val="Calibri"/>
        <family val="2"/>
      </rPr>
      <t xml:space="preserve"> represent Symbol signs.  Some signs contain both Symbols and Text.
See the FHWA </t>
    </r>
    <r>
      <rPr>
        <i/>
        <sz val="12"/>
        <color indexed="12"/>
        <rFont val="Calibri"/>
        <family val="2"/>
      </rPr>
      <t>Standard Highway Signs</t>
    </r>
    <r>
      <rPr>
        <sz val="12"/>
        <color indexed="12"/>
        <rFont val="Calibri"/>
        <family val="2"/>
      </rPr>
      <t>(SHS), the MUTCD, or the ODOT "Sign Policy &amp; Guidelines" for additional signs and sign details.</t>
    </r>
  </si>
  <si>
    <t>0225-0156000J</t>
  </si>
  <si>
    <t>TOTAL PAVEMENT LEGEND REMOVAL:</t>
  </si>
  <si>
    <t>Turn (L or R)</t>
  </si>
  <si>
    <t>Lane Ends (Right)</t>
  </si>
  <si>
    <t>W4-2R</t>
  </si>
  <si>
    <t>Lane Ends (Right, 36")</t>
  </si>
  <si>
    <t>Lane Ends (Left)</t>
  </si>
  <si>
    <t>Lane Ends  (Left, 36")</t>
  </si>
  <si>
    <t>W20-5R</t>
  </si>
  <si>
    <t>W20-5L</t>
  </si>
  <si>
    <r>
      <t>FINES DOUBLE</t>
    </r>
    <r>
      <rPr>
        <sz val="11"/>
        <rFont val="Calibri"/>
        <family val="2"/>
      </rPr>
      <t xml:space="preserve">  </t>
    </r>
    <r>
      <rPr>
        <sz val="11"/>
        <color indexed="12"/>
        <rFont val="Calibri"/>
        <family val="2"/>
      </rPr>
      <t>(Rider)</t>
    </r>
  </si>
  <si>
    <t>Yield</t>
  </si>
  <si>
    <t>Each "Traffic Sensor", "PCMS" and "PTZ Camera" adds:  1 - Type III Barricade, and 6 - Plastic Drums to the "Estimate Summary"</t>
  </si>
  <si>
    <t>Reflective Barrier Panels</t>
  </si>
  <si>
    <t>Moving Temporary Impact Attenuator, Narrow Site System</t>
  </si>
  <si>
    <t>Moving Temporary Glare Shields</t>
  </si>
  <si>
    <t>Repair Temporary Impact Attenuator, Sand Module</t>
  </si>
  <si>
    <t>Repair Temporary Impact Attenuator, Narrow Site System</t>
  </si>
  <si>
    <t>Repair Temporary Impact Attenuator, Truck Mounted</t>
  </si>
  <si>
    <t>Replace Surface Mounted Tubular Markers</t>
  </si>
  <si>
    <t>Temporary Flexible Pavement Markers</t>
  </si>
  <si>
    <r>
      <t xml:space="preserve">Temporary Non-Reflective Tape  </t>
    </r>
    <r>
      <rPr>
        <sz val="9"/>
        <color indexed="13"/>
        <rFont val="Arial"/>
        <family val="2"/>
      </rPr>
      <t>("Blackout")</t>
    </r>
  </si>
  <si>
    <t>Legend Removal</t>
  </si>
  <si>
    <t>Bar Removal</t>
  </si>
  <si>
    <r>
      <t>Temporary Traffic Signal</t>
    </r>
    <r>
      <rPr>
        <sz val="9"/>
        <color indexed="10"/>
        <rFont val="Arial"/>
        <family val="2"/>
      </rPr>
      <t xml:space="preserve"> **</t>
    </r>
  </si>
  <si>
    <r>
      <t xml:space="preserve">Portable Traffic Signal </t>
    </r>
    <r>
      <rPr>
        <sz val="9"/>
        <color indexed="10"/>
        <rFont val="Arial"/>
        <family val="2"/>
      </rPr>
      <t>**</t>
    </r>
  </si>
  <si>
    <t>Sequential Arrow Signs</t>
  </si>
  <si>
    <r>
      <t xml:space="preserve">Flaggers  </t>
    </r>
    <r>
      <rPr>
        <sz val="9"/>
        <color indexed="13"/>
        <rFont val="Arial"/>
        <family val="2"/>
      </rPr>
      <t>(See Roll-over Comment!)</t>
    </r>
  </si>
  <si>
    <r>
      <t xml:space="preserve">Flagger Station Lighting  </t>
    </r>
    <r>
      <rPr>
        <sz val="9"/>
        <color indexed="13"/>
        <rFont val="Arial"/>
        <family val="2"/>
      </rPr>
      <t>(Each)</t>
    </r>
  </si>
  <si>
    <r>
      <t xml:space="preserve">Flagger Station Lighting  </t>
    </r>
    <r>
      <rPr>
        <sz val="9"/>
        <color indexed="13"/>
        <rFont val="Arial"/>
        <family val="2"/>
      </rPr>
      <t>(Hourly)</t>
    </r>
  </si>
  <si>
    <t>Smart Work Zone System</t>
  </si>
  <si>
    <t xml:space="preserve">     for Queue Detection</t>
  </si>
  <si>
    <t xml:space="preserve">     for Traffic Information</t>
  </si>
  <si>
    <t xml:space="preserve">     for Construction Access</t>
  </si>
  <si>
    <r>
      <t xml:space="preserve">List each Smart Work Zone System, per direction, on a separate line.  If a System from an earlier Stage can be </t>
    </r>
    <r>
      <rPr>
        <b/>
        <i/>
        <u/>
        <sz val="12"/>
        <rFont val="Calibri"/>
        <family val="2"/>
      </rPr>
      <t>moved</t>
    </r>
    <r>
      <rPr>
        <b/>
        <i/>
        <sz val="12"/>
        <rFont val="Calibri"/>
        <family val="2"/>
      </rPr>
      <t xml:space="preserve"> to a new location and reused, </t>
    </r>
    <r>
      <rPr>
        <b/>
        <i/>
        <u/>
        <sz val="12"/>
        <rFont val="Calibri"/>
        <family val="2"/>
      </rPr>
      <t>DO</t>
    </r>
    <r>
      <rPr>
        <b/>
        <i/>
        <sz val="12"/>
        <rFont val="Calibri"/>
        <family val="2"/>
      </rPr>
      <t xml:space="preserve"> </t>
    </r>
    <r>
      <rPr>
        <b/>
        <i/>
        <u/>
        <sz val="12"/>
        <rFont val="Calibri"/>
        <family val="2"/>
      </rPr>
      <t>NOT</t>
    </r>
    <r>
      <rPr>
        <b/>
        <i/>
        <sz val="12"/>
        <rFont val="Calibri"/>
        <family val="2"/>
      </rPr>
      <t xml:space="preserve"> count it as a "New System".  See Example.  If scheduling overlaps and a separate PTMS is needed, add as a, "NEW SYSTEM".</t>
    </r>
  </si>
  <si>
    <t>SMART WORK ZONE SYSTEMS</t>
  </si>
  <si>
    <r>
      <t xml:space="preserve">PTZ CAMERA </t>
    </r>
    <r>
      <rPr>
        <b/>
        <sz val="10"/>
        <rFont val="Calibri"/>
        <family val="2"/>
      </rPr>
      <t>(</t>
    </r>
    <r>
      <rPr>
        <b/>
        <i/>
        <sz val="10"/>
        <rFont val="Calibri"/>
        <family val="2"/>
      </rPr>
      <t>Optional</t>
    </r>
    <r>
      <rPr>
        <b/>
        <sz val="10"/>
        <color indexed="10"/>
        <rFont val="Calibri"/>
        <family val="2"/>
      </rPr>
      <t>*</t>
    </r>
    <r>
      <rPr>
        <b/>
        <sz val="10"/>
        <rFont val="Calibri"/>
        <family val="2"/>
      </rPr>
      <t>)</t>
    </r>
  </si>
  <si>
    <t>TRAFFIC
SENSORS</t>
  </si>
  <si>
    <t xml:space="preserve">SHEET #    </t>
  </si>
  <si>
    <t>SHEET #</t>
  </si>
  <si>
    <t>OR 22, EB.  Contractor Access @ MP 66, South side of highway (Stage I).</t>
  </si>
  <si>
    <t>OR 22 WB.  Material source @ MP 71, North side of hwy (Stages III-IV).</t>
  </si>
  <si>
    <r>
      <rPr>
        <b/>
        <sz val="12"/>
        <color indexed="10"/>
        <rFont val="Calibri"/>
        <family val="2"/>
      </rPr>
      <t>*</t>
    </r>
    <r>
      <rPr>
        <b/>
        <sz val="12"/>
        <rFont val="Calibri"/>
        <family val="2"/>
      </rPr>
      <t xml:space="preserve"> PTZ Camera may be added to provide work zone monitoring and photo/video documentation during construction.</t>
    </r>
  </si>
  <si>
    <t>List each Smart Work Zone System, per direction, on a separate line.  If a System from an earlier Stage can be moved to a new location and reused, DO NOT count it as a "New System".  See Example.  If scheduling overlaps and a separate PTMS is needed, add as a, "NEW SYSTEM".</t>
  </si>
  <si>
    <t>LOCATION DESCRIPTION  &amp;  ADDITIONAL DETAILS</t>
  </si>
  <si>
    <r>
      <t>Portable Changeable Message Signs, Roller Mounted</t>
    </r>
    <r>
      <rPr>
        <sz val="9"/>
        <color indexed="13"/>
        <rFont val="Arial"/>
        <family val="2"/>
      </rPr>
      <t>(PCMS)</t>
    </r>
  </si>
  <si>
    <r>
      <t xml:space="preserve">Portable Changeable Message Signs </t>
    </r>
    <r>
      <rPr>
        <sz val="9"/>
        <color indexed="13"/>
        <rFont val="Arial"/>
        <family val="2"/>
      </rPr>
      <t>(PCMS)</t>
    </r>
  </si>
  <si>
    <r>
      <t xml:space="preserve">Overheight Vehicle Warning System </t>
    </r>
    <r>
      <rPr>
        <sz val="9"/>
        <color indexed="13"/>
        <rFont val="Arial"/>
        <family val="2"/>
      </rPr>
      <t>(OVWS)</t>
    </r>
  </si>
  <si>
    <r>
      <t xml:space="preserve">Automated Flagger Assistance Device </t>
    </r>
    <r>
      <rPr>
        <sz val="9"/>
        <color indexed="13"/>
        <rFont val="Arial"/>
        <family val="2"/>
      </rPr>
      <t>(AFAD)</t>
    </r>
  </si>
  <si>
    <t>PORTABLE CHANGEABLE MESSAGE SIGNS (PCMS), ROLLER MOUNTED</t>
  </si>
  <si>
    <t>See TM880 for additional details</t>
  </si>
  <si>
    <t>EX:  North end, Station 625+60</t>
  </si>
  <si>
    <t>NEW TRAILER</t>
  </si>
  <si>
    <t>MOVE TRAILER</t>
  </si>
  <si>
    <t>As shown on plans and TM880.</t>
  </si>
  <si>
    <t>EX:  Stage I - Paving eastbound I-84</t>
  </si>
  <si>
    <r>
      <rPr>
        <b/>
        <i/>
        <u/>
        <sz val="12"/>
        <color indexed="10"/>
        <rFont val="Arial"/>
        <family val="2"/>
      </rPr>
      <t>DO NOT</t>
    </r>
    <r>
      <rPr>
        <b/>
        <i/>
        <sz val="12"/>
        <color indexed="9"/>
        <rFont val="Arial"/>
        <family val="2"/>
      </rPr>
      <t xml:space="preserve"> add Type III Barricades or Plastic Drums for these PCMS !!</t>
    </r>
  </si>
  <si>
    <t>EX:  Stage II - Paving westbound I-84</t>
  </si>
  <si>
    <t>Include Recommended Messages on Sheet 2C-4.</t>
  </si>
  <si>
    <t>EX:  I-5 paving operations, for Duration</t>
  </si>
  <si>
    <r>
      <t xml:space="preserve">GLARE SCREENS </t>
    </r>
    <r>
      <rPr>
        <b/>
        <i/>
        <sz val="14"/>
        <color indexed="12"/>
        <rFont val="Calibri"/>
        <family val="2"/>
      </rPr>
      <t>(e.g. Anti-gawk screening)</t>
    </r>
  </si>
  <si>
    <r>
      <t xml:space="preserve">GLARE SHIELDS  </t>
    </r>
    <r>
      <rPr>
        <b/>
        <i/>
        <sz val="14"/>
        <color indexed="12"/>
        <rFont val="Calibri"/>
        <family val="2"/>
      </rPr>
      <t>(e.g. Green, fiberglass paddles)</t>
    </r>
  </si>
  <si>
    <t>Glare Screens (ft)</t>
  </si>
  <si>
    <t>Glare Screen Moves (ft)</t>
  </si>
  <si>
    <t>Temporary Glare Screens</t>
  </si>
  <si>
    <t>Moving Temporary Glare Screens</t>
  </si>
  <si>
    <r>
      <t xml:space="preserve">Bicycles </t>
    </r>
    <r>
      <rPr>
        <b/>
        <sz val="11"/>
        <rFont val="Calibri"/>
        <family val="2"/>
      </rPr>
      <t>KEEP LEFT (RIGHT)</t>
    </r>
  </si>
  <si>
    <t>CR4-22a (b)</t>
  </si>
  <si>
    <r>
      <t xml:space="preserve">BUSINESS ACCESS  </t>
    </r>
    <r>
      <rPr>
        <sz val="11"/>
        <color indexed="12"/>
        <rFont val="Calibri"/>
        <family val="2"/>
      </rPr>
      <t>(ODOT Sign Policy,Ch. 6)</t>
    </r>
  </si>
  <si>
    <r>
      <t xml:space="preserve">Bicyle </t>
    </r>
    <r>
      <rPr>
        <b/>
        <sz val="11"/>
        <rFont val="Calibri"/>
        <family val="2"/>
      </rPr>
      <t xml:space="preserve">DETOUR </t>
    </r>
    <r>
      <rPr>
        <sz val="11"/>
        <rFont val="Calibri"/>
        <family val="2"/>
      </rPr>
      <t>(</t>
    </r>
    <r>
      <rPr>
        <i/>
        <sz val="11"/>
        <rFont val="Calibri"/>
        <family val="2"/>
      </rPr>
      <t>Right or Left</t>
    </r>
    <r>
      <rPr>
        <sz val="11"/>
        <rFont val="Calibri"/>
        <family val="2"/>
      </rPr>
      <t>)</t>
    </r>
  </si>
  <si>
    <r>
      <t xml:space="preserve">Bicyle/Pedestrian </t>
    </r>
    <r>
      <rPr>
        <b/>
        <sz val="11"/>
        <rFont val="Calibri"/>
        <family val="2"/>
      </rPr>
      <t xml:space="preserve">DETOUR </t>
    </r>
    <r>
      <rPr>
        <i/>
        <sz val="11"/>
        <rFont val="Calibri"/>
        <family val="2"/>
      </rPr>
      <t>(Right or Left)</t>
    </r>
  </si>
  <si>
    <r>
      <t xml:space="preserve">Pedestrians </t>
    </r>
    <r>
      <rPr>
        <b/>
        <sz val="11"/>
        <rFont val="Calibri"/>
        <family val="2"/>
      </rPr>
      <t xml:space="preserve">ON ROADWAY </t>
    </r>
    <r>
      <rPr>
        <sz val="11"/>
        <color indexed="12"/>
        <rFont val="Calibri"/>
        <family val="2"/>
      </rPr>
      <t>(Rigid or Roll-up)</t>
    </r>
  </si>
  <si>
    <r>
      <t xml:space="preserve">Bicycle Traffic </t>
    </r>
    <r>
      <rPr>
        <sz val="11"/>
        <color indexed="12"/>
        <rFont val="Calibri"/>
        <family val="2"/>
      </rPr>
      <t>(Rigid or Roll-up)</t>
    </r>
  </si>
  <si>
    <t>R9-6</t>
  </si>
  <si>
    <r>
      <t>Pedestrian</t>
    </r>
    <r>
      <rPr>
        <b/>
        <sz val="11"/>
        <rFont val="Calibri"/>
        <family val="2"/>
      </rPr>
      <t xml:space="preserve">DETOUR </t>
    </r>
    <r>
      <rPr>
        <i/>
        <sz val="11"/>
        <rFont val="Calibri"/>
        <family val="2"/>
      </rPr>
      <t>(Right or Left)</t>
    </r>
  </si>
  <si>
    <r>
      <rPr>
        <b/>
        <i/>
        <sz val="11"/>
        <rFont val="Calibri"/>
        <family val="2"/>
      </rPr>
      <t>Bicycles</t>
    </r>
    <r>
      <rPr>
        <b/>
        <sz val="11"/>
        <rFont val="Calibri"/>
        <family val="2"/>
      </rPr>
      <t xml:space="preserve"> YIELD TO PEDS</t>
    </r>
  </si>
  <si>
    <r>
      <t xml:space="preserve">IN-STREET PEDESTRIAN CROSSING </t>
    </r>
    <r>
      <rPr>
        <b/>
        <i/>
        <sz val="11"/>
        <rFont val="Calibri"/>
        <family val="2"/>
      </rPr>
      <t>(Yield)</t>
    </r>
  </si>
  <si>
    <r>
      <t xml:space="preserve">IN-STREET PEDESTRIAN CROSSING </t>
    </r>
    <r>
      <rPr>
        <b/>
        <i/>
        <sz val="11"/>
        <rFont val="Calibri"/>
        <family val="2"/>
      </rPr>
      <t>(Stop)</t>
    </r>
  </si>
  <si>
    <t>R1-6</t>
  </si>
  <si>
    <t>R1-6a</t>
  </si>
  <si>
    <t>TEMPORARY SIGNS</t>
  </si>
  <si>
    <t>SQFT</t>
  </si>
  <si>
    <t>EACH</t>
  </si>
  <si>
    <t>TEMPORARY BARRICADES, TYPE II</t>
  </si>
  <si>
    <t>TEMPORARY BARRICADES, TYPE III</t>
  </si>
  <si>
    <t>TEMPORARY GUARDRAIL, TYPE 2A REFLECTORIZED</t>
  </si>
  <si>
    <t>FOOT</t>
  </si>
  <si>
    <t>TEMPORARY GUARDRAIL, TYPE 3 REFLECTORIZED</t>
  </si>
  <si>
    <t>TEMPORARY GUARDRAIL, TYPE 4 REFLECTORIZED</t>
  </si>
  <si>
    <t>TEMPORARY GUARDRAIL TERMINALS, FLARED</t>
  </si>
  <si>
    <t>TEMPORARY GUARDRAIL TERMINALS, NON-FLARED</t>
  </si>
  <si>
    <t>TEMPORARY GUARDRAIL TRANSITION</t>
  </si>
  <si>
    <t>TEMPORARY BRIDGE CONNECTIONS</t>
  </si>
  <si>
    <t>TEMPORARY IMPACT ATTENUATOR, SAND BARREL SYSTEM</t>
  </si>
  <si>
    <t>TEMPORARY IMPACT ATTENUATOR, NARROW SITE SYSTEM</t>
  </si>
  <si>
    <t>MOVING TEMPORARY IMPACT ATTENUATORS, SAND BARREL SYSTEM</t>
  </si>
  <si>
    <t>MOVING TEMPORARY IMPACT ATTENUATORS, NARROW SITE SYSTEM</t>
  </si>
  <si>
    <t>TEMPORARY IMPACT ATTENUATOR, TRUCK MOUNTED</t>
  </si>
  <si>
    <t>TEMPORARY GLARE SHIELDS</t>
  </si>
  <si>
    <t>MOVING TEMPORARY GLARE SHIELDS</t>
  </si>
  <si>
    <t>REPAIR TEMPORARY IMPACT ATTENUATOR, NARROW SITE SYSTEM</t>
  </si>
  <si>
    <t>REPAIR TEMPORARY IMPACT ATTENUATOR, TRUCK MOUNTED</t>
  </si>
  <si>
    <t>REPAIR TEMPORARY IMPACT ATTENUATOR, SAND MODULE</t>
  </si>
  <si>
    <t>PEDESTRIAN CHANNELIZING DEVICES</t>
  </si>
  <si>
    <t>MOBILE BARRIER</t>
  </si>
  <si>
    <t>DAY</t>
  </si>
  <si>
    <t>TEMPORARY GLARE SCREENS</t>
  </si>
  <si>
    <t>MOVING TEMPORARY GLARE SCREENS</t>
  </si>
  <si>
    <t>BICYCLE CHANNELIZING DEVICES</t>
  </si>
  <si>
    <t>REPLACE SURFACE MOUNTED TUBULAR MARKERS</t>
  </si>
  <si>
    <t>TEMPORARY DELINEATORS</t>
  </si>
  <si>
    <t>TEMPORARY REFLECTIVE PAVEMENT MARKERS</t>
  </si>
  <si>
    <t>TEMPORARY FLEXIBLE PAVEMENT MARKERS</t>
  </si>
  <si>
    <t>TEMPORARY REMOVABLE TAPE</t>
  </si>
  <si>
    <t>TEMPORARY NON-REMOVABLE TAPE</t>
  </si>
  <si>
    <t>TEMPORARY NON-REFLECTIVE TAPE</t>
  </si>
  <si>
    <t>TEMPORARY STRIPING</t>
  </si>
  <si>
    <t>TEMPORARY PAVEMENT LEGENDS</t>
  </si>
  <si>
    <t>TEMPORARY PAVEMENT BARS</t>
  </si>
  <si>
    <t>0225-0153800F</t>
  </si>
  <si>
    <t>TEMPORARY TRANSVERSE RUMBLE STRIPS</t>
  </si>
  <si>
    <t>STRIPE REMOVAL</t>
  </si>
  <si>
    <t>LEGEND REMOVAL</t>
  </si>
  <si>
    <t>BAR REMOVAL</t>
  </si>
  <si>
    <t>TEMPORARY ILLUMINATION</t>
  </si>
  <si>
    <t>TEMPORARY TRAFFIC SIGNAL</t>
  </si>
  <si>
    <t>PORTABLE TRAFFIC SIGNAL</t>
  </si>
  <si>
    <t>SEQUENTIAL ARROW SIGNS</t>
  </si>
  <si>
    <t>PORTABLE CHANGEABLE MESSAGE SIGNS</t>
  </si>
  <si>
    <t>SMART WORK ZONE SYSTEM</t>
  </si>
  <si>
    <t>PORTABLE CHANGEABLE MESSAGE SIGNS, ROLLER MOUNTED</t>
  </si>
  <si>
    <t>RADAR SPEED TRAILER</t>
  </si>
  <si>
    <t>FLAGGERS</t>
  </si>
  <si>
    <t>HOUR</t>
  </si>
  <si>
    <t>FLAGGER STATION LIGHTING</t>
  </si>
  <si>
    <t>AUTOMATED FLAGGER ASSISTANCE DEVICE</t>
  </si>
  <si>
    <t>TRAFFIC CONTROL SUPERVISOR</t>
  </si>
  <si>
    <t>PILOT CARS</t>
  </si>
  <si>
    <t>Temporary Impact Attenuator, Sand Barrel System</t>
  </si>
  <si>
    <t>Moving Temporary Impact Attenuator, Sand Barrel System</t>
  </si>
  <si>
    <r>
      <t xml:space="preserve">Temporary Pavement Legends  </t>
    </r>
    <r>
      <rPr>
        <sz val="9"/>
        <color indexed="13"/>
        <rFont val="Arial"/>
        <family val="2"/>
      </rPr>
      <t>(Arrows, "XING", "ONLY", etc.)</t>
    </r>
  </si>
  <si>
    <r>
      <t xml:space="preserve">Temporary Pavement Bars </t>
    </r>
    <r>
      <rPr>
        <sz val="9"/>
        <color indexed="13"/>
        <rFont val="Arial"/>
        <family val="2"/>
      </rPr>
      <t>(Crosswalk lines, Stop bars)</t>
    </r>
  </si>
  <si>
    <r>
      <t xml:space="preserve">Stripe Removal  </t>
    </r>
    <r>
      <rPr>
        <sz val="9"/>
        <color indexed="13"/>
        <rFont val="Arial"/>
        <family val="2"/>
      </rPr>
      <t>(Includes Durable markings)</t>
    </r>
  </si>
  <si>
    <t>TRUCK/TRAILER MOUNTED IMPACT ATTENUATORS ("TMA")</t>
  </si>
  <si>
    <t>TEMPORARY TRANSVERSE RUMBLE STRIPS  (TTRS)</t>
  </si>
  <si>
    <t># of Lanes</t>
  </si>
  <si>
    <t>Stage / Location Description</t>
  </si>
  <si>
    <t>COMMENTS</t>
  </si>
  <si>
    <t>See ODOT Standard Detail "DET 4710" for additional information regarding use and placement of TTRS.</t>
  </si>
  <si>
    <r>
      <t xml:space="preserve">TTRS - THERMOPLASTIC MATERIAL
</t>
    </r>
    <r>
      <rPr>
        <b/>
        <i/>
        <sz val="14"/>
        <color indexed="12"/>
        <rFont val="Calibri"/>
        <family val="2"/>
      </rPr>
      <t>For Use on Wearing or Base Courses, for 14 Days or More  -  See Standard Detail DET 4710)</t>
    </r>
  </si>
  <si>
    <t># of Locations</t>
  </si>
  <si>
    <r>
      <t>TTRS - MILLED-IN RUMBLE STRIPS</t>
    </r>
    <r>
      <rPr>
        <b/>
        <i/>
        <sz val="16"/>
        <rFont val="Calibri"/>
        <family val="2"/>
      </rPr>
      <t>*</t>
    </r>
    <r>
      <rPr>
        <b/>
        <i/>
        <sz val="18"/>
        <color indexed="12"/>
        <rFont val="Calibri"/>
        <family val="2"/>
      </rPr>
      <t xml:space="preserve">
</t>
    </r>
    <r>
      <rPr>
        <b/>
        <i/>
        <sz val="14"/>
        <color indexed="12"/>
        <rFont val="Calibri"/>
        <family val="2"/>
      </rPr>
      <t>For Use on Base Courses ONLY!</t>
    </r>
    <r>
      <rPr>
        <b/>
        <i/>
        <sz val="16"/>
        <rFont val="Calibri"/>
        <family val="2"/>
      </rPr>
      <t>**</t>
    </r>
    <r>
      <rPr>
        <b/>
        <i/>
        <sz val="14"/>
        <color indexed="12"/>
        <rFont val="Calibri"/>
        <family val="2"/>
      </rPr>
      <t xml:space="preserve">  -  See Standard Detail DET 4710)</t>
    </r>
    <r>
      <rPr>
        <b/>
        <i/>
        <sz val="14"/>
        <color indexed="12"/>
        <rFont val="Calibri"/>
        <family val="2"/>
      </rPr>
      <t xml:space="preserve">
</t>
    </r>
    <r>
      <rPr>
        <b/>
        <i/>
        <sz val="12"/>
        <rFont val="Calibri"/>
        <family val="2"/>
      </rPr>
      <t>**</t>
    </r>
    <r>
      <rPr>
        <b/>
        <i/>
        <sz val="10"/>
        <rFont val="Calibri"/>
        <family val="2"/>
      </rPr>
      <t xml:space="preserve"> </t>
    </r>
    <r>
      <rPr>
        <b/>
        <i/>
        <sz val="11"/>
        <rFont val="Calibri"/>
        <family val="2"/>
      </rPr>
      <t>Can use on Wearing courses if pavement overlay is part of project Scope.</t>
    </r>
  </si>
  <si>
    <r>
      <t xml:space="preserve">TTRS - TEMPORARY REMOVABLE TAPE
</t>
    </r>
    <r>
      <rPr>
        <b/>
        <i/>
        <sz val="14"/>
        <color indexed="12"/>
        <rFont val="Calibri"/>
        <family val="2"/>
      </rPr>
      <t>For Use on Wearing or Base Courses, for 14 Days or More  -  See Standard Detail DET 4710)</t>
    </r>
  </si>
  <si>
    <t xml:space="preserve">     TTRS - Thermoplastic Material</t>
  </si>
  <si>
    <t xml:space="preserve">     TTRS - Temporary Removable Tape</t>
  </si>
  <si>
    <t xml:space="preserve">     TTRS - Milled-in</t>
  </si>
  <si>
    <t xml:space="preserve">     TTRS - Portable </t>
  </si>
  <si>
    <t>Each Ramp</t>
  </si>
  <si>
    <t>Ramps</t>
  </si>
  <si>
    <r>
      <t xml:space="preserve">2014 Costs
</t>
    </r>
    <r>
      <rPr>
        <b/>
        <i/>
        <sz val="9"/>
        <color indexed="10"/>
        <rFont val="Calibri"/>
        <family val="2"/>
      </rPr>
      <t>(Cost Est. Unit)</t>
    </r>
  </si>
  <si>
    <t>2016 Costs</t>
  </si>
  <si>
    <t>1..25</t>
  </si>
  <si>
    <t>Each Pair</t>
  </si>
  <si>
    <t>SIDEWALK OPEN</t>
  </si>
  <si>
    <t>SIDEWALK CLOSED, FULL TIME</t>
  </si>
  <si>
    <t>CW11-4</t>
  </si>
  <si>
    <t>CW11-3</t>
  </si>
  <si>
    <t>CW11-5</t>
  </si>
  <si>
    <t>SIDEWALK CLOSED, DAILY</t>
  </si>
  <si>
    <t>WAIT FOR FLAGGER</t>
  </si>
  <si>
    <t>CR4-23</t>
  </si>
  <si>
    <r>
      <t xml:space="preserve">TTRS - PORTABLE RUMBLE STRIPS
</t>
    </r>
    <r>
      <rPr>
        <b/>
        <i/>
        <sz val="13"/>
        <color indexed="12"/>
        <rFont val="Calibri"/>
        <family val="2"/>
      </rPr>
      <t>For Use on Pavement Surfaces (AC, PCC), for daily or nightly Shift Work  -  See Standard Detail DET 4710)</t>
    </r>
  </si>
  <si>
    <t>R2-6aP</t>
  </si>
  <si>
    <r>
      <t xml:space="preserve">Directional Arrow
</t>
    </r>
    <r>
      <rPr>
        <sz val="11"/>
        <rFont val="Calibri"/>
        <family val="2"/>
      </rPr>
      <t>(Use on wayfinding "trailblazer" assembly just before turn)</t>
    </r>
  </si>
  <si>
    <r>
      <t xml:space="preserve">Bent Directional Arrow
</t>
    </r>
    <r>
      <rPr>
        <sz val="11"/>
        <rFont val="Calibri"/>
        <family val="2"/>
      </rPr>
      <t xml:space="preserve">(Use on </t>
    </r>
    <r>
      <rPr>
        <u/>
        <sz val="11"/>
        <rFont val="Calibri"/>
        <family val="2"/>
      </rPr>
      <t>advance</t>
    </r>
    <r>
      <rPr>
        <sz val="11"/>
        <rFont val="Calibri"/>
        <family val="2"/>
      </rPr>
      <t xml:space="preserve"> wayfinding "trailblazer" assembly)</t>
    </r>
  </si>
  <si>
    <r>
      <t xml:space="preserve">8)  </t>
    </r>
    <r>
      <rPr>
        <sz val="10"/>
        <rFont val="Calibri"/>
        <family val="2"/>
      </rPr>
      <t xml:space="preserve">Having trouble viewing values in cells?  Check the following </t>
    </r>
    <r>
      <rPr>
        <b/>
        <i/>
        <sz val="10"/>
        <rFont val="Calibri"/>
        <family val="2"/>
      </rPr>
      <t>Add-Ins</t>
    </r>
    <r>
      <rPr>
        <sz val="10"/>
        <rFont val="Calibri"/>
        <family val="2"/>
      </rPr>
      <t xml:space="preserve"> have been installed:  "Analysis ToolPak", "Analysis ToolPak - VBA", and "Solver Add-In".  For Excel 2003 and earlier, click &lt;Tools&gt;, &lt;Add-Ins…&gt;, select the Add-Ins above, and click &lt;OK&gt;.  For Excel 2010, click &lt;FILE&gt;, &lt;OPTIONS&gt;, &lt;Add-Ins&gt;, select the Add-ins above, and click &lt;OK&gt;.</t>
    </r>
  </si>
  <si>
    <r>
      <t xml:space="preserve">"CHANNELIZERS - DRUMS, PCD, BCD" Tab
</t>
    </r>
    <r>
      <rPr>
        <sz val="10"/>
        <rFont val="Calibri"/>
        <family val="2"/>
      </rPr>
      <t>Quantities for "Temporary Plastic Drums" are automatically added when "PCMS" or "Portable Signals" quantities are greater than 0.</t>
    </r>
  </si>
  <si>
    <r>
      <t xml:space="preserve">"BARRICADES" Tab
</t>
    </r>
    <r>
      <rPr>
        <sz val="10"/>
        <rFont val="Calibri"/>
        <family val="2"/>
      </rPr>
      <t xml:space="preserve">Type III Barricades are available in </t>
    </r>
    <r>
      <rPr>
        <b/>
        <sz val="10"/>
        <rFont val="Calibri"/>
        <family val="2"/>
      </rPr>
      <t>4-ft</t>
    </r>
    <r>
      <rPr>
        <sz val="10"/>
        <rFont val="Calibri"/>
        <family val="2"/>
      </rPr>
      <t xml:space="preserve"> widths.  Use for urban sites, narrow shoulders, planting strips, etc.  Call out 4-ft width on plan sheets.  ODOT:  </t>
    </r>
    <r>
      <rPr>
        <b/>
        <sz val="10"/>
        <rFont val="Calibri"/>
        <family val="2"/>
      </rPr>
      <t>4' B(III)R</t>
    </r>
    <r>
      <rPr>
        <sz val="10"/>
        <rFont val="Calibri"/>
        <family val="2"/>
      </rPr>
      <t xml:space="preserve">  = 4-ft Type III Right barricade.
Quantities for "Barricades" are automatically added when "PCMS", "Sequential Arrow" or "Portable Signals" quantities are greater than 0.</t>
    </r>
  </si>
  <si>
    <r>
      <t xml:space="preserve">"ESTIMATE SUMMARY" Tab
</t>
    </r>
    <r>
      <rPr>
        <sz val="10"/>
        <rFont val="Calibri"/>
        <family val="2"/>
      </rPr>
      <t>Fill in quantities for the remaining Yellow cells, if applicable.</t>
    </r>
    <r>
      <rPr>
        <b/>
        <sz val="10"/>
        <rFont val="Calibri"/>
        <family val="2"/>
      </rPr>
      <t xml:space="preserve">
</t>
    </r>
    <r>
      <rPr>
        <b/>
        <u/>
        <sz val="10"/>
        <rFont val="Calibri"/>
        <family val="2"/>
      </rPr>
      <t>DO NOT</t>
    </r>
    <r>
      <rPr>
        <b/>
        <sz val="10"/>
        <rFont val="Calibri"/>
        <family val="2"/>
      </rPr>
      <t xml:space="preserve"> make further adjustments to Unit Prices shown.</t>
    </r>
    <r>
      <rPr>
        <sz val="10"/>
        <rFont val="Calibri"/>
        <family val="2"/>
      </rPr>
      <t xml:space="preserve">  Prices are adjusted annually and are based on Statewide average contract prices.
</t>
    </r>
    <r>
      <rPr>
        <sz val="10"/>
        <color indexed="10"/>
        <rFont val="Calibri"/>
        <family val="2"/>
      </rPr>
      <t>(</t>
    </r>
    <r>
      <rPr>
        <b/>
        <u/>
        <sz val="10"/>
        <color indexed="10"/>
        <rFont val="Calibri"/>
        <family val="2"/>
      </rPr>
      <t>ODOT</t>
    </r>
    <r>
      <rPr>
        <b/>
        <sz val="10"/>
        <color indexed="10"/>
        <rFont val="Calibri"/>
        <family val="2"/>
      </rPr>
      <t>:</t>
    </r>
    <r>
      <rPr>
        <sz val="10"/>
        <color indexed="10"/>
        <rFont val="Calibri"/>
        <family val="2"/>
      </rPr>
      <t xml:space="preserve">  Additional Regional adjustments are made at PS&amp;E.)</t>
    </r>
  </si>
  <si>
    <t>sq. ft.</t>
  </si>
  <si>
    <t>GUARDRAIL</t>
  </si>
  <si>
    <t>BARRIER SYSTEMS</t>
  </si>
  <si>
    <t>IMPACT ATTENUATORS</t>
  </si>
  <si>
    <t>BARRIER ACCESSORIES</t>
  </si>
  <si>
    <t>PEDESTRIAN &amp; BICYCLES</t>
  </si>
  <si>
    <t>CHANNELIZATION &amp; PAVEMENT MARKINGS</t>
  </si>
  <si>
    <t>RUMBLE STRIPS</t>
  </si>
  <si>
    <t>ELECTRICAL &amp; ELECTRONIC DEVICES</t>
  </si>
  <si>
    <t>FLAGGER, TCS, PILOT/PEDESTRIAN VEHICLES, AFAD</t>
  </si>
  <si>
    <t>BARRICADES</t>
  </si>
  <si>
    <r>
      <t xml:space="preserve">* </t>
    </r>
    <r>
      <rPr>
        <b/>
        <i/>
        <sz val="9"/>
        <rFont val="Arial"/>
        <family val="2"/>
      </rPr>
      <t xml:space="preserve">  </t>
    </r>
    <r>
      <rPr>
        <i/>
        <sz val="9"/>
        <rFont val="Arial"/>
        <family val="2"/>
      </rPr>
      <t>Contact the Illumination Engineer in Traffic-Roadway Section (Salem TLC) for additional information and cost assistance.</t>
    </r>
  </si>
  <si>
    <r>
      <t xml:space="preserve">**  </t>
    </r>
    <r>
      <rPr>
        <i/>
        <sz val="9"/>
        <rFont val="Arial"/>
        <family val="2"/>
      </rPr>
      <t>Contact the Traffic Signals Engineer in Traffic-Roadway Section (Salem TLC) for additional info &amp; cost assistance.</t>
    </r>
  </si>
  <si>
    <r>
      <t xml:space="preserve">*** </t>
    </r>
    <r>
      <rPr>
        <i/>
        <sz val="9"/>
        <rFont val="Arial"/>
        <family val="2"/>
      </rPr>
      <t>Hourly Rate fluctuates based on Tow Truck Class (Default = $100/hr.)</t>
    </r>
  </si>
  <si>
    <t>TEMP. PEDESTRIAN ACCESSIBLE ROUTE (TPAR) SURFACE</t>
  </si>
  <si>
    <t>From Sta.</t>
  </si>
  <si>
    <t>To Sta.</t>
  </si>
  <si>
    <r>
      <t>AREA (ft</t>
    </r>
    <r>
      <rPr>
        <b/>
        <vertAlign val="superscript"/>
        <sz val="10"/>
        <rFont val="Arial"/>
        <family val="2"/>
      </rPr>
      <t>2</t>
    </r>
    <r>
      <rPr>
        <b/>
        <sz val="10"/>
        <rFont val="Arial"/>
        <family val="2"/>
      </rPr>
      <t>)</t>
    </r>
  </si>
  <si>
    <t>Between Chevron access and School main driveway approach.</t>
  </si>
  <si>
    <r>
      <rPr>
        <b/>
        <u/>
        <sz val="9"/>
        <rFont val="Calibri"/>
        <family val="2"/>
      </rPr>
      <t>EXAMPLE</t>
    </r>
    <r>
      <rPr>
        <b/>
        <sz val="9"/>
        <rFont val="Calibri"/>
        <family val="2"/>
      </rPr>
      <t>:</t>
    </r>
    <r>
      <rPr>
        <sz val="9"/>
        <rFont val="Calibri"/>
        <family val="2"/>
      </rPr>
      <t xml:space="preserve">  Stage I, OR99W East side</t>
    </r>
  </si>
  <si>
    <t>STAGE, Location</t>
  </si>
  <si>
    <t>WAIT FOR ASSISTANCE</t>
  </si>
  <si>
    <t>CR4-24</t>
  </si>
  <si>
    <t>CW11-2</t>
  </si>
  <si>
    <t>CROSSWALK CLOSED</t>
  </si>
  <si>
    <t>OR22-7</t>
  </si>
  <si>
    <t>BICYCLE CHANNELIZATION DEVICES (BCD)</t>
  </si>
  <si>
    <t>PEDESTRIAN CHANNELIZATION DEVICES (PCD)</t>
  </si>
  <si>
    <t>NB I-5: First Sensor @ MP 249. Last Sensor @ MP 251 (1/2 mi. S of Kuebler Intchg NB off-ramp).  Sensor spacing 1/2 mi.
PCMS #1 @ MP 248.5.  PCMS #2 @ MP 247.5.</t>
  </si>
  <si>
    <t>SB I-5: First Sensor @ MP 254. Last Sensor @ MP 252.5 (at Kuebler Intchg, SB off-ramp).  Sensor spacing 1/2 mi.
PCMS #1 @ MP 253.5.  PCMS #2 @ MP 254.5.</t>
  </si>
  <si>
    <t>NB I-5: First Sensor @ MP 251 (1/2 mi. S of Kuebler Intchg NB off-ramp). Last Sensor @ MP 255 (Exit 256, NB Market St off-ramp).  Sensor spacing 1 mi.
PCMS 1 @ MP 250. PCMS 2 @ MP 252 (1/2 mi. S of Hwy 22 NB off-ramp).</t>
  </si>
  <si>
    <r>
      <t>See "</t>
    </r>
    <r>
      <rPr>
        <b/>
        <i/>
        <sz val="14"/>
        <color indexed="13"/>
        <rFont val="Calibri"/>
        <family val="2"/>
      </rPr>
      <t>Smart Work Zone System</t>
    </r>
    <r>
      <rPr>
        <b/>
        <sz val="14"/>
        <color indexed="13"/>
        <rFont val="Calibri"/>
        <family val="2"/>
      </rPr>
      <t>" Special Provision language to determine component quantities for each system.</t>
    </r>
  </si>
  <si>
    <t>QUEUE DETECTION SYSTEM</t>
  </si>
  <si>
    <t>TRAFFIC INFORMATION SYSTEM</t>
  </si>
  <si>
    <t>CONSTRUCTION INGRESS WARNING SYSTEM</t>
  </si>
  <si>
    <r>
      <t xml:space="preserve">Review </t>
    </r>
    <r>
      <rPr>
        <b/>
        <i/>
        <sz val="11"/>
        <color indexed="10"/>
        <rFont val="Arial"/>
        <family val="2"/>
      </rPr>
      <t>Section 00225.90(a-2)</t>
    </r>
    <r>
      <rPr>
        <b/>
        <i/>
        <sz val="11"/>
        <color indexed="12"/>
        <rFont val="Arial"/>
        <family val="2"/>
      </rPr>
      <t xml:space="preserve"> of the 2018 Standard Specifications for Construction for items applicable to this Pay Item.  The TP&amp;DT pay item typically includes costs associated with labor -- placement, maintenance &amp; removal of TCD.
Use the worksheet below to help determine this Lump Sum pay item amount. </t>
    </r>
  </si>
  <si>
    <r>
      <t>When comparing the "</t>
    </r>
    <r>
      <rPr>
        <b/>
        <i/>
        <sz val="11"/>
        <color indexed="10"/>
        <rFont val="Arial"/>
        <family val="2"/>
      </rPr>
      <t>Calculated</t>
    </r>
    <r>
      <rPr>
        <b/>
        <i/>
        <sz val="11"/>
        <color indexed="12"/>
        <rFont val="Arial"/>
        <family val="2"/>
      </rPr>
      <t>" total with the "</t>
    </r>
    <r>
      <rPr>
        <b/>
        <i/>
        <sz val="11"/>
        <color indexed="10"/>
        <rFont val="Arial"/>
        <family val="2"/>
      </rPr>
      <t>Percentage-based</t>
    </r>
    <r>
      <rPr>
        <b/>
        <i/>
        <sz val="11"/>
        <color indexed="12"/>
        <rFont val="Arial"/>
        <family val="2"/>
      </rPr>
      <t>" total for TP&amp;DT, you may adjust the amount closer to one end of the range or the other, depending on project complexity and anticipated number of traffic control devices.</t>
    </r>
  </si>
  <si>
    <r>
      <t xml:space="preserve">Temporary Impact Attenuator, Truck Mounted </t>
    </r>
    <r>
      <rPr>
        <sz val="9"/>
        <color indexed="13"/>
        <rFont val="Arial"/>
        <family val="2"/>
      </rPr>
      <t>(TMA)</t>
    </r>
  </si>
  <si>
    <r>
      <t xml:space="preserve">Pedestrian Channelizing Devices </t>
    </r>
    <r>
      <rPr>
        <sz val="9"/>
        <color indexed="13"/>
        <rFont val="Arial"/>
        <family val="2"/>
      </rPr>
      <t xml:space="preserve"> (PCD)</t>
    </r>
  </si>
  <si>
    <r>
      <t xml:space="preserve">Bicycle Channelizing Device </t>
    </r>
    <r>
      <rPr>
        <sz val="9"/>
        <color indexed="13"/>
        <rFont val="Arial"/>
        <family val="2"/>
      </rPr>
      <t>(BCD)</t>
    </r>
  </si>
  <si>
    <r>
      <t xml:space="preserve">Temporary Transverse Rumble Strips </t>
    </r>
    <r>
      <rPr>
        <sz val="9"/>
        <color indexed="13"/>
        <rFont val="Arial"/>
        <family val="2"/>
      </rPr>
      <t>(TTRS)</t>
    </r>
  </si>
  <si>
    <r>
      <t xml:space="preserve">Mobile Barrier  </t>
    </r>
    <r>
      <rPr>
        <sz val="9"/>
        <color indexed="13"/>
        <rFont val="Arial"/>
        <family val="2"/>
      </rPr>
      <t>(Includes Tractor &amp; Trailer)</t>
    </r>
  </si>
  <si>
    <t>Fahad Alhajri, P.E.</t>
  </si>
  <si>
    <t>W5 Series</t>
  </si>
  <si>
    <t>W6 Series</t>
  </si>
  <si>
    <t>DYNAMIC LANE (LATE or EARLY) MERGE SYSTEM</t>
  </si>
  <si>
    <t>(EXAMPLE)
Stage I</t>
  </si>
  <si>
    <t>EB01</t>
  </si>
  <si>
    <t>I-5:  SB lane closure (Start @ MP 225.54) before interchange work area.
Only active during work hours, otherwise off.  See project SPs for details.</t>
  </si>
  <si>
    <t xml:space="preserve">     for Dynamic Lane Merging</t>
  </si>
  <si>
    <t># of Strips</t>
  </si>
  <si>
    <t>Total Length</t>
  </si>
  <si>
    <t>PEDESTRIAN TRANSPORT VEHICLE</t>
  </si>
  <si>
    <t>RAILROAD FLAGGER SERVICES</t>
  </si>
  <si>
    <t>BPA SAFETY WATCHER</t>
  </si>
  <si>
    <t>TEMPORARY PROTECTION AND DIRECTION OF TRAFFIC</t>
  </si>
  <si>
    <t>TEMPORARY WORK ZONE TRAFFIC CONTROL, COMPLETE</t>
  </si>
  <si>
    <r>
      <t>TEMPORARY WALKS  (ft</t>
    </r>
    <r>
      <rPr>
        <b/>
        <i/>
        <vertAlign val="superscript"/>
        <sz val="14"/>
        <color indexed="9"/>
        <rFont val="Arial"/>
        <family val="2"/>
      </rPr>
      <t>2</t>
    </r>
    <r>
      <rPr>
        <b/>
        <i/>
        <sz val="14"/>
        <color indexed="9"/>
        <rFont val="Arial"/>
        <family val="2"/>
      </rPr>
      <t>)</t>
    </r>
  </si>
  <si>
    <t>TEMPORARY WALKS</t>
  </si>
  <si>
    <t>W5-1</t>
  </si>
  <si>
    <t>W5-2</t>
  </si>
  <si>
    <t>W5-3</t>
  </si>
  <si>
    <t>Temporary Walks</t>
  </si>
  <si>
    <t>NEW TRAFFIC PATTERN AHEAD</t>
  </si>
  <si>
    <t>W23-2</t>
  </si>
  <si>
    <t>Temporary Curb Ramp, __________</t>
  </si>
  <si>
    <r>
      <t>TEMPORARY CURB RAMPS, _________________ (</t>
    </r>
    <r>
      <rPr>
        <sz val="14"/>
        <rFont val="Calibri"/>
        <family val="2"/>
      </rPr>
      <t>PERPENDICULAR</t>
    </r>
    <r>
      <rPr>
        <sz val="14"/>
        <rFont val="Calibri"/>
        <family val="2"/>
      </rPr>
      <t>(Straight out into street), 
PARALLEL (w/ Landing and 900 turn), CONSTRUCTED (AC, Lean Concrete, Wood, Etc.)</t>
    </r>
  </si>
  <si>
    <t># of Stop Bars</t>
  </si>
  <si>
    <t>Width</t>
  </si>
  <si>
    <t xml:space="preserve">Crosswalks </t>
  </si>
  <si>
    <t># of Crosswalk Bars</t>
  </si>
  <si>
    <t xml:space="preserve">Stop Bars </t>
  </si>
  <si>
    <t>No Pass (L or R)</t>
  </si>
  <si>
    <t>Temporary Barrier</t>
  </si>
  <si>
    <t>TEMPORARY BARRIER</t>
  </si>
  <si>
    <t>ROAD NARROWS</t>
  </si>
  <si>
    <t>NARROW BRIDGE</t>
  </si>
  <si>
    <t>ONE LANE BRIDGE</t>
  </si>
  <si>
    <t>0221-0100000A</t>
  </si>
  <si>
    <t>0221-0101000A</t>
  </si>
  <si>
    <t>0222-0102000J</t>
  </si>
  <si>
    <t>0222-0162000E</t>
  </si>
  <si>
    <t>0222-0164000E</t>
  </si>
  <si>
    <t>0222-0167300E</t>
  </si>
  <si>
    <t>0222-0167500E</t>
  </si>
  <si>
    <t>0223-0168000T</t>
  </si>
  <si>
    <t>0223-0169000E</t>
  </si>
  <si>
    <t>0223-0168100E</t>
  </si>
  <si>
    <t>0223-0168100T</t>
  </si>
  <si>
    <t>0223-0172000T</t>
  </si>
  <si>
    <t>0223-0174000T</t>
  </si>
  <si>
    <t>0223-0200000E</t>
  </si>
  <si>
    <t>0223-0170000E</t>
  </si>
  <si>
    <t>0223-0169500T</t>
  </si>
  <si>
    <t>0223-0175000T</t>
  </si>
  <si>
    <t>TOW TRUCK</t>
  </si>
  <si>
    <t>0224-0142000E</t>
  </si>
  <si>
    <t>0224-0143000E</t>
  </si>
  <si>
    <t>0224-0145000E</t>
  </si>
  <si>
    <t>0224-0147000E</t>
  </si>
  <si>
    <t>0224-0104000E</t>
  </si>
  <si>
    <t>0224-0105000E</t>
  </si>
  <si>
    <t>0226-0108000F</t>
  </si>
  <si>
    <t>0226-0110000F</t>
  </si>
  <si>
    <t>0226-0112000F</t>
  </si>
  <si>
    <t>0226-0114000E</t>
  </si>
  <si>
    <t>0226-0115000E</t>
  </si>
  <si>
    <t>0226-0117000E</t>
  </si>
  <si>
    <t>0226-0119000E</t>
  </si>
  <si>
    <t>0226-0126100F</t>
  </si>
  <si>
    <t>0226-0133000E</t>
  </si>
  <si>
    <t>0226-0134000E</t>
  </si>
  <si>
    <t>0226-0138000E</t>
  </si>
  <si>
    <t>0226-0136000E</t>
  </si>
  <si>
    <t>0226-0137000E</t>
  </si>
  <si>
    <t>0226-0141300E</t>
  </si>
  <si>
    <t>0226-0141400E</t>
  </si>
  <si>
    <t>0226-0141500E</t>
  </si>
  <si>
    <t>0226-0141800F</t>
  </si>
  <si>
    <t>0226-0141900F</t>
  </si>
  <si>
    <t>0226-0141100E</t>
  </si>
  <si>
    <t>0226-0140000F</t>
  </si>
  <si>
    <t>0226-0141000F</t>
  </si>
  <si>
    <t>0226-0145000E</t>
  </si>
  <si>
    <t>TEMPORARY GUARDRAIL END PIECES</t>
  </si>
  <si>
    <t>0226-0146000E</t>
  </si>
  <si>
    <t>TEMPORARY GUARDRAIL ANCHORS</t>
  </si>
  <si>
    <t>0227-0157000A</t>
  </si>
  <si>
    <t>0227-0158000A</t>
  </si>
  <si>
    <t>0227-0158000E</t>
  </si>
  <si>
    <t>0228-0141600F</t>
  </si>
  <si>
    <t>0228-0141950F</t>
  </si>
  <si>
    <t>0228-0167670E</t>
  </si>
  <si>
    <t>TEMPORARY CURB RAMP, _____</t>
  </si>
  <si>
    <t>0228-0167680J</t>
  </si>
  <si>
    <t>0229-0167200E</t>
  </si>
  <si>
    <t>FURNISH SMART WORK ZONE SYSTEM</t>
  </si>
  <si>
    <t>0229-0167200U</t>
  </si>
  <si>
    <t>Furnish Smart Work Zone System</t>
  </si>
  <si>
    <t>Temporary Guardrail End Pieces</t>
  </si>
  <si>
    <t>Temporary Guardrail Anchors</t>
  </si>
  <si>
    <t>???</t>
  </si>
  <si>
    <t>2021 BID ITEMS</t>
  </si>
  <si>
    <t>CW20-9</t>
  </si>
  <si>
    <t>TEMPORARY CURB RAMPS</t>
  </si>
  <si>
    <t>Brenden Baggett, EIT</t>
  </si>
  <si>
    <t>541-388-6248</t>
  </si>
  <si>
    <t>Note: Hours and risk above is based on 1 officer. However, in this new process with direct project charging, ODOT can now plan / budget / ask LE for multiple officers per work zone (e.g. 1 officer at start of queue, 1 officer at beginning of work zone, 1 officer in middle of work zone). But noting that we are still limited based on what LE can resource per project.</t>
  </si>
  <si>
    <t>Crash History</t>
  </si>
  <si>
    <t>Law Enforcement</t>
  </si>
  <si>
    <t>ADT</t>
  </si>
  <si>
    <t>Speed</t>
  </si>
  <si>
    <t>Complexity of Work zone</t>
  </si>
  <si>
    <t>Worker Risk</t>
  </si>
  <si>
    <t># of Officers</t>
  </si>
  <si>
    <t>Average Risk</t>
  </si>
  <si>
    <t>Estimated Hours/Month (includes travel)</t>
  </si>
  <si>
    <t>Project (Stage/Phase)</t>
  </si>
  <si>
    <t>Estimate Number of Work Hours/Month</t>
  </si>
  <si>
    <t>Duration of Stage/Project (Months)</t>
  </si>
  <si>
    <t>Enforcement Loaded Rates</t>
  </si>
  <si>
    <t>Oregon State Police</t>
  </si>
  <si>
    <t>City of Portland</t>
  </si>
  <si>
    <t>City of Eugene</t>
  </si>
  <si>
    <t>Factor Description</t>
  </si>
  <si>
    <t>Project Description</t>
  </si>
  <si>
    <t>-</t>
  </si>
  <si>
    <t>Risk Factors</t>
  </si>
  <si>
    <t>Enter Risk Factor project specific information and rank.
Example:  100,000 ADT,  4</t>
  </si>
  <si>
    <t>Enter Risk Factor project specific information and rank.
Example:  1 - Top 10% SPIS site within project limits, otherwise low crash history, 3</t>
  </si>
  <si>
    <t>Enter Risk Factor project specific information and rank.
Example: High Speed Interstate, 65 mph, 4</t>
  </si>
  <si>
    <t>Enter Risk Factor project specific information and rank.
Example:  relatively flat and straight roadway, TTC requires lane shifts, 2</t>
  </si>
  <si>
    <t>Enter Risk Factor project specific information and rank.
Example:  Workers immediately next to live traffic with no positive protection, 4</t>
  </si>
  <si>
    <t>Total Project/Stage Enforcement Hours</t>
  </si>
  <si>
    <t>Determine Risk associated with Work Zone. 
4 = High Risk = ~60% coverage
3 = Medium/High Risk = ~45% coverage
2 = Low/Medium Risk = ~30% coverage
1 = Low Risk = ~15% coverage
0 = No Risk = 0% coverage
*based on various risk factors located below</t>
  </si>
  <si>
    <t>City/County:</t>
  </si>
  <si>
    <t>CONTRACT  SUBTOTAL:</t>
  </si>
  <si>
    <t>T E M P O R A R Y    B A R R I E R (Includes Temporary Barrier &amp; Minimum Deflection Temporary Barrier</t>
  </si>
  <si>
    <t>M I N I M U M    D E F L E C T I O N   B R I D G E  T E M P O R A R Y   B A R R I E R</t>
  </si>
  <si>
    <t>STAGE(s), Phase - NOTES</t>
  </si>
  <si>
    <t xml:space="preserve">TEMPORARY BARRIER = </t>
  </si>
  <si>
    <t>Temporary Barrier (Sta. to Sta.)</t>
  </si>
  <si>
    <t>Minimum Deflection Temporary  Barrier (Sta. to Sta.)</t>
  </si>
  <si>
    <t xml:space="preserve">MIN. DEF. BRIDGE TEMP. BARRIER = </t>
  </si>
  <si>
    <t>Minimum Deflection Bridge Temporary Barrier</t>
  </si>
  <si>
    <t>??</t>
  </si>
  <si>
    <t>County/City Name:</t>
  </si>
  <si>
    <r>
      <t xml:space="preserve">"TP&amp;DT" Tab
</t>
    </r>
    <r>
      <rPr>
        <sz val="10"/>
        <rFont val="Calibri"/>
        <family val="2"/>
      </rPr>
      <t xml:space="preserve">
Read Instructions and Notes on this sheet </t>
    </r>
    <r>
      <rPr>
        <b/>
        <sz val="10"/>
        <rFont val="Calibri"/>
        <family val="2"/>
      </rPr>
      <t>very carefully!!</t>
    </r>
  </si>
  <si>
    <t>CONTRACT GRAND TOTAL:</t>
  </si>
  <si>
    <t>MINIMUM DEFLECTION BRIDGE TEMPORARY BARRIER</t>
  </si>
  <si>
    <t>?</t>
  </si>
  <si>
    <t>HR</t>
  </si>
  <si>
    <t>ANTICIPATED ITEMS</t>
  </si>
  <si>
    <t>LAW ENFORCEMENT(Anticipated Item)</t>
  </si>
  <si>
    <t xml:space="preserve">Higher volumes of traffic increase the work zone risk for both public traffic and workers. Rank on low to high volumes, 0 to 4. </t>
  </si>
  <si>
    <t xml:space="preserve">Higher speeds increase risk to severity of accidents and ability for vehicles to navigate work zones. Rank on low to high speed, 0 to 4. </t>
  </si>
  <si>
    <t xml:space="preserve">More complex work zones, with existing horizontal and vertical curves and TTC that requires drivers having navigate the work zone  increase risk for public traffic and workers. Rank complexity of work zone from simple to complex, 0 to 4. </t>
  </si>
  <si>
    <t xml:space="preserve">Workers exposed to live traffic has more risk than placing workers behind positive protection. Rank the worker risk from low to high, 0 to 4. </t>
  </si>
  <si>
    <t xml:space="preserve">Higher rates of accidents will increase work zone risk for public traffic and workers. Rank on low to high crash history, 0 to 4. </t>
  </si>
  <si>
    <t xml:space="preserve">Once a project team has determined that WZ LE is needed on a project, the next step is to start estimating the hours of WZ LE needed for the project in it's entirety. Those estimating hours should consider all criteria (risk factors) listed below before determining WZ LE hours needed. Each criteria listed below has descriptions, considerations, and examples to think about while estimating hours. Risk factor ratings are at the discreption of the designer, and relative to the region.  Note: This is not an exhaustive list of risk factors to take into consideration. More risk factors could be added to this list once they have been identified. </t>
  </si>
  <si>
    <r>
      <t xml:space="preserve">WORK ZONE TRAFFIC CONTROL UNIT  -  CONTACT INFORMATION
</t>
    </r>
    <r>
      <rPr>
        <b/>
        <i/>
        <sz val="12"/>
        <rFont val="Calibri"/>
        <family val="2"/>
      </rPr>
      <t>Last Revised:  March 2022</t>
    </r>
  </si>
  <si>
    <t>State Traffic Work Zone Engineer</t>
  </si>
  <si>
    <t>Traffic Work Zone Standards Engineer</t>
  </si>
  <si>
    <t>Traffic Work Zone Analyst</t>
  </si>
  <si>
    <t>fahad.alhajri@odot.oregon.gov</t>
  </si>
  <si>
    <t>justin.s.king@odot.oregon.gov</t>
  </si>
  <si>
    <t>Brendan.BAGGETT@odot.oregon.gov</t>
  </si>
  <si>
    <t>SQ.FT</t>
  </si>
  <si>
    <t xml:space="preserve">Pedestrian Transport Vehicle </t>
  </si>
  <si>
    <t>9400-0013000A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</si>
</sst>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5" formatCode="&quot;$&quot;#,##0_);\(&quot;$&quot;#,##0\)"/>
    <numFmt numFmtId="6" formatCode="&quot;$&quot;#,##0_);[Red]\(&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0_)"/>
    <numFmt numFmtId="165" formatCode="mm/dd/yy"/>
    <numFmt numFmtId="166" formatCode="&quot;$&quot;#,##0"/>
    <numFmt numFmtId="167" formatCode="[$-409]mmmm\ d\,\ yyyy;@"/>
    <numFmt numFmtId="168" formatCode="&quot;$&quot;#,##0.00"/>
    <numFmt numFmtId="169" formatCode="000\+00"/>
    <numFmt numFmtId="170" formatCode="mmm\.\ dd\,\ yyyy"/>
    <numFmt numFmtId="171" formatCode="mm/dd/yyyy"/>
    <numFmt numFmtId="172" formatCode="0.0%"/>
    <numFmt numFmtId="173" formatCode="0.0"/>
    <numFmt numFmtId="174" formatCode="_(* #,##0.0_);_(* \(#,##0.0\);_(* &quot;-&quot;??_);_(@_)"/>
    <numFmt numFmtId="175" formatCode="_(* #,##0_);_(* \(#,##0\);_(* &quot;-&quot;??_);_(@_)"/>
    <numFmt numFmtId="176" formatCode="#,##0.0_);\(#,##0.0\)"/>
  </numFmts>
  <fonts count="230" x14ac:knownFonts="1">
    <font>
      <sz val="10"/>
      <name val="Times New Roman"/>
      <family val="1"/>
    </font>
    <font>
      <sz val="10"/>
      <name val="Arial"/>
      <family val="2"/>
    </font>
    <font>
      <sz val="10"/>
      <name val="Times New Roman"/>
      <family val="1"/>
    </font>
    <font>
      <b/>
      <sz val="10"/>
      <name val="Times New Roman"/>
      <family val="1"/>
    </font>
    <font>
      <sz val="8"/>
      <name val="Times New Roman"/>
      <family val="1"/>
    </font>
    <font>
      <b/>
      <i/>
      <sz val="10"/>
      <color indexed="12"/>
      <name val="Arial"/>
      <family val="2"/>
    </font>
    <font>
      <u/>
      <sz val="10"/>
      <color indexed="12"/>
      <name val="Times New Roman"/>
      <family val="1"/>
    </font>
    <font>
      <b/>
      <sz val="9"/>
      <color indexed="10"/>
      <name val="Arial"/>
      <family val="2"/>
    </font>
    <font>
      <sz val="9"/>
      <name val="Times New Roman"/>
      <family val="1"/>
    </font>
    <font>
      <b/>
      <i/>
      <sz val="10"/>
      <color indexed="56"/>
      <name val="Arial"/>
      <family val="2"/>
    </font>
    <font>
      <b/>
      <i/>
      <sz val="9"/>
      <color indexed="12"/>
      <name val="Arial"/>
      <family val="2"/>
    </font>
    <font>
      <b/>
      <sz val="9"/>
      <name val="Times New Roman"/>
      <family val="1"/>
    </font>
    <font>
      <b/>
      <i/>
      <sz val="11"/>
      <color indexed="12"/>
      <name val="Arial"/>
      <family val="2"/>
    </font>
    <font>
      <b/>
      <sz val="10"/>
      <name val="Arial"/>
      <family val="2"/>
    </font>
    <font>
      <b/>
      <i/>
      <sz val="10"/>
      <name val="Arial"/>
      <family val="2"/>
    </font>
    <font>
      <sz val="10"/>
      <name val="Arial"/>
      <family val="2"/>
    </font>
    <font>
      <i/>
      <sz val="10"/>
      <name val="Arial"/>
      <family val="2"/>
    </font>
    <font>
      <b/>
      <i/>
      <sz val="10"/>
      <color indexed="10"/>
      <name val="Arial"/>
      <family val="2"/>
    </font>
    <font>
      <b/>
      <i/>
      <sz val="12"/>
      <color indexed="12"/>
      <name val="Arial"/>
      <family val="2"/>
    </font>
    <font>
      <b/>
      <sz val="9"/>
      <name val="Arial"/>
      <family val="2"/>
    </font>
    <font>
      <sz val="9"/>
      <name val="Arial"/>
      <family val="2"/>
    </font>
    <font>
      <b/>
      <i/>
      <sz val="9"/>
      <name val="Arial"/>
      <family val="2"/>
    </font>
    <font>
      <b/>
      <sz val="8"/>
      <name val="Arial"/>
      <family val="2"/>
    </font>
    <font>
      <sz val="8"/>
      <name val="Arial"/>
      <family val="2"/>
    </font>
    <font>
      <b/>
      <sz val="11"/>
      <name val="Arial"/>
      <family val="2"/>
    </font>
    <font>
      <b/>
      <sz val="10"/>
      <color indexed="10"/>
      <name val="Arial"/>
      <family val="2"/>
    </font>
    <font>
      <b/>
      <i/>
      <sz val="11"/>
      <color indexed="10"/>
      <name val="Arial"/>
      <family val="2"/>
    </font>
    <font>
      <b/>
      <i/>
      <sz val="14"/>
      <color indexed="12"/>
      <name val="Arial"/>
      <family val="2"/>
    </font>
    <font>
      <sz val="11"/>
      <name val="Arial"/>
      <family val="2"/>
    </font>
    <font>
      <b/>
      <i/>
      <sz val="13"/>
      <color indexed="12"/>
      <name val="Arial"/>
      <family val="2"/>
    </font>
    <font>
      <sz val="10"/>
      <color indexed="10"/>
      <name val="Arial"/>
      <family val="2"/>
    </font>
    <font>
      <b/>
      <i/>
      <sz val="16"/>
      <name val="Arial"/>
      <family val="2"/>
    </font>
    <font>
      <sz val="10"/>
      <name val="Times New Roman"/>
      <family val="1"/>
    </font>
    <font>
      <sz val="11"/>
      <name val="Times New Roman"/>
      <family val="1"/>
    </font>
    <font>
      <b/>
      <i/>
      <sz val="11"/>
      <name val="Arial"/>
      <family val="2"/>
    </font>
    <font>
      <b/>
      <i/>
      <sz val="12"/>
      <name val="Arial"/>
      <family val="2"/>
    </font>
    <font>
      <b/>
      <sz val="8"/>
      <color indexed="81"/>
      <name val="Tahoma"/>
      <family val="2"/>
    </font>
    <font>
      <b/>
      <i/>
      <sz val="13"/>
      <color indexed="10"/>
      <name val="Arial"/>
      <family val="2"/>
    </font>
    <font>
      <sz val="14"/>
      <name val="Times New Roman"/>
      <family val="1"/>
    </font>
    <font>
      <sz val="9"/>
      <name val="Book Antiqua"/>
      <family val="1"/>
    </font>
    <font>
      <b/>
      <sz val="12"/>
      <name val="Arial"/>
      <family val="2"/>
    </font>
    <font>
      <sz val="10"/>
      <color indexed="14"/>
      <name val="Times New Roman"/>
      <family val="1"/>
    </font>
    <font>
      <i/>
      <sz val="9"/>
      <name val="Arial"/>
      <family val="2"/>
    </font>
    <font>
      <vertAlign val="superscript"/>
      <sz val="9"/>
      <name val="Arial"/>
      <family val="2"/>
    </font>
    <font>
      <sz val="10"/>
      <color indexed="14"/>
      <name val="Arial"/>
      <family val="2"/>
    </font>
    <font>
      <sz val="10"/>
      <color indexed="12"/>
      <name val="Times New Roman"/>
      <family val="1"/>
    </font>
    <font>
      <i/>
      <sz val="10"/>
      <color indexed="56"/>
      <name val="Arial"/>
      <family val="2"/>
    </font>
    <font>
      <b/>
      <sz val="11"/>
      <color indexed="12"/>
      <name val="Arial"/>
      <family val="2"/>
    </font>
    <font>
      <sz val="8"/>
      <color indexed="81"/>
      <name val="Tahoma"/>
      <family val="2"/>
    </font>
    <font>
      <b/>
      <sz val="9"/>
      <color indexed="81"/>
      <name val="Arial"/>
      <family val="2"/>
    </font>
    <font>
      <b/>
      <sz val="10"/>
      <color indexed="81"/>
      <name val="Arial"/>
      <family val="2"/>
    </font>
    <font>
      <b/>
      <u/>
      <sz val="10"/>
      <color indexed="81"/>
      <name val="Arial"/>
      <family val="2"/>
    </font>
    <font>
      <sz val="7"/>
      <name val="Times New Roman"/>
      <family val="1"/>
    </font>
    <font>
      <b/>
      <sz val="8"/>
      <name val="Times New Roman"/>
      <family val="1"/>
    </font>
    <font>
      <sz val="8"/>
      <color indexed="14"/>
      <name val="Times New Roman"/>
      <family val="1"/>
    </font>
    <font>
      <b/>
      <sz val="8"/>
      <color indexed="12"/>
      <name val="Arial"/>
      <family val="2"/>
    </font>
    <font>
      <sz val="6"/>
      <color indexed="8"/>
      <name val="Arial"/>
      <family val="2"/>
    </font>
    <font>
      <i/>
      <sz val="8"/>
      <name val="Arial"/>
      <family val="2"/>
    </font>
    <font>
      <sz val="6"/>
      <name val="Arial"/>
      <family val="2"/>
    </font>
    <font>
      <b/>
      <vertAlign val="superscript"/>
      <sz val="10"/>
      <name val="Arial"/>
      <family val="2"/>
    </font>
    <font>
      <b/>
      <i/>
      <sz val="16"/>
      <color indexed="12"/>
      <name val="Arial"/>
      <family val="2"/>
    </font>
    <font>
      <b/>
      <sz val="10"/>
      <color indexed="81"/>
      <name val="Tahoma"/>
      <family val="2"/>
    </font>
    <font>
      <b/>
      <i/>
      <sz val="10"/>
      <color indexed="10"/>
      <name val="Tahoma"/>
      <family val="2"/>
    </font>
    <font>
      <sz val="9"/>
      <color indexed="10"/>
      <name val="Arial"/>
      <family val="2"/>
    </font>
    <font>
      <b/>
      <i/>
      <sz val="9"/>
      <color indexed="10"/>
      <name val="Arial"/>
      <family val="2"/>
    </font>
    <font>
      <b/>
      <sz val="11"/>
      <color indexed="10"/>
      <name val="Arial"/>
      <family val="2"/>
    </font>
    <font>
      <sz val="10"/>
      <color indexed="56"/>
      <name val="Arial"/>
      <family val="2"/>
    </font>
    <font>
      <sz val="10"/>
      <color indexed="81"/>
      <name val="Tahoma"/>
      <family val="2"/>
    </font>
    <font>
      <sz val="10"/>
      <color indexed="62"/>
      <name val="Arial"/>
      <family val="2"/>
    </font>
    <font>
      <sz val="9"/>
      <color indexed="56"/>
      <name val="Arial"/>
      <family val="2"/>
    </font>
    <font>
      <b/>
      <sz val="9"/>
      <color indexed="81"/>
      <name val="Tahoma"/>
      <family val="2"/>
    </font>
    <font>
      <b/>
      <sz val="9"/>
      <color indexed="12"/>
      <name val="Tahoma"/>
      <family val="2"/>
    </font>
    <font>
      <i/>
      <sz val="11"/>
      <color indexed="12"/>
      <name val="Arial"/>
      <family val="2"/>
    </font>
    <font>
      <sz val="18"/>
      <name val="Times New Roman"/>
      <family val="1"/>
    </font>
    <font>
      <b/>
      <i/>
      <sz val="18"/>
      <name val="Arial"/>
      <family val="2"/>
    </font>
    <font>
      <sz val="18"/>
      <color indexed="14"/>
      <name val="Times New Roman"/>
      <family val="1"/>
    </font>
    <font>
      <b/>
      <i/>
      <sz val="13"/>
      <color indexed="9"/>
      <name val="Arial"/>
      <family val="2"/>
    </font>
    <font>
      <sz val="9"/>
      <color indexed="81"/>
      <name val="Tahoma"/>
      <family val="2"/>
    </font>
    <font>
      <sz val="8"/>
      <color indexed="8"/>
      <name val="Arial"/>
      <family val="2"/>
    </font>
    <font>
      <b/>
      <sz val="8"/>
      <color indexed="18"/>
      <name val="Tahoma"/>
      <family val="2"/>
    </font>
    <font>
      <b/>
      <sz val="12"/>
      <color indexed="81"/>
      <name val="Tahoma"/>
      <family val="2"/>
    </font>
    <font>
      <b/>
      <sz val="12"/>
      <color indexed="81"/>
      <name val="Arial"/>
      <family val="2"/>
    </font>
    <font>
      <b/>
      <i/>
      <sz val="10"/>
      <color indexed="12"/>
      <name val="Calibri"/>
      <family val="2"/>
    </font>
    <font>
      <b/>
      <i/>
      <sz val="12"/>
      <name val="Calibri"/>
      <family val="2"/>
    </font>
    <font>
      <b/>
      <sz val="12"/>
      <name val="Calibri"/>
      <family val="2"/>
    </font>
    <font>
      <sz val="11"/>
      <color indexed="13"/>
      <name val="Calibri"/>
      <family val="2"/>
    </font>
    <font>
      <b/>
      <sz val="11"/>
      <color indexed="13"/>
      <name val="Calibri"/>
      <family val="2"/>
    </font>
    <font>
      <b/>
      <i/>
      <sz val="14"/>
      <name val="Calibri"/>
      <family val="2"/>
    </font>
    <font>
      <b/>
      <i/>
      <sz val="16"/>
      <name val="Calibri"/>
      <family val="2"/>
    </font>
    <font>
      <b/>
      <i/>
      <vertAlign val="superscript"/>
      <sz val="14"/>
      <name val="Calibri"/>
      <family val="2"/>
    </font>
    <font>
      <b/>
      <sz val="10"/>
      <name val="Calibri"/>
      <family val="2"/>
    </font>
    <font>
      <b/>
      <sz val="11"/>
      <name val="Calibri"/>
      <family val="2"/>
    </font>
    <font>
      <sz val="10"/>
      <name val="Calibri"/>
      <family val="2"/>
    </font>
    <font>
      <b/>
      <sz val="10"/>
      <color indexed="12"/>
      <name val="Calibri"/>
      <family val="2"/>
    </font>
    <font>
      <sz val="11"/>
      <name val="Calibri"/>
      <family val="2"/>
    </font>
    <font>
      <b/>
      <i/>
      <sz val="10"/>
      <name val="Calibri"/>
      <family val="2"/>
    </font>
    <font>
      <b/>
      <vertAlign val="superscript"/>
      <sz val="10"/>
      <name val="Calibri"/>
      <family val="2"/>
    </font>
    <font>
      <b/>
      <i/>
      <sz val="11"/>
      <name val="Calibri"/>
      <family val="2"/>
    </font>
    <font>
      <sz val="12"/>
      <color indexed="12"/>
      <name val="Calibri"/>
      <family val="2"/>
    </font>
    <font>
      <b/>
      <sz val="12"/>
      <color indexed="12"/>
      <name val="Calibri"/>
      <family val="2"/>
    </font>
    <font>
      <b/>
      <sz val="14"/>
      <name val="Calibri"/>
      <family val="2"/>
    </font>
    <font>
      <sz val="10"/>
      <color indexed="12"/>
      <name val="Calibri"/>
      <family val="2"/>
    </font>
    <font>
      <i/>
      <sz val="10"/>
      <name val="Calibri"/>
      <family val="2"/>
    </font>
    <font>
      <b/>
      <i/>
      <sz val="12"/>
      <color indexed="12"/>
      <name val="Calibri"/>
      <family val="2"/>
    </font>
    <font>
      <b/>
      <i/>
      <sz val="14"/>
      <color indexed="12"/>
      <name val="Calibri"/>
      <family val="2"/>
    </font>
    <font>
      <b/>
      <i/>
      <sz val="16"/>
      <color indexed="10"/>
      <name val="Calibri"/>
      <family val="2"/>
    </font>
    <font>
      <b/>
      <i/>
      <vertAlign val="superscript"/>
      <sz val="14"/>
      <color indexed="12"/>
      <name val="Calibri"/>
      <family val="2"/>
    </font>
    <font>
      <u/>
      <sz val="11"/>
      <name val="Calibri"/>
      <family val="2"/>
    </font>
    <font>
      <b/>
      <u/>
      <sz val="10"/>
      <name val="Calibri"/>
      <family val="2"/>
    </font>
    <font>
      <b/>
      <i/>
      <sz val="14"/>
      <color indexed="9"/>
      <name val="Calibri"/>
      <family val="2"/>
    </font>
    <font>
      <b/>
      <i/>
      <u/>
      <sz val="14"/>
      <color indexed="9"/>
      <name val="Calibri"/>
      <family val="2"/>
    </font>
    <font>
      <b/>
      <i/>
      <u/>
      <sz val="10"/>
      <color indexed="10"/>
      <name val="Calibri"/>
      <family val="2"/>
    </font>
    <font>
      <sz val="11"/>
      <color indexed="12"/>
      <name val="Calibri"/>
      <family val="2"/>
    </font>
    <font>
      <sz val="22"/>
      <name val="Times New Roman"/>
      <family val="1"/>
    </font>
    <font>
      <sz val="22"/>
      <color indexed="14"/>
      <name val="Times New Roman"/>
      <family val="1"/>
    </font>
    <font>
      <b/>
      <i/>
      <sz val="15"/>
      <color indexed="12"/>
      <name val="Arial"/>
      <family val="2"/>
    </font>
    <font>
      <b/>
      <vertAlign val="superscript"/>
      <sz val="9"/>
      <name val="Arial"/>
      <family val="2"/>
    </font>
    <font>
      <b/>
      <i/>
      <sz val="14"/>
      <color indexed="9"/>
      <name val="Arial"/>
      <family val="2"/>
    </font>
    <font>
      <b/>
      <i/>
      <vertAlign val="superscript"/>
      <sz val="14"/>
      <color indexed="9"/>
      <name val="Arial"/>
      <family val="2"/>
    </font>
    <font>
      <b/>
      <i/>
      <sz val="12"/>
      <color indexed="9"/>
      <name val="Arial"/>
      <family val="2"/>
    </font>
    <font>
      <b/>
      <vertAlign val="superscript"/>
      <sz val="12"/>
      <color indexed="9"/>
      <name val="Arial"/>
      <family val="2"/>
    </font>
    <font>
      <b/>
      <i/>
      <sz val="15"/>
      <color indexed="9"/>
      <name val="Arial"/>
      <family val="2"/>
    </font>
    <font>
      <b/>
      <i/>
      <vertAlign val="superscript"/>
      <sz val="12"/>
      <color indexed="9"/>
      <name val="Arial"/>
      <family val="2"/>
    </font>
    <font>
      <b/>
      <i/>
      <sz val="9"/>
      <color indexed="10"/>
      <name val="Calibri"/>
      <family val="2"/>
    </font>
    <font>
      <b/>
      <i/>
      <sz val="9"/>
      <color indexed="81"/>
      <name val="Tahoma"/>
      <family val="2"/>
    </font>
    <font>
      <b/>
      <sz val="9"/>
      <color indexed="39"/>
      <name val="Tahoma"/>
      <family val="2"/>
    </font>
    <font>
      <b/>
      <i/>
      <sz val="16"/>
      <color indexed="10"/>
      <name val="Arial"/>
      <family val="2"/>
    </font>
    <font>
      <b/>
      <i/>
      <sz val="12"/>
      <color indexed="10"/>
      <name val="Arial"/>
      <family val="2"/>
    </font>
    <font>
      <b/>
      <sz val="14"/>
      <color indexed="12"/>
      <name val="Arial"/>
      <family val="2"/>
    </font>
    <font>
      <b/>
      <u/>
      <sz val="11"/>
      <name val="Calibri"/>
      <family val="2"/>
    </font>
    <font>
      <b/>
      <sz val="12"/>
      <color indexed="10"/>
      <name val="Calibri"/>
      <family val="2"/>
    </font>
    <font>
      <b/>
      <i/>
      <u/>
      <sz val="12"/>
      <name val="Calibri"/>
      <family val="2"/>
    </font>
    <font>
      <i/>
      <sz val="12"/>
      <color indexed="12"/>
      <name val="Calibri"/>
      <family val="2"/>
    </font>
    <font>
      <sz val="9"/>
      <color indexed="13"/>
      <name val="Arial"/>
      <family val="2"/>
    </font>
    <font>
      <b/>
      <sz val="14"/>
      <color indexed="13"/>
      <name val="Calibri"/>
      <family val="2"/>
    </font>
    <font>
      <b/>
      <i/>
      <sz val="14"/>
      <color indexed="13"/>
      <name val="Calibri"/>
      <family val="2"/>
    </font>
    <font>
      <b/>
      <sz val="10"/>
      <color indexed="10"/>
      <name val="Calibri"/>
      <family val="2"/>
    </font>
    <font>
      <sz val="10"/>
      <color indexed="81"/>
      <name val="Calibri"/>
      <family val="2"/>
    </font>
    <font>
      <b/>
      <sz val="10"/>
      <color indexed="81"/>
      <name val="Calibri"/>
      <family val="2"/>
    </font>
    <font>
      <b/>
      <i/>
      <u/>
      <sz val="12"/>
      <color indexed="10"/>
      <name val="Arial"/>
      <family val="2"/>
    </font>
    <font>
      <i/>
      <sz val="11"/>
      <name val="Calibri"/>
      <family val="2"/>
    </font>
    <font>
      <b/>
      <i/>
      <sz val="18"/>
      <color indexed="12"/>
      <name val="Calibri"/>
      <family val="2"/>
    </font>
    <font>
      <b/>
      <i/>
      <sz val="13"/>
      <color indexed="12"/>
      <name val="Calibri"/>
      <family val="2"/>
    </font>
    <font>
      <sz val="10"/>
      <color indexed="10"/>
      <name val="Calibri"/>
      <family val="2"/>
    </font>
    <font>
      <b/>
      <u/>
      <sz val="10"/>
      <color indexed="10"/>
      <name val="Calibri"/>
      <family val="2"/>
    </font>
    <font>
      <sz val="9"/>
      <name val="Calibri"/>
      <family val="2"/>
    </font>
    <font>
      <sz val="14"/>
      <name val="Calibri"/>
      <family val="2"/>
    </font>
    <font>
      <b/>
      <sz val="9"/>
      <name val="Calibri"/>
      <family val="2"/>
    </font>
    <font>
      <b/>
      <i/>
      <sz val="10"/>
      <color indexed="8"/>
      <name val="Arial"/>
      <family val="2"/>
    </font>
    <font>
      <b/>
      <u/>
      <sz val="9"/>
      <name val="Calibri"/>
      <family val="2"/>
    </font>
    <font>
      <sz val="10"/>
      <color theme="1"/>
      <name val="Arial"/>
      <family val="2"/>
    </font>
    <font>
      <sz val="11"/>
      <color theme="1"/>
      <name val="Calibri"/>
      <family val="2"/>
      <scheme val="minor"/>
    </font>
    <font>
      <b/>
      <sz val="12"/>
      <name val="Calibri"/>
      <family val="2"/>
      <scheme val="minor"/>
    </font>
    <font>
      <sz val="16"/>
      <color indexed="14"/>
      <name val="Calibri"/>
      <family val="2"/>
      <scheme val="minor"/>
    </font>
    <font>
      <sz val="16"/>
      <name val="Calibri"/>
      <family val="2"/>
      <scheme val="minor"/>
    </font>
    <font>
      <b/>
      <i/>
      <sz val="14"/>
      <color indexed="10"/>
      <name val="Calibri"/>
      <family val="2"/>
      <scheme val="minor"/>
    </font>
    <font>
      <sz val="11"/>
      <name val="Calibri"/>
      <family val="2"/>
      <scheme val="minor"/>
    </font>
    <font>
      <b/>
      <sz val="11"/>
      <color indexed="12"/>
      <name val="Calibri"/>
      <family val="2"/>
      <scheme val="minor"/>
    </font>
    <font>
      <b/>
      <sz val="11"/>
      <name val="Calibri"/>
      <family val="2"/>
      <scheme val="minor"/>
    </font>
    <font>
      <b/>
      <i/>
      <sz val="11"/>
      <name val="Calibri"/>
      <family val="2"/>
      <scheme val="minor"/>
    </font>
    <font>
      <b/>
      <i/>
      <sz val="16"/>
      <color indexed="10"/>
      <name val="Calibri"/>
      <family val="2"/>
      <scheme val="minor"/>
    </font>
    <font>
      <b/>
      <sz val="14"/>
      <name val="Calibri"/>
      <family val="2"/>
      <scheme val="minor"/>
    </font>
    <font>
      <sz val="10"/>
      <name val="Calibri"/>
      <family val="2"/>
      <scheme val="minor"/>
    </font>
    <font>
      <b/>
      <i/>
      <sz val="11"/>
      <color indexed="12"/>
      <name val="Calibri"/>
      <family val="2"/>
      <scheme val="minor"/>
    </font>
    <font>
      <b/>
      <i/>
      <sz val="14"/>
      <color indexed="12"/>
      <name val="Calibri"/>
      <family val="2"/>
      <scheme val="minor"/>
    </font>
    <font>
      <sz val="11"/>
      <color indexed="12"/>
      <name val="Calibri"/>
      <family val="2"/>
      <scheme val="minor"/>
    </font>
    <font>
      <b/>
      <i/>
      <sz val="10"/>
      <color indexed="62"/>
      <name val="Calibri"/>
      <family val="2"/>
      <scheme val="minor"/>
    </font>
    <font>
      <b/>
      <sz val="10"/>
      <name val="Calibri"/>
      <family val="2"/>
      <scheme val="minor"/>
    </font>
    <font>
      <sz val="10"/>
      <color indexed="14"/>
      <name val="Calibri"/>
      <family val="2"/>
      <scheme val="minor"/>
    </font>
    <font>
      <i/>
      <sz val="9"/>
      <color indexed="12"/>
      <name val="Calibri"/>
      <family val="2"/>
      <scheme val="minor"/>
    </font>
    <font>
      <sz val="9"/>
      <name val="Calibri"/>
      <family val="2"/>
      <scheme val="minor"/>
    </font>
    <font>
      <i/>
      <sz val="11"/>
      <name val="Calibri"/>
      <family val="2"/>
      <scheme val="minor"/>
    </font>
    <font>
      <i/>
      <sz val="12"/>
      <name val="Calibri"/>
      <family val="2"/>
      <scheme val="minor"/>
    </font>
    <font>
      <b/>
      <i/>
      <sz val="12"/>
      <color indexed="12"/>
      <name val="Calibri"/>
      <family val="2"/>
      <scheme val="minor"/>
    </font>
    <font>
      <sz val="12"/>
      <name val="Calibri"/>
      <family val="2"/>
      <scheme val="minor"/>
    </font>
    <font>
      <b/>
      <sz val="11"/>
      <color indexed="9"/>
      <name val="Calibri"/>
      <family val="2"/>
      <scheme val="minor"/>
    </font>
    <font>
      <b/>
      <i/>
      <sz val="11"/>
      <color indexed="10"/>
      <name val="Calibri"/>
      <family val="2"/>
      <scheme val="minor"/>
    </font>
    <font>
      <b/>
      <i/>
      <sz val="13"/>
      <color indexed="12"/>
      <name val="Calibri"/>
      <family val="2"/>
      <scheme val="minor"/>
    </font>
    <font>
      <b/>
      <sz val="14"/>
      <color indexed="12"/>
      <name val="Calibri"/>
      <family val="2"/>
      <scheme val="minor"/>
    </font>
    <font>
      <sz val="10"/>
      <color indexed="12"/>
      <name val="Calibri"/>
      <family val="2"/>
      <scheme val="minor"/>
    </font>
    <font>
      <b/>
      <i/>
      <sz val="10"/>
      <color indexed="10"/>
      <name val="Calibri"/>
      <family val="2"/>
      <scheme val="minor"/>
    </font>
    <font>
      <sz val="14"/>
      <name val="Calibri"/>
      <family val="2"/>
      <scheme val="minor"/>
    </font>
    <font>
      <b/>
      <i/>
      <sz val="10"/>
      <color indexed="12"/>
      <name val="Calibri"/>
      <family val="2"/>
      <scheme val="minor"/>
    </font>
    <font>
      <b/>
      <i/>
      <sz val="16"/>
      <color indexed="12"/>
      <name val="Calibri"/>
      <family val="2"/>
      <scheme val="minor"/>
    </font>
    <font>
      <b/>
      <sz val="16"/>
      <color indexed="12"/>
      <name val="Calibri"/>
      <family val="2"/>
      <scheme val="minor"/>
    </font>
    <font>
      <b/>
      <sz val="9"/>
      <name val="Calibri"/>
      <family val="2"/>
      <scheme val="minor"/>
    </font>
    <font>
      <b/>
      <sz val="16"/>
      <name val="Calibri"/>
      <family val="2"/>
      <scheme val="minor"/>
    </font>
    <font>
      <b/>
      <i/>
      <sz val="18"/>
      <color indexed="12"/>
      <name val="Calibri"/>
      <family val="2"/>
      <scheme val="minor"/>
    </font>
    <font>
      <sz val="18"/>
      <name val="Calibri"/>
      <family val="2"/>
      <scheme val="minor"/>
    </font>
    <font>
      <sz val="9"/>
      <color rgb="FFFF0000"/>
      <name val="Arial"/>
      <family val="2"/>
    </font>
    <font>
      <b/>
      <sz val="8"/>
      <color rgb="FF0000FF"/>
      <name val="Times New Roman"/>
      <family val="1"/>
    </font>
    <font>
      <b/>
      <sz val="12"/>
      <color theme="0"/>
      <name val="Arial"/>
      <family val="2"/>
    </font>
    <font>
      <b/>
      <i/>
      <sz val="12"/>
      <color theme="0"/>
      <name val="Arial"/>
      <family val="2"/>
    </font>
    <font>
      <strike/>
      <sz val="9"/>
      <color rgb="FFFF0000"/>
      <name val="Arial"/>
      <family val="2"/>
    </font>
    <font>
      <strike/>
      <sz val="10"/>
      <color rgb="FFFF0000"/>
      <name val="Arial"/>
      <family val="2"/>
    </font>
    <font>
      <sz val="12"/>
      <color indexed="12"/>
      <name val="Calibri"/>
      <family val="2"/>
      <scheme val="minor"/>
    </font>
    <font>
      <b/>
      <i/>
      <sz val="12"/>
      <color indexed="10"/>
      <name val="Calibri"/>
      <family val="2"/>
      <scheme val="minor"/>
    </font>
    <font>
      <b/>
      <sz val="9"/>
      <color rgb="FF0000FF"/>
      <name val="Arial"/>
      <family val="2"/>
    </font>
    <font>
      <b/>
      <sz val="12"/>
      <color indexed="12"/>
      <name val="Calibri"/>
      <family val="2"/>
      <scheme val="minor"/>
    </font>
    <font>
      <b/>
      <sz val="10"/>
      <color indexed="12"/>
      <name val="Calibri"/>
      <family val="2"/>
      <scheme val="minor"/>
    </font>
    <font>
      <strike/>
      <sz val="10"/>
      <color rgb="FFFF0000"/>
      <name val="Cambria"/>
      <family val="1"/>
    </font>
    <font>
      <b/>
      <i/>
      <sz val="18"/>
      <name val="Calibri"/>
      <family val="2"/>
      <scheme val="minor"/>
    </font>
    <font>
      <b/>
      <i/>
      <sz val="14"/>
      <name val="Calibri"/>
      <family val="2"/>
      <scheme val="minor"/>
    </font>
    <font>
      <b/>
      <sz val="10"/>
      <color indexed="62"/>
      <name val="Calibri"/>
      <family val="2"/>
      <scheme val="minor"/>
    </font>
    <font>
      <u/>
      <sz val="11"/>
      <color indexed="12"/>
      <name val="Calibri"/>
      <family val="2"/>
      <scheme val="minor"/>
    </font>
    <font>
      <b/>
      <i/>
      <sz val="9"/>
      <color indexed="62"/>
      <name val="Calibri"/>
      <family val="2"/>
      <scheme val="minor"/>
    </font>
    <font>
      <b/>
      <i/>
      <sz val="12"/>
      <name val="Calibri"/>
      <family val="2"/>
      <scheme val="minor"/>
    </font>
    <font>
      <b/>
      <i/>
      <sz val="16"/>
      <name val="Calibri"/>
      <family val="2"/>
      <scheme val="minor"/>
    </font>
    <font>
      <b/>
      <i/>
      <sz val="14"/>
      <color theme="0"/>
      <name val="Calibri"/>
      <family val="2"/>
      <scheme val="minor"/>
    </font>
    <font>
      <sz val="8"/>
      <name val="Calibri"/>
      <family val="2"/>
      <scheme val="minor"/>
    </font>
    <font>
      <b/>
      <sz val="14"/>
      <color indexed="10"/>
      <name val="Calibri"/>
      <family val="2"/>
      <scheme val="minor"/>
    </font>
    <font>
      <b/>
      <i/>
      <sz val="13"/>
      <color indexed="10"/>
      <name val="Calibri"/>
      <family val="2"/>
      <scheme val="minor"/>
    </font>
    <font>
      <b/>
      <i/>
      <sz val="10"/>
      <name val="Calibri"/>
      <family val="2"/>
      <scheme val="minor"/>
    </font>
    <font>
      <b/>
      <i/>
      <sz val="22"/>
      <color indexed="12"/>
      <name val="Calibri"/>
      <family val="2"/>
      <scheme val="minor"/>
    </font>
    <font>
      <b/>
      <i/>
      <sz val="22"/>
      <color theme="0"/>
      <name val="Calibri"/>
      <family val="2"/>
      <scheme val="minor"/>
    </font>
    <font>
      <b/>
      <i/>
      <sz val="20"/>
      <name val="Calibri"/>
      <family val="2"/>
      <scheme val="minor"/>
    </font>
    <font>
      <b/>
      <i/>
      <sz val="14"/>
      <color indexed="9"/>
      <name val="Calibri"/>
      <family val="2"/>
      <scheme val="minor"/>
    </font>
    <font>
      <b/>
      <i/>
      <sz val="14"/>
      <color theme="0"/>
      <name val="Arial"/>
      <family val="2"/>
    </font>
    <font>
      <b/>
      <i/>
      <sz val="13"/>
      <name val="Calibri"/>
      <family val="2"/>
      <scheme val="minor"/>
    </font>
    <font>
      <b/>
      <sz val="13"/>
      <color indexed="12"/>
      <name val="Calibri"/>
      <family val="2"/>
      <scheme val="minor"/>
    </font>
    <font>
      <b/>
      <i/>
      <sz val="16"/>
      <color theme="0"/>
      <name val="Arial"/>
      <family val="2"/>
    </font>
    <font>
      <b/>
      <sz val="14"/>
      <color rgb="FFFFFF00"/>
      <name val="Calibri"/>
      <family val="2"/>
      <scheme val="minor"/>
    </font>
    <font>
      <sz val="11"/>
      <color indexed="56"/>
      <name val="Calibri"/>
      <family val="2"/>
      <scheme val="minor"/>
    </font>
    <font>
      <strike/>
      <sz val="11"/>
      <color rgb="FFFF0000"/>
      <name val="Calibri"/>
      <family val="2"/>
      <scheme val="minor"/>
    </font>
    <font>
      <b/>
      <i/>
      <sz val="11"/>
      <color rgb="FF0000FF"/>
      <name val="Arial"/>
      <family val="2"/>
    </font>
    <font>
      <b/>
      <i/>
      <sz val="10"/>
      <color rgb="FF0000FF"/>
      <name val="Calibri"/>
      <family val="2"/>
      <scheme val="minor"/>
    </font>
    <font>
      <sz val="14"/>
      <color indexed="10"/>
      <name val="Calibri"/>
      <family val="2"/>
      <scheme val="minor"/>
    </font>
    <font>
      <sz val="11"/>
      <color indexed="10"/>
      <name val="Calibri"/>
      <family val="2"/>
      <scheme val="minor"/>
    </font>
    <font>
      <b/>
      <i/>
      <sz val="12"/>
      <color indexed="9"/>
      <name val="Calibri"/>
      <family val="2"/>
      <scheme val="minor"/>
    </font>
    <font>
      <u/>
      <sz val="11"/>
      <color indexed="12"/>
      <name val="Times New Roman"/>
      <family val="1"/>
    </font>
  </fonts>
  <fills count="55">
    <fill>
      <patternFill patternType="none"/>
    </fill>
    <fill>
      <patternFill patternType="gray125"/>
    </fill>
    <fill>
      <patternFill patternType="solid">
        <fgColor indexed="43"/>
        <bgColor indexed="64"/>
      </patternFill>
    </fill>
    <fill>
      <patternFill patternType="solid">
        <fgColor indexed="47"/>
        <bgColor indexed="64"/>
      </patternFill>
    </fill>
    <fill>
      <patternFill patternType="solid">
        <fgColor indexed="42"/>
        <bgColor indexed="64"/>
      </patternFill>
    </fill>
    <fill>
      <patternFill patternType="solid">
        <fgColor indexed="27"/>
        <bgColor indexed="64"/>
      </patternFill>
    </fill>
    <fill>
      <patternFill patternType="solid">
        <fgColor indexed="41"/>
        <bgColor indexed="64"/>
      </patternFill>
    </fill>
    <fill>
      <patternFill patternType="solid">
        <fgColor indexed="9"/>
        <bgColor indexed="64"/>
      </patternFill>
    </fill>
    <fill>
      <patternFill patternType="solid">
        <fgColor indexed="61"/>
        <bgColor indexed="64"/>
      </patternFill>
    </fill>
    <fill>
      <patternFill patternType="solid">
        <fgColor indexed="45"/>
        <bgColor indexed="64"/>
      </patternFill>
    </fill>
    <fill>
      <patternFill patternType="solid">
        <fgColor indexed="46"/>
        <bgColor indexed="64"/>
      </patternFill>
    </fill>
    <fill>
      <patternFill patternType="solid">
        <fgColor indexed="51"/>
        <bgColor indexed="64"/>
      </patternFill>
    </fill>
    <fill>
      <patternFill patternType="solid">
        <fgColor indexed="13"/>
        <bgColor indexed="64"/>
      </patternFill>
    </fill>
    <fill>
      <patternFill patternType="solid">
        <fgColor indexed="44"/>
        <bgColor indexed="64"/>
      </patternFill>
    </fill>
    <fill>
      <patternFill patternType="solid">
        <fgColor indexed="10"/>
        <bgColor indexed="64"/>
      </patternFill>
    </fill>
    <fill>
      <patternFill patternType="solid">
        <fgColor theme="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rgb="FFFFFF99"/>
        <bgColor indexed="64"/>
      </patternFill>
    </fill>
    <fill>
      <patternFill patternType="solid">
        <fgColor rgb="FFCDF5B1"/>
        <bgColor indexed="64"/>
      </patternFill>
    </fill>
    <fill>
      <patternFill patternType="solid">
        <fgColor rgb="FFFFFF00"/>
        <bgColor indexed="64"/>
      </patternFill>
    </fill>
    <fill>
      <patternFill patternType="solid">
        <fgColor rgb="FF99FF33"/>
        <bgColor indexed="64"/>
      </patternFill>
    </fill>
    <fill>
      <patternFill patternType="solid">
        <fgColor theme="0" tint="-4.9989318521683403E-2"/>
        <bgColor indexed="64"/>
      </patternFill>
    </fill>
    <fill>
      <patternFill patternType="solid">
        <fgColor rgb="FFFFE43F"/>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0000FF"/>
        <bgColor indexed="64"/>
      </patternFill>
    </fill>
    <fill>
      <patternFill patternType="solid">
        <fgColor rgb="FFFFC000"/>
        <bgColor indexed="64"/>
      </patternFill>
    </fill>
    <fill>
      <patternFill patternType="solid">
        <fgColor rgb="FFFFDEBD"/>
        <bgColor indexed="64"/>
      </patternFill>
    </fill>
    <fill>
      <patternFill patternType="solid">
        <fgColor rgb="FFFFFFCC"/>
        <bgColor indexed="64"/>
      </patternFill>
    </fill>
    <fill>
      <patternFill patternType="solid">
        <fgColor theme="9" tint="0.59999389629810485"/>
        <bgColor indexed="64"/>
      </patternFill>
    </fill>
    <fill>
      <patternFill patternType="solid">
        <fgColor rgb="FFCCFFFF"/>
        <bgColor indexed="64"/>
      </patternFill>
    </fill>
    <fill>
      <patternFill patternType="solid">
        <fgColor rgb="FFFFFF66"/>
        <bgColor indexed="64"/>
      </patternFill>
    </fill>
    <fill>
      <patternFill patternType="solid">
        <fgColor theme="4" tint="-0.249977111117893"/>
        <bgColor indexed="64"/>
      </patternFill>
    </fill>
    <fill>
      <patternFill patternType="solid">
        <fgColor rgb="FFFF0000"/>
        <bgColor indexed="64"/>
      </patternFill>
    </fill>
    <fill>
      <patternFill patternType="solid">
        <fgColor rgb="FF00FFFF"/>
        <bgColor indexed="64"/>
      </patternFill>
    </fill>
    <fill>
      <patternFill patternType="solid">
        <fgColor rgb="FFCCFF33"/>
        <bgColor indexed="64"/>
      </patternFill>
    </fill>
    <fill>
      <patternFill patternType="solid">
        <fgColor rgb="FF008000"/>
        <bgColor indexed="64"/>
      </patternFill>
    </fill>
    <fill>
      <patternFill patternType="solid">
        <fgColor rgb="FFCCFF99"/>
        <bgColor indexed="64"/>
      </patternFill>
    </fill>
    <fill>
      <patternFill patternType="solid">
        <fgColor theme="8" tint="0.79998168889431442"/>
        <bgColor indexed="64"/>
      </patternFill>
    </fill>
    <fill>
      <patternFill patternType="solid">
        <fgColor rgb="FF99CCFF"/>
        <bgColor indexed="64"/>
      </patternFill>
    </fill>
    <fill>
      <patternFill patternType="solid">
        <fgColor rgb="FF9933FF"/>
        <bgColor indexed="64"/>
      </patternFill>
    </fill>
    <fill>
      <patternFill patternType="solid">
        <fgColor theme="7" tint="0.59999389629810485"/>
        <bgColor indexed="64"/>
      </patternFill>
    </fill>
    <fill>
      <patternFill patternType="solid">
        <fgColor rgb="FFFFCC66"/>
        <bgColor indexed="64"/>
      </patternFill>
    </fill>
    <fill>
      <patternFill patternType="solid">
        <fgColor rgb="FFE6E6E6"/>
        <bgColor indexed="64"/>
      </patternFill>
    </fill>
    <fill>
      <patternFill patternType="solid">
        <fgColor rgb="FFFF66FF"/>
        <bgColor indexed="64"/>
      </patternFill>
    </fill>
    <fill>
      <patternFill patternType="solid">
        <fgColor rgb="FFFFD13F"/>
        <bgColor indexed="64"/>
      </patternFill>
    </fill>
    <fill>
      <patternFill patternType="solid">
        <fgColor theme="7" tint="-0.249977111117893"/>
        <bgColor indexed="64"/>
      </patternFill>
    </fill>
    <fill>
      <patternFill patternType="solid">
        <fgColor theme="0" tint="-0.34998626667073579"/>
        <bgColor indexed="64"/>
      </patternFill>
    </fill>
    <fill>
      <patternFill patternType="solid">
        <fgColor rgb="FF742FFF"/>
        <bgColor indexed="64"/>
      </patternFill>
    </fill>
    <fill>
      <patternFill patternType="solid">
        <fgColor rgb="FF00FF99"/>
        <bgColor indexed="64"/>
      </patternFill>
    </fill>
    <fill>
      <patternFill patternType="solid">
        <fgColor theme="1"/>
        <bgColor indexed="64"/>
      </patternFill>
    </fill>
    <fill>
      <patternFill patternType="solid">
        <fgColor rgb="FFFF9933"/>
        <bgColor indexed="64"/>
      </patternFill>
    </fill>
    <fill>
      <patternFill patternType="solid">
        <fgColor rgb="FFFFC45B"/>
        <bgColor indexed="64"/>
      </patternFill>
    </fill>
  </fills>
  <borders count="123">
    <border>
      <left/>
      <right/>
      <top/>
      <bottom/>
      <diagonal/>
    </border>
    <border>
      <left/>
      <right style="medium">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top/>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right/>
      <top style="thin">
        <color indexed="64"/>
      </top>
      <bottom style="thin">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medium">
        <color indexed="64"/>
      </right>
      <top style="thin">
        <color indexed="64"/>
      </top>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ck">
        <color indexed="64"/>
      </bottom>
      <diagonal/>
    </border>
    <border>
      <left style="thin">
        <color indexed="64"/>
      </left>
      <right style="medium">
        <color indexed="64"/>
      </right>
      <top style="thin">
        <color indexed="64"/>
      </top>
      <bottom style="thick">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medium">
        <color indexed="64"/>
      </right>
      <top style="thick">
        <color indexed="64"/>
      </top>
      <bottom style="thin">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ck">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ck">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style="thin">
        <color indexed="64"/>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medium">
        <color indexed="64"/>
      </left>
      <right style="thin">
        <color indexed="64"/>
      </right>
      <top/>
      <bottom style="thick">
        <color indexed="64"/>
      </bottom>
      <diagonal/>
    </border>
    <border>
      <left style="medium">
        <color indexed="64"/>
      </left>
      <right style="thin">
        <color indexed="64"/>
      </right>
      <top style="thin">
        <color indexed="64"/>
      </top>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thick">
        <color indexed="64"/>
      </left>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bottom style="thick">
        <color indexed="64"/>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style="thick">
        <color indexed="64"/>
      </left>
      <right/>
      <top style="medium">
        <color indexed="64"/>
      </top>
      <bottom/>
      <diagonal/>
    </border>
    <border>
      <left style="thin">
        <color indexed="64"/>
      </left>
      <right/>
      <top style="thin">
        <color indexed="64"/>
      </top>
      <bottom/>
      <diagonal/>
    </border>
    <border>
      <left style="thin">
        <color indexed="64"/>
      </left>
      <right/>
      <top style="medium">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n">
        <color indexed="64"/>
      </top>
      <bottom style="thick">
        <color indexed="64"/>
      </bottom>
      <diagonal/>
    </border>
    <border>
      <left/>
      <right/>
      <top/>
      <bottom style="thick">
        <color indexed="64"/>
      </bottom>
      <diagonal/>
    </border>
    <border>
      <left style="thin">
        <color indexed="64"/>
      </left>
      <right style="thick">
        <color indexed="64"/>
      </right>
      <top style="thin">
        <color indexed="64"/>
      </top>
      <bottom style="medium">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right/>
      <top/>
      <bottom style="hair">
        <color indexed="64"/>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s>
  <cellStyleXfs count="16">
    <xf numFmtId="0" fontId="0" fillId="0" borderId="0"/>
    <xf numFmtId="43" fontId="1" fillId="0" borderId="0" applyFont="0" applyFill="0" applyBorder="0" applyAlignment="0" applyProtection="0"/>
    <xf numFmtId="44" fontId="1" fillId="0" borderId="0" applyFont="0" applyFill="0" applyBorder="0" applyAlignment="0" applyProtection="0"/>
    <xf numFmtId="0" fontId="6"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50" fillId="0" borderId="0"/>
    <xf numFmtId="0" fontId="1" fillId="0" borderId="0"/>
    <xf numFmtId="0" fontId="1" fillId="0" borderId="0"/>
    <xf numFmtId="0" fontId="1" fillId="0" borderId="0"/>
    <xf numFmtId="0" fontId="1" fillId="0" borderId="0"/>
    <xf numFmtId="0" fontId="151" fillId="0" borderId="0"/>
    <xf numFmtId="9" fontId="2" fillId="0" borderId="0" applyFont="0" applyFill="0" applyBorder="0" applyAlignment="0" applyProtection="0"/>
  </cellStyleXfs>
  <cellXfs count="2449">
    <xf numFmtId="0" fontId="0" fillId="0" borderId="0" xfId="0"/>
    <xf numFmtId="0" fontId="0" fillId="0" borderId="0" xfId="0" applyBorder="1"/>
    <xf numFmtId="0" fontId="0" fillId="0" borderId="0" xfId="0" applyAlignment="1">
      <alignment horizontal="center"/>
    </xf>
    <xf numFmtId="2" fontId="0" fillId="0" borderId="0" xfId="0" applyNumberFormat="1" applyAlignment="1">
      <alignment horizontal="center"/>
    </xf>
    <xf numFmtId="0" fontId="0" fillId="0" borderId="0" xfId="0" applyBorder="1" applyAlignment="1">
      <alignment horizontal="center"/>
    </xf>
    <xf numFmtId="0" fontId="3" fillId="0" borderId="0" xfId="0" applyFont="1"/>
    <xf numFmtId="0" fontId="2" fillId="0" borderId="0" xfId="0" applyFont="1"/>
    <xf numFmtId="0" fontId="8" fillId="0" borderId="0" xfId="0" applyFont="1"/>
    <xf numFmtId="0" fontId="9" fillId="0" borderId="0" xfId="0" applyFont="1"/>
    <xf numFmtId="0" fontId="11" fillId="0" borderId="0" xfId="0" applyFont="1" applyAlignment="1">
      <alignment vertical="center"/>
    </xf>
    <xf numFmtId="0" fontId="8" fillId="0" borderId="0" xfId="0" applyFont="1" applyAlignment="1">
      <alignment vertical="center"/>
    </xf>
    <xf numFmtId="0" fontId="15" fillId="0" borderId="0" xfId="0" applyFont="1"/>
    <xf numFmtId="0" fontId="0" fillId="0" borderId="0" xfId="0" applyBorder="1" applyProtection="1"/>
    <xf numFmtId="0" fontId="28" fillId="0" borderId="0" xfId="0" applyFont="1"/>
    <xf numFmtId="0" fontId="28" fillId="0" borderId="0" xfId="0" applyFont="1" applyBorder="1"/>
    <xf numFmtId="2" fontId="28" fillId="0" borderId="0" xfId="0" applyNumberFormat="1" applyFont="1" applyBorder="1" applyAlignment="1">
      <alignment horizontal="center"/>
    </xf>
    <xf numFmtId="0" fontId="28" fillId="0" borderId="0" xfId="0" applyFont="1" applyFill="1"/>
    <xf numFmtId="1" fontId="28" fillId="0" borderId="0" xfId="0" applyNumberFormat="1" applyFont="1" applyBorder="1"/>
    <xf numFmtId="1" fontId="0" fillId="0" borderId="0" xfId="0" applyNumberFormat="1"/>
    <xf numFmtId="1" fontId="0" fillId="0" borderId="0" xfId="0" applyNumberFormat="1" applyBorder="1"/>
    <xf numFmtId="2" fontId="0" fillId="0" borderId="0" xfId="0" applyNumberFormat="1" applyBorder="1" applyAlignment="1">
      <alignment horizontal="center"/>
    </xf>
    <xf numFmtId="0" fontId="0" fillId="0" borderId="0" xfId="0" applyBorder="1" applyAlignment="1" applyProtection="1">
      <alignment horizontal="right"/>
    </xf>
    <xf numFmtId="0" fontId="15" fillId="0" borderId="0" xfId="0" applyFont="1" applyBorder="1" applyAlignment="1" applyProtection="1">
      <alignment horizontal="center"/>
    </xf>
    <xf numFmtId="0" fontId="15" fillId="0" borderId="0" xfId="0" applyFont="1" applyBorder="1" applyProtection="1"/>
    <xf numFmtId="0" fontId="13" fillId="0" borderId="0" xfId="0" applyFont="1" applyBorder="1" applyAlignment="1" applyProtection="1">
      <alignment horizontal="center"/>
    </xf>
    <xf numFmtId="0" fontId="15" fillId="0" borderId="0" xfId="0" applyFont="1" applyBorder="1" applyAlignment="1" applyProtection="1">
      <alignment horizontal="left"/>
    </xf>
    <xf numFmtId="0" fontId="32" fillId="0" borderId="0" xfId="0" applyFont="1"/>
    <xf numFmtId="0" fontId="33" fillId="0" borderId="0" xfId="0" applyFont="1"/>
    <xf numFmtId="0" fontId="0" fillId="0" borderId="0" xfId="0" applyAlignment="1">
      <alignment horizontal="left"/>
    </xf>
    <xf numFmtId="0" fontId="20" fillId="0" borderId="0" xfId="0" applyFont="1"/>
    <xf numFmtId="0" fontId="0" fillId="0" borderId="1" xfId="0" applyBorder="1" applyProtection="1"/>
    <xf numFmtId="0" fontId="0" fillId="0" borderId="0" xfId="0" applyProtection="1"/>
    <xf numFmtId="0" fontId="28" fillId="0" borderId="0" xfId="0" applyFont="1" applyBorder="1" applyProtection="1">
      <protection locked="0"/>
    </xf>
    <xf numFmtId="0" fontId="2" fillId="0" borderId="0" xfId="0" applyFont="1" applyAlignment="1">
      <alignment horizontal="center"/>
    </xf>
    <xf numFmtId="0" fontId="17" fillId="0" borderId="0" xfId="0" applyFont="1" applyBorder="1" applyAlignment="1" applyProtection="1">
      <alignment wrapText="1"/>
    </xf>
    <xf numFmtId="0" fontId="18" fillId="0" borderId="0" xfId="0" applyFont="1" applyFill="1" applyBorder="1" applyAlignment="1" applyProtection="1">
      <alignment horizontal="center"/>
    </xf>
    <xf numFmtId="0" fontId="0" fillId="0" borderId="0" xfId="0" applyFill="1"/>
    <xf numFmtId="0" fontId="15" fillId="0" borderId="0" xfId="0" applyFont="1" applyBorder="1"/>
    <xf numFmtId="0" fontId="41" fillId="0" borderId="0" xfId="0" applyFont="1"/>
    <xf numFmtId="0" fontId="0" fillId="0" borderId="0" xfId="0" applyFill="1" applyBorder="1"/>
    <xf numFmtId="0" fontId="0" fillId="0" borderId="0" xfId="0" applyFill="1" applyBorder="1" applyProtection="1"/>
    <xf numFmtId="0" fontId="12" fillId="0" borderId="0" xfId="0" applyFont="1" applyFill="1" applyBorder="1" applyAlignment="1" applyProtection="1">
      <alignment horizontal="center"/>
    </xf>
    <xf numFmtId="0" fontId="0" fillId="0" borderId="2" xfId="0" applyFill="1" applyBorder="1" applyProtection="1"/>
    <xf numFmtId="0" fontId="39" fillId="0" borderId="0" xfId="0" applyFont="1" applyFill="1" applyBorder="1" applyAlignment="1" applyProtection="1">
      <alignment horizontal="center"/>
      <protection locked="0"/>
    </xf>
    <xf numFmtId="0" fontId="2" fillId="0" borderId="0" xfId="0" applyFont="1" applyFill="1"/>
    <xf numFmtId="0" fontId="2" fillId="0" borderId="0" xfId="0" applyFont="1" applyFill="1" applyAlignment="1">
      <alignment horizontal="center"/>
    </xf>
    <xf numFmtId="0" fontId="23" fillId="0" borderId="0" xfId="0" applyFont="1" applyFill="1" applyBorder="1" applyAlignment="1">
      <alignment vertical="center"/>
    </xf>
    <xf numFmtId="0" fontId="20" fillId="2" borderId="3" xfId="1" quotePrefix="1" applyNumberFormat="1" applyFont="1" applyFill="1" applyBorder="1" applyAlignment="1" applyProtection="1">
      <alignment horizontal="center" vertical="center"/>
      <protection locked="0"/>
    </xf>
    <xf numFmtId="44" fontId="20" fillId="2" borderId="3" xfId="2" applyFont="1" applyFill="1" applyBorder="1" applyAlignment="1" applyProtection="1">
      <alignment horizontal="right" vertical="center"/>
      <protection locked="0"/>
    </xf>
    <xf numFmtId="0" fontId="20" fillId="2" borderId="3" xfId="1" applyNumberFormat="1" applyFont="1" applyFill="1" applyBorder="1" applyAlignment="1" applyProtection="1">
      <alignment horizontal="center" vertical="center"/>
      <protection locked="0"/>
    </xf>
    <xf numFmtId="0" fontId="20" fillId="2" borderId="4" xfId="1" applyNumberFormat="1" applyFont="1" applyFill="1" applyBorder="1" applyAlignment="1" applyProtection="1">
      <alignment horizontal="center" vertical="center"/>
      <protection locked="0"/>
    </xf>
    <xf numFmtId="44" fontId="20" fillId="2" borderId="4" xfId="2" applyFont="1" applyFill="1" applyBorder="1" applyAlignment="1" applyProtection="1">
      <alignment horizontal="right" vertical="center"/>
      <protection locked="0"/>
    </xf>
    <xf numFmtId="0" fontId="13" fillId="0" borderId="0" xfId="0" applyFont="1" applyBorder="1"/>
    <xf numFmtId="0" fontId="44" fillId="0" borderId="0" xfId="0" applyFont="1"/>
    <xf numFmtId="0" fontId="45" fillId="0" borderId="0" xfId="0" applyFont="1"/>
    <xf numFmtId="0" fontId="0" fillId="0" borderId="1" xfId="0" applyFill="1" applyBorder="1" applyProtection="1"/>
    <xf numFmtId="0" fontId="5" fillId="0" borderId="0" xfId="0" applyFont="1" applyFill="1" applyBorder="1" applyAlignment="1" applyProtection="1">
      <alignment horizontal="center" vertical="center"/>
    </xf>
    <xf numFmtId="0" fontId="0" fillId="0" borderId="5" xfId="0" applyFill="1" applyBorder="1" applyProtection="1"/>
    <xf numFmtId="164" fontId="13" fillId="0" borderId="0" xfId="0" applyNumberFormat="1" applyFont="1" applyBorder="1" applyAlignment="1" applyProtection="1">
      <alignment horizontal="right" vertical="center" wrapText="1"/>
    </xf>
    <xf numFmtId="169" fontId="0" fillId="0" borderId="0" xfId="0" applyNumberFormat="1" applyFill="1" applyBorder="1"/>
    <xf numFmtId="2" fontId="0" fillId="0" borderId="0" xfId="0" applyNumberFormat="1" applyBorder="1"/>
    <xf numFmtId="2" fontId="0" fillId="0" borderId="0" xfId="0" applyNumberFormat="1" applyFill="1" applyBorder="1"/>
    <xf numFmtId="169" fontId="0" fillId="0" borderId="0" xfId="0" applyNumberFormat="1" applyBorder="1"/>
    <xf numFmtId="0" fontId="28" fillId="0" borderId="0" xfId="0" applyFont="1" applyAlignment="1"/>
    <xf numFmtId="0" fontId="0" fillId="0" borderId="0" xfId="0" applyAlignment="1"/>
    <xf numFmtId="0" fontId="0" fillId="0" borderId="0" xfId="0" applyProtection="1">
      <protection locked="0"/>
    </xf>
    <xf numFmtId="0" fontId="13" fillId="0" borderId="0" xfId="0" applyFont="1" applyBorder="1" applyAlignment="1"/>
    <xf numFmtId="0" fontId="5" fillId="0" borderId="6" xfId="0" applyFont="1" applyBorder="1" applyAlignment="1"/>
    <xf numFmtId="0" fontId="5" fillId="0" borderId="0" xfId="0" applyFont="1" applyBorder="1" applyAlignment="1"/>
    <xf numFmtId="0" fontId="13" fillId="0" borderId="7" xfId="0" applyFont="1" applyBorder="1" applyAlignment="1">
      <alignment horizontal="center"/>
    </xf>
    <xf numFmtId="1" fontId="12" fillId="0" borderId="0" xfId="0" applyNumberFormat="1" applyFont="1" applyBorder="1" applyAlignment="1">
      <alignment horizontal="center"/>
    </xf>
    <xf numFmtId="0" fontId="13" fillId="0" borderId="8" xfId="0" applyFont="1" applyBorder="1" applyAlignment="1">
      <alignment horizontal="center"/>
    </xf>
    <xf numFmtId="2" fontId="13" fillId="0" borderId="0" xfId="0" applyNumberFormat="1" applyFont="1" applyFill="1" applyBorder="1"/>
    <xf numFmtId="0" fontId="0" fillId="0" borderId="9" xfId="0" applyBorder="1"/>
    <xf numFmtId="0" fontId="15" fillId="0" borderId="0" xfId="0" applyFont="1" applyFill="1" applyBorder="1" applyProtection="1"/>
    <xf numFmtId="0" fontId="40" fillId="0" borderId="0" xfId="0" applyFont="1" applyFill="1" applyBorder="1" applyAlignment="1" applyProtection="1">
      <alignment horizontal="center" vertical="center" wrapText="1"/>
    </xf>
    <xf numFmtId="0" fontId="0" fillId="0" borderId="1" xfId="0" applyBorder="1"/>
    <xf numFmtId="0" fontId="0" fillId="0" borderId="2" xfId="0" applyBorder="1"/>
    <xf numFmtId="0" fontId="0" fillId="0" borderId="5" xfId="0" applyBorder="1"/>
    <xf numFmtId="0" fontId="13" fillId="0" borderId="0" xfId="0" applyFont="1" applyFill="1" applyBorder="1" applyAlignment="1" applyProtection="1">
      <alignment vertical="center" wrapText="1"/>
    </xf>
    <xf numFmtId="0" fontId="24" fillId="0" borderId="0" xfId="0" applyFont="1" applyFill="1" applyBorder="1" applyAlignment="1" applyProtection="1">
      <alignment vertical="center" wrapText="1"/>
    </xf>
    <xf numFmtId="0" fontId="38" fillId="0" borderId="0" xfId="0" applyFont="1" applyBorder="1" applyAlignment="1">
      <alignment vertical="center"/>
    </xf>
    <xf numFmtId="0" fontId="15" fillId="0" borderId="0" xfId="0" applyFont="1" applyAlignment="1">
      <alignment horizontal="left"/>
    </xf>
    <xf numFmtId="0" fontId="15" fillId="0" borderId="0" xfId="0" quotePrefix="1" applyFont="1" applyAlignment="1">
      <alignment horizontal="left"/>
    </xf>
    <xf numFmtId="0" fontId="0" fillId="0" borderId="0" xfId="0" applyFill="1" applyBorder="1" applyAlignment="1">
      <alignment horizontal="center"/>
    </xf>
    <xf numFmtId="0" fontId="13" fillId="0" borderId="0" xfId="0" applyFont="1" applyFill="1" applyBorder="1" applyAlignment="1">
      <alignment horizontal="left"/>
    </xf>
    <xf numFmtId="0" fontId="13" fillId="0" borderId="9" xfId="0" applyFont="1" applyBorder="1"/>
    <xf numFmtId="169" fontId="0" fillId="0" borderId="0" xfId="0" applyNumberFormat="1" applyBorder="1" applyAlignment="1">
      <alignment horizontal="center"/>
    </xf>
    <xf numFmtId="0" fontId="20" fillId="2" borderId="7" xfId="1" applyNumberFormat="1" applyFont="1" applyFill="1" applyBorder="1" applyAlignment="1" applyProtection="1">
      <alignment horizontal="center" vertical="center"/>
      <protection locked="0"/>
    </xf>
    <xf numFmtId="44" fontId="20" fillId="2" borderId="7" xfId="2" applyFont="1" applyFill="1" applyBorder="1" applyAlignment="1" applyProtection="1">
      <alignment horizontal="right" vertical="center"/>
      <protection locked="0"/>
    </xf>
    <xf numFmtId="0" fontId="53" fillId="0" borderId="0" xfId="0" applyFont="1" applyAlignment="1">
      <alignment vertical="center"/>
    </xf>
    <xf numFmtId="0" fontId="4" fillId="0" borderId="0" xfId="0" applyFont="1" applyAlignment="1">
      <alignment vertical="center"/>
    </xf>
    <xf numFmtId="0" fontId="54" fillId="0" borderId="0" xfId="0" applyFont="1" applyAlignment="1">
      <alignment vertical="center"/>
    </xf>
    <xf numFmtId="0" fontId="54" fillId="0" borderId="0" xfId="0" applyFont="1"/>
    <xf numFmtId="0" fontId="19" fillId="0" borderId="0" xfId="0" applyFont="1" applyBorder="1" applyAlignment="1">
      <alignment horizontal="center"/>
    </xf>
    <xf numFmtId="0" fontId="4" fillId="0" borderId="0" xfId="0" applyFont="1" applyFill="1" applyBorder="1" applyAlignment="1">
      <alignment vertical="center"/>
    </xf>
    <xf numFmtId="0" fontId="0" fillId="0" borderId="0" xfId="0" applyAlignment="1">
      <alignment vertical="center"/>
    </xf>
    <xf numFmtId="0" fontId="41" fillId="0" borderId="0" xfId="0" applyFont="1" applyAlignment="1">
      <alignment vertical="center"/>
    </xf>
    <xf numFmtId="0" fontId="13" fillId="0" borderId="10" xfId="0" applyFont="1" applyBorder="1" applyAlignment="1">
      <alignment horizontal="center"/>
    </xf>
    <xf numFmtId="165" fontId="0" fillId="0" borderId="0" xfId="0" applyNumberFormat="1" applyBorder="1" applyAlignment="1" applyProtection="1">
      <alignment horizontal="center"/>
    </xf>
    <xf numFmtId="0" fontId="13" fillId="0" borderId="11" xfId="0" applyFont="1" applyFill="1" applyBorder="1" applyAlignment="1">
      <alignment vertical="center"/>
    </xf>
    <xf numFmtId="0" fontId="13" fillId="0" borderId="0" xfId="0" applyFont="1" applyFill="1" applyBorder="1" applyAlignment="1">
      <alignment vertical="center"/>
    </xf>
    <xf numFmtId="0" fontId="15" fillId="0" borderId="0" xfId="0" applyFont="1" applyBorder="1" applyAlignment="1" applyProtection="1">
      <alignment horizontal="right"/>
    </xf>
    <xf numFmtId="0" fontId="13" fillId="0" borderId="0" xfId="0" applyFont="1" applyBorder="1" applyAlignment="1" applyProtection="1">
      <alignment horizontal="center" vertical="center"/>
    </xf>
    <xf numFmtId="0" fontId="7" fillId="0" borderId="0" xfId="0" applyFont="1" applyFill="1" applyBorder="1" applyAlignment="1" applyProtection="1">
      <alignment horizontal="center" vertical="center" wrapText="1"/>
    </xf>
    <xf numFmtId="0" fontId="25" fillId="0" borderId="0" xfId="0" applyFont="1" applyFill="1" applyBorder="1" applyAlignment="1" applyProtection="1">
      <alignment vertical="center" wrapText="1"/>
    </xf>
    <xf numFmtId="0" fontId="25" fillId="0" borderId="11" xfId="0" applyFont="1" applyFill="1" applyBorder="1" applyAlignment="1" applyProtection="1">
      <alignment vertical="center" wrapText="1"/>
    </xf>
    <xf numFmtId="0" fontId="18" fillId="0" borderId="0" xfId="0" applyFont="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0" fillId="0" borderId="0" xfId="0" applyBorder="1" applyAlignment="1" applyProtection="1">
      <alignment horizontal="center"/>
    </xf>
    <xf numFmtId="0" fontId="0" fillId="3" borderId="12" xfId="0" applyFill="1" applyBorder="1" applyAlignment="1">
      <alignment vertical="top"/>
    </xf>
    <xf numFmtId="169" fontId="0" fillId="3" borderId="12" xfId="0" applyNumberFormat="1" applyFill="1" applyBorder="1" applyAlignment="1">
      <alignment vertical="top"/>
    </xf>
    <xf numFmtId="0" fontId="47" fillId="3" borderId="12" xfId="0" applyFont="1" applyFill="1" applyBorder="1" applyAlignment="1">
      <alignment horizontal="center" vertical="top"/>
    </xf>
    <xf numFmtId="1" fontId="18" fillId="3" borderId="12" xfId="0" applyNumberFormat="1" applyFont="1" applyFill="1" applyBorder="1" applyAlignment="1">
      <alignment vertical="top"/>
    </xf>
    <xf numFmtId="0" fontId="29" fillId="3" borderId="13" xfId="0" applyFont="1" applyFill="1" applyBorder="1" applyAlignment="1">
      <alignment vertical="top"/>
    </xf>
    <xf numFmtId="0" fontId="29" fillId="0" borderId="11" xfId="0" applyFont="1" applyBorder="1" applyAlignment="1" applyProtection="1">
      <alignment horizontal="left"/>
    </xf>
    <xf numFmtId="1" fontId="12" fillId="4" borderId="14" xfId="0" applyNumberFormat="1" applyFont="1" applyFill="1" applyBorder="1" applyAlignment="1">
      <alignment horizontal="center"/>
    </xf>
    <xf numFmtId="1" fontId="18" fillId="3" borderId="14" xfId="0" applyNumberFormat="1" applyFont="1" applyFill="1" applyBorder="1" applyAlignment="1">
      <alignment horizontal="center" vertical="top"/>
    </xf>
    <xf numFmtId="169" fontId="0" fillId="2" borderId="3" xfId="0" applyNumberFormat="1" applyFill="1" applyBorder="1" applyAlignment="1" applyProtection="1">
      <alignment horizontal="center"/>
      <protection locked="0"/>
    </xf>
    <xf numFmtId="169" fontId="0" fillId="2" borderId="7" xfId="0" applyNumberFormat="1" applyFill="1" applyBorder="1" applyAlignment="1" applyProtection="1">
      <alignment horizontal="center"/>
      <protection locked="0"/>
    </xf>
    <xf numFmtId="169" fontId="0" fillId="2" borderId="7" xfId="0" applyNumberFormat="1" applyFill="1" applyBorder="1" applyProtection="1">
      <protection locked="0"/>
    </xf>
    <xf numFmtId="169" fontId="0" fillId="2" borderId="3" xfId="0" applyNumberFormat="1" applyFill="1" applyBorder="1" applyProtection="1">
      <protection locked="0"/>
    </xf>
    <xf numFmtId="0" fontId="20" fillId="4" borderId="15" xfId="0" applyFont="1" applyFill="1" applyBorder="1" applyAlignment="1" applyProtection="1">
      <alignment horizontal="center" vertical="center"/>
    </xf>
    <xf numFmtId="44" fontId="20" fillId="4" borderId="15" xfId="2" applyFont="1" applyFill="1" applyBorder="1" applyAlignment="1" applyProtection="1">
      <alignment horizontal="right" vertical="center"/>
    </xf>
    <xf numFmtId="0" fontId="20" fillId="4" borderId="3" xfId="0" applyFont="1" applyFill="1" applyBorder="1" applyAlignment="1" applyProtection="1">
      <alignment horizontal="center" vertical="center"/>
    </xf>
    <xf numFmtId="44" fontId="20" fillId="4" borderId="3" xfId="2" applyFont="1" applyFill="1" applyBorder="1" applyAlignment="1" applyProtection="1">
      <alignment horizontal="right" vertical="center"/>
    </xf>
    <xf numFmtId="0" fontId="20" fillId="4" borderId="16" xfId="0" applyFont="1" applyFill="1" applyBorder="1" applyAlignment="1" applyProtection="1">
      <alignment horizontal="center" vertical="center"/>
    </xf>
    <xf numFmtId="44" fontId="20" fillId="4" borderId="16" xfId="2" applyFont="1" applyFill="1" applyBorder="1" applyAlignment="1" applyProtection="1">
      <alignment horizontal="right" vertical="center"/>
    </xf>
    <xf numFmtId="44" fontId="20" fillId="4" borderId="3" xfId="2" quotePrefix="1" applyFont="1" applyFill="1" applyBorder="1" applyAlignment="1" applyProtection="1">
      <alignment horizontal="right" vertical="center"/>
    </xf>
    <xf numFmtId="0" fontId="32" fillId="0" borderId="0" xfId="0" applyFont="1" applyProtection="1">
      <protection locked="0"/>
    </xf>
    <xf numFmtId="0" fontId="20" fillId="0" borderId="17" xfId="0" applyFont="1" applyFill="1" applyBorder="1" applyAlignment="1" applyProtection="1">
      <alignment horizontal="left" vertical="center"/>
      <protection locked="0"/>
    </xf>
    <xf numFmtId="0" fontId="32" fillId="0" borderId="0" xfId="0" applyFont="1" applyAlignment="1" applyProtection="1">
      <alignment horizontal="center"/>
      <protection locked="0"/>
    </xf>
    <xf numFmtId="0" fontId="52" fillId="0" borderId="0" xfId="0" applyFont="1" applyFill="1" applyBorder="1" applyAlignment="1" applyProtection="1">
      <protection locked="0"/>
    </xf>
    <xf numFmtId="0" fontId="57" fillId="0" borderId="0" xfId="0" applyFont="1" applyFill="1" applyBorder="1" applyAlignment="1" applyProtection="1">
      <alignment horizontal="left" vertical="center"/>
      <protection locked="0"/>
    </xf>
    <xf numFmtId="0" fontId="4" fillId="0" borderId="0" xfId="0" applyFont="1" applyFill="1" applyBorder="1" applyAlignment="1" applyProtection="1">
      <protection locked="0"/>
    </xf>
    <xf numFmtId="0" fontId="58" fillId="5" borderId="18" xfId="0" applyFont="1" applyFill="1" applyBorder="1" applyAlignment="1" applyProtection="1">
      <alignment vertical="center"/>
      <protection locked="0"/>
    </xf>
    <xf numFmtId="0" fontId="20" fillId="0" borderId="0" xfId="0" applyFont="1" applyFill="1" applyBorder="1" applyAlignment="1" applyProtection="1">
      <alignment horizontal="left" vertical="center"/>
      <protection locked="0"/>
    </xf>
    <xf numFmtId="0" fontId="20" fillId="0" borderId="7" xfId="0" applyFont="1" applyFill="1" applyBorder="1" applyAlignment="1" applyProtection="1">
      <alignment horizontal="center" vertical="center"/>
      <protection locked="0"/>
    </xf>
    <xf numFmtId="44" fontId="20" fillId="0" borderId="19" xfId="2" applyNumberFormat="1" applyFont="1" applyFill="1" applyBorder="1" applyAlignment="1" applyProtection="1">
      <alignment vertical="center"/>
      <protection locked="0"/>
    </xf>
    <xf numFmtId="0" fontId="56" fillId="0" borderId="20" xfId="0" applyFont="1" applyFill="1" applyBorder="1" applyAlignment="1" applyProtection="1">
      <alignment vertical="center" wrapText="1"/>
      <protection locked="0"/>
    </xf>
    <xf numFmtId="0" fontId="20" fillId="0" borderId="6" xfId="0" applyFont="1" applyFill="1" applyBorder="1" applyAlignment="1" applyProtection="1">
      <alignment horizontal="left" vertical="center"/>
      <protection locked="0"/>
    </xf>
    <xf numFmtId="0" fontId="20" fillId="0" borderId="3" xfId="0" applyFont="1" applyFill="1" applyBorder="1" applyAlignment="1" applyProtection="1">
      <alignment horizontal="center" vertical="center"/>
      <protection locked="0"/>
    </xf>
    <xf numFmtId="44" fontId="20" fillId="0" borderId="21" xfId="2" applyNumberFormat="1" applyFont="1" applyFill="1" applyBorder="1" applyAlignment="1" applyProtection="1">
      <alignment vertical="center"/>
      <protection locked="0"/>
    </xf>
    <xf numFmtId="0" fontId="58" fillId="5" borderId="22" xfId="0" applyFont="1" applyFill="1" applyBorder="1" applyAlignment="1" applyProtection="1">
      <alignment vertical="center"/>
      <protection locked="0"/>
    </xf>
    <xf numFmtId="0" fontId="58" fillId="5" borderId="23" xfId="0" applyFont="1" applyFill="1" applyBorder="1" applyAlignment="1" applyProtection="1">
      <alignment vertical="center"/>
      <protection locked="0"/>
    </xf>
    <xf numFmtId="0" fontId="20" fillId="0" borderId="4" xfId="0" applyFont="1" applyFill="1" applyBorder="1" applyAlignment="1" applyProtection="1">
      <alignment horizontal="center" vertical="center"/>
      <protection locked="0"/>
    </xf>
    <xf numFmtId="44" fontId="20" fillId="0" borderId="24" xfId="2" applyNumberFormat="1" applyFont="1" applyFill="1" applyBorder="1" applyAlignment="1" applyProtection="1">
      <alignment vertical="center"/>
      <protection locked="0"/>
    </xf>
    <xf numFmtId="0" fontId="58" fillId="5" borderId="25" xfId="0" applyFont="1" applyFill="1" applyBorder="1" applyAlignment="1" applyProtection="1">
      <alignment horizontal="center" vertical="center"/>
      <protection locked="0"/>
    </xf>
    <xf numFmtId="0" fontId="56" fillId="3" borderId="26" xfId="0" applyFont="1" applyFill="1" applyBorder="1" applyAlignment="1" applyProtection="1">
      <alignment vertical="center" wrapText="1"/>
      <protection locked="0"/>
    </xf>
    <xf numFmtId="0" fontId="20" fillId="2" borderId="7" xfId="0" applyFont="1" applyFill="1" applyBorder="1" applyAlignment="1" applyProtection="1">
      <alignment horizontal="center" vertical="center"/>
      <protection locked="0"/>
    </xf>
    <xf numFmtId="0" fontId="20" fillId="2" borderId="7" xfId="1" quotePrefix="1" applyNumberFormat="1" applyFont="1" applyFill="1" applyBorder="1" applyAlignment="1" applyProtection="1">
      <alignment horizontal="center" vertical="center"/>
      <protection locked="0"/>
    </xf>
    <xf numFmtId="0" fontId="56" fillId="3" borderId="20" xfId="0" applyFont="1" applyFill="1" applyBorder="1" applyAlignment="1" applyProtection="1">
      <alignment vertical="center" wrapText="1"/>
      <protection locked="0"/>
    </xf>
    <xf numFmtId="0" fontId="20" fillId="2" borderId="3" xfId="0" applyFont="1" applyFill="1" applyBorder="1" applyAlignment="1" applyProtection="1">
      <alignment horizontal="center" vertical="center"/>
      <protection locked="0"/>
    </xf>
    <xf numFmtId="0" fontId="56" fillId="3" borderId="27" xfId="0" applyFont="1" applyFill="1" applyBorder="1" applyAlignment="1" applyProtection="1">
      <alignment vertical="center" wrapText="1"/>
      <protection locked="0"/>
    </xf>
    <xf numFmtId="0" fontId="20" fillId="2" borderId="28" xfId="0" applyFont="1" applyFill="1" applyBorder="1" applyAlignment="1" applyProtection="1">
      <alignment horizontal="center" vertical="center"/>
      <protection locked="0"/>
    </xf>
    <xf numFmtId="0" fontId="20" fillId="2" borderId="28" xfId="1" quotePrefix="1" applyNumberFormat="1" applyFont="1" applyFill="1" applyBorder="1" applyAlignment="1" applyProtection="1">
      <alignment horizontal="center" vertical="center"/>
      <protection locked="0"/>
    </xf>
    <xf numFmtId="44" fontId="20" fillId="2" borderId="28" xfId="2" applyFont="1" applyFill="1" applyBorder="1" applyAlignment="1" applyProtection="1">
      <alignment horizontal="right" vertical="center"/>
      <protection locked="0"/>
    </xf>
    <xf numFmtId="44" fontId="20" fillId="0" borderId="29" xfId="2" applyNumberFormat="1" applyFont="1" applyFill="1" applyBorder="1" applyAlignment="1" applyProtection="1">
      <alignment vertical="center"/>
      <protection locked="0"/>
    </xf>
    <xf numFmtId="0" fontId="57" fillId="0" borderId="0" xfId="0" applyFont="1" applyBorder="1" applyAlignment="1" applyProtection="1">
      <alignment horizontal="left"/>
      <protection locked="0"/>
    </xf>
    <xf numFmtId="0" fontId="14" fillId="0" borderId="0" xfId="0" applyFont="1" applyBorder="1" applyAlignment="1" applyProtection="1">
      <alignment horizontal="center"/>
      <protection locked="0"/>
    </xf>
    <xf numFmtId="44" fontId="14" fillId="0" borderId="0" xfId="2" applyFont="1" applyFill="1" applyBorder="1" applyAlignment="1" applyProtection="1">
      <alignment horizontal="right"/>
      <protection locked="0"/>
    </xf>
    <xf numFmtId="44" fontId="14" fillId="0" borderId="11" xfId="2" applyNumberFormat="1" applyFont="1" applyFill="1" applyBorder="1" applyAlignment="1" applyProtection="1">
      <protection locked="0"/>
    </xf>
    <xf numFmtId="0" fontId="0" fillId="0" borderId="0" xfId="0" applyFill="1" applyBorder="1" applyAlignment="1" applyProtection="1">
      <alignment horizontal="center"/>
      <protection locked="0"/>
    </xf>
    <xf numFmtId="0" fontId="0" fillId="0" borderId="0" xfId="0" applyFill="1" applyBorder="1" applyProtection="1">
      <protection locked="0"/>
    </xf>
    <xf numFmtId="0" fontId="14" fillId="0" borderId="0" xfId="0" applyFont="1" applyBorder="1" applyAlignment="1" applyProtection="1">
      <protection locked="0"/>
    </xf>
    <xf numFmtId="0" fontId="0" fillId="0" borderId="0" xfId="0" applyAlignment="1" applyProtection="1">
      <alignment horizontal="center"/>
      <protection locked="0"/>
    </xf>
    <xf numFmtId="0" fontId="28" fillId="0" borderId="0" xfId="0" applyFont="1" applyAlignment="1">
      <alignment vertical="center"/>
    </xf>
    <xf numFmtId="0" fontId="2" fillId="0" borderId="0" xfId="0" applyFont="1" applyAlignment="1">
      <alignment vertical="center"/>
    </xf>
    <xf numFmtId="44" fontId="23" fillId="0" borderId="30" xfId="2" applyNumberFormat="1" applyFont="1" applyFill="1" applyBorder="1" applyAlignment="1" applyProtection="1">
      <alignment vertical="center"/>
    </xf>
    <xf numFmtId="44" fontId="23" fillId="0" borderId="21" xfId="2" applyNumberFormat="1" applyFont="1" applyFill="1" applyBorder="1" applyAlignment="1" applyProtection="1">
      <alignment vertical="center"/>
    </xf>
    <xf numFmtId="44" fontId="23" fillId="0" borderId="31" xfId="2" applyNumberFormat="1" applyFont="1" applyFill="1" applyBorder="1" applyAlignment="1" applyProtection="1">
      <alignment vertical="center"/>
    </xf>
    <xf numFmtId="44" fontId="23" fillId="0" borderId="24" xfId="2" applyNumberFormat="1" applyFont="1" applyFill="1" applyBorder="1" applyAlignment="1" applyProtection="1">
      <alignment vertical="center"/>
    </xf>
    <xf numFmtId="0" fontId="23" fillId="0" borderId="0" xfId="0" applyFont="1" applyFill="1" applyAlignment="1">
      <alignment horizontal="left" vertical="center"/>
    </xf>
    <xf numFmtId="0" fontId="20" fillId="4" borderId="4" xfId="0" applyFont="1" applyFill="1" applyBorder="1" applyAlignment="1" applyProtection="1">
      <alignment horizontal="center" vertical="center"/>
    </xf>
    <xf numFmtId="44" fontId="20" fillId="4" borderId="4" xfId="2" applyFont="1" applyFill="1" applyBorder="1" applyAlignment="1" applyProtection="1">
      <alignment horizontal="right" vertical="center"/>
    </xf>
    <xf numFmtId="0" fontId="20" fillId="4" borderId="7" xfId="0" applyFont="1" applyFill="1" applyBorder="1" applyAlignment="1" applyProtection="1">
      <alignment horizontal="center" vertical="center"/>
    </xf>
    <xf numFmtId="44" fontId="20" fillId="4" borderId="7" xfId="2" applyFont="1" applyFill="1" applyBorder="1" applyAlignment="1" applyProtection="1">
      <alignment horizontal="right" vertical="center"/>
    </xf>
    <xf numFmtId="44" fontId="23" fillId="0" borderId="19" xfId="2" applyNumberFormat="1" applyFont="1" applyFill="1" applyBorder="1" applyAlignment="1" applyProtection="1">
      <alignment vertical="center"/>
    </xf>
    <xf numFmtId="0" fontId="22" fillId="0" borderId="0" xfId="0" applyFont="1" applyFill="1" applyAlignment="1">
      <alignment horizontal="center"/>
    </xf>
    <xf numFmtId="0" fontId="55" fillId="0" borderId="0" xfId="0" applyFont="1" applyAlignment="1">
      <alignment vertical="center"/>
    </xf>
    <xf numFmtId="0" fontId="0" fillId="0" borderId="9" xfId="0" applyBorder="1" applyProtection="1">
      <protection locked="0"/>
    </xf>
    <xf numFmtId="0" fontId="0" fillId="0" borderId="0" xfId="0" applyBorder="1" applyProtection="1">
      <protection locked="0"/>
    </xf>
    <xf numFmtId="0" fontId="0" fillId="0" borderId="1" xfId="0" applyBorder="1" applyProtection="1">
      <protection locked="0"/>
    </xf>
    <xf numFmtId="0" fontId="13" fillId="0" borderId="10" xfId="0" applyFont="1" applyBorder="1" applyAlignment="1" applyProtection="1">
      <alignment horizontal="center"/>
      <protection locked="0"/>
    </xf>
    <xf numFmtId="0" fontId="0" fillId="0" borderId="32" xfId="0" applyBorder="1" applyProtection="1">
      <protection locked="0"/>
    </xf>
    <xf numFmtId="0" fontId="0" fillId="0" borderId="2" xfId="0" applyBorder="1" applyProtection="1">
      <protection locked="0"/>
    </xf>
    <xf numFmtId="0" fontId="0" fillId="0" borderId="5" xfId="0" applyBorder="1" applyProtection="1">
      <protection locked="0"/>
    </xf>
    <xf numFmtId="0" fontId="13" fillId="0" borderId="9" xfId="0" applyFont="1" applyBorder="1" applyProtection="1">
      <protection locked="0"/>
    </xf>
    <xf numFmtId="0" fontId="13" fillId="0" borderId="8" xfId="0" applyFont="1" applyBorder="1" applyAlignment="1" applyProtection="1">
      <alignment horizontal="center"/>
      <protection locked="0"/>
    </xf>
    <xf numFmtId="0" fontId="13" fillId="0" borderId="11" xfId="0" applyFont="1" applyFill="1" applyBorder="1" applyAlignment="1" applyProtection="1">
      <alignment vertical="center"/>
      <protection locked="0"/>
    </xf>
    <xf numFmtId="0" fontId="13" fillId="0" borderId="7" xfId="0" applyFont="1" applyBorder="1" applyAlignment="1" applyProtection="1">
      <alignment horizontal="center"/>
      <protection locked="0"/>
    </xf>
    <xf numFmtId="0" fontId="13" fillId="0" borderId="0" xfId="0" applyFont="1" applyFill="1" applyBorder="1" applyAlignment="1" applyProtection="1">
      <alignment vertical="center"/>
      <protection locked="0"/>
    </xf>
    <xf numFmtId="169" fontId="0" fillId="0" borderId="0" xfId="0" applyNumberFormat="1" applyBorder="1" applyProtection="1">
      <protection locked="0"/>
    </xf>
    <xf numFmtId="0" fontId="5" fillId="0" borderId="6" xfId="0" applyFont="1" applyBorder="1" applyAlignment="1" applyProtection="1">
      <protection locked="0"/>
    </xf>
    <xf numFmtId="0" fontId="5" fillId="0" borderId="0" xfId="0" applyFont="1" applyBorder="1" applyAlignment="1" applyProtection="1">
      <protection locked="0"/>
    </xf>
    <xf numFmtId="169" fontId="0" fillId="0" borderId="0" xfId="0" applyNumberFormat="1" applyBorder="1" applyAlignment="1" applyProtection="1">
      <alignment horizontal="center"/>
      <protection locked="0"/>
    </xf>
    <xf numFmtId="0" fontId="0" fillId="0" borderId="0" xfId="0" applyBorder="1" applyAlignment="1" applyProtection="1">
      <alignment horizontal="center"/>
      <protection locked="0"/>
    </xf>
    <xf numFmtId="1" fontId="12" fillId="0" borderId="0" xfId="0" applyNumberFormat="1" applyFont="1" applyBorder="1" applyAlignment="1" applyProtection="1">
      <alignment horizontal="center"/>
      <protection locked="0"/>
    </xf>
    <xf numFmtId="0" fontId="47" fillId="0" borderId="0" xfId="0" applyFont="1" applyFill="1" applyBorder="1" applyAlignment="1" applyProtection="1">
      <alignment horizontal="center"/>
      <protection locked="0"/>
    </xf>
    <xf numFmtId="1" fontId="12" fillId="0" borderId="0" xfId="0" applyNumberFormat="1" applyFont="1" applyFill="1" applyBorder="1" applyAlignment="1" applyProtection="1">
      <alignment horizontal="center"/>
      <protection locked="0"/>
    </xf>
    <xf numFmtId="1" fontId="12" fillId="0" borderId="0" xfId="0" applyNumberFormat="1" applyFont="1" applyFill="1" applyBorder="1" applyAlignment="1" applyProtection="1">
      <alignment horizontal="left"/>
      <protection locked="0"/>
    </xf>
    <xf numFmtId="2" fontId="0" fillId="0" borderId="0" xfId="0" applyNumberFormat="1" applyBorder="1" applyProtection="1">
      <protection locked="0"/>
    </xf>
    <xf numFmtId="0" fontId="13" fillId="0" borderId="4" xfId="0" applyFont="1" applyBorder="1" applyAlignment="1" applyProtection="1">
      <alignment horizontal="center"/>
      <protection locked="0"/>
    </xf>
    <xf numFmtId="0" fontId="13" fillId="0" borderId="33" xfId="0" applyFont="1" applyBorder="1" applyProtection="1">
      <protection locked="0"/>
    </xf>
    <xf numFmtId="0" fontId="0" fillId="0" borderId="34" xfId="0" applyFill="1" applyBorder="1" applyProtection="1">
      <protection locked="0"/>
    </xf>
    <xf numFmtId="169" fontId="0" fillId="0" borderId="34" xfId="0" applyNumberFormat="1" applyFill="1" applyBorder="1" applyProtection="1">
      <protection locked="0"/>
    </xf>
    <xf numFmtId="17" fontId="0" fillId="0" borderId="34" xfId="0" quotePrefix="1" applyNumberFormat="1" applyFill="1" applyBorder="1" applyProtection="1">
      <protection locked="0"/>
    </xf>
    <xf numFmtId="0" fontId="0" fillId="0" borderId="34" xfId="0" applyBorder="1" applyProtection="1">
      <protection locked="0"/>
    </xf>
    <xf numFmtId="169" fontId="0" fillId="0" borderId="34" xfId="0" applyNumberFormat="1" applyBorder="1" applyProtection="1">
      <protection locked="0"/>
    </xf>
    <xf numFmtId="169" fontId="0" fillId="0" borderId="0" xfId="0" applyNumberFormat="1" applyFill="1" applyBorder="1" applyProtection="1">
      <protection locked="0"/>
    </xf>
    <xf numFmtId="2" fontId="0" fillId="0" borderId="0" xfId="0" applyNumberFormat="1" applyFill="1" applyBorder="1" applyProtection="1">
      <protection locked="0"/>
    </xf>
    <xf numFmtId="2" fontId="0" fillId="0" borderId="34" xfId="0" applyNumberFormat="1" applyFill="1" applyBorder="1" applyProtection="1">
      <protection locked="0"/>
    </xf>
    <xf numFmtId="0" fontId="0" fillId="0" borderId="0" xfId="0" applyFill="1" applyBorder="1" applyAlignment="1" applyProtection="1">
      <alignment horizontal="center"/>
    </xf>
    <xf numFmtId="0" fontId="0" fillId="0" borderId="34" xfId="0" applyBorder="1" applyProtection="1"/>
    <xf numFmtId="17" fontId="0" fillId="0" borderId="34" xfId="0" quotePrefix="1" applyNumberFormat="1" applyFill="1" applyBorder="1" applyProtection="1"/>
    <xf numFmtId="1" fontId="12" fillId="4" borderId="14" xfId="0" applyNumberFormat="1" applyFont="1" applyFill="1" applyBorder="1" applyAlignment="1" applyProtection="1">
      <alignment horizontal="center"/>
      <protection locked="0"/>
    </xf>
    <xf numFmtId="2" fontId="13" fillId="0" borderId="0" xfId="0" applyNumberFormat="1" applyFont="1" applyFill="1" applyBorder="1" applyProtection="1">
      <protection locked="0"/>
    </xf>
    <xf numFmtId="0" fontId="27" fillId="3" borderId="13" xfId="0" applyFont="1" applyFill="1" applyBorder="1" applyAlignment="1" applyProtection="1">
      <alignment vertical="top"/>
      <protection locked="0"/>
    </xf>
    <xf numFmtId="0" fontId="0" fillId="3" borderId="12" xfId="0" applyFill="1" applyBorder="1" applyAlignment="1" applyProtection="1">
      <alignment vertical="top"/>
      <protection locked="0"/>
    </xf>
    <xf numFmtId="169" fontId="0" fillId="3" borderId="12" xfId="0" applyNumberFormat="1" applyFill="1" applyBorder="1" applyAlignment="1" applyProtection="1">
      <alignment vertical="top"/>
      <protection locked="0"/>
    </xf>
    <xf numFmtId="169" fontId="0" fillId="0" borderId="2" xfId="0" applyNumberFormat="1" applyBorder="1" applyProtection="1">
      <protection locked="0"/>
    </xf>
    <xf numFmtId="0" fontId="47" fillId="0" borderId="2" xfId="0" applyFont="1" applyFill="1" applyBorder="1" applyAlignment="1" applyProtection="1">
      <alignment horizontal="center"/>
      <protection locked="0"/>
    </xf>
    <xf numFmtId="1" fontId="12" fillId="0" borderId="2" xfId="0" applyNumberFormat="1" applyFont="1" applyFill="1" applyBorder="1" applyAlignment="1" applyProtection="1">
      <alignment horizontal="center"/>
      <protection locked="0"/>
    </xf>
    <xf numFmtId="1" fontId="12" fillId="0" borderId="2" xfId="0" applyNumberFormat="1" applyFont="1" applyFill="1" applyBorder="1" applyAlignment="1" applyProtection="1">
      <alignment horizontal="left"/>
      <protection locked="0"/>
    </xf>
    <xf numFmtId="2" fontId="0" fillId="0" borderId="2" xfId="0" applyNumberFormat="1" applyBorder="1" applyProtection="1">
      <protection locked="0"/>
    </xf>
    <xf numFmtId="0" fontId="29" fillId="3" borderId="13" xfId="0" applyFont="1" applyFill="1" applyBorder="1" applyAlignment="1" applyProtection="1">
      <alignment vertical="top"/>
      <protection locked="0"/>
    </xf>
    <xf numFmtId="1" fontId="12" fillId="4" borderId="14" xfId="0" applyNumberFormat="1" applyFont="1" applyFill="1" applyBorder="1" applyAlignment="1" applyProtection="1">
      <alignment horizontal="center"/>
    </xf>
    <xf numFmtId="0" fontId="47" fillId="3" borderId="12" xfId="0" applyFont="1" applyFill="1" applyBorder="1" applyAlignment="1" applyProtection="1">
      <alignment horizontal="center" vertical="top"/>
    </xf>
    <xf numFmtId="1" fontId="18" fillId="3" borderId="12" xfId="0" applyNumberFormat="1" applyFont="1" applyFill="1" applyBorder="1" applyAlignment="1" applyProtection="1">
      <alignment vertical="top"/>
    </xf>
    <xf numFmtId="1" fontId="18" fillId="3" borderId="14" xfId="0" applyNumberFormat="1" applyFont="1" applyFill="1" applyBorder="1" applyAlignment="1" applyProtection="1">
      <alignment horizontal="center" vertical="top"/>
    </xf>
    <xf numFmtId="0" fontId="14" fillId="4" borderId="12" xfId="0"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0" fontId="34" fillId="4" borderId="14" xfId="0" applyFont="1" applyFill="1" applyBorder="1" applyAlignment="1" applyProtection="1">
      <alignment horizontal="center" vertical="center"/>
    </xf>
    <xf numFmtId="0" fontId="3" fillId="0" borderId="0" xfId="0" applyFont="1" applyAlignment="1">
      <alignment vertical="center"/>
    </xf>
    <xf numFmtId="7" fontId="17" fillId="0" borderId="0" xfId="0" applyNumberFormat="1" applyFont="1" applyBorder="1" applyAlignment="1" applyProtection="1">
      <alignment vertical="center"/>
    </xf>
    <xf numFmtId="7" fontId="20" fillId="4" borderId="7" xfId="0" applyNumberFormat="1" applyFont="1" applyFill="1" applyBorder="1" applyAlignment="1" applyProtection="1">
      <alignment horizontal="center" vertical="center"/>
    </xf>
    <xf numFmtId="168" fontId="69" fillId="0" borderId="31" xfId="0" applyNumberFormat="1" applyFont="1" applyBorder="1" applyAlignment="1" applyProtection="1">
      <alignment horizontal="center" vertical="center"/>
    </xf>
    <xf numFmtId="1" fontId="66" fillId="0" borderId="3" xfId="0" applyNumberFormat="1" applyFont="1" applyBorder="1" applyAlignment="1" applyProtection="1">
      <alignment horizontal="center" vertical="center"/>
    </xf>
    <xf numFmtId="7" fontId="20" fillId="4" borderId="3" xfId="0" applyNumberFormat="1" applyFont="1" applyFill="1" applyBorder="1" applyAlignment="1" applyProtection="1">
      <alignment horizontal="center" vertical="center"/>
    </xf>
    <xf numFmtId="168" fontId="69" fillId="0" borderId="35" xfId="0" applyNumberFormat="1" applyFont="1" applyBorder="1" applyAlignment="1" applyProtection="1">
      <alignment horizontal="center" vertical="center"/>
    </xf>
    <xf numFmtId="168" fontId="69" fillId="0" borderId="21" xfId="0" applyNumberFormat="1" applyFont="1" applyBorder="1" applyAlignment="1" applyProtection="1">
      <alignment horizontal="center" vertical="center"/>
    </xf>
    <xf numFmtId="0" fontId="66" fillId="2" borderId="7" xfId="0" applyFont="1" applyFill="1" applyBorder="1" applyAlignment="1" applyProtection="1">
      <alignment horizontal="center" vertical="center"/>
      <protection locked="0"/>
    </xf>
    <xf numFmtId="168" fontId="69" fillId="0" borderId="19" xfId="0" applyNumberFormat="1" applyFont="1" applyBorder="1" applyAlignment="1" applyProtection="1">
      <alignment horizontal="center" vertical="center"/>
    </xf>
    <xf numFmtId="0" fontId="66" fillId="2" borderId="16" xfId="0" applyFont="1" applyFill="1" applyBorder="1" applyAlignment="1" applyProtection="1">
      <alignment horizontal="center" vertical="center"/>
      <protection locked="0"/>
    </xf>
    <xf numFmtId="7" fontId="20" fillId="4" borderId="16" xfId="0" applyNumberFormat="1" applyFont="1" applyFill="1" applyBorder="1" applyAlignment="1" applyProtection="1">
      <alignment horizontal="center" vertical="center"/>
    </xf>
    <xf numFmtId="168" fontId="69" fillId="0" borderId="36" xfId="0" applyNumberFormat="1" applyFont="1" applyBorder="1" applyAlignment="1" applyProtection="1">
      <alignment horizontal="center" vertical="center"/>
    </xf>
    <xf numFmtId="0" fontId="66" fillId="2" borderId="3" xfId="0" applyFont="1" applyFill="1" applyBorder="1" applyAlignment="1" applyProtection="1">
      <alignment horizontal="center" vertical="center"/>
      <protection locked="0"/>
    </xf>
    <xf numFmtId="0" fontId="46" fillId="2" borderId="3" xfId="0" applyFont="1" applyFill="1" applyBorder="1" applyAlignment="1" applyProtection="1">
      <alignment horizontal="center" vertical="center"/>
      <protection locked="0"/>
    </xf>
    <xf numFmtId="0" fontId="46" fillId="2" borderId="28" xfId="0" applyFont="1" applyFill="1" applyBorder="1" applyAlignment="1" applyProtection="1">
      <alignment horizontal="center" vertical="center"/>
      <protection locked="0"/>
    </xf>
    <xf numFmtId="7" fontId="20" fillId="2" borderId="3" xfId="0" applyNumberFormat="1" applyFont="1" applyFill="1" applyBorder="1" applyAlignment="1" applyProtection="1">
      <alignment horizontal="center" vertical="center"/>
      <protection locked="0"/>
    </xf>
    <xf numFmtId="7" fontId="20" fillId="2" borderId="28" xfId="0" applyNumberFormat="1" applyFont="1" applyFill="1" applyBorder="1" applyAlignment="1" applyProtection="1">
      <alignment horizontal="center" vertical="center"/>
      <protection locked="0"/>
    </xf>
    <xf numFmtId="164" fontId="66" fillId="2" borderId="3" xfId="0" applyNumberFormat="1" applyFont="1" applyFill="1" applyBorder="1" applyAlignment="1" applyProtection="1">
      <alignment horizontal="center" vertical="center"/>
      <protection locked="0"/>
    </xf>
    <xf numFmtId="164" fontId="66" fillId="2" borderId="28" xfId="0" applyNumberFormat="1" applyFont="1" applyFill="1" applyBorder="1" applyAlignment="1" applyProtection="1">
      <alignment horizontal="center" vertical="center"/>
      <protection locked="0"/>
    </xf>
    <xf numFmtId="0" fontId="73" fillId="0" borderId="0" xfId="0" applyFont="1"/>
    <xf numFmtId="0" fontId="75" fillId="0" borderId="0" xfId="0" applyFont="1"/>
    <xf numFmtId="0" fontId="66" fillId="4" borderId="37" xfId="0" applyFont="1" applyFill="1" applyBorder="1" applyAlignment="1" applyProtection="1">
      <alignment horizontal="center" vertical="center"/>
    </xf>
    <xf numFmtId="0" fontId="66" fillId="4" borderId="38" xfId="0" applyFont="1" applyFill="1" applyBorder="1" applyAlignment="1" applyProtection="1">
      <alignment horizontal="center" vertical="center"/>
    </xf>
    <xf numFmtId="0" fontId="66" fillId="4" borderId="39" xfId="0" applyFont="1" applyFill="1" applyBorder="1" applyAlignment="1" applyProtection="1">
      <alignment horizontal="center" vertical="center"/>
    </xf>
    <xf numFmtId="0" fontId="66" fillId="4" borderId="40" xfId="0" applyFont="1" applyFill="1" applyBorder="1" applyAlignment="1" applyProtection="1">
      <alignment horizontal="center" vertical="center"/>
    </xf>
    <xf numFmtId="0" fontId="34" fillId="0" borderId="1" xfId="0" applyFont="1" applyFill="1" applyBorder="1" applyAlignment="1" applyProtection="1">
      <alignment horizontal="center" vertical="center"/>
    </xf>
    <xf numFmtId="0" fontId="12" fillId="0" borderId="32" xfId="0" applyFont="1" applyBorder="1" applyAlignment="1" applyProtection="1">
      <alignment vertical="center"/>
    </xf>
    <xf numFmtId="0" fontId="12" fillId="0" borderId="2" xfId="0" applyFont="1" applyBorder="1" applyAlignment="1" applyProtection="1">
      <alignment vertical="center"/>
    </xf>
    <xf numFmtId="0" fontId="46" fillId="2" borderId="41" xfId="0" applyFont="1" applyFill="1" applyBorder="1" applyAlignment="1" applyProtection="1">
      <alignment horizontal="center" vertical="center"/>
      <protection locked="0"/>
    </xf>
    <xf numFmtId="164" fontId="66" fillId="2" borderId="41" xfId="0" applyNumberFormat="1" applyFont="1" applyFill="1" applyBorder="1" applyAlignment="1" applyProtection="1">
      <alignment horizontal="center" vertical="center"/>
      <protection locked="0"/>
    </xf>
    <xf numFmtId="7" fontId="20" fillId="2" borderId="41" xfId="0" applyNumberFormat="1" applyFont="1" applyFill="1" applyBorder="1" applyAlignment="1" applyProtection="1">
      <alignment horizontal="center" vertical="center"/>
      <protection locked="0"/>
    </xf>
    <xf numFmtId="168" fontId="69" fillId="0" borderId="42" xfId="0" applyNumberFormat="1" applyFont="1" applyBorder="1" applyAlignment="1" applyProtection="1">
      <alignment horizontal="center" vertical="center"/>
    </xf>
    <xf numFmtId="168" fontId="69" fillId="0" borderId="29" xfId="0" applyNumberFormat="1" applyFont="1" applyBorder="1" applyAlignment="1" applyProtection="1">
      <alignment horizontal="center" vertical="center"/>
    </xf>
    <xf numFmtId="0" fontId="15" fillId="0" borderId="0" xfId="0" applyNumberFormat="1" applyFont="1" applyFill="1" applyBorder="1" applyAlignment="1" applyProtection="1">
      <alignment vertical="center"/>
    </xf>
    <xf numFmtId="0" fontId="15" fillId="0" borderId="5" xfId="0" applyNumberFormat="1" applyFont="1" applyFill="1" applyBorder="1" applyAlignment="1" applyProtection="1">
      <alignment horizontal="center" vertical="center"/>
    </xf>
    <xf numFmtId="0" fontId="34" fillId="0" borderId="43" xfId="0" applyFont="1" applyFill="1" applyBorder="1" applyAlignment="1" applyProtection="1">
      <alignment horizontal="right" vertical="center"/>
    </xf>
    <xf numFmtId="0" fontId="34" fillId="0" borderId="32" xfId="0" applyFont="1" applyFill="1" applyBorder="1" applyAlignment="1" applyProtection="1">
      <alignment horizontal="right" vertical="center"/>
    </xf>
    <xf numFmtId="0" fontId="34" fillId="0" borderId="2" xfId="0" applyFont="1" applyFill="1" applyBorder="1" applyAlignment="1" applyProtection="1">
      <alignment horizontal="right" vertical="center"/>
    </xf>
    <xf numFmtId="170" fontId="15" fillId="0" borderId="2" xfId="0" applyNumberFormat="1" applyFont="1" applyFill="1" applyBorder="1" applyAlignment="1" applyProtection="1">
      <alignment horizontal="center" vertical="center"/>
    </xf>
    <xf numFmtId="165" fontId="34" fillId="0" borderId="2" xfId="0" applyNumberFormat="1" applyFont="1" applyFill="1" applyBorder="1" applyAlignment="1" applyProtection="1">
      <alignment horizontal="right" vertical="center"/>
    </xf>
    <xf numFmtId="0" fontId="34" fillId="0" borderId="11" xfId="0" applyFont="1" applyFill="1" applyBorder="1" applyAlignment="1" applyProtection="1">
      <alignment horizontal="right" vertical="center"/>
    </xf>
    <xf numFmtId="0" fontId="15" fillId="0" borderId="5" xfId="0" applyNumberFormat="1" applyFont="1" applyFill="1" applyBorder="1" applyAlignment="1" applyProtection="1">
      <alignment horizontal="left" vertical="center"/>
    </xf>
    <xf numFmtId="0" fontId="14" fillId="0" borderId="11" xfId="0" applyFont="1" applyFill="1" applyBorder="1" applyAlignment="1" applyProtection="1">
      <alignment horizontal="center" vertical="center"/>
    </xf>
    <xf numFmtId="0" fontId="14" fillId="0" borderId="2" xfId="0" applyFont="1" applyFill="1" applyBorder="1" applyAlignment="1" applyProtection="1">
      <alignment horizontal="center" vertical="center"/>
    </xf>
    <xf numFmtId="0" fontId="22" fillId="0" borderId="0" xfId="0" applyFont="1" applyAlignment="1">
      <alignment vertical="center"/>
    </xf>
    <xf numFmtId="0" fontId="20" fillId="0" borderId="0" xfId="0" applyFont="1" applyAlignment="1">
      <alignment vertical="center"/>
    </xf>
    <xf numFmtId="0" fontId="15" fillId="0" borderId="0" xfId="0" applyFont="1" applyAlignment="1"/>
    <xf numFmtId="0" fontId="22" fillId="0" borderId="9" xfId="0" applyFont="1" applyBorder="1" applyAlignment="1">
      <alignment horizontal="center" vertical="center" wrapText="1"/>
    </xf>
    <xf numFmtId="167" fontId="17" fillId="0" borderId="0" xfId="0" applyNumberFormat="1" applyFont="1" applyFill="1" applyBorder="1" applyAlignment="1" applyProtection="1">
      <alignment vertical="center" wrapText="1"/>
      <protection locked="0"/>
    </xf>
    <xf numFmtId="0" fontId="19" fillId="0" borderId="44" xfId="0" applyFont="1" applyBorder="1" applyAlignment="1" applyProtection="1">
      <alignment horizontal="center" vertical="center" wrapText="1"/>
    </xf>
    <xf numFmtId="0" fontId="19" fillId="0" borderId="44" xfId="0" applyFont="1" applyFill="1" applyBorder="1" applyAlignment="1" applyProtection="1">
      <alignment horizontal="center" vertical="center" wrapText="1"/>
    </xf>
    <xf numFmtId="0" fontId="0" fillId="0" borderId="11" xfId="0" applyBorder="1"/>
    <xf numFmtId="0" fontId="20" fillId="4" borderId="45" xfId="0" applyFont="1" applyFill="1" applyBorder="1" applyAlignment="1" applyProtection="1">
      <alignment horizontal="center" vertical="center"/>
    </xf>
    <xf numFmtId="44" fontId="23" fillId="0" borderId="35" xfId="2" applyNumberFormat="1" applyFont="1" applyFill="1" applyBorder="1" applyAlignment="1" applyProtection="1">
      <alignment vertical="center"/>
    </xf>
    <xf numFmtId="0" fontId="66" fillId="4" borderId="46" xfId="0" applyFont="1" applyFill="1" applyBorder="1" applyAlignment="1" applyProtection="1">
      <alignment horizontal="center" vertical="center"/>
    </xf>
    <xf numFmtId="0" fontId="66" fillId="2" borderId="28" xfId="0" applyFont="1" applyFill="1" applyBorder="1" applyAlignment="1" applyProtection="1">
      <alignment horizontal="center" vertical="center"/>
      <protection locked="0"/>
    </xf>
    <xf numFmtId="7" fontId="20" fillId="4" borderId="28" xfId="0" applyNumberFormat="1" applyFont="1" applyFill="1" applyBorder="1" applyAlignment="1" applyProtection="1">
      <alignment horizontal="center" vertical="center"/>
    </xf>
    <xf numFmtId="0" fontId="0" fillId="2" borderId="47" xfId="0" applyFill="1" applyBorder="1" applyAlignment="1" applyProtection="1">
      <alignment horizontal="center"/>
      <protection locked="0"/>
    </xf>
    <xf numFmtId="0" fontId="0" fillId="2" borderId="48" xfId="0" applyFill="1" applyBorder="1" applyAlignment="1" applyProtection="1">
      <alignment horizontal="center"/>
      <protection locked="0"/>
    </xf>
    <xf numFmtId="0" fontId="13" fillId="0" borderId="9" xfId="0" applyFont="1" applyFill="1" applyBorder="1" applyAlignment="1" applyProtection="1">
      <alignment vertical="center" wrapText="1"/>
    </xf>
    <xf numFmtId="0" fontId="13" fillId="0" borderId="1" xfId="0" applyFont="1" applyFill="1" applyBorder="1" applyAlignment="1" applyProtection="1">
      <alignment vertical="center" wrapText="1"/>
    </xf>
    <xf numFmtId="0" fontId="42" fillId="0" borderId="0" xfId="0" applyFont="1" applyFill="1" applyBorder="1" applyAlignment="1" applyProtection="1">
      <alignment horizontal="center" vertical="center"/>
    </xf>
    <xf numFmtId="0" fontId="34" fillId="0" borderId="49" xfId="0" applyFont="1" applyBorder="1" applyAlignment="1" applyProtection="1">
      <alignment horizontal="right" vertical="center"/>
    </xf>
    <xf numFmtId="0" fontId="24" fillId="0" borderId="9" xfId="0" applyFont="1" applyFill="1" applyBorder="1" applyAlignment="1" applyProtection="1">
      <alignment vertical="center" wrapText="1"/>
    </xf>
    <xf numFmtId="0" fontId="16" fillId="2" borderId="50" xfId="0" applyFont="1" applyFill="1" applyBorder="1" applyAlignment="1" applyProtection="1">
      <alignment horizontal="center" vertical="center"/>
      <protection locked="0"/>
    </xf>
    <xf numFmtId="0" fontId="20" fillId="0" borderId="26" xfId="0" applyFont="1" applyBorder="1" applyAlignment="1" applyProtection="1">
      <alignment horizontal="center" vertical="center"/>
    </xf>
    <xf numFmtId="0" fontId="20" fillId="0" borderId="20" xfId="0" applyFont="1" applyBorder="1" applyAlignment="1" applyProtection="1">
      <alignment horizontal="center" vertical="center"/>
    </xf>
    <xf numFmtId="0" fontId="20" fillId="0" borderId="27" xfId="0" applyFont="1" applyBorder="1" applyAlignment="1" applyProtection="1">
      <alignment horizontal="center" vertical="center"/>
    </xf>
    <xf numFmtId="0" fontId="42" fillId="0" borderId="11" xfId="0" applyFont="1" applyFill="1" applyBorder="1" applyAlignment="1" applyProtection="1">
      <alignment horizontal="center" vertical="center"/>
    </xf>
    <xf numFmtId="0" fontId="15" fillId="0" borderId="0" xfId="0" applyFont="1" applyBorder="1" applyAlignment="1" applyProtection="1">
      <alignment vertical="center"/>
    </xf>
    <xf numFmtId="0" fontId="0" fillId="0" borderId="1" xfId="0" applyBorder="1" applyAlignment="1" applyProtection="1">
      <alignment vertical="center"/>
    </xf>
    <xf numFmtId="0" fontId="0" fillId="0" borderId="0" xfId="0" applyBorder="1" applyAlignment="1" applyProtection="1">
      <alignment vertical="center"/>
    </xf>
    <xf numFmtId="0" fontId="14" fillId="3" borderId="13" xfId="0" applyFont="1" applyFill="1" applyBorder="1" applyAlignment="1" applyProtection="1">
      <alignment horizontal="center" vertical="center"/>
    </xf>
    <xf numFmtId="0" fontId="68" fillId="4" borderId="51" xfId="0" applyFont="1" applyFill="1" applyBorder="1" applyAlignment="1" applyProtection="1">
      <alignment horizontal="center" vertical="center"/>
    </xf>
    <xf numFmtId="0" fontId="68" fillId="0" borderId="41" xfId="0" applyFont="1" applyBorder="1" applyAlignment="1" applyProtection="1">
      <alignment horizontal="center" vertical="center"/>
    </xf>
    <xf numFmtId="7" fontId="20" fillId="4" borderId="41" xfId="0" applyNumberFormat="1" applyFont="1" applyFill="1" applyBorder="1" applyAlignment="1" applyProtection="1">
      <alignment horizontal="center" vertical="center"/>
    </xf>
    <xf numFmtId="0" fontId="68" fillId="4" borderId="52" xfId="0" applyFont="1" applyFill="1" applyBorder="1" applyAlignment="1" applyProtection="1">
      <alignment horizontal="center" vertical="center"/>
    </xf>
    <xf numFmtId="0" fontId="68" fillId="0" borderId="53" xfId="0" applyFont="1" applyBorder="1" applyAlignment="1" applyProtection="1">
      <alignment horizontal="center" vertical="center"/>
    </xf>
    <xf numFmtId="7" fontId="20" fillId="4" borderId="53" xfId="0" applyNumberFormat="1" applyFont="1" applyFill="1" applyBorder="1" applyAlignment="1" applyProtection="1">
      <alignment horizontal="center" vertical="center"/>
    </xf>
    <xf numFmtId="0" fontId="10" fillId="0" borderId="1" xfId="0" applyFont="1" applyFill="1" applyBorder="1" applyAlignment="1" applyProtection="1">
      <alignment horizontal="right" vertical="center"/>
    </xf>
    <xf numFmtId="0" fontId="10" fillId="0" borderId="2" xfId="0" applyFont="1" applyFill="1" applyBorder="1" applyAlignment="1" applyProtection="1">
      <alignment horizontal="center"/>
    </xf>
    <xf numFmtId="0" fontId="12" fillId="0" borderId="20" xfId="0" applyFont="1" applyBorder="1" applyAlignment="1" applyProtection="1">
      <alignment vertical="center"/>
    </xf>
    <xf numFmtId="0" fontId="12" fillId="0" borderId="27" xfId="0" applyFont="1" applyBorder="1" applyAlignment="1" applyProtection="1">
      <alignment vertical="center"/>
    </xf>
    <xf numFmtId="0" fontId="13" fillId="6" borderId="49" xfId="0" applyFont="1" applyFill="1" applyBorder="1" applyAlignment="1" applyProtection="1">
      <alignment vertical="center"/>
    </xf>
    <xf numFmtId="0" fontId="21" fillId="6" borderId="41" xfId="0" applyFont="1" applyFill="1" applyBorder="1" applyAlignment="1" applyProtection="1">
      <alignment horizontal="center" wrapText="1"/>
    </xf>
    <xf numFmtId="0" fontId="21" fillId="6" borderId="42" xfId="0" applyFont="1" applyFill="1" applyBorder="1" applyAlignment="1" applyProtection="1">
      <alignment horizontal="center" wrapText="1"/>
    </xf>
    <xf numFmtId="0" fontId="14" fillId="0" borderId="43" xfId="0" applyFont="1" applyFill="1" applyBorder="1" applyAlignment="1" applyProtection="1">
      <alignment horizontal="center" vertical="center"/>
    </xf>
    <xf numFmtId="0" fontId="14" fillId="0" borderId="32" xfId="0" applyFont="1" applyFill="1" applyBorder="1" applyAlignment="1" applyProtection="1">
      <alignment horizontal="center" vertical="center"/>
    </xf>
    <xf numFmtId="0" fontId="13" fillId="0" borderId="2" xfId="0" applyFont="1" applyFill="1" applyBorder="1" applyAlignment="1" applyProtection="1">
      <alignment horizontal="center" vertical="center"/>
    </xf>
    <xf numFmtId="0" fontId="0" fillId="0" borderId="9" xfId="0" applyBorder="1" applyProtection="1"/>
    <xf numFmtId="0" fontId="34" fillId="0" borderId="27" xfId="0" applyFont="1" applyFill="1" applyBorder="1" applyAlignment="1" applyProtection="1">
      <alignment horizontal="right" vertical="center"/>
    </xf>
    <xf numFmtId="0" fontId="0" fillId="0" borderId="9" xfId="0" applyBorder="1" applyAlignment="1" applyProtection="1">
      <alignment vertical="center"/>
    </xf>
    <xf numFmtId="0" fontId="0" fillId="0" borderId="32" xfId="0" applyBorder="1" applyAlignment="1" applyProtection="1">
      <alignment vertical="center"/>
    </xf>
    <xf numFmtId="0" fontId="0" fillId="0" borderId="2" xfId="0" applyBorder="1" applyAlignment="1" applyProtection="1">
      <alignment vertical="center"/>
    </xf>
    <xf numFmtId="0" fontId="0" fillId="0" borderId="32" xfId="0" applyBorder="1" applyProtection="1"/>
    <xf numFmtId="0" fontId="0" fillId="0" borderId="2" xfId="0" applyBorder="1" applyProtection="1"/>
    <xf numFmtId="0" fontId="0" fillId="2" borderId="17" xfId="0" applyFill="1" applyBorder="1" applyAlignment="1" applyProtection="1">
      <alignment horizontal="center"/>
      <protection locked="0"/>
    </xf>
    <xf numFmtId="0" fontId="0" fillId="2" borderId="54" xfId="0" applyFill="1" applyBorder="1" applyAlignment="1" applyProtection="1">
      <alignment horizontal="center"/>
      <protection locked="0"/>
    </xf>
    <xf numFmtId="0" fontId="0" fillId="2" borderId="55" xfId="0" applyFill="1" applyBorder="1" applyAlignment="1" applyProtection="1">
      <alignment horizontal="center"/>
      <protection locked="0"/>
    </xf>
    <xf numFmtId="0" fontId="0" fillId="2" borderId="56" xfId="0" applyFill="1" applyBorder="1" applyAlignment="1" applyProtection="1">
      <alignment horizontal="center"/>
      <protection locked="0"/>
    </xf>
    <xf numFmtId="0" fontId="16" fillId="2" borderId="57" xfId="0" applyFont="1" applyFill="1" applyBorder="1" applyAlignment="1" applyProtection="1">
      <alignment horizontal="center" vertical="center"/>
      <protection locked="0"/>
    </xf>
    <xf numFmtId="170" fontId="15" fillId="0" borderId="28" xfId="0" applyNumberFormat="1" applyFont="1" applyFill="1" applyBorder="1" applyAlignment="1" applyProtection="1">
      <alignment horizontal="center" vertical="center"/>
    </xf>
    <xf numFmtId="0" fontId="34" fillId="0" borderId="28" xfId="0" applyFont="1" applyFill="1" applyBorder="1" applyAlignment="1" applyProtection="1">
      <alignment horizontal="right" vertical="center"/>
    </xf>
    <xf numFmtId="1" fontId="15" fillId="0" borderId="29" xfId="0" applyNumberFormat="1" applyFont="1" applyFill="1" applyBorder="1" applyAlignment="1" applyProtection="1">
      <alignment horizontal="center" vertical="center"/>
    </xf>
    <xf numFmtId="165" fontId="34" fillId="0" borderId="55" xfId="0" applyNumberFormat="1" applyFont="1" applyFill="1" applyBorder="1" applyAlignment="1" applyProtection="1">
      <alignment horizontal="right" vertical="center"/>
    </xf>
    <xf numFmtId="0" fontId="15" fillId="2" borderId="48" xfId="0" applyFont="1" applyFill="1" applyBorder="1" applyAlignment="1" applyProtection="1">
      <alignment horizontal="left" vertical="center"/>
      <protection locked="0"/>
    </xf>
    <xf numFmtId="0" fontId="15" fillId="2" borderId="46" xfId="0" applyFont="1" applyFill="1" applyBorder="1" applyAlignment="1" applyProtection="1">
      <alignment horizontal="left" vertical="center"/>
      <protection locked="0"/>
    </xf>
    <xf numFmtId="0" fontId="39" fillId="0" borderId="0" xfId="0" applyFont="1" applyFill="1" applyBorder="1" applyAlignment="1" applyProtection="1">
      <alignment horizontal="center" vertical="center"/>
      <protection locked="0"/>
    </xf>
    <xf numFmtId="0" fontId="0" fillId="0" borderId="0" xfId="0" applyAlignment="1">
      <alignment vertical="center" wrapText="1"/>
    </xf>
    <xf numFmtId="0" fontId="0" fillId="0" borderId="0" xfId="0" applyFont="1"/>
    <xf numFmtId="0" fontId="152" fillId="0" borderId="0" xfId="0" applyFont="1"/>
    <xf numFmtId="0" fontId="153" fillId="0" borderId="0" xfId="0" applyFont="1"/>
    <xf numFmtId="0" fontId="153" fillId="0" borderId="0" xfId="0" applyFont="1" applyBorder="1"/>
    <xf numFmtId="0" fontId="154" fillId="0" borderId="0" xfId="0" applyFont="1"/>
    <xf numFmtId="0" fontId="0" fillId="0" borderId="0" xfId="0" applyFont="1" applyBorder="1" applyProtection="1"/>
    <xf numFmtId="0" fontId="0" fillId="0" borderId="0" xfId="0" applyFont="1" applyBorder="1"/>
    <xf numFmtId="0" fontId="34" fillId="0" borderId="58" xfId="0" applyFont="1" applyFill="1" applyBorder="1" applyAlignment="1" applyProtection="1">
      <alignment horizontal="right" vertical="center"/>
    </xf>
    <xf numFmtId="0" fontId="155" fillId="0" borderId="0" xfId="0" applyFont="1" applyFill="1" applyBorder="1" applyAlignment="1" applyProtection="1">
      <alignment vertical="center" wrapText="1"/>
    </xf>
    <xf numFmtId="0" fontId="156" fillId="0" borderId="41" xfId="0" applyFont="1" applyBorder="1" applyAlignment="1" applyProtection="1">
      <alignment horizontal="center" vertical="center"/>
    </xf>
    <xf numFmtId="0" fontId="157" fillId="0" borderId="3" xfId="0" applyFont="1" applyBorder="1" applyAlignment="1" applyProtection="1">
      <alignment horizontal="center" vertical="center"/>
    </xf>
    <xf numFmtId="0" fontId="156" fillId="0" borderId="3" xfId="0" applyFont="1" applyBorder="1" applyAlignment="1" applyProtection="1">
      <alignment horizontal="center" vertical="center"/>
    </xf>
    <xf numFmtId="0" fontId="157" fillId="0" borderId="28" xfId="0" applyFont="1" applyBorder="1" applyAlignment="1" applyProtection="1">
      <alignment horizontal="center" vertical="center"/>
    </xf>
    <xf numFmtId="0" fontId="156" fillId="0" borderId="28" xfId="0" applyFont="1" applyBorder="1" applyAlignment="1" applyProtection="1">
      <alignment horizontal="center" vertical="center"/>
    </xf>
    <xf numFmtId="0" fontId="157" fillId="3" borderId="8" xfId="0" applyFont="1" applyFill="1" applyBorder="1" applyAlignment="1" applyProtection="1">
      <alignment horizontal="center" vertical="center"/>
    </xf>
    <xf numFmtId="0" fontId="156" fillId="0" borderId="8" xfId="0" applyFont="1" applyBorder="1" applyAlignment="1" applyProtection="1">
      <alignment horizontal="center" vertical="center"/>
    </xf>
    <xf numFmtId="0" fontId="158" fillId="2" borderId="8" xfId="0" applyFont="1" applyFill="1" applyBorder="1" applyAlignment="1" applyProtection="1">
      <alignment horizontal="center" vertical="center"/>
      <protection locked="0"/>
    </xf>
    <xf numFmtId="2" fontId="158" fillId="0" borderId="7" xfId="0" applyNumberFormat="1" applyFont="1" applyBorder="1" applyAlignment="1" applyProtection="1">
      <alignment horizontal="center" vertical="center"/>
    </xf>
    <xf numFmtId="0" fontId="156" fillId="2" borderId="59" xfId="0" applyFont="1" applyFill="1" applyBorder="1" applyAlignment="1" applyProtection="1">
      <alignment horizontal="left" vertical="center"/>
      <protection locked="0"/>
    </xf>
    <xf numFmtId="0" fontId="157" fillId="3" borderId="4" xfId="0" applyFont="1" applyFill="1" applyBorder="1" applyAlignment="1" applyProtection="1">
      <alignment horizontal="center" vertical="center"/>
    </xf>
    <xf numFmtId="0" fontId="156" fillId="0" borderId="4" xfId="0" applyFont="1" applyBorder="1" applyAlignment="1" applyProtection="1">
      <alignment horizontal="center" vertical="center"/>
    </xf>
    <xf numFmtId="0" fontId="158" fillId="2" borderId="4" xfId="0" applyFont="1" applyFill="1" applyBorder="1" applyAlignment="1" applyProtection="1">
      <alignment horizontal="center" vertical="center"/>
      <protection locked="0"/>
    </xf>
    <xf numFmtId="2" fontId="158" fillId="0" borderId="8" xfId="0" applyNumberFormat="1" applyFont="1" applyBorder="1" applyAlignment="1" applyProtection="1">
      <alignment horizontal="center" vertical="center"/>
    </xf>
    <xf numFmtId="0" fontId="156" fillId="2" borderId="24" xfId="0" applyFont="1" applyFill="1" applyBorder="1" applyAlignment="1" applyProtection="1">
      <alignment horizontal="left" vertical="center"/>
      <protection locked="0"/>
    </xf>
    <xf numFmtId="0" fontId="157" fillId="0" borderId="41" xfId="0" applyFont="1" applyBorder="1" applyAlignment="1" applyProtection="1">
      <alignment horizontal="center" vertical="center"/>
    </xf>
    <xf numFmtId="0" fontId="159" fillId="0" borderId="11" xfId="0" applyFont="1" applyFill="1" applyBorder="1" applyAlignment="1" applyProtection="1">
      <alignment horizontal="center" vertical="center"/>
    </xf>
    <xf numFmtId="0" fontId="156" fillId="0" borderId="5" xfId="0" applyNumberFormat="1" applyFont="1" applyFill="1" applyBorder="1" applyAlignment="1" applyProtection="1">
      <alignment horizontal="left" vertical="center"/>
    </xf>
    <xf numFmtId="0" fontId="158" fillId="0" borderId="43" xfId="0" applyFont="1" applyFill="1" applyBorder="1" applyAlignment="1" applyProtection="1">
      <alignment vertical="center"/>
    </xf>
    <xf numFmtId="0" fontId="158" fillId="0" borderId="11" xfId="0" applyFont="1" applyFill="1" applyBorder="1" applyAlignment="1" applyProtection="1">
      <alignment horizontal="center" vertical="center"/>
    </xf>
    <xf numFmtId="0" fontId="158" fillId="0" borderId="32" xfId="0" applyFont="1" applyFill="1" applyBorder="1" applyAlignment="1" applyProtection="1">
      <alignment vertical="center"/>
    </xf>
    <xf numFmtId="0" fontId="158" fillId="0" borderId="2" xfId="0" applyFont="1" applyFill="1" applyBorder="1" applyAlignment="1" applyProtection="1">
      <alignment horizontal="center" vertical="center"/>
    </xf>
    <xf numFmtId="165" fontId="158" fillId="0" borderId="2" xfId="0" applyNumberFormat="1" applyFont="1" applyFill="1" applyBorder="1" applyAlignment="1" applyProtection="1">
      <alignment horizontal="center" vertical="center"/>
    </xf>
    <xf numFmtId="0" fontId="160" fillId="4" borderId="43" xfId="0" applyFont="1" applyFill="1" applyBorder="1" applyAlignment="1" applyProtection="1">
      <alignment horizontal="center" vertical="center" wrapText="1"/>
    </xf>
    <xf numFmtId="0" fontId="158" fillId="4" borderId="58" xfId="0" applyFont="1" applyFill="1" applyBorder="1" applyAlignment="1" applyProtection="1">
      <alignment horizontal="center" vertical="center" wrapText="1"/>
    </xf>
    <xf numFmtId="0" fontId="158" fillId="4" borderId="58" xfId="0" applyFont="1" applyFill="1" applyBorder="1" applyAlignment="1" applyProtection="1">
      <alignment horizontal="center" vertical="center"/>
    </xf>
    <xf numFmtId="2" fontId="158" fillId="4" borderId="58" xfId="0" applyNumberFormat="1" applyFont="1" applyFill="1" applyBorder="1" applyAlignment="1" applyProtection="1">
      <alignment horizontal="center" vertical="center" wrapText="1"/>
    </xf>
    <xf numFmtId="0" fontId="161" fillId="4" borderId="60" xfId="0" applyFont="1" applyFill="1" applyBorder="1" applyAlignment="1" applyProtection="1">
      <alignment horizontal="center" vertical="center"/>
    </xf>
    <xf numFmtId="0" fontId="162" fillId="2" borderId="3" xfId="0" applyFont="1" applyFill="1" applyBorder="1" applyAlignment="1" applyProtection="1">
      <alignment horizontal="center" vertical="center"/>
      <protection locked="0"/>
    </xf>
    <xf numFmtId="0" fontId="162" fillId="0" borderId="9" xfId="0" applyFont="1" applyFill="1" applyBorder="1" applyAlignment="1" applyProtection="1">
      <alignment horizontal="center"/>
    </xf>
    <xf numFmtId="0" fontId="162" fillId="0" borderId="0" xfId="0" applyFont="1" applyFill="1" applyBorder="1" applyAlignment="1" applyProtection="1">
      <alignment horizontal="center"/>
    </xf>
    <xf numFmtId="0" fontId="162" fillId="0" borderId="1" xfId="0" applyFont="1" applyFill="1" applyBorder="1" applyAlignment="1" applyProtection="1">
      <alignment horizontal="center"/>
    </xf>
    <xf numFmtId="0" fontId="162" fillId="0" borderId="9" xfId="0" applyFont="1" applyFill="1" applyBorder="1" applyAlignment="1" applyProtection="1">
      <alignment vertical="center"/>
    </xf>
    <xf numFmtId="0" fontId="162" fillId="0" borderId="0" xfId="0" applyFont="1" applyFill="1" applyBorder="1" applyAlignment="1" applyProtection="1">
      <alignment vertical="center"/>
    </xf>
    <xf numFmtId="0" fontId="163" fillId="0" borderId="0" xfId="0" applyFont="1" applyFill="1" applyBorder="1" applyAlignment="1" applyProtection="1">
      <alignment vertical="center"/>
    </xf>
    <xf numFmtId="1" fontId="164" fillId="4" borderId="14" xfId="0" applyNumberFormat="1" applyFont="1" applyFill="1" applyBorder="1" applyAlignment="1" applyProtection="1">
      <alignment horizontal="left"/>
    </xf>
    <xf numFmtId="0" fontId="162" fillId="0" borderId="9" xfId="0" applyFont="1" applyFill="1" applyBorder="1" applyProtection="1"/>
    <xf numFmtId="0" fontId="162" fillId="0" borderId="0" xfId="0" applyFont="1" applyFill="1" applyBorder="1" applyProtection="1"/>
    <xf numFmtId="1" fontId="162" fillId="0" borderId="0" xfId="0" applyNumberFormat="1" applyFont="1" applyFill="1" applyBorder="1" applyAlignment="1" applyProtection="1">
      <alignment horizontal="center"/>
    </xf>
    <xf numFmtId="0" fontId="156" fillId="0" borderId="0" xfId="0" applyFont="1" applyFill="1" applyBorder="1" applyProtection="1"/>
    <xf numFmtId="2" fontId="156" fillId="0" borderId="0" xfId="0" applyNumberFormat="1" applyFont="1" applyFill="1" applyBorder="1" applyAlignment="1" applyProtection="1">
      <alignment horizontal="right"/>
    </xf>
    <xf numFmtId="0" fontId="156" fillId="0" borderId="1" xfId="0" applyFont="1" applyFill="1" applyBorder="1" applyProtection="1"/>
    <xf numFmtId="0" fontId="162" fillId="0" borderId="32" xfId="0" applyFont="1" applyFill="1" applyBorder="1" applyProtection="1"/>
    <xf numFmtId="0" fontId="162" fillId="0" borderId="2" xfId="0" applyFont="1" applyFill="1" applyBorder="1" applyProtection="1"/>
    <xf numFmtId="0" fontId="162" fillId="0" borderId="2" xfId="0" applyFont="1" applyBorder="1"/>
    <xf numFmtId="0" fontId="152" fillId="4" borderId="61" xfId="0" applyFont="1" applyFill="1" applyBorder="1" applyAlignment="1" applyProtection="1">
      <alignment horizontal="center" vertical="center" wrapText="1"/>
    </xf>
    <xf numFmtId="173" fontId="156" fillId="0" borderId="41" xfId="0" applyNumberFormat="1" applyFont="1" applyBorder="1" applyAlignment="1" applyProtection="1">
      <alignment horizontal="center" vertical="center"/>
    </xf>
    <xf numFmtId="173" fontId="156" fillId="0" borderId="3" xfId="0" applyNumberFormat="1" applyFont="1" applyBorder="1" applyAlignment="1" applyProtection="1">
      <alignment horizontal="center" vertical="center"/>
    </xf>
    <xf numFmtId="173" fontId="156" fillId="0" borderId="28" xfId="0" applyNumberFormat="1" applyFont="1" applyBorder="1" applyAlignment="1" applyProtection="1">
      <alignment horizontal="center" vertical="center"/>
    </xf>
    <xf numFmtId="173" fontId="156" fillId="0" borderId="7" xfId="0" applyNumberFormat="1" applyFont="1" applyBorder="1" applyAlignment="1" applyProtection="1">
      <alignment horizontal="center" vertical="center"/>
    </xf>
    <xf numFmtId="173" fontId="156" fillId="0" borderId="8" xfId="0" applyNumberFormat="1" applyFont="1" applyBorder="1" applyAlignment="1" applyProtection="1">
      <alignment horizontal="center" vertical="center"/>
    </xf>
    <xf numFmtId="173" fontId="156" fillId="0" borderId="4" xfId="0" applyNumberFormat="1" applyFont="1" applyBorder="1" applyAlignment="1" applyProtection="1">
      <alignment horizontal="center" vertical="center"/>
    </xf>
    <xf numFmtId="0" fontId="156" fillId="15" borderId="3" xfId="0" quotePrefix="1" applyFont="1" applyFill="1" applyBorder="1" applyAlignment="1" applyProtection="1">
      <alignment horizontal="center" vertical="center"/>
    </xf>
    <xf numFmtId="0" fontId="156" fillId="2" borderId="3" xfId="0" applyFont="1" applyFill="1" applyBorder="1" applyAlignment="1" applyProtection="1">
      <alignment horizontal="center" vertical="center"/>
      <protection locked="0"/>
    </xf>
    <xf numFmtId="0" fontId="156" fillId="0" borderId="7" xfId="0" applyFont="1" applyBorder="1" applyAlignment="1" applyProtection="1">
      <alignment horizontal="center" vertical="center"/>
    </xf>
    <xf numFmtId="0" fontId="156" fillId="0" borderId="3" xfId="0" applyFont="1" applyFill="1" applyBorder="1" applyAlignment="1" applyProtection="1">
      <alignment horizontal="center" vertical="center"/>
    </xf>
    <xf numFmtId="0" fontId="165" fillId="0" borderId="3" xfId="0" applyFont="1" applyBorder="1" applyAlignment="1" applyProtection="1">
      <alignment horizontal="center" vertical="center"/>
    </xf>
    <xf numFmtId="0" fontId="165" fillId="0" borderId="4" xfId="0" applyFont="1" applyBorder="1" applyAlignment="1" applyProtection="1">
      <alignment horizontal="center" vertical="center"/>
    </xf>
    <xf numFmtId="0" fontId="165" fillId="0" borderId="7" xfId="0" applyFont="1" applyBorder="1" applyAlignment="1" applyProtection="1">
      <alignment horizontal="center" vertical="center"/>
    </xf>
    <xf numFmtId="0" fontId="157" fillId="0" borderId="3" xfId="0" applyFont="1" applyBorder="1" applyAlignment="1" applyProtection="1">
      <alignment horizontal="center" vertical="center" wrapText="1"/>
    </xf>
    <xf numFmtId="0" fontId="165" fillId="0" borderId="3" xfId="0" applyFont="1" applyFill="1" applyBorder="1" applyAlignment="1" applyProtection="1">
      <alignment horizontal="center" vertical="center"/>
    </xf>
    <xf numFmtId="0" fontId="157" fillId="0" borderId="3" xfId="0" applyFont="1" applyFill="1" applyBorder="1" applyAlignment="1" applyProtection="1">
      <alignment horizontal="center" vertical="center"/>
    </xf>
    <xf numFmtId="0" fontId="157" fillId="0" borderId="7" xfId="0" applyFont="1" applyBorder="1" applyAlignment="1" applyProtection="1">
      <alignment horizontal="center" vertical="center"/>
    </xf>
    <xf numFmtId="0" fontId="157" fillId="0" borderId="4" xfId="0" applyFont="1" applyBorder="1" applyAlignment="1" applyProtection="1">
      <alignment horizontal="center" vertical="center"/>
    </xf>
    <xf numFmtId="0" fontId="162" fillId="0" borderId="0" xfId="0" applyFont="1"/>
    <xf numFmtId="0" fontId="166" fillId="0" borderId="0" xfId="0" applyFont="1" applyFill="1" applyBorder="1" applyAlignment="1">
      <alignment horizontal="left"/>
    </xf>
    <xf numFmtId="0" fontId="156" fillId="0" borderId="0" xfId="0" applyFont="1" applyAlignment="1">
      <alignment horizontal="left" vertical="center" wrapText="1"/>
    </xf>
    <xf numFmtId="0" fontId="156" fillId="0" borderId="0" xfId="0" applyFont="1"/>
    <xf numFmtId="0" fontId="159" fillId="0" borderId="49" xfId="0" applyFont="1" applyFill="1" applyBorder="1" applyAlignment="1" applyProtection="1">
      <alignment horizontal="right" vertical="center"/>
    </xf>
    <xf numFmtId="0" fontId="159" fillId="0" borderId="41" xfId="0" applyFont="1" applyFill="1" applyBorder="1" applyAlignment="1" applyProtection="1">
      <alignment horizontal="right" vertical="center"/>
    </xf>
    <xf numFmtId="0" fontId="159" fillId="0" borderId="27" xfId="0" applyFont="1" applyFill="1" applyBorder="1" applyAlignment="1" applyProtection="1">
      <alignment horizontal="right" vertical="center"/>
    </xf>
    <xf numFmtId="0" fontId="159" fillId="0" borderId="28" xfId="0" applyFont="1" applyFill="1" applyBorder="1" applyAlignment="1" applyProtection="1">
      <alignment horizontal="right" vertical="center"/>
    </xf>
    <xf numFmtId="170" fontId="162" fillId="0" borderId="28" xfId="0" applyNumberFormat="1" applyFont="1" applyFill="1" applyBorder="1" applyAlignment="1" applyProtection="1">
      <alignment horizontal="center" vertical="center"/>
    </xf>
    <xf numFmtId="165" fontId="159" fillId="0" borderId="28" xfId="0" applyNumberFormat="1" applyFont="1" applyFill="1" applyBorder="1" applyAlignment="1" applyProtection="1">
      <alignment horizontal="right" vertical="center"/>
    </xf>
    <xf numFmtId="0" fontId="162" fillId="0" borderId="0" xfId="0" applyFont="1" applyBorder="1" applyProtection="1"/>
    <xf numFmtId="0" fontId="162" fillId="0" borderId="0" xfId="0" applyFont="1" applyBorder="1" applyAlignment="1" applyProtection="1">
      <alignment horizontal="right"/>
    </xf>
    <xf numFmtId="165" fontId="162" fillId="0" borderId="0" xfId="0" applyNumberFormat="1" applyFont="1" applyBorder="1" applyAlignment="1" applyProtection="1">
      <alignment horizontal="center"/>
    </xf>
    <xf numFmtId="0" fontId="162" fillId="0" borderId="0" xfId="0" applyFont="1" applyProtection="1"/>
    <xf numFmtId="0" fontId="162" fillId="2" borderId="26" xfId="0" applyFont="1" applyFill="1" applyBorder="1" applyProtection="1">
      <protection locked="0"/>
    </xf>
    <xf numFmtId="0" fontId="162" fillId="2" borderId="62" xfId="0" applyFont="1" applyFill="1" applyBorder="1" applyAlignment="1" applyProtection="1">
      <alignment horizontal="center"/>
      <protection locked="0"/>
    </xf>
    <xf numFmtId="0" fontId="162" fillId="2" borderId="20" xfId="0" applyFont="1" applyFill="1" applyBorder="1" applyProtection="1">
      <protection locked="0"/>
    </xf>
    <xf numFmtId="16" fontId="162" fillId="2" borderId="63" xfId="0" applyNumberFormat="1" applyFont="1" applyFill="1" applyBorder="1" applyAlignment="1" applyProtection="1">
      <alignment horizontal="center"/>
      <protection locked="0"/>
    </xf>
    <xf numFmtId="0" fontId="162" fillId="2" borderId="63" xfId="0" applyFont="1" applyFill="1" applyBorder="1" applyAlignment="1" applyProtection="1">
      <alignment horizontal="center"/>
      <protection locked="0"/>
    </xf>
    <xf numFmtId="0" fontId="162" fillId="2" borderId="27" xfId="0" applyFont="1" applyFill="1" applyBorder="1" applyProtection="1">
      <protection locked="0"/>
    </xf>
    <xf numFmtId="0" fontId="162" fillId="2" borderId="50" xfId="0" applyFont="1" applyFill="1" applyBorder="1" applyAlignment="1" applyProtection="1">
      <alignment horizontal="center"/>
      <protection locked="0"/>
    </xf>
    <xf numFmtId="0" fontId="161" fillId="0" borderId="0" xfId="0" quotePrefix="1" applyFont="1" applyAlignment="1" applyProtection="1">
      <alignment horizontal="center"/>
    </xf>
    <xf numFmtId="0" fontId="167" fillId="0" borderId="0" xfId="0" applyFont="1" applyBorder="1" applyProtection="1"/>
    <xf numFmtId="0" fontId="168" fillId="0" borderId="0" xfId="0" applyFont="1" applyProtection="1"/>
    <xf numFmtId="0" fontId="158" fillId="0" borderId="64" xfId="0" applyFont="1" applyBorder="1" applyAlignment="1" applyProtection="1">
      <alignment vertical="center"/>
    </xf>
    <xf numFmtId="0" fontId="158" fillId="0" borderId="65" xfId="0" applyFont="1" applyBorder="1" applyAlignment="1" applyProtection="1">
      <alignment horizontal="center" vertical="center"/>
    </xf>
    <xf numFmtId="0" fontId="158" fillId="0" borderId="64" xfId="0" applyFont="1" applyBorder="1" applyAlignment="1" applyProtection="1">
      <alignment horizontal="center" vertical="center"/>
    </xf>
    <xf numFmtId="0" fontId="158" fillId="0" borderId="44" xfId="0" applyFont="1" applyBorder="1" applyAlignment="1" applyProtection="1">
      <alignment horizontal="center" vertical="center"/>
    </xf>
    <xf numFmtId="0" fontId="158" fillId="0" borderId="66" xfId="0" applyFont="1" applyBorder="1" applyAlignment="1" applyProtection="1">
      <alignment horizontal="center" vertical="center"/>
    </xf>
    <xf numFmtId="0" fontId="162" fillId="0" borderId="5" xfId="0" applyNumberFormat="1" applyFont="1" applyFill="1" applyBorder="1" applyAlignment="1" applyProtection="1">
      <alignment horizontal="center" vertical="center"/>
    </xf>
    <xf numFmtId="0" fontId="163" fillId="0" borderId="0" xfId="0" applyFont="1" applyBorder="1" applyAlignment="1" applyProtection="1">
      <alignment horizontal="right"/>
    </xf>
    <xf numFmtId="0" fontId="169" fillId="0" borderId="0" xfId="0" applyFont="1" applyBorder="1" applyAlignment="1" applyProtection="1">
      <alignment horizontal="center"/>
    </xf>
    <xf numFmtId="0" fontId="170" fillId="0" borderId="0" xfId="0" applyFont="1" applyBorder="1" applyProtection="1"/>
    <xf numFmtId="0" fontId="159" fillId="0" borderId="0" xfId="0" applyFont="1" applyBorder="1" applyAlignment="1" applyProtection="1">
      <alignment horizontal="center" vertical="center"/>
    </xf>
    <xf numFmtId="1" fontId="159" fillId="0" borderId="0" xfId="0" applyNumberFormat="1" applyFont="1" applyBorder="1" applyAlignment="1" applyProtection="1">
      <alignment horizontal="center" vertical="center"/>
    </xf>
    <xf numFmtId="1" fontId="171" fillId="0" borderId="0" xfId="0" applyNumberFormat="1" applyFont="1" applyBorder="1" applyAlignment="1" applyProtection="1">
      <alignment horizontal="center" vertical="center"/>
    </xf>
    <xf numFmtId="1" fontId="172" fillId="0" borderId="0" xfId="0" applyNumberFormat="1" applyFont="1" applyBorder="1" applyAlignment="1" applyProtection="1">
      <alignment horizontal="center" vertical="center"/>
    </xf>
    <xf numFmtId="0" fontId="170" fillId="0" borderId="0" xfId="0" applyFont="1" applyProtection="1"/>
    <xf numFmtId="0" fontId="170" fillId="0" borderId="0" xfId="0" applyFont="1" applyAlignment="1" applyProtection="1">
      <alignment vertical="center"/>
    </xf>
    <xf numFmtId="0" fontId="173" fillId="0" borderId="0" xfId="0" applyFont="1" applyFill="1" applyBorder="1" applyAlignment="1" applyProtection="1">
      <alignment horizontal="right" vertical="center"/>
    </xf>
    <xf numFmtId="0" fontId="174" fillId="0" borderId="0" xfId="0" applyFont="1" applyAlignment="1">
      <alignment vertical="center"/>
    </xf>
    <xf numFmtId="0" fontId="174" fillId="0" borderId="0" xfId="0" applyFont="1" applyAlignment="1" applyProtection="1">
      <alignment vertical="center"/>
    </xf>
    <xf numFmtId="0" fontId="159" fillId="0" borderId="43" xfId="0" applyFont="1" applyFill="1" applyBorder="1" applyAlignment="1" applyProtection="1">
      <alignment horizontal="right" vertical="center"/>
    </xf>
    <xf numFmtId="0" fontId="159" fillId="0" borderId="11" xfId="0" applyFont="1" applyFill="1" applyBorder="1" applyAlignment="1" applyProtection="1">
      <alignment horizontal="left" vertical="center"/>
    </xf>
    <xf numFmtId="0" fontId="159" fillId="0" borderId="32" xfId="0" applyFont="1" applyFill="1" applyBorder="1" applyAlignment="1" applyProtection="1">
      <alignment horizontal="right" vertical="center"/>
    </xf>
    <xf numFmtId="0" fontId="156" fillId="0" borderId="2" xfId="0" applyNumberFormat="1" applyFont="1" applyFill="1" applyBorder="1" applyAlignment="1" applyProtection="1">
      <alignment horizontal="left" vertical="center"/>
    </xf>
    <xf numFmtId="49" fontId="159" fillId="0" borderId="2" xfId="0" applyNumberFormat="1" applyFont="1" applyFill="1" applyBorder="1" applyAlignment="1" applyProtection="1">
      <alignment horizontal="center" vertical="center"/>
    </xf>
    <xf numFmtId="0" fontId="159" fillId="0" borderId="2" xfId="0" applyFont="1" applyFill="1" applyBorder="1" applyAlignment="1" applyProtection="1">
      <alignment horizontal="center" vertical="center" wrapText="1"/>
    </xf>
    <xf numFmtId="165" fontId="159" fillId="0" borderId="2" xfId="0" applyNumberFormat="1" applyFont="1" applyFill="1" applyBorder="1" applyAlignment="1" applyProtection="1">
      <alignment horizontal="right" vertical="center"/>
    </xf>
    <xf numFmtId="0" fontId="156" fillId="0" borderId="5" xfId="0" applyNumberFormat="1" applyFont="1" applyFill="1" applyBorder="1" applyAlignment="1" applyProtection="1">
      <alignment horizontal="center" vertical="center"/>
    </xf>
    <xf numFmtId="1" fontId="174" fillId="0" borderId="0" xfId="0" applyNumberFormat="1" applyFont="1" applyBorder="1" applyProtection="1"/>
    <xf numFmtId="0" fontId="174" fillId="0" borderId="0" xfId="0" applyFont="1" applyBorder="1" applyAlignment="1" applyProtection="1">
      <alignment horizontal="center"/>
    </xf>
    <xf numFmtId="0" fontId="158" fillId="0" borderId="41" xfId="0" applyFont="1" applyBorder="1" applyAlignment="1" applyProtection="1">
      <alignment horizontal="center" vertical="center" wrapText="1"/>
    </xf>
    <xf numFmtId="0" fontId="158" fillId="0" borderId="44" xfId="0" applyFont="1" applyBorder="1" applyAlignment="1" applyProtection="1">
      <alignment horizontal="center" vertical="center" wrapText="1"/>
    </xf>
    <xf numFmtId="170" fontId="162" fillId="0" borderId="0" xfId="0" applyNumberFormat="1" applyFont="1" applyFill="1" applyBorder="1" applyAlignment="1" applyProtection="1">
      <alignment horizontal="center" vertical="center"/>
    </xf>
    <xf numFmtId="0" fontId="162" fillId="6" borderId="32" xfId="0" applyFont="1" applyFill="1" applyBorder="1" applyProtection="1"/>
    <xf numFmtId="0" fontId="162" fillId="6" borderId="2" xfId="0" applyFont="1" applyFill="1" applyBorder="1" applyProtection="1"/>
    <xf numFmtId="0" fontId="162" fillId="6" borderId="5" xfId="0" applyFont="1" applyFill="1" applyBorder="1" applyProtection="1"/>
    <xf numFmtId="0" fontId="162" fillId="0" borderId="0" xfId="0" applyFont="1" applyBorder="1"/>
    <xf numFmtId="0" fontId="175" fillId="8" borderId="67" xfId="0" applyFont="1" applyFill="1" applyBorder="1" applyAlignment="1" applyProtection="1">
      <alignment horizontal="center" vertical="center" wrapText="1"/>
    </xf>
    <xf numFmtId="0" fontId="159" fillId="0" borderId="9" xfId="0" applyFont="1" applyFill="1" applyBorder="1" applyAlignment="1" applyProtection="1">
      <alignment horizontal="right" vertical="center"/>
    </xf>
    <xf numFmtId="49" fontId="159" fillId="0" borderId="0" xfId="0" applyNumberFormat="1" applyFont="1" applyFill="1" applyBorder="1" applyAlignment="1" applyProtection="1">
      <alignment horizontal="center" vertical="center"/>
    </xf>
    <xf numFmtId="170" fontId="156" fillId="0" borderId="0" xfId="0" applyNumberFormat="1" applyFont="1" applyFill="1" applyBorder="1" applyAlignment="1" applyProtection="1">
      <alignment horizontal="center" vertical="center"/>
    </xf>
    <xf numFmtId="170" fontId="156" fillId="0" borderId="1" xfId="0" applyNumberFormat="1" applyFont="1" applyFill="1" applyBorder="1" applyAlignment="1" applyProtection="1">
      <alignment vertical="center"/>
    </xf>
    <xf numFmtId="0" fontId="156" fillId="0" borderId="2" xfId="0" applyNumberFormat="1" applyFont="1" applyFill="1" applyBorder="1" applyAlignment="1" applyProtection="1">
      <alignment horizontal="center" vertical="center"/>
    </xf>
    <xf numFmtId="0" fontId="156" fillId="0" borderId="5" xfId="0" applyNumberFormat="1" applyFont="1" applyFill="1" applyBorder="1" applyAlignment="1" applyProtection="1">
      <alignment vertical="center"/>
    </xf>
    <xf numFmtId="0" fontId="158" fillId="0" borderId="49" xfId="0" applyFont="1" applyBorder="1" applyAlignment="1" applyProtection="1">
      <alignment horizontal="center" vertical="center"/>
    </xf>
    <xf numFmtId="0" fontId="158" fillId="0" borderId="51" xfId="0" applyFont="1" applyBorder="1" applyAlignment="1" applyProtection="1">
      <alignment horizontal="center" vertical="center" wrapText="1"/>
    </xf>
    <xf numFmtId="0" fontId="158" fillId="0" borderId="57" xfId="0" applyFont="1" applyBorder="1" applyAlignment="1" applyProtection="1">
      <alignment horizontal="center" vertical="center" wrapText="1"/>
    </xf>
    <xf numFmtId="0" fontId="176" fillId="3" borderId="20" xfId="0" applyFont="1" applyFill="1" applyBorder="1" applyAlignment="1" applyProtection="1">
      <alignment horizontal="center"/>
    </xf>
    <xf numFmtId="0" fontId="176" fillId="3" borderId="38" xfId="0" applyFont="1" applyFill="1" applyBorder="1" applyAlignment="1" applyProtection="1">
      <alignment horizontal="center"/>
    </xf>
    <xf numFmtId="0" fontId="176" fillId="3" borderId="38" xfId="0" applyFont="1" applyFill="1" applyBorder="1" applyProtection="1"/>
    <xf numFmtId="9" fontId="176" fillId="3" borderId="38" xfId="0" applyNumberFormat="1" applyFont="1" applyFill="1" applyBorder="1" applyAlignment="1" applyProtection="1">
      <alignment horizontal="center"/>
    </xf>
    <xf numFmtId="0" fontId="158" fillId="4" borderId="68" xfId="0" applyFont="1" applyFill="1" applyBorder="1" applyAlignment="1" applyProtection="1">
      <alignment horizontal="center" vertical="center" wrapText="1"/>
    </xf>
    <xf numFmtId="0" fontId="158" fillId="0" borderId="49" xfId="0" applyFont="1" applyBorder="1" applyAlignment="1" applyProtection="1">
      <alignment horizontal="center" vertical="center" wrapText="1"/>
    </xf>
    <xf numFmtId="0" fontId="156" fillId="2" borderId="20" xfId="0" applyFont="1" applyFill="1" applyBorder="1" applyAlignment="1" applyProtection="1">
      <alignment vertical="center"/>
      <protection locked="0"/>
    </xf>
    <xf numFmtId="0" fontId="156" fillId="2" borderId="27" xfId="0" applyFont="1" applyFill="1" applyBorder="1" applyAlignment="1" applyProtection="1">
      <alignment vertical="center"/>
      <protection locked="0"/>
    </xf>
    <xf numFmtId="0" fontId="156" fillId="2" borderId="38" xfId="0" applyFont="1" applyFill="1" applyBorder="1" applyAlignment="1" applyProtection="1">
      <alignment horizontal="center" vertical="center"/>
      <protection locked="0"/>
    </xf>
    <xf numFmtId="0" fontId="156" fillId="2" borderId="38" xfId="0" applyFont="1" applyFill="1" applyBorder="1" applyAlignment="1" applyProtection="1">
      <alignment vertical="center"/>
      <protection locked="0"/>
    </xf>
    <xf numFmtId="0" fontId="156" fillId="2" borderId="46" xfId="0" applyFont="1" applyFill="1" applyBorder="1" applyAlignment="1" applyProtection="1">
      <alignment horizontal="center" vertical="center"/>
      <protection locked="0"/>
    </xf>
    <xf numFmtId="0" fontId="156" fillId="2" borderId="46" xfId="0" applyFont="1" applyFill="1" applyBorder="1" applyAlignment="1" applyProtection="1">
      <alignment vertical="center"/>
      <protection locked="0"/>
    </xf>
    <xf numFmtId="0" fontId="156" fillId="2" borderId="28" xfId="0" applyFont="1" applyFill="1" applyBorder="1" applyAlignment="1" applyProtection="1">
      <alignment horizontal="center" vertical="center"/>
      <protection locked="0"/>
    </xf>
    <xf numFmtId="0" fontId="156" fillId="2" borderId="20" xfId="0" applyFont="1" applyFill="1" applyBorder="1" applyAlignment="1" applyProtection="1">
      <alignment horizontal="center" vertical="center"/>
      <protection locked="0"/>
    </xf>
    <xf numFmtId="9" fontId="156" fillId="2" borderId="38" xfId="0" applyNumberFormat="1" applyFont="1" applyFill="1" applyBorder="1" applyAlignment="1" applyProtection="1">
      <alignment horizontal="center" vertical="center"/>
      <protection locked="0"/>
    </xf>
    <xf numFmtId="0" fontId="156" fillId="2" borderId="27" xfId="0" applyFont="1" applyFill="1" applyBorder="1" applyAlignment="1" applyProtection="1">
      <alignment horizontal="center" vertical="center"/>
      <protection locked="0"/>
    </xf>
    <xf numFmtId="9" fontId="156" fillId="2" borderId="46" xfId="0" applyNumberFormat="1" applyFont="1" applyFill="1" applyBorder="1" applyAlignment="1" applyProtection="1">
      <alignment horizontal="center" vertical="center"/>
      <protection locked="0"/>
    </xf>
    <xf numFmtId="0" fontId="162" fillId="0" borderId="0" xfId="0" applyFont="1" applyAlignment="1">
      <alignment vertical="center"/>
    </xf>
    <xf numFmtId="0" fontId="158" fillId="0" borderId="65" xfId="0" applyFont="1" applyBorder="1" applyAlignment="1" applyProtection="1">
      <alignment horizontal="center" vertical="center" wrapText="1"/>
    </xf>
    <xf numFmtId="0" fontId="159" fillId="0" borderId="66" xfId="0" applyFont="1" applyBorder="1" applyAlignment="1" applyProtection="1">
      <alignment horizontal="center" vertical="center" wrapText="1"/>
    </xf>
    <xf numFmtId="0" fontId="152" fillId="0" borderId="65" xfId="0" applyFont="1" applyBorder="1" applyAlignment="1" applyProtection="1">
      <alignment horizontal="center" vertical="center" wrapText="1"/>
    </xf>
    <xf numFmtId="0" fontId="159" fillId="0" borderId="41" xfId="0" applyFont="1" applyFill="1" applyBorder="1" applyAlignment="1" applyProtection="1">
      <alignment horizontal="center" vertical="center"/>
    </xf>
    <xf numFmtId="0" fontId="159" fillId="0" borderId="28" xfId="0" applyNumberFormat="1" applyFont="1" applyFill="1" applyBorder="1" applyAlignment="1" applyProtection="1">
      <alignment horizontal="center" vertical="center"/>
    </xf>
    <xf numFmtId="0" fontId="159" fillId="0" borderId="28" xfId="0" applyFont="1" applyFill="1" applyBorder="1" applyAlignment="1" applyProtection="1">
      <alignment horizontal="center" vertical="center"/>
    </xf>
    <xf numFmtId="165" fontId="159" fillId="0" borderId="28" xfId="0" applyNumberFormat="1" applyFont="1" applyFill="1" applyBorder="1" applyAlignment="1" applyProtection="1">
      <alignment horizontal="center" vertical="center"/>
    </xf>
    <xf numFmtId="0" fontId="162" fillId="0" borderId="29" xfId="0" applyNumberFormat="1" applyFont="1" applyFill="1" applyBorder="1" applyAlignment="1" applyProtection="1">
      <alignment horizontal="center" vertical="center"/>
    </xf>
    <xf numFmtId="169" fontId="162" fillId="2" borderId="3" xfId="0" applyNumberFormat="1" applyFont="1" applyFill="1" applyBorder="1" applyAlignment="1" applyProtection="1">
      <alignment horizontal="center"/>
      <protection locked="0"/>
    </xf>
    <xf numFmtId="0" fontId="164" fillId="0" borderId="0" xfId="0" applyFont="1" applyAlignment="1">
      <alignment horizontal="center"/>
    </xf>
    <xf numFmtId="0" fontId="162" fillId="0" borderId="0" xfId="0" applyFont="1" applyAlignment="1" applyProtection="1">
      <alignment horizontal="center"/>
    </xf>
    <xf numFmtId="0" fontId="177" fillId="0" borderId="0" xfId="0" applyFont="1" applyFill="1" applyBorder="1" applyAlignment="1" applyProtection="1">
      <alignment horizontal="right" vertical="center"/>
    </xf>
    <xf numFmtId="0" fontId="164" fillId="0" borderId="0" xfId="0" quotePrefix="1" applyFont="1" applyFill="1" applyBorder="1" applyAlignment="1" applyProtection="1">
      <alignment horizontal="center" vertical="center"/>
    </xf>
    <xf numFmtId="9" fontId="152" fillId="2" borderId="69" xfId="0" applyNumberFormat="1" applyFont="1" applyFill="1" applyBorder="1" applyAlignment="1" applyProtection="1">
      <alignment horizontal="center" vertical="center"/>
    </xf>
    <xf numFmtId="0" fontId="178" fillId="0" borderId="0" xfId="0" quotePrefix="1" applyFont="1" applyBorder="1" applyAlignment="1" applyProtection="1">
      <alignment horizontal="center" vertical="center"/>
    </xf>
    <xf numFmtId="0" fontId="162" fillId="0" borderId="0" xfId="0" applyFont="1" applyFill="1" applyAlignment="1" applyProtection="1">
      <alignment horizontal="center"/>
    </xf>
    <xf numFmtId="0" fontId="177" fillId="0" borderId="0" xfId="0" applyFont="1" applyFill="1" applyBorder="1" applyAlignment="1" applyProtection="1">
      <alignment vertical="center"/>
    </xf>
    <xf numFmtId="0" fontId="177" fillId="0" borderId="0" xfId="0" applyFont="1" applyFill="1" applyBorder="1" applyAlignment="1" applyProtection="1">
      <alignment horizontal="center" vertical="center"/>
    </xf>
    <xf numFmtId="0" fontId="163" fillId="0" borderId="0" xfId="0" applyFont="1" applyFill="1" applyBorder="1" applyAlignment="1" applyProtection="1">
      <alignment horizontal="left" vertical="center"/>
    </xf>
    <xf numFmtId="0" fontId="179" fillId="0" borderId="0" xfId="0" applyFont="1" applyFill="1" applyBorder="1" applyAlignment="1" applyProtection="1">
      <alignment vertical="center"/>
    </xf>
    <xf numFmtId="0" fontId="177" fillId="0" borderId="0" xfId="0" applyFont="1" applyAlignment="1">
      <alignment horizontal="center"/>
    </xf>
    <xf numFmtId="0" fontId="164" fillId="0" borderId="0" xfId="0" applyFont="1" applyFill="1" applyBorder="1" applyAlignment="1" applyProtection="1">
      <alignment horizontal="center"/>
    </xf>
    <xf numFmtId="1" fontId="177" fillId="4" borderId="14" xfId="0" applyNumberFormat="1" applyFont="1" applyFill="1" applyBorder="1" applyAlignment="1" applyProtection="1">
      <alignment horizontal="left" vertical="center"/>
    </xf>
    <xf numFmtId="0" fontId="163" fillId="0" borderId="11" xfId="0" applyFont="1" applyBorder="1" applyAlignment="1"/>
    <xf numFmtId="0" fontId="180" fillId="0" borderId="0" xfId="0" applyFont="1" applyBorder="1" applyAlignment="1" applyProtection="1">
      <alignment vertical="center" wrapText="1"/>
    </xf>
    <xf numFmtId="0" fontId="177" fillId="0" borderId="0" xfId="0" applyFont="1" applyBorder="1" applyAlignment="1" applyProtection="1">
      <alignment horizontal="center" vertical="center"/>
    </xf>
    <xf numFmtId="0" fontId="163" fillId="0" borderId="0" xfId="0" quotePrefix="1" applyFont="1" applyFill="1" applyBorder="1" applyAlignment="1" applyProtection="1">
      <alignment horizontal="center" vertical="center"/>
    </xf>
    <xf numFmtId="9" fontId="158" fillId="2" borderId="69" xfId="0" applyNumberFormat="1" applyFont="1" applyFill="1" applyBorder="1" applyAlignment="1" applyProtection="1">
      <alignment horizontal="center" vertical="center"/>
    </xf>
    <xf numFmtId="0" fontId="163" fillId="0" borderId="0" xfId="0" applyFont="1" applyBorder="1" applyAlignment="1"/>
    <xf numFmtId="0" fontId="162" fillId="0" borderId="0" xfId="0" applyFont="1" applyBorder="1" applyAlignment="1" applyProtection="1">
      <alignment horizontal="center"/>
    </xf>
    <xf numFmtId="0" fontId="159" fillId="0" borderId="0" xfId="0" applyFont="1" applyBorder="1" applyAlignment="1" applyProtection="1">
      <alignment horizontal="center"/>
    </xf>
    <xf numFmtId="0" fontId="163" fillId="0" borderId="0" xfId="0" applyFont="1" applyAlignment="1" applyProtection="1"/>
    <xf numFmtId="0" fontId="164" fillId="0" borderId="0" xfId="0" applyFont="1" applyBorder="1" applyAlignment="1" applyProtection="1">
      <alignment vertical="center"/>
    </xf>
    <xf numFmtId="0" fontId="181" fillId="0" borderId="0" xfId="0" applyFont="1" applyAlignment="1">
      <alignment vertical="center"/>
    </xf>
    <xf numFmtId="0" fontId="158" fillId="0" borderId="64" xfId="0" applyFont="1" applyBorder="1" applyAlignment="1" applyProtection="1">
      <alignment horizontal="left" vertical="center"/>
    </xf>
    <xf numFmtId="16" fontId="162" fillId="2" borderId="26" xfId="0" applyNumberFormat="1" applyFont="1" applyFill="1" applyBorder="1" applyAlignment="1" applyProtection="1">
      <alignment vertical="center"/>
      <protection locked="0"/>
    </xf>
    <xf numFmtId="0" fontId="162" fillId="2" borderId="7" xfId="0" applyFont="1" applyFill="1" applyBorder="1" applyAlignment="1" applyProtection="1">
      <alignment horizontal="center" vertical="center"/>
      <protection locked="0"/>
    </xf>
    <xf numFmtId="169" fontId="162" fillId="2" borderId="7" xfId="0" applyNumberFormat="1" applyFont="1" applyFill="1" applyBorder="1" applyAlignment="1" applyProtection="1">
      <alignment horizontal="center" vertical="center"/>
      <protection locked="0"/>
    </xf>
    <xf numFmtId="0" fontId="162" fillId="2" borderId="20" xfId="0" applyFont="1" applyFill="1" applyBorder="1" applyAlignment="1" applyProtection="1">
      <alignment vertical="center"/>
      <protection locked="0"/>
    </xf>
    <xf numFmtId="169" fontId="162" fillId="2" borderId="3" xfId="0" applyNumberFormat="1" applyFont="1" applyFill="1" applyBorder="1" applyAlignment="1" applyProtection="1">
      <alignment horizontal="center" vertical="center"/>
      <protection locked="0"/>
    </xf>
    <xf numFmtId="0" fontId="162" fillId="2" borderId="27" xfId="0" applyFont="1" applyFill="1" applyBorder="1" applyAlignment="1" applyProtection="1">
      <alignment vertical="center"/>
      <protection locked="0"/>
    </xf>
    <xf numFmtId="0" fontId="162" fillId="2" borderId="28" xfId="0" applyFont="1" applyFill="1" applyBorder="1" applyAlignment="1" applyProtection="1">
      <alignment horizontal="center" vertical="center"/>
      <protection locked="0"/>
    </xf>
    <xf numFmtId="169" fontId="162" fillId="2" borderId="28" xfId="0" applyNumberFormat="1" applyFont="1" applyFill="1" applyBorder="1" applyAlignment="1" applyProtection="1">
      <alignment horizontal="center" vertical="center"/>
      <protection locked="0"/>
    </xf>
    <xf numFmtId="0" fontId="162" fillId="2" borderId="26" xfId="0" applyFont="1" applyFill="1" applyBorder="1" applyAlignment="1" applyProtection="1">
      <alignment horizontal="left" vertical="center"/>
      <protection locked="0"/>
    </xf>
    <xf numFmtId="0" fontId="162" fillId="2" borderId="20" xfId="0" applyFont="1" applyFill="1" applyBorder="1" applyAlignment="1" applyProtection="1">
      <alignment horizontal="left" vertical="center"/>
      <protection locked="0"/>
    </xf>
    <xf numFmtId="0" fontId="162" fillId="2" borderId="27" xfId="0" applyFont="1" applyFill="1" applyBorder="1" applyAlignment="1" applyProtection="1">
      <alignment horizontal="left" vertical="center"/>
      <protection locked="0"/>
    </xf>
    <xf numFmtId="0" fontId="159" fillId="0" borderId="11" xfId="0" applyFont="1" applyFill="1" applyBorder="1" applyAlignment="1" applyProtection="1">
      <alignment horizontal="right" vertical="center"/>
    </xf>
    <xf numFmtId="0" fontId="159" fillId="0" borderId="2" xfId="0" applyFont="1" applyFill="1" applyBorder="1" applyAlignment="1" applyProtection="1">
      <alignment horizontal="right" vertical="center"/>
    </xf>
    <xf numFmtId="0" fontId="159" fillId="0" borderId="0" xfId="0" applyFont="1" applyFill="1" applyBorder="1" applyAlignment="1" applyProtection="1">
      <alignment horizontal="right" vertical="center"/>
    </xf>
    <xf numFmtId="0" fontId="162" fillId="0" borderId="0" xfId="0" applyNumberFormat="1" applyFont="1" applyFill="1" applyBorder="1" applyAlignment="1" applyProtection="1">
      <alignment vertical="center"/>
    </xf>
    <xf numFmtId="0" fontId="156" fillId="0" borderId="0" xfId="0" applyFont="1" applyFill="1" applyBorder="1" applyAlignment="1" applyProtection="1">
      <alignment horizontal="left" vertical="center"/>
    </xf>
    <xf numFmtId="0" fontId="162" fillId="0" borderId="0" xfId="0" applyFont="1" applyBorder="1" applyAlignment="1">
      <alignment vertical="center"/>
    </xf>
    <xf numFmtId="165" fontId="159" fillId="0" borderId="0" xfId="0" applyNumberFormat="1" applyFont="1" applyFill="1" applyBorder="1" applyAlignment="1" applyProtection="1">
      <alignment horizontal="right" vertical="center"/>
    </xf>
    <xf numFmtId="0" fontId="162" fillId="0" borderId="0" xfId="0" applyNumberFormat="1" applyFont="1" applyFill="1" applyBorder="1" applyAlignment="1" applyProtection="1">
      <alignment horizontal="center" vertical="center"/>
    </xf>
    <xf numFmtId="0" fontId="162" fillId="0" borderId="0" xfId="0" applyFont="1" applyBorder="1" applyProtection="1">
      <protection locked="0"/>
    </xf>
    <xf numFmtId="169" fontId="162" fillId="0" borderId="0" xfId="0" applyNumberFormat="1" applyFont="1" applyBorder="1" applyProtection="1">
      <protection locked="0"/>
    </xf>
    <xf numFmtId="13" fontId="162" fillId="0" borderId="0" xfId="0" quotePrefix="1" applyNumberFormat="1" applyFont="1" applyBorder="1" applyProtection="1">
      <protection locked="0"/>
    </xf>
    <xf numFmtId="0" fontId="182" fillId="0" borderId="0" xfId="0" applyFont="1" applyBorder="1" applyAlignment="1" applyProtection="1">
      <protection locked="0"/>
    </xf>
    <xf numFmtId="1" fontId="163" fillId="0" borderId="0" xfId="0" applyNumberFormat="1" applyFont="1" applyBorder="1" applyAlignment="1" applyProtection="1">
      <alignment horizontal="center"/>
      <protection locked="0"/>
    </xf>
    <xf numFmtId="0" fontId="167" fillId="0" borderId="0" xfId="0" applyFont="1" applyBorder="1" applyProtection="1">
      <protection locked="0"/>
    </xf>
    <xf numFmtId="1" fontId="163" fillId="15" borderId="0" xfId="0" applyNumberFormat="1" applyFont="1" applyFill="1" applyBorder="1" applyAlignment="1" applyProtection="1"/>
    <xf numFmtId="0" fontId="167" fillId="15" borderId="0" xfId="0" applyFont="1" applyFill="1" applyBorder="1" applyProtection="1">
      <protection locked="0"/>
    </xf>
    <xf numFmtId="0" fontId="162" fillId="15" borderId="0" xfId="0" applyFont="1" applyFill="1" applyBorder="1" applyProtection="1">
      <protection locked="0"/>
    </xf>
    <xf numFmtId="169" fontId="162" fillId="15" borderId="0" xfId="0" applyNumberFormat="1" applyFont="1" applyFill="1" applyBorder="1" applyProtection="1">
      <protection locked="0"/>
    </xf>
    <xf numFmtId="0" fontId="157" fillId="15" borderId="0" xfId="0" applyFont="1" applyFill="1" applyBorder="1" applyAlignment="1" applyProtection="1">
      <alignment horizontal="center"/>
    </xf>
    <xf numFmtId="1" fontId="163" fillId="15" borderId="0" xfId="0" applyNumberFormat="1" applyFont="1" applyFill="1" applyBorder="1" applyAlignment="1" applyProtection="1">
      <alignment horizontal="center"/>
    </xf>
    <xf numFmtId="0" fontId="167" fillId="0" borderId="0" xfId="0" applyFont="1" applyFill="1" applyBorder="1" applyProtection="1">
      <protection locked="0"/>
    </xf>
    <xf numFmtId="0" fontId="162" fillId="0" borderId="0" xfId="0" applyFont="1" applyFill="1" applyBorder="1" applyProtection="1">
      <protection locked="0"/>
    </xf>
    <xf numFmtId="169" fontId="162" fillId="0" borderId="0" xfId="0" applyNumberFormat="1" applyFont="1" applyFill="1" applyBorder="1" applyProtection="1">
      <protection locked="0"/>
    </xf>
    <xf numFmtId="0" fontId="162" fillId="0" borderId="0" xfId="0" applyFont="1" applyBorder="1" applyAlignment="1" applyProtection="1">
      <alignment vertical="center"/>
      <protection locked="0"/>
    </xf>
    <xf numFmtId="169" fontId="162" fillId="0" borderId="0" xfId="0" applyNumberFormat="1" applyFont="1" applyBorder="1" applyProtection="1"/>
    <xf numFmtId="0" fontId="167" fillId="0" borderId="0" xfId="0" applyFont="1" applyBorder="1" applyAlignment="1" applyProtection="1">
      <alignment horizontal="center"/>
      <protection locked="0"/>
    </xf>
    <xf numFmtId="0" fontId="167" fillId="0" borderId="0" xfId="0" applyFont="1" applyFill="1" applyBorder="1" applyAlignment="1" applyProtection="1">
      <alignment vertical="center"/>
      <protection locked="0"/>
    </xf>
    <xf numFmtId="0" fontId="163" fillId="0" borderId="3" xfId="0" applyFont="1" applyBorder="1" applyAlignment="1" applyProtection="1">
      <protection locked="0"/>
    </xf>
    <xf numFmtId="0" fontId="158" fillId="0" borderId="7" xfId="0" applyFont="1" applyBorder="1" applyAlignment="1">
      <alignment horizontal="center" vertical="center" wrapText="1"/>
    </xf>
    <xf numFmtId="0" fontId="167" fillId="0" borderId="0" xfId="0" applyFont="1" applyBorder="1" applyAlignment="1" applyProtection="1">
      <alignment vertical="center"/>
      <protection locked="0"/>
    </xf>
    <xf numFmtId="169" fontId="162" fillId="0" borderId="0" xfId="0" applyNumberFormat="1" applyFont="1" applyBorder="1" applyAlignment="1" applyProtection="1">
      <alignment vertical="center"/>
      <protection locked="0"/>
    </xf>
    <xf numFmtId="1" fontId="173" fillId="4" borderId="14" xfId="0" applyNumberFormat="1" applyFont="1" applyFill="1" applyBorder="1" applyAlignment="1" applyProtection="1">
      <alignment vertical="center"/>
    </xf>
    <xf numFmtId="1" fontId="163" fillId="15" borderId="0" xfId="0" applyNumberFormat="1" applyFont="1" applyFill="1" applyBorder="1" applyAlignment="1" applyProtection="1">
      <alignment vertical="center"/>
    </xf>
    <xf numFmtId="0" fontId="183" fillId="16" borderId="13" xfId="0" applyFont="1" applyFill="1" applyBorder="1" applyAlignment="1" applyProtection="1">
      <alignment vertical="top"/>
    </xf>
    <xf numFmtId="0" fontId="154" fillId="16" borderId="12" xfId="0" applyFont="1" applyFill="1" applyBorder="1" applyAlignment="1" applyProtection="1">
      <alignment vertical="top"/>
    </xf>
    <xf numFmtId="169" fontId="154" fillId="16" borderId="12" xfId="0" applyNumberFormat="1" applyFont="1" applyFill="1" applyBorder="1" applyAlignment="1" applyProtection="1">
      <alignment vertical="top"/>
    </xf>
    <xf numFmtId="0" fontId="184" fillId="16" borderId="12" xfId="0" applyFont="1" applyFill="1" applyBorder="1" applyAlignment="1" applyProtection="1">
      <alignment horizontal="center" vertical="top"/>
    </xf>
    <xf numFmtId="1" fontId="183" fillId="16" borderId="12" xfId="0" applyNumberFormat="1" applyFont="1" applyFill="1" applyBorder="1" applyAlignment="1" applyProtection="1">
      <alignment vertical="top"/>
    </xf>
    <xf numFmtId="1" fontId="173" fillId="17" borderId="14" xfId="0" applyNumberFormat="1" applyFont="1" applyFill="1" applyBorder="1" applyAlignment="1" applyProtection="1">
      <alignment vertical="center"/>
    </xf>
    <xf numFmtId="0" fontId="167" fillId="0" borderId="34" xfId="0" applyFont="1" applyFill="1" applyBorder="1" applyAlignment="1" applyProtection="1">
      <alignment vertical="center"/>
      <protection locked="0"/>
    </xf>
    <xf numFmtId="0" fontId="162" fillId="0" borderId="0" xfId="0" applyFont="1" applyBorder="1" applyAlignment="1" applyProtection="1">
      <alignment horizontal="center"/>
      <protection locked="0"/>
    </xf>
    <xf numFmtId="0" fontId="163" fillId="0" borderId="3" xfId="0" applyFont="1" applyBorder="1" applyAlignment="1" applyProtection="1">
      <alignment vertical="center"/>
      <protection locked="0"/>
    </xf>
    <xf numFmtId="0" fontId="183" fillId="3" borderId="13" xfId="0" applyFont="1" applyFill="1" applyBorder="1" applyAlignment="1" applyProtection="1">
      <alignment vertical="center"/>
    </xf>
    <xf numFmtId="0" fontId="183" fillId="16" borderId="13" xfId="0" applyFont="1" applyFill="1" applyBorder="1" applyAlignment="1" applyProtection="1">
      <alignment vertical="center"/>
    </xf>
    <xf numFmtId="0" fontId="162" fillId="16" borderId="12" xfId="0" applyFont="1" applyFill="1" applyBorder="1" applyProtection="1"/>
    <xf numFmtId="169" fontId="162" fillId="16" borderId="12" xfId="0" applyNumberFormat="1" applyFont="1" applyFill="1" applyBorder="1" applyProtection="1"/>
    <xf numFmtId="0" fontId="157" fillId="16" borderId="12" xfId="0" applyFont="1" applyFill="1" applyBorder="1" applyAlignment="1" applyProtection="1">
      <alignment horizontal="center"/>
    </xf>
    <xf numFmtId="1" fontId="173" fillId="16" borderId="12" xfId="0" applyNumberFormat="1" applyFont="1" applyFill="1" applyBorder="1" applyAlignment="1" applyProtection="1">
      <alignment vertical="center"/>
    </xf>
    <xf numFmtId="0" fontId="158" fillId="0" borderId="7" xfId="0" applyFont="1" applyBorder="1" applyAlignment="1" applyProtection="1">
      <alignment horizontal="center" vertical="center"/>
      <protection locked="0"/>
    </xf>
    <xf numFmtId="0" fontId="162" fillId="0" borderId="0" xfId="0" applyFont="1" applyBorder="1" applyAlignment="1" applyProtection="1">
      <alignment vertical="center"/>
    </xf>
    <xf numFmtId="0" fontId="162" fillId="0" borderId="0" xfId="0" applyFont="1" applyFill="1" applyBorder="1" applyAlignment="1" applyProtection="1">
      <alignment horizontal="center" vertical="center"/>
    </xf>
    <xf numFmtId="170" fontId="162" fillId="0" borderId="2" xfId="0" applyNumberFormat="1" applyFont="1" applyFill="1" applyBorder="1" applyAlignment="1" applyProtection="1">
      <alignment horizontal="center" vertical="center"/>
    </xf>
    <xf numFmtId="0" fontId="177" fillId="0" borderId="9" xfId="0" applyFont="1" applyBorder="1" applyAlignment="1" applyProtection="1">
      <alignment horizontal="left"/>
    </xf>
    <xf numFmtId="0" fontId="177" fillId="0" borderId="0" xfId="0" applyFont="1" applyBorder="1" applyAlignment="1" applyProtection="1">
      <alignment horizontal="left"/>
    </xf>
    <xf numFmtId="0" fontId="177" fillId="0" borderId="11" xfId="0" applyFont="1" applyBorder="1" applyAlignment="1" applyProtection="1">
      <alignment horizontal="left"/>
    </xf>
    <xf numFmtId="0" fontId="168" fillId="0" borderId="70" xfId="0" applyFont="1" applyBorder="1" applyProtection="1"/>
    <xf numFmtId="0" fontId="185" fillId="0" borderId="0" xfId="0" applyFont="1" applyBorder="1" applyAlignment="1" applyProtection="1">
      <alignment horizontal="center"/>
    </xf>
    <xf numFmtId="0" fontId="167" fillId="0" borderId="0" xfId="0" applyFont="1" applyBorder="1" applyAlignment="1" applyProtection="1">
      <alignment horizontal="center"/>
    </xf>
    <xf numFmtId="0" fontId="162" fillId="0" borderId="5" xfId="0" applyFont="1" applyBorder="1" applyProtection="1"/>
    <xf numFmtId="0" fontId="162" fillId="0" borderId="9" xfId="0" applyFont="1" applyBorder="1" applyProtection="1">
      <protection locked="0"/>
    </xf>
    <xf numFmtId="0" fontId="158" fillId="0" borderId="0" xfId="0" applyFont="1" applyBorder="1" applyAlignment="1" applyProtection="1">
      <alignment horizontal="center"/>
      <protection locked="0"/>
    </xf>
    <xf numFmtId="0" fontId="167" fillId="0" borderId="0" xfId="0" applyFont="1" applyFill="1" applyBorder="1" applyAlignment="1" applyProtection="1">
      <alignment horizontal="left"/>
      <protection locked="0"/>
    </xf>
    <xf numFmtId="0" fontId="162" fillId="0" borderId="6" xfId="0" applyFont="1" applyBorder="1" applyProtection="1">
      <protection locked="0"/>
    </xf>
    <xf numFmtId="0" fontId="162" fillId="0" borderId="70" xfId="0" applyFont="1" applyBorder="1" applyProtection="1">
      <protection locked="0"/>
    </xf>
    <xf numFmtId="0" fontId="162" fillId="0" borderId="1" xfId="0" applyFont="1" applyBorder="1" applyProtection="1">
      <protection locked="0"/>
    </xf>
    <xf numFmtId="0" fontId="185" fillId="0" borderId="34" xfId="0" applyFont="1" applyBorder="1" applyAlignment="1" applyProtection="1">
      <alignment horizontal="center"/>
    </xf>
    <xf numFmtId="0" fontId="162" fillId="0" borderId="5" xfId="0" applyFont="1" applyBorder="1" applyProtection="1">
      <protection locked="0"/>
    </xf>
    <xf numFmtId="0" fontId="185" fillId="0" borderId="34" xfId="0" applyFont="1" applyBorder="1" applyAlignment="1" applyProtection="1">
      <alignment horizontal="center"/>
      <protection locked="0"/>
    </xf>
    <xf numFmtId="0" fontId="162" fillId="0" borderId="32" xfId="0" applyFont="1" applyBorder="1" applyProtection="1">
      <protection locked="0"/>
    </xf>
    <xf numFmtId="0" fontId="167" fillId="0" borderId="2" xfId="0" applyFont="1" applyFill="1" applyBorder="1" applyAlignment="1" applyProtection="1">
      <alignment horizontal="left"/>
      <protection locked="0"/>
    </xf>
    <xf numFmtId="0" fontId="162" fillId="0" borderId="2" xfId="0" applyFont="1" applyBorder="1" applyProtection="1">
      <protection locked="0"/>
    </xf>
    <xf numFmtId="0" fontId="162" fillId="0" borderId="55" xfId="0" applyFont="1" applyBorder="1" applyProtection="1">
      <protection locked="0"/>
    </xf>
    <xf numFmtId="0" fontId="164" fillId="0" borderId="9" xfId="0" applyFont="1" applyFill="1" applyBorder="1" applyAlignment="1" applyProtection="1">
      <alignment vertical="center"/>
      <protection locked="0"/>
    </xf>
    <xf numFmtId="0" fontId="164" fillId="0" borderId="0" xfId="0" applyFont="1" applyFill="1" applyBorder="1" applyAlignment="1" applyProtection="1">
      <alignment vertical="center"/>
      <protection locked="0"/>
    </xf>
    <xf numFmtId="0" fontId="178" fillId="0" borderId="0" xfId="0" applyFont="1" applyFill="1" applyBorder="1" applyAlignment="1" applyProtection="1">
      <alignment horizontal="center" vertical="center"/>
      <protection locked="0"/>
    </xf>
    <xf numFmtId="0" fontId="162" fillId="0" borderId="1" xfId="0" applyFont="1" applyFill="1" applyBorder="1" applyProtection="1">
      <protection locked="0"/>
    </xf>
    <xf numFmtId="0" fontId="167" fillId="0" borderId="0" xfId="0" applyFont="1" applyBorder="1" applyAlignment="1" applyProtection="1">
      <protection locked="0"/>
    </xf>
    <xf numFmtId="0" fontId="167" fillId="0" borderId="6" xfId="0" applyFont="1" applyFill="1" applyBorder="1" applyAlignment="1" applyProtection="1">
      <alignment horizontal="center"/>
      <protection locked="0"/>
    </xf>
    <xf numFmtId="0" fontId="185" fillId="0" borderId="0" xfId="0" applyFont="1" applyBorder="1" applyAlignment="1" applyProtection="1">
      <alignment horizontal="center"/>
      <protection locked="0"/>
    </xf>
    <xf numFmtId="0" fontId="164" fillId="6" borderId="14" xfId="0" applyFont="1" applyFill="1" applyBorder="1" applyAlignment="1" applyProtection="1">
      <alignment horizontal="center" vertical="center"/>
    </xf>
    <xf numFmtId="0" fontId="183" fillId="0" borderId="9" xfId="0" applyFont="1" applyFill="1" applyBorder="1" applyAlignment="1" applyProtection="1">
      <alignment vertical="center"/>
    </xf>
    <xf numFmtId="0" fontId="183" fillId="0" borderId="0" xfId="0" applyFont="1" applyFill="1" applyBorder="1" applyAlignment="1" applyProtection="1">
      <alignment vertical="center"/>
    </xf>
    <xf numFmtId="0" fontId="167" fillId="0" borderId="32" xfId="0" applyFont="1" applyBorder="1" applyProtection="1">
      <protection locked="0"/>
    </xf>
    <xf numFmtId="0" fontId="167" fillId="0" borderId="11" xfId="0" applyFont="1" applyFill="1" applyBorder="1" applyAlignment="1" applyProtection="1">
      <alignment vertical="center"/>
      <protection locked="0"/>
    </xf>
    <xf numFmtId="0" fontId="167" fillId="0" borderId="9" xfId="0" applyFont="1" applyBorder="1" applyProtection="1">
      <protection locked="0"/>
    </xf>
    <xf numFmtId="0" fontId="182" fillId="0" borderId="6" xfId="0" applyFont="1" applyBorder="1" applyAlignment="1" applyProtection="1">
      <protection locked="0"/>
    </xf>
    <xf numFmtId="169" fontId="162" fillId="0" borderId="0" xfId="0" applyNumberFormat="1" applyFont="1" applyBorder="1" applyAlignment="1" applyProtection="1">
      <alignment horizontal="center"/>
      <protection locked="0"/>
    </xf>
    <xf numFmtId="0" fontId="162" fillId="0" borderId="0" xfId="0" applyFont="1" applyProtection="1">
      <protection locked="0"/>
    </xf>
    <xf numFmtId="1" fontId="183" fillId="9" borderId="14" xfId="0" applyNumberFormat="1" applyFont="1" applyFill="1" applyBorder="1" applyAlignment="1" applyProtection="1">
      <alignment horizontal="center" vertical="center"/>
      <protection locked="0"/>
    </xf>
    <xf numFmtId="0" fontId="186" fillId="0" borderId="0" xfId="0" quotePrefix="1" applyFont="1" applyBorder="1" applyAlignment="1" applyProtection="1">
      <alignment horizontal="left"/>
      <protection locked="0"/>
    </xf>
    <xf numFmtId="0" fontId="180" fillId="0" borderId="0" xfId="0" applyFont="1" applyAlignment="1" applyProtection="1">
      <alignment vertical="center" wrapText="1"/>
      <protection locked="0"/>
    </xf>
    <xf numFmtId="0" fontId="180" fillId="0" borderId="0" xfId="0" applyFont="1" applyBorder="1" applyAlignment="1" applyProtection="1">
      <alignment vertical="center" wrapText="1"/>
      <protection locked="0"/>
    </xf>
    <xf numFmtId="169" fontId="162" fillId="0" borderId="34" xfId="0" applyNumberFormat="1" applyFont="1" applyFill="1" applyBorder="1" applyProtection="1">
      <protection locked="0"/>
    </xf>
    <xf numFmtId="0" fontId="162" fillId="0" borderId="34" xfId="0" applyFont="1" applyFill="1" applyBorder="1" applyProtection="1">
      <protection locked="0"/>
    </xf>
    <xf numFmtId="169" fontId="162" fillId="0" borderId="34" xfId="0" applyNumberFormat="1" applyFont="1" applyBorder="1" applyProtection="1">
      <protection locked="0"/>
    </xf>
    <xf numFmtId="0" fontId="162" fillId="0" borderId="34" xfId="0" applyFont="1" applyBorder="1" applyProtection="1">
      <protection locked="0"/>
    </xf>
    <xf numFmtId="2" fontId="162" fillId="0" borderId="0" xfId="0" applyNumberFormat="1" applyFont="1" applyFill="1" applyBorder="1" applyProtection="1">
      <protection locked="0"/>
    </xf>
    <xf numFmtId="2" fontId="162" fillId="0" borderId="34" xfId="0" applyNumberFormat="1" applyFont="1" applyFill="1" applyBorder="1" applyProtection="1">
      <protection locked="0"/>
    </xf>
    <xf numFmtId="0" fontId="162" fillId="0" borderId="9" xfId="0" applyFont="1" applyBorder="1"/>
    <xf numFmtId="169" fontId="162" fillId="0" borderId="0" xfId="0" applyNumberFormat="1" applyFont="1" applyBorder="1"/>
    <xf numFmtId="2" fontId="162" fillId="0" borderId="0" xfId="0" applyNumberFormat="1" applyFont="1" applyBorder="1"/>
    <xf numFmtId="2" fontId="167" fillId="0" borderId="0" xfId="0" applyNumberFormat="1" applyFont="1" applyFill="1" applyBorder="1"/>
    <xf numFmtId="1" fontId="183" fillId="10" borderId="14" xfId="0" applyNumberFormat="1" applyFont="1" applyFill="1" applyBorder="1" applyAlignment="1">
      <alignment horizontal="center" vertical="center"/>
    </xf>
    <xf numFmtId="0" fontId="157" fillId="0" borderId="0" xfId="0" applyFont="1" applyBorder="1" applyAlignment="1">
      <alignment horizontal="center"/>
    </xf>
    <xf numFmtId="1" fontId="163" fillId="0" borderId="0" xfId="0" applyNumberFormat="1" applyFont="1" applyBorder="1" applyAlignment="1">
      <alignment horizontal="center"/>
    </xf>
    <xf numFmtId="1" fontId="163" fillId="0" borderId="0" xfId="0" applyNumberFormat="1" applyFont="1" applyBorder="1" applyAlignment="1">
      <alignment horizontal="left"/>
    </xf>
    <xf numFmtId="1" fontId="187" fillId="11" borderId="12" xfId="0" applyNumberFormat="1" applyFont="1" applyFill="1" applyBorder="1" applyAlignment="1">
      <alignment horizontal="center" vertical="center"/>
    </xf>
    <xf numFmtId="1" fontId="187" fillId="11" borderId="12" xfId="0" applyNumberFormat="1" applyFont="1" applyFill="1" applyBorder="1" applyAlignment="1">
      <alignment horizontal="left"/>
    </xf>
    <xf numFmtId="0" fontId="188" fillId="11" borderId="12" xfId="0" applyFont="1" applyFill="1" applyBorder="1"/>
    <xf numFmtId="0" fontId="188" fillId="11" borderId="14" xfId="0" applyFont="1" applyFill="1" applyBorder="1"/>
    <xf numFmtId="0" fontId="152" fillId="0" borderId="0" xfId="0" applyFont="1" applyBorder="1" applyAlignment="1" applyProtection="1">
      <alignment horizontal="center" vertical="center"/>
      <protection locked="0"/>
    </xf>
    <xf numFmtId="0" fontId="152" fillId="0" borderId="0" xfId="0" applyFont="1" applyBorder="1" applyAlignment="1" applyProtection="1">
      <alignment horizontal="center"/>
      <protection locked="0"/>
    </xf>
    <xf numFmtId="0" fontId="156" fillId="0" borderId="0" xfId="0" applyFont="1" applyBorder="1" applyAlignment="1" applyProtection="1">
      <alignment vertical="center"/>
      <protection locked="0"/>
    </xf>
    <xf numFmtId="0" fontId="158" fillId="0" borderId="69" xfId="0" applyFont="1" applyBorder="1" applyAlignment="1" applyProtection="1">
      <alignment horizontal="center"/>
      <protection locked="0"/>
    </xf>
    <xf numFmtId="0" fontId="152" fillId="0" borderId="2" xfId="0" applyFont="1" applyBorder="1" applyAlignment="1" applyProtection="1">
      <alignment horizontal="center"/>
      <protection locked="0"/>
    </xf>
    <xf numFmtId="0" fontId="158" fillId="0" borderId="69" xfId="0" applyFont="1" applyBorder="1" applyAlignment="1" applyProtection="1">
      <alignment horizontal="center" vertical="center"/>
      <protection locked="0"/>
    </xf>
    <xf numFmtId="0" fontId="158" fillId="0" borderId="69" xfId="0" applyFont="1" applyBorder="1" applyAlignment="1" applyProtection="1">
      <alignment horizontal="center" vertical="center" wrapText="1"/>
      <protection locked="0"/>
    </xf>
    <xf numFmtId="0" fontId="158" fillId="4" borderId="14" xfId="0" applyFont="1" applyFill="1" applyBorder="1" applyAlignment="1" applyProtection="1">
      <alignment horizontal="left"/>
      <protection locked="0"/>
    </xf>
    <xf numFmtId="0" fontId="158" fillId="0" borderId="69" xfId="0" applyFont="1" applyBorder="1" applyAlignment="1" applyProtection="1">
      <alignment horizontal="center" vertical="center" wrapText="1"/>
    </xf>
    <xf numFmtId="0" fontId="158" fillId="0" borderId="44" xfId="0" applyFont="1" applyBorder="1" applyAlignment="1" applyProtection="1">
      <alignment horizontal="center" vertical="center" wrapText="1"/>
      <protection locked="0"/>
    </xf>
    <xf numFmtId="0" fontId="158" fillId="0" borderId="66" xfId="0" applyFont="1" applyBorder="1" applyAlignment="1" applyProtection="1">
      <alignment horizontal="center" vertical="center" wrapText="1"/>
      <protection locked="0"/>
    </xf>
    <xf numFmtId="0" fontId="158" fillId="0" borderId="34" xfId="0" applyFont="1" applyFill="1" applyBorder="1" applyAlignment="1" applyProtection="1">
      <alignment vertical="center"/>
      <protection locked="0"/>
    </xf>
    <xf numFmtId="0" fontId="163" fillId="0" borderId="6" xfId="0" applyFont="1" applyBorder="1" applyAlignment="1" applyProtection="1">
      <alignment vertical="center"/>
      <protection locked="0"/>
    </xf>
    <xf numFmtId="169" fontId="156" fillId="0" borderId="0" xfId="0" applyNumberFormat="1" applyFont="1" applyBorder="1" applyAlignment="1" applyProtection="1">
      <alignment horizontal="left" vertical="center"/>
      <protection locked="0"/>
    </xf>
    <xf numFmtId="169" fontId="156" fillId="0" borderId="0" xfId="0" applyNumberFormat="1" applyFont="1" applyBorder="1" applyAlignment="1" applyProtection="1">
      <alignment vertical="center"/>
      <protection locked="0"/>
    </xf>
    <xf numFmtId="0" fontId="156" fillId="0" borderId="0" xfId="0" applyFont="1" applyFill="1" applyBorder="1" applyAlignment="1" applyProtection="1">
      <alignment vertical="center"/>
      <protection locked="0"/>
    </xf>
    <xf numFmtId="169" fontId="162" fillId="0" borderId="0" xfId="0" applyNumberFormat="1" applyFont="1" applyBorder="1" applyAlignment="1" applyProtection="1">
      <alignment horizontal="center" vertical="center"/>
      <protection locked="0"/>
    </xf>
    <xf numFmtId="0" fontId="162" fillId="0" borderId="0" xfId="0" applyFont="1" applyBorder="1" applyAlignment="1" applyProtection="1">
      <alignment horizontal="center" vertical="center"/>
      <protection locked="0"/>
    </xf>
    <xf numFmtId="0" fontId="158" fillId="0" borderId="34" xfId="0" applyFont="1" applyBorder="1" applyAlignment="1" applyProtection="1">
      <alignment vertical="center"/>
      <protection locked="0"/>
    </xf>
    <xf numFmtId="0" fontId="162" fillId="2" borderId="47" xfId="0" applyFont="1" applyFill="1" applyBorder="1" applyAlignment="1" applyProtection="1">
      <alignment horizontal="left" vertical="center"/>
      <protection locked="0"/>
    </xf>
    <xf numFmtId="0" fontId="162" fillId="2" borderId="38" xfId="0" applyFont="1" applyFill="1" applyBorder="1" applyAlignment="1" applyProtection="1">
      <alignment horizontal="left" vertical="center"/>
      <protection locked="0"/>
    </xf>
    <xf numFmtId="0" fontId="163" fillId="0" borderId="6" xfId="0" applyFont="1" applyBorder="1" applyAlignment="1" applyProtection="1">
      <alignment horizontal="center" vertical="center"/>
      <protection locked="0"/>
    </xf>
    <xf numFmtId="0" fontId="163" fillId="0" borderId="6" xfId="0" applyFont="1" applyBorder="1" applyAlignment="1">
      <alignment horizontal="center" vertical="center"/>
    </xf>
    <xf numFmtId="0" fontId="185" fillId="0" borderId="0" xfId="0" applyFont="1" applyBorder="1" applyAlignment="1" applyProtection="1">
      <alignment horizontal="center" vertical="center"/>
      <protection locked="0"/>
    </xf>
    <xf numFmtId="0" fontId="158" fillId="4" borderId="14" xfId="0" applyFont="1" applyFill="1" applyBorder="1" applyAlignment="1" applyProtection="1">
      <alignment horizontal="left" vertical="center"/>
      <protection locked="0"/>
    </xf>
    <xf numFmtId="0" fontId="187" fillId="15" borderId="13" xfId="0" applyFont="1" applyFill="1" applyBorder="1" applyAlignment="1" applyProtection="1">
      <alignment horizontal="right" vertical="center"/>
      <protection locked="0"/>
    </xf>
    <xf numFmtId="0" fontId="187" fillId="15" borderId="12" xfId="0" applyFont="1" applyFill="1" applyBorder="1" applyAlignment="1" applyProtection="1">
      <alignment horizontal="right" vertical="center"/>
      <protection locked="0"/>
    </xf>
    <xf numFmtId="1" fontId="183" fillId="15" borderId="12" xfId="0" applyNumberFormat="1" applyFont="1" applyFill="1" applyBorder="1" applyAlignment="1" applyProtection="1">
      <alignment horizontal="center" vertical="center"/>
    </xf>
    <xf numFmtId="1" fontId="183" fillId="15" borderId="12" xfId="0" applyNumberFormat="1" applyFont="1" applyFill="1" applyBorder="1" applyAlignment="1" applyProtection="1">
      <alignment horizontal="center" vertical="center"/>
      <protection locked="0"/>
    </xf>
    <xf numFmtId="0" fontId="157" fillId="18" borderId="3" xfId="0" applyFont="1" applyFill="1" applyBorder="1" applyAlignment="1" applyProtection="1">
      <alignment horizontal="center" vertical="center"/>
    </xf>
    <xf numFmtId="0" fontId="156" fillId="18" borderId="3" xfId="0" applyFont="1" applyFill="1" applyBorder="1" applyAlignment="1" applyProtection="1">
      <alignment horizontal="center" vertical="center"/>
    </xf>
    <xf numFmtId="173" fontId="156" fillId="18" borderId="3" xfId="0" applyNumberFormat="1" applyFont="1" applyFill="1" applyBorder="1" applyAlignment="1" applyProtection="1">
      <alignment horizontal="center" vertical="center"/>
    </xf>
    <xf numFmtId="0" fontId="157" fillId="18" borderId="7" xfId="0" applyFont="1" applyFill="1" applyBorder="1" applyAlignment="1" applyProtection="1">
      <alignment horizontal="center" vertical="center"/>
    </xf>
    <xf numFmtId="0" fontId="156" fillId="18" borderId="7" xfId="0" applyFont="1" applyFill="1" applyBorder="1" applyAlignment="1" applyProtection="1">
      <alignment horizontal="center" vertical="center"/>
    </xf>
    <xf numFmtId="173" fontId="156" fillId="18" borderId="7" xfId="0" applyNumberFormat="1" applyFont="1" applyFill="1" applyBorder="1" applyAlignment="1" applyProtection="1">
      <alignment horizontal="center" vertical="center"/>
    </xf>
    <xf numFmtId="0" fontId="165" fillId="18" borderId="7" xfId="0" applyFont="1" applyFill="1" applyBorder="1" applyAlignment="1" applyProtection="1">
      <alignment horizontal="center" vertical="center"/>
    </xf>
    <xf numFmtId="0" fontId="165" fillId="18" borderId="3" xfId="0" applyFont="1" applyFill="1" applyBorder="1" applyAlignment="1" applyProtection="1">
      <alignment horizontal="center" vertical="center"/>
    </xf>
    <xf numFmtId="0" fontId="165" fillId="18" borderId="4" xfId="0" applyFont="1" applyFill="1" applyBorder="1" applyAlignment="1" applyProtection="1">
      <alignment horizontal="center" vertical="center"/>
    </xf>
    <xf numFmtId="0" fontId="156" fillId="18" borderId="4" xfId="0" applyFont="1" applyFill="1" applyBorder="1" applyAlignment="1" applyProtection="1">
      <alignment horizontal="center" vertical="center"/>
    </xf>
    <xf numFmtId="173" fontId="156" fillId="18" borderId="4" xfId="0" applyNumberFormat="1" applyFont="1" applyFill="1" applyBorder="1" applyAlignment="1" applyProtection="1">
      <alignment horizontal="center" vertical="center"/>
    </xf>
    <xf numFmtId="0" fontId="157" fillId="18" borderId="3" xfId="0" applyFont="1" applyFill="1" applyBorder="1" applyAlignment="1" applyProtection="1">
      <alignment horizontal="center" vertical="center" wrapText="1"/>
    </xf>
    <xf numFmtId="0" fontId="157" fillId="15" borderId="3" xfId="0" applyFont="1" applyFill="1" applyBorder="1" applyAlignment="1" applyProtection="1">
      <alignment horizontal="center" vertical="center"/>
    </xf>
    <xf numFmtId="0" fontId="156" fillId="15" borderId="3" xfId="0" applyFont="1" applyFill="1" applyBorder="1" applyAlignment="1" applyProtection="1">
      <alignment horizontal="center" vertical="center"/>
    </xf>
    <xf numFmtId="173" fontId="156" fillId="15" borderId="3" xfId="0" applyNumberFormat="1" applyFont="1" applyFill="1" applyBorder="1" applyAlignment="1" applyProtection="1">
      <alignment horizontal="center" vertical="center"/>
    </xf>
    <xf numFmtId="0" fontId="154"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0" fontId="8" fillId="0" borderId="0" xfId="0" applyFont="1" applyAlignment="1">
      <alignment horizontal="center" vertical="center"/>
    </xf>
    <xf numFmtId="0" fontId="19" fillId="0" borderId="9" xfId="0" applyFont="1" applyBorder="1" applyAlignment="1">
      <alignment horizontal="center" vertical="center" wrapText="1"/>
    </xf>
    <xf numFmtId="0" fontId="113" fillId="0" borderId="0" xfId="0" applyFont="1"/>
    <xf numFmtId="0" fontId="114" fillId="0" borderId="0" xfId="0" applyFont="1"/>
    <xf numFmtId="172" fontId="20" fillId="15" borderId="0" xfId="0" applyNumberFormat="1" applyFont="1" applyFill="1" applyAlignment="1">
      <alignment horizontal="center" vertical="center"/>
    </xf>
    <xf numFmtId="172" fontId="19" fillId="15" borderId="0" xfId="0" applyNumberFormat="1" applyFont="1" applyFill="1" applyAlignment="1">
      <alignment horizontal="center" vertical="center"/>
    </xf>
    <xf numFmtId="169" fontId="162" fillId="2" borderId="41" xfId="0" applyNumberFormat="1" applyFont="1" applyFill="1" applyBorder="1" applyAlignment="1" applyProtection="1">
      <alignment horizontal="center" vertical="center"/>
      <protection locked="0"/>
    </xf>
    <xf numFmtId="169" fontId="162" fillId="2" borderId="28" xfId="0" applyNumberFormat="1" applyFont="1" applyFill="1" applyBorder="1" applyAlignment="1" applyProtection="1">
      <alignment horizontal="center" vertical="center"/>
      <protection locked="0"/>
    </xf>
    <xf numFmtId="0" fontId="162" fillId="2" borderId="3" xfId="0" applyFont="1" applyFill="1" applyBorder="1" applyAlignment="1" applyProtection="1">
      <alignment horizontal="center" vertical="center"/>
      <protection locked="0"/>
    </xf>
    <xf numFmtId="0" fontId="13" fillId="0" borderId="0" xfId="0" applyFont="1" applyBorder="1" applyAlignment="1">
      <alignment horizontal="center"/>
    </xf>
    <xf numFmtId="0" fontId="13" fillId="0" borderId="12" xfId="0" applyFont="1" applyBorder="1" applyAlignment="1" applyProtection="1">
      <alignment horizontal="center" vertical="center"/>
    </xf>
    <xf numFmtId="44" fontId="63" fillId="19" borderId="71" xfId="2" applyFont="1" applyFill="1" applyBorder="1" applyAlignment="1" applyProtection="1">
      <alignment horizontal="right" vertical="center"/>
    </xf>
    <xf numFmtId="42" fontId="63" fillId="19" borderId="71" xfId="2" applyNumberFormat="1" applyFont="1" applyFill="1" applyBorder="1" applyAlignment="1" applyProtection="1">
      <alignment horizontal="right" vertical="center"/>
      <protection locked="0"/>
    </xf>
    <xf numFmtId="42" fontId="63" fillId="19" borderId="71" xfId="2" applyNumberFormat="1" applyFont="1" applyFill="1" applyBorder="1" applyAlignment="1" applyProtection="1">
      <alignment horizontal="right" vertical="center"/>
    </xf>
    <xf numFmtId="44" fontId="63" fillId="19" borderId="71" xfId="2" quotePrefix="1" applyFont="1" applyFill="1" applyBorder="1" applyAlignment="1" applyProtection="1">
      <alignment horizontal="right" vertical="center"/>
    </xf>
    <xf numFmtId="44" fontId="63" fillId="19" borderId="71" xfId="2" applyFont="1" applyFill="1" applyBorder="1" applyAlignment="1" applyProtection="1">
      <alignment horizontal="right" vertical="center"/>
      <protection locked="0"/>
    </xf>
    <xf numFmtId="44" fontId="63" fillId="19" borderId="72" xfId="2" applyFont="1" applyFill="1" applyBorder="1" applyAlignment="1" applyProtection="1">
      <alignment horizontal="right" vertical="center"/>
      <protection locked="0"/>
    </xf>
    <xf numFmtId="168" fontId="7" fillId="20" borderId="71" xfId="2" applyNumberFormat="1" applyFont="1" applyFill="1" applyBorder="1" applyAlignment="1" applyProtection="1">
      <alignment horizontal="center" vertical="center"/>
    </xf>
    <xf numFmtId="168" fontId="7" fillId="20" borderId="71" xfId="2" applyNumberFormat="1" applyFont="1" applyFill="1" applyBorder="1" applyAlignment="1" applyProtection="1">
      <alignment horizontal="center" vertical="center"/>
      <protection locked="0"/>
    </xf>
    <xf numFmtId="168" fontId="7" fillId="20" borderId="71" xfId="2" quotePrefix="1" applyNumberFormat="1" applyFont="1" applyFill="1" applyBorder="1" applyAlignment="1" applyProtection="1">
      <alignment horizontal="center" vertical="center"/>
    </xf>
    <xf numFmtId="168" fontId="7" fillId="20" borderId="72" xfId="2" applyNumberFormat="1" applyFont="1" applyFill="1" applyBorder="1" applyAlignment="1" applyProtection="1">
      <alignment horizontal="center" vertical="center"/>
      <protection locked="0"/>
    </xf>
    <xf numFmtId="7" fontId="20" fillId="19" borderId="73" xfId="2" quotePrefix="1" applyNumberFormat="1" applyFont="1" applyFill="1" applyBorder="1" applyAlignment="1" applyProtection="1">
      <alignment horizontal="center" vertical="center"/>
    </xf>
    <xf numFmtId="7" fontId="189" fillId="20" borderId="73" xfId="2" quotePrefix="1" applyNumberFormat="1" applyFont="1" applyFill="1" applyBorder="1" applyAlignment="1" applyProtection="1">
      <alignment horizontal="center" vertical="center"/>
    </xf>
    <xf numFmtId="0" fontId="190" fillId="0" borderId="74" xfId="0" applyFont="1" applyBorder="1" applyAlignment="1">
      <alignment horizontal="center" vertical="center"/>
    </xf>
    <xf numFmtId="172" fontId="190" fillId="0" borderId="74" xfId="15" applyNumberFormat="1" applyFont="1" applyBorder="1" applyAlignment="1">
      <alignment horizontal="center" vertical="center"/>
    </xf>
    <xf numFmtId="172" fontId="190" fillId="21" borderId="74" xfId="15" applyNumberFormat="1" applyFont="1" applyFill="1" applyBorder="1" applyAlignment="1">
      <alignment horizontal="center" vertical="center"/>
    </xf>
    <xf numFmtId="172" fontId="190" fillId="0" borderId="67" xfId="15" applyNumberFormat="1" applyFont="1" applyBorder="1" applyAlignment="1">
      <alignment horizontal="center" vertical="center"/>
    </xf>
    <xf numFmtId="7" fontId="7" fillId="22" borderId="72" xfId="2" applyNumberFormat="1" applyFont="1" applyFill="1" applyBorder="1" applyAlignment="1" applyProtection="1">
      <alignment horizontal="right" vertical="center"/>
      <protection locked="0"/>
    </xf>
    <xf numFmtId="0" fontId="0" fillId="0" borderId="0" xfId="0" applyBorder="1" applyAlignment="1">
      <alignment vertical="center"/>
    </xf>
    <xf numFmtId="0" fontId="13" fillId="0" borderId="0" xfId="0" applyFont="1" applyFill="1" applyBorder="1" applyAlignment="1">
      <alignment horizontal="left" vertical="center"/>
    </xf>
    <xf numFmtId="0" fontId="13" fillId="15" borderId="0" xfId="0" applyFont="1" applyFill="1" applyBorder="1" applyAlignment="1">
      <alignment horizontal="left"/>
    </xf>
    <xf numFmtId="0" fontId="0" fillId="15" borderId="0" xfId="0" applyFill="1" applyBorder="1"/>
    <xf numFmtId="0" fontId="0" fillId="15" borderId="0" xfId="0" applyFill="1" applyBorder="1" applyAlignment="1">
      <alignment horizontal="center"/>
    </xf>
    <xf numFmtId="0" fontId="13" fillId="0" borderId="0" xfId="0" applyFont="1" applyFill="1" applyBorder="1" applyAlignment="1">
      <alignment horizontal="center"/>
    </xf>
    <xf numFmtId="0" fontId="13" fillId="15" borderId="0" xfId="0" applyFont="1" applyFill="1" applyBorder="1" applyAlignment="1">
      <alignment horizontal="center"/>
    </xf>
    <xf numFmtId="0" fontId="13" fillId="4" borderId="5" xfId="0" applyFont="1" applyFill="1" applyBorder="1" applyAlignment="1">
      <alignment horizontal="center"/>
    </xf>
    <xf numFmtId="0" fontId="13" fillId="0" borderId="0" xfId="0" applyFont="1" applyFill="1" applyBorder="1" applyAlignment="1">
      <alignment horizontal="center" vertical="center"/>
    </xf>
    <xf numFmtId="0" fontId="13" fillId="4" borderId="5" xfId="0" applyFont="1" applyFill="1" applyBorder="1" applyAlignment="1">
      <alignment horizontal="center" vertical="center"/>
    </xf>
    <xf numFmtId="0" fontId="13" fillId="0" borderId="44" xfId="0" applyFont="1" applyBorder="1" applyAlignment="1">
      <alignment horizontal="center" vertical="center"/>
    </xf>
    <xf numFmtId="0" fontId="19" fillId="0" borderId="44" xfId="0" applyFont="1" applyBorder="1" applyAlignment="1">
      <alignment horizontal="center" vertical="center"/>
    </xf>
    <xf numFmtId="0" fontId="19" fillId="0" borderId="66" xfId="0" applyFont="1" applyBorder="1" applyAlignment="1">
      <alignment horizontal="center"/>
    </xf>
    <xf numFmtId="0" fontId="13" fillId="0" borderId="44" xfId="0" applyFont="1" applyBorder="1" applyAlignment="1">
      <alignment horizontal="center"/>
    </xf>
    <xf numFmtId="0" fontId="19" fillId="0" borderId="44" xfId="0" applyFont="1" applyBorder="1" applyAlignment="1">
      <alignment horizontal="center"/>
    </xf>
    <xf numFmtId="0" fontId="41" fillId="0" borderId="11" xfId="0" applyFont="1" applyBorder="1" applyProtection="1"/>
    <xf numFmtId="0" fontId="13" fillId="13" borderId="0" xfId="0" applyFont="1" applyFill="1" applyBorder="1" applyAlignment="1"/>
    <xf numFmtId="0" fontId="13" fillId="0" borderId="12" xfId="0" applyFont="1" applyBorder="1" applyAlignment="1">
      <alignment horizontal="center" vertical="center"/>
    </xf>
    <xf numFmtId="0" fontId="13" fillId="4" borderId="14" xfId="0" applyFont="1" applyFill="1" applyBorder="1" applyAlignment="1">
      <alignment horizontal="left" vertical="center"/>
    </xf>
    <xf numFmtId="0" fontId="19" fillId="0" borderId="0" xfId="0" applyFont="1" applyBorder="1" applyAlignment="1" applyProtection="1">
      <alignment horizontal="center" vertical="center"/>
    </xf>
    <xf numFmtId="0" fontId="13" fillId="0" borderId="0" xfId="0" applyFont="1" applyBorder="1" applyAlignment="1">
      <alignment horizontal="center" vertical="center"/>
    </xf>
    <xf numFmtId="0" fontId="19" fillId="0" borderId="0" xfId="0" applyFont="1" applyBorder="1" applyAlignment="1">
      <alignment horizontal="center" vertical="center"/>
    </xf>
    <xf numFmtId="0" fontId="162" fillId="2" borderId="41" xfId="0" applyFont="1" applyFill="1" applyBorder="1" applyAlignment="1" applyProtection="1">
      <alignment horizontal="center" vertical="center"/>
      <protection locked="0"/>
    </xf>
    <xf numFmtId="0" fontId="63" fillId="15" borderId="0" xfId="0" applyFont="1" applyFill="1" applyBorder="1" applyAlignment="1">
      <alignment vertical="center" wrapText="1"/>
    </xf>
    <xf numFmtId="0" fontId="13" fillId="0" borderId="58" xfId="0" applyFont="1" applyBorder="1" applyAlignment="1">
      <alignment horizontal="center"/>
    </xf>
    <xf numFmtId="0" fontId="13" fillId="0" borderId="60" xfId="0" applyFont="1" applyBorder="1" applyAlignment="1">
      <alignment horizontal="center"/>
    </xf>
    <xf numFmtId="0" fontId="13" fillId="0" borderId="53" xfId="0" applyFont="1" applyBorder="1" applyAlignment="1">
      <alignment horizontal="center"/>
    </xf>
    <xf numFmtId="0" fontId="13" fillId="0" borderId="36" xfId="0" applyFont="1" applyBorder="1" applyAlignment="1">
      <alignment horizontal="center"/>
    </xf>
    <xf numFmtId="0" fontId="5" fillId="0" borderId="13" xfId="0" applyFont="1" applyBorder="1" applyAlignment="1"/>
    <xf numFmtId="0" fontId="5" fillId="15" borderId="13" xfId="0" applyFont="1" applyFill="1" applyBorder="1" applyAlignment="1" applyProtection="1">
      <alignment horizontal="center" vertical="center"/>
    </xf>
    <xf numFmtId="17" fontId="0" fillId="0" borderId="0" xfId="0" quotePrefix="1" applyNumberFormat="1" applyFill="1" applyBorder="1"/>
    <xf numFmtId="0" fontId="13" fillId="0" borderId="41" xfId="0" applyFont="1" applyBorder="1" applyAlignment="1">
      <alignment horizontal="center"/>
    </xf>
    <xf numFmtId="0" fontId="13" fillId="0" borderId="42" xfId="0" applyFont="1" applyBorder="1" applyAlignment="1">
      <alignment horizontal="center"/>
    </xf>
    <xf numFmtId="0" fontId="13" fillId="0" borderId="28" xfId="0" applyFont="1" applyBorder="1" applyAlignment="1">
      <alignment horizontal="center"/>
    </xf>
    <xf numFmtId="0" fontId="13" fillId="0" borderId="29" xfId="0" applyFont="1" applyBorder="1" applyAlignment="1">
      <alignment horizontal="center"/>
    </xf>
    <xf numFmtId="169" fontId="0" fillId="2" borderId="41" xfId="0" applyNumberFormat="1" applyFill="1" applyBorder="1" applyAlignment="1" applyProtection="1">
      <alignment horizontal="center"/>
      <protection locked="0"/>
    </xf>
    <xf numFmtId="169" fontId="0" fillId="2" borderId="28" xfId="0" applyNumberFormat="1" applyFill="1" applyBorder="1" applyAlignment="1" applyProtection="1">
      <alignment horizontal="center"/>
      <protection locked="0"/>
    </xf>
    <xf numFmtId="0" fontId="5" fillId="0" borderId="64" xfId="0" applyFont="1" applyBorder="1" applyAlignment="1"/>
    <xf numFmtId="169" fontId="0" fillId="2" borderId="41" xfId="0" applyNumberFormat="1" applyFill="1" applyBorder="1" applyProtection="1">
      <protection locked="0"/>
    </xf>
    <xf numFmtId="169" fontId="0" fillId="2" borderId="28" xfId="0" applyNumberFormat="1" applyFill="1" applyBorder="1" applyProtection="1">
      <protection locked="0"/>
    </xf>
    <xf numFmtId="1" fontId="18" fillId="23" borderId="14" xfId="0" applyNumberFormat="1" applyFont="1" applyFill="1" applyBorder="1" applyAlignment="1">
      <alignment horizontal="center" vertical="center"/>
    </xf>
    <xf numFmtId="1" fontId="18" fillId="24" borderId="14" xfId="0" applyNumberFormat="1" applyFont="1" applyFill="1" applyBorder="1" applyAlignment="1">
      <alignment horizontal="center" vertical="center"/>
    </xf>
    <xf numFmtId="1" fontId="18" fillId="25" borderId="14" xfId="0" applyNumberFormat="1" applyFont="1" applyFill="1" applyBorder="1" applyAlignment="1">
      <alignment horizontal="center" vertical="center"/>
    </xf>
    <xf numFmtId="0" fontId="191" fillId="26" borderId="12" xfId="0" applyFont="1" applyFill="1" applyBorder="1" applyAlignment="1" applyProtection="1">
      <alignment horizontal="center" vertical="center"/>
    </xf>
    <xf numFmtId="0" fontId="191" fillId="26" borderId="14" xfId="0" applyFont="1" applyFill="1" applyBorder="1" applyAlignment="1">
      <alignment horizontal="center" vertical="center"/>
    </xf>
    <xf numFmtId="1" fontId="192" fillId="27" borderId="14" xfId="0" applyNumberFormat="1" applyFont="1" applyFill="1" applyBorder="1" applyAlignment="1">
      <alignment horizontal="center" vertical="center"/>
    </xf>
    <xf numFmtId="0" fontId="194" fillId="4" borderId="75" xfId="0" applyFont="1" applyFill="1" applyBorder="1" applyAlignment="1" applyProtection="1">
      <alignment horizontal="center" vertical="center"/>
    </xf>
    <xf numFmtId="7" fontId="193" fillId="4" borderId="4" xfId="0" applyNumberFormat="1" applyFont="1" applyFill="1" applyBorder="1" applyAlignment="1" applyProtection="1">
      <alignment horizontal="center" vertical="center"/>
    </xf>
    <xf numFmtId="168" fontId="193" fillId="0" borderId="24" xfId="0" applyNumberFormat="1" applyFont="1" applyBorder="1" applyAlignment="1" applyProtection="1">
      <alignment horizontal="center" vertical="center"/>
    </xf>
    <xf numFmtId="0" fontId="194" fillId="2" borderId="4" xfId="0" applyFont="1" applyFill="1" applyBorder="1" applyAlignment="1" applyProtection="1">
      <alignment horizontal="center" vertical="center"/>
    </xf>
    <xf numFmtId="0" fontId="0" fillId="15" borderId="0" xfId="0" applyFill="1"/>
    <xf numFmtId="0" fontId="154" fillId="15" borderId="0" xfId="0" applyFont="1" applyFill="1"/>
    <xf numFmtId="0" fontId="3" fillId="15" borderId="0" xfId="0" applyFont="1" applyFill="1"/>
    <xf numFmtId="0" fontId="8" fillId="15" borderId="0" xfId="0" applyFont="1" applyFill="1" applyAlignment="1">
      <alignment vertical="center"/>
    </xf>
    <xf numFmtId="0" fontId="4" fillId="15" borderId="0" xfId="0" applyFont="1" applyFill="1"/>
    <xf numFmtId="0" fontId="53" fillId="15" borderId="0" xfId="0" applyFont="1" applyFill="1" applyAlignment="1">
      <alignment vertical="center"/>
    </xf>
    <xf numFmtId="0" fontId="4" fillId="15" borderId="0" xfId="0" applyFont="1" applyFill="1" applyAlignment="1">
      <alignment vertical="center"/>
    </xf>
    <xf numFmtId="0" fontId="0" fillId="15" borderId="0" xfId="0" applyFill="1" applyProtection="1"/>
    <xf numFmtId="0" fontId="0" fillId="15" borderId="0" xfId="0" applyFill="1" applyBorder="1" applyAlignment="1" applyProtection="1">
      <alignment horizontal="center"/>
    </xf>
    <xf numFmtId="0" fontId="0" fillId="15" borderId="2" xfId="0" applyFill="1" applyBorder="1" applyAlignment="1" applyProtection="1">
      <alignment horizontal="center"/>
    </xf>
    <xf numFmtId="0" fontId="167" fillId="15" borderId="0" xfId="0" applyFont="1" applyFill="1" applyBorder="1" applyAlignment="1" applyProtection="1">
      <alignment horizontal="center"/>
    </xf>
    <xf numFmtId="0" fontId="16" fillId="15" borderId="2" xfId="0" applyFont="1" applyFill="1" applyBorder="1" applyAlignment="1" applyProtection="1">
      <alignment horizontal="right"/>
    </xf>
    <xf numFmtId="166" fontId="10" fillId="15" borderId="0" xfId="0" applyNumberFormat="1" applyFont="1" applyFill="1" applyBorder="1" applyAlignment="1" applyProtection="1">
      <alignment horizontal="center"/>
    </xf>
    <xf numFmtId="166" fontId="12" fillId="15" borderId="0" xfId="0" applyNumberFormat="1" applyFont="1" applyFill="1" applyBorder="1" applyAlignment="1" applyProtection="1">
      <alignment horizontal="center"/>
    </xf>
    <xf numFmtId="0" fontId="16" fillId="15" borderId="0" xfId="0" applyFont="1" applyFill="1" applyBorder="1" applyAlignment="1" applyProtection="1">
      <alignment horizontal="right"/>
    </xf>
    <xf numFmtId="0" fontId="35" fillId="15" borderId="1" xfId="0" applyFont="1" applyFill="1" applyBorder="1" applyAlignment="1" applyProtection="1">
      <alignment vertical="center"/>
    </xf>
    <xf numFmtId="0" fontId="3" fillId="15" borderId="0" xfId="0" applyFont="1" applyFill="1" applyAlignment="1">
      <alignment vertical="center"/>
    </xf>
    <xf numFmtId="0" fontId="35" fillId="15" borderId="0" xfId="0" applyFont="1" applyFill="1" applyBorder="1" applyAlignment="1" applyProtection="1">
      <alignment vertical="center"/>
    </xf>
    <xf numFmtId="172" fontId="13" fillId="2" borderId="66" xfId="0" applyNumberFormat="1" applyFont="1" applyFill="1" applyBorder="1" applyAlignment="1" applyProtection="1">
      <alignment horizontal="center" vertical="center"/>
      <protection locked="0"/>
    </xf>
    <xf numFmtId="0" fontId="20" fillId="4" borderId="28" xfId="0" quotePrefix="1" applyFont="1" applyFill="1" applyBorder="1" applyAlignment="1" applyProtection="1">
      <alignment horizontal="center" vertical="center"/>
    </xf>
    <xf numFmtId="44" fontId="23" fillId="0" borderId="29" xfId="2" applyNumberFormat="1" applyFont="1" applyFill="1" applyBorder="1" applyAlignment="1" applyProtection="1">
      <alignment vertical="center"/>
    </xf>
    <xf numFmtId="0" fontId="52" fillId="15" borderId="0" xfId="0" applyFont="1" applyFill="1" applyBorder="1" applyAlignment="1" applyProtection="1"/>
    <xf numFmtId="44" fontId="20" fillId="4" borderId="15" xfId="2" quotePrefix="1" applyFont="1" applyFill="1" applyBorder="1" applyAlignment="1" applyProtection="1">
      <alignment horizontal="center" vertical="center"/>
    </xf>
    <xf numFmtId="0" fontId="156" fillId="0" borderId="2" xfId="0" applyNumberFormat="1" applyFont="1" applyFill="1" applyBorder="1" applyAlignment="1" applyProtection="1">
      <alignment horizontal="left" vertical="center"/>
    </xf>
    <xf numFmtId="0" fontId="156" fillId="0" borderId="11" xfId="0" applyNumberFormat="1" applyFont="1" applyFill="1" applyBorder="1" applyAlignment="1" applyProtection="1">
      <alignment vertical="center"/>
    </xf>
    <xf numFmtId="0" fontId="156" fillId="0" borderId="70" xfId="0" applyNumberFormat="1" applyFont="1" applyFill="1" applyBorder="1" applyAlignment="1" applyProtection="1">
      <alignment vertical="center"/>
    </xf>
    <xf numFmtId="0" fontId="156" fillId="0" borderId="0" xfId="0" applyNumberFormat="1" applyFont="1" applyFill="1" applyBorder="1" applyAlignment="1" applyProtection="1">
      <alignment vertical="center"/>
    </xf>
    <xf numFmtId="0" fontId="19" fillId="28" borderId="44" xfId="0" applyFont="1" applyFill="1" applyBorder="1" applyAlignment="1" applyProtection="1">
      <alignment horizontal="center" vertical="center" wrapText="1"/>
    </xf>
    <xf numFmtId="0" fontId="27" fillId="0" borderId="0" xfId="0" applyFont="1" applyFill="1" applyBorder="1" applyAlignment="1" applyProtection="1">
      <alignment vertical="center"/>
    </xf>
    <xf numFmtId="170" fontId="156" fillId="0" borderId="0" xfId="0" applyNumberFormat="1" applyFont="1" applyFill="1" applyBorder="1" applyAlignment="1" applyProtection="1">
      <alignment vertical="center"/>
    </xf>
    <xf numFmtId="0" fontId="156" fillId="2" borderId="3" xfId="0" applyFont="1" applyFill="1" applyBorder="1" applyAlignment="1" applyProtection="1">
      <alignment vertical="center" wrapText="1"/>
      <protection locked="0"/>
    </xf>
    <xf numFmtId="0" fontId="156" fillId="0" borderId="2" xfId="0" applyNumberFormat="1" applyFont="1" applyFill="1" applyBorder="1" applyAlignment="1" applyProtection="1">
      <alignment vertical="center"/>
    </xf>
    <xf numFmtId="0" fontId="156" fillId="2" borderId="28" xfId="0" applyFont="1" applyFill="1" applyBorder="1" applyAlignment="1" applyProtection="1">
      <alignment vertical="center" wrapText="1"/>
      <protection locked="0"/>
    </xf>
    <xf numFmtId="0" fontId="176" fillId="29" borderId="7" xfId="0" applyFont="1" applyFill="1" applyBorder="1" applyAlignment="1" applyProtection="1">
      <alignment horizontal="center" vertical="center" wrapText="1"/>
    </xf>
    <xf numFmtId="0" fontId="176" fillId="29" borderId="8" xfId="0" applyFont="1" applyFill="1" applyBorder="1" applyAlignment="1" applyProtection="1">
      <alignment horizontal="center" vertical="center" wrapText="1"/>
    </xf>
    <xf numFmtId="0" fontId="156" fillId="2" borderId="49" xfId="0" applyFont="1" applyFill="1" applyBorder="1" applyAlignment="1" applyProtection="1">
      <alignment vertical="center"/>
      <protection locked="0"/>
    </xf>
    <xf numFmtId="0" fontId="156" fillId="2" borderId="41" xfId="0" applyFont="1" applyFill="1" applyBorder="1" applyAlignment="1" applyProtection="1">
      <alignment horizontal="center" vertical="center"/>
      <protection locked="0"/>
    </xf>
    <xf numFmtId="0" fontId="156" fillId="2" borderId="41" xfId="0" applyFont="1" applyFill="1" applyBorder="1" applyAlignment="1" applyProtection="1">
      <alignment vertical="center" wrapText="1"/>
      <protection locked="0"/>
    </xf>
    <xf numFmtId="0" fontId="176" fillId="29" borderId="4" xfId="0" applyFont="1" applyFill="1" applyBorder="1" applyAlignment="1" applyProtection="1">
      <alignment horizontal="center" vertical="center" wrapText="1"/>
    </xf>
    <xf numFmtId="0" fontId="156" fillId="2" borderId="26" xfId="0" applyFont="1" applyFill="1" applyBorder="1" applyAlignment="1" applyProtection="1">
      <alignment vertical="center"/>
      <protection locked="0"/>
    </xf>
    <xf numFmtId="0" fontId="156" fillId="2" borderId="7" xfId="0" applyFont="1" applyFill="1" applyBorder="1" applyAlignment="1" applyProtection="1">
      <alignment horizontal="center" vertical="center"/>
      <protection locked="0"/>
    </xf>
    <xf numFmtId="0" fontId="156" fillId="2" borderId="7" xfId="0" applyFont="1" applyFill="1" applyBorder="1" applyAlignment="1" applyProtection="1">
      <alignment vertical="center" wrapText="1"/>
      <protection locked="0"/>
    </xf>
    <xf numFmtId="0" fontId="176" fillId="29" borderId="41" xfId="0" applyFont="1" applyFill="1" applyBorder="1" applyAlignment="1" applyProtection="1">
      <alignment horizontal="center" vertical="center" wrapText="1"/>
    </xf>
    <xf numFmtId="0" fontId="0" fillId="0" borderId="0" xfId="0" applyAlignment="1">
      <alignment horizontal="left" vertical="center"/>
    </xf>
    <xf numFmtId="0" fontId="39" fillId="0" borderId="0" xfId="0" applyFont="1" applyFill="1" applyBorder="1" applyAlignment="1" applyProtection="1">
      <alignment horizontal="left" vertical="center"/>
      <protection locked="0"/>
    </xf>
    <xf numFmtId="0" fontId="195" fillId="15" borderId="43" xfId="0" applyFont="1" applyFill="1" applyBorder="1" applyAlignment="1" applyProtection="1">
      <alignment horizontal="center"/>
    </xf>
    <xf numFmtId="0" fontId="195" fillId="15" borderId="11" xfId="0" applyFont="1" applyFill="1" applyBorder="1" applyAlignment="1" applyProtection="1">
      <alignment horizontal="center"/>
    </xf>
    <xf numFmtId="0" fontId="195" fillId="15" borderId="70" xfId="0" applyFont="1" applyFill="1" applyBorder="1" applyAlignment="1" applyProtection="1">
      <alignment horizontal="center"/>
    </xf>
    <xf numFmtId="0" fontId="173" fillId="15" borderId="0" xfId="0" applyFont="1" applyFill="1" applyBorder="1" applyAlignment="1" applyProtection="1">
      <alignment horizontal="center"/>
    </xf>
    <xf numFmtId="0" fontId="158" fillId="15" borderId="27" xfId="0" applyFont="1" applyFill="1" applyBorder="1" applyAlignment="1" applyProtection="1">
      <alignment horizontal="center" vertical="center" wrapText="1"/>
    </xf>
    <xf numFmtId="0" fontId="158" fillId="15" borderId="29" xfId="0" applyFont="1" applyFill="1" applyBorder="1" applyAlignment="1" applyProtection="1">
      <alignment horizontal="center" vertical="center" wrapText="1"/>
    </xf>
    <xf numFmtId="42" fontId="20" fillId="2" borderId="3" xfId="2" applyNumberFormat="1" applyFont="1" applyFill="1" applyBorder="1" applyAlignment="1" applyProtection="1">
      <alignment horizontal="right" vertical="center"/>
      <protection locked="0"/>
    </xf>
    <xf numFmtId="0" fontId="15" fillId="2" borderId="48" xfId="0" applyFont="1" applyFill="1" applyBorder="1" applyAlignment="1" applyProtection="1">
      <alignment horizontal="center" vertical="center"/>
      <protection locked="0"/>
    </xf>
    <xf numFmtId="0" fontId="15" fillId="2" borderId="46" xfId="0" applyFont="1" applyFill="1" applyBorder="1" applyAlignment="1" applyProtection="1">
      <alignment horizontal="center" vertical="center"/>
      <protection locked="0"/>
    </xf>
    <xf numFmtId="0" fontId="162" fillId="2" borderId="42" xfId="0" applyFont="1" applyFill="1" applyBorder="1" applyAlignment="1" applyProtection="1">
      <alignment horizontal="left" vertical="center" wrapText="1"/>
      <protection locked="0"/>
    </xf>
    <xf numFmtId="0" fontId="162" fillId="2" borderId="21" xfId="0" applyFont="1" applyFill="1" applyBorder="1" applyAlignment="1" applyProtection="1">
      <alignment horizontal="left" vertical="center" wrapText="1"/>
      <protection locked="0"/>
    </xf>
    <xf numFmtId="0" fontId="162" fillId="2" borderId="19" xfId="0" applyFont="1" applyFill="1" applyBorder="1" applyAlignment="1" applyProtection="1">
      <alignment horizontal="left" vertical="center" wrapText="1"/>
      <protection locked="0"/>
    </xf>
    <xf numFmtId="0" fontId="162" fillId="2" borderId="24" xfId="0" applyFont="1" applyFill="1" applyBorder="1" applyAlignment="1" applyProtection="1">
      <alignment horizontal="left" vertical="center" wrapText="1"/>
      <protection locked="0"/>
    </xf>
    <xf numFmtId="0" fontId="162" fillId="2" borderId="29" xfId="0" applyFont="1" applyFill="1" applyBorder="1" applyAlignment="1" applyProtection="1">
      <alignment horizontal="left" vertical="center" wrapText="1"/>
      <protection locked="0"/>
    </xf>
    <xf numFmtId="0" fontId="18" fillId="15" borderId="0" xfId="0" applyFont="1" applyFill="1" applyBorder="1" applyAlignment="1" applyProtection="1">
      <alignment horizontal="left"/>
    </xf>
    <xf numFmtId="0" fontId="18" fillId="15" borderId="0" xfId="0" applyFont="1" applyFill="1" applyBorder="1" applyAlignment="1" applyProtection="1"/>
    <xf numFmtId="0" fontId="7" fillId="15" borderId="0" xfId="0" applyFont="1" applyFill="1" applyBorder="1" applyAlignment="1" applyProtection="1">
      <alignment horizontal="center" vertical="center" wrapText="1"/>
    </xf>
    <xf numFmtId="0" fontId="25" fillId="15" borderId="0" xfId="0" applyFont="1" applyFill="1" applyBorder="1" applyAlignment="1" applyProtection="1">
      <alignment vertical="center" wrapText="1"/>
    </xf>
    <xf numFmtId="0" fontId="25" fillId="15" borderId="11" xfId="0" applyFont="1" applyFill="1" applyBorder="1" applyAlignment="1" applyProtection="1">
      <alignment vertical="center" wrapText="1"/>
    </xf>
    <xf numFmtId="0" fontId="18" fillId="15" borderId="0" xfId="0" applyFont="1" applyFill="1" applyBorder="1" applyAlignment="1" applyProtection="1">
      <alignment horizontal="center" vertical="center" wrapText="1"/>
    </xf>
    <xf numFmtId="0" fontId="15" fillId="15" borderId="0" xfId="0" applyFont="1" applyFill="1" applyBorder="1" applyAlignment="1" applyProtection="1">
      <alignment horizontal="left"/>
    </xf>
    <xf numFmtId="0" fontId="13" fillId="15" borderId="0" xfId="0" applyFont="1" applyFill="1" applyBorder="1" applyAlignment="1" applyProtection="1">
      <alignment horizontal="center" vertical="center"/>
    </xf>
    <xf numFmtId="0" fontId="15" fillId="15" borderId="0" xfId="0" applyFont="1" applyFill="1" applyBorder="1" applyAlignment="1" applyProtection="1">
      <alignment horizontal="right"/>
    </xf>
    <xf numFmtId="0" fontId="15" fillId="15" borderId="0" xfId="0" applyFont="1" applyFill="1" applyBorder="1" applyAlignment="1" applyProtection="1">
      <alignment horizontal="center"/>
    </xf>
    <xf numFmtId="0" fontId="0" fillId="15" borderId="0" xfId="0" applyFill="1" applyBorder="1" applyProtection="1"/>
    <xf numFmtId="0" fontId="18" fillId="15" borderId="1" xfId="0" applyFont="1" applyFill="1" applyBorder="1" applyAlignment="1" applyProtection="1">
      <alignment horizontal="center"/>
    </xf>
    <xf numFmtId="0" fontId="15" fillId="15" borderId="0" xfId="0" applyFont="1" applyFill="1" applyBorder="1" applyProtection="1"/>
    <xf numFmtId="0" fontId="15" fillId="15" borderId="0" xfId="0" applyFont="1" applyFill="1" applyBorder="1" applyAlignment="1" applyProtection="1">
      <alignment vertical="center" wrapText="1"/>
    </xf>
    <xf numFmtId="0" fontId="14" fillId="15" borderId="76" xfId="0" quotePrefix="1" applyFont="1" applyFill="1" applyBorder="1" applyAlignment="1" applyProtection="1">
      <alignment horizontal="center" vertical="center"/>
    </xf>
    <xf numFmtId="0" fontId="14" fillId="15" borderId="3" xfId="0" applyFont="1" applyFill="1" applyBorder="1" applyAlignment="1" applyProtection="1">
      <alignment horizontal="center" vertical="center"/>
    </xf>
    <xf numFmtId="170" fontId="15" fillId="15" borderId="3" xfId="0" applyNumberFormat="1" applyFont="1" applyFill="1" applyBorder="1" applyAlignment="1" applyProtection="1">
      <alignment horizontal="center" vertical="center"/>
    </xf>
    <xf numFmtId="167" fontId="14" fillId="15" borderId="3" xfId="0" applyNumberFormat="1" applyFont="1" applyFill="1" applyBorder="1" applyAlignment="1" applyProtection="1">
      <alignment horizontal="center" vertical="center"/>
    </xf>
    <xf numFmtId="0" fontId="15" fillId="15" borderId="77" xfId="0" applyNumberFormat="1" applyFont="1" applyFill="1" applyBorder="1" applyAlignment="1" applyProtection="1">
      <alignment horizontal="left" vertical="center"/>
    </xf>
    <xf numFmtId="0" fontId="14" fillId="15" borderId="78" xfId="0" quotePrefix="1" applyFont="1" applyFill="1" applyBorder="1" applyAlignment="1" applyProtection="1">
      <alignment horizontal="center" vertical="center"/>
    </xf>
    <xf numFmtId="0" fontId="15" fillId="15" borderId="28" xfId="0" applyNumberFormat="1" applyFont="1" applyFill="1" applyBorder="1" applyAlignment="1" applyProtection="1">
      <alignment vertical="center"/>
    </xf>
    <xf numFmtId="1" fontId="15" fillId="15" borderId="28" xfId="0" applyNumberFormat="1" applyFont="1" applyFill="1" applyBorder="1" applyAlignment="1" applyProtection="1">
      <alignment horizontal="left" vertical="center"/>
    </xf>
    <xf numFmtId="0" fontId="14" fillId="15" borderId="28" xfId="0" applyFont="1" applyFill="1" applyBorder="1" applyAlignment="1" applyProtection="1">
      <alignment horizontal="center" vertical="center"/>
    </xf>
    <xf numFmtId="0" fontId="78" fillId="15" borderId="79" xfId="0" applyFont="1" applyFill="1" applyBorder="1" applyAlignment="1" applyProtection="1">
      <alignment horizontal="center" vertical="center" wrapText="1"/>
    </xf>
    <xf numFmtId="0" fontId="78" fillId="15" borderId="26" xfId="0" applyFont="1" applyFill="1" applyBorder="1" applyAlignment="1" applyProtection="1">
      <alignment horizontal="center" vertical="center" wrapText="1"/>
    </xf>
    <xf numFmtId="0" fontId="78" fillId="15" borderId="40" xfId="0" applyFont="1" applyFill="1" applyBorder="1" applyAlignment="1" applyProtection="1">
      <alignment horizontal="center" vertical="center" wrapText="1"/>
    </xf>
    <xf numFmtId="0" fontId="78" fillId="15" borderId="20" xfId="0" applyFont="1" applyFill="1" applyBorder="1" applyAlignment="1" applyProtection="1">
      <alignment horizontal="center" vertical="center" wrapText="1"/>
    </xf>
    <xf numFmtId="0" fontId="78" fillId="15" borderId="80" xfId="0" applyFont="1" applyFill="1" applyBorder="1" applyAlignment="1" applyProtection="1">
      <alignment horizontal="center" vertical="center" wrapText="1"/>
    </xf>
    <xf numFmtId="0" fontId="78" fillId="15" borderId="81" xfId="0" applyFont="1" applyFill="1" applyBorder="1" applyAlignment="1" applyProtection="1">
      <alignment horizontal="center" vertical="center" wrapText="1"/>
    </xf>
    <xf numFmtId="0" fontId="155" fillId="29" borderId="26" xfId="0" applyFont="1" applyFill="1" applyBorder="1" applyAlignment="1" applyProtection="1">
      <alignment horizontal="center" vertical="center" wrapText="1"/>
    </xf>
    <xf numFmtId="0" fontId="155" fillId="29" borderId="80" xfId="0" applyFont="1" applyFill="1" applyBorder="1" applyAlignment="1" applyProtection="1">
      <alignment horizontal="center" vertical="center" wrapText="1"/>
    </xf>
    <xf numFmtId="0" fontId="155" fillId="29" borderId="82" xfId="0" applyFont="1" applyFill="1" applyBorder="1" applyAlignment="1" applyProtection="1">
      <alignment horizontal="center" vertical="center" wrapText="1"/>
    </xf>
    <xf numFmtId="0" fontId="196" fillId="29" borderId="49" xfId="0" applyFont="1" applyFill="1" applyBorder="1" applyAlignment="1" applyProtection="1">
      <alignment horizontal="center" vertical="center" wrapText="1"/>
    </xf>
    <xf numFmtId="0" fontId="162" fillId="15" borderId="0" xfId="0" applyFont="1" applyFill="1" applyBorder="1" applyProtection="1"/>
    <xf numFmtId="0" fontId="20" fillId="4" borderId="16" xfId="0" applyFont="1" applyFill="1" applyBorder="1" applyAlignment="1" applyProtection="1">
      <alignment horizontal="center" vertical="center" wrapText="1"/>
    </xf>
    <xf numFmtId="44" fontId="20" fillId="4" borderId="45" xfId="2" applyFont="1" applyFill="1" applyBorder="1" applyAlignment="1" applyProtection="1">
      <alignment horizontal="right" vertical="center"/>
    </xf>
    <xf numFmtId="42" fontId="20" fillId="2" borderId="7" xfId="2" applyNumberFormat="1" applyFont="1" applyFill="1" applyBorder="1" applyAlignment="1" applyProtection="1">
      <alignment horizontal="right" vertical="center"/>
      <protection locked="0"/>
    </xf>
    <xf numFmtId="42" fontId="20" fillId="2" borderId="45" xfId="2" applyNumberFormat="1" applyFont="1" applyFill="1" applyBorder="1" applyAlignment="1" applyProtection="1">
      <alignment horizontal="right" vertical="center"/>
    </xf>
    <xf numFmtId="0" fontId="78" fillId="0" borderId="20" xfId="0" applyFont="1" applyFill="1" applyBorder="1" applyAlignment="1" applyProtection="1">
      <alignment horizontal="center" vertical="center" wrapText="1"/>
    </xf>
    <xf numFmtId="0" fontId="176" fillId="29" borderId="7" xfId="0" applyFont="1" applyFill="1" applyBorder="1" applyAlignment="1" applyProtection="1">
      <alignment vertical="center" wrapText="1"/>
    </xf>
    <xf numFmtId="0" fontId="176" fillId="29" borderId="4" xfId="0" applyFont="1" applyFill="1" applyBorder="1" applyAlignment="1" applyProtection="1">
      <alignment vertical="center" wrapText="1"/>
    </xf>
    <xf numFmtId="0" fontId="196" fillId="29" borderId="80" xfId="0" applyFont="1" applyFill="1" applyBorder="1" applyAlignment="1" applyProtection="1">
      <alignment horizontal="center" vertical="center" wrapText="1"/>
    </xf>
    <xf numFmtId="0" fontId="195" fillId="15" borderId="0" xfId="0" applyFont="1" applyFill="1" applyBorder="1" applyAlignment="1" applyProtection="1">
      <alignment horizontal="center"/>
    </xf>
    <xf numFmtId="0" fontId="176" fillId="29" borderId="8" xfId="0" applyFont="1" applyFill="1" applyBorder="1" applyAlignment="1" applyProtection="1">
      <alignment vertical="center" wrapText="1"/>
    </xf>
    <xf numFmtId="0" fontId="152" fillId="0" borderId="65" xfId="0" applyFont="1" applyBorder="1" applyAlignment="1" applyProtection="1">
      <alignment horizontal="center" vertical="center" wrapText="1"/>
    </xf>
    <xf numFmtId="0" fontId="162" fillId="2" borderId="3" xfId="0" applyFont="1" applyFill="1" applyBorder="1" applyAlignment="1" applyProtection="1">
      <alignment horizontal="center" vertical="center"/>
      <protection locked="0"/>
    </xf>
    <xf numFmtId="0" fontId="1" fillId="0" borderId="84" xfId="14" applyFont="1" applyFill="1" applyBorder="1" applyAlignment="1">
      <alignment horizontal="center"/>
    </xf>
    <xf numFmtId="0" fontId="1" fillId="30" borderId="83" xfId="14" applyFont="1" applyFill="1" applyBorder="1" applyAlignment="1">
      <alignment horizontal="center"/>
    </xf>
    <xf numFmtId="0" fontId="1" fillId="30" borderId="84" xfId="14" applyFont="1" applyFill="1" applyBorder="1"/>
    <xf numFmtId="0" fontId="1" fillId="30" borderId="84" xfId="14" applyFont="1" applyFill="1" applyBorder="1" applyAlignment="1">
      <alignment horizontal="center"/>
    </xf>
    <xf numFmtId="0" fontId="1" fillId="0" borderId="83" xfId="14" applyFont="1" applyFill="1" applyBorder="1" applyAlignment="1">
      <alignment horizontal="center"/>
    </xf>
    <xf numFmtId="0" fontId="1" fillId="0" borderId="84" xfId="14" applyFont="1" applyFill="1" applyBorder="1"/>
    <xf numFmtId="1" fontId="163" fillId="0" borderId="12" xfId="0" applyNumberFormat="1" applyFont="1" applyBorder="1" applyAlignment="1" applyProtection="1">
      <alignment horizontal="center" vertical="center"/>
    </xf>
    <xf numFmtId="0" fontId="162" fillId="2" borderId="3" xfId="0" applyFont="1" applyFill="1" applyBorder="1" applyAlignment="1" applyProtection="1">
      <alignment horizontal="center" vertical="center"/>
      <protection locked="0"/>
    </xf>
    <xf numFmtId="170" fontId="162" fillId="0" borderId="2" xfId="0" applyNumberFormat="1" applyFont="1" applyFill="1" applyBorder="1" applyAlignment="1" applyProtection="1">
      <alignment horizontal="center" vertical="center"/>
    </xf>
    <xf numFmtId="0" fontId="162" fillId="0" borderId="0" xfId="0" applyFont="1" applyFill="1" applyAlignment="1">
      <alignment horizontal="left" vertical="center"/>
    </xf>
    <xf numFmtId="0" fontId="162" fillId="0" borderId="0" xfId="0" applyFont="1" applyFill="1" applyBorder="1" applyAlignment="1">
      <alignment vertical="center"/>
    </xf>
    <xf numFmtId="7" fontId="20" fillId="22" borderId="85" xfId="2" quotePrefix="1" applyNumberFormat="1" applyFont="1" applyFill="1" applyBorder="1" applyAlignment="1" applyProtection="1">
      <alignment horizontal="center" vertical="center"/>
    </xf>
    <xf numFmtId="7" fontId="197" fillId="22" borderId="54" xfId="2" applyNumberFormat="1" applyFont="1" applyFill="1" applyBorder="1" applyAlignment="1" applyProtection="1">
      <alignment horizontal="center" vertical="center"/>
    </xf>
    <xf numFmtId="7" fontId="7" fillId="31" borderId="54" xfId="2" applyNumberFormat="1" applyFont="1" applyFill="1" applyBorder="1" applyAlignment="1" applyProtection="1">
      <alignment horizontal="right" vertical="center"/>
      <protection locked="0"/>
    </xf>
    <xf numFmtId="7" fontId="7" fillId="22" borderId="54" xfId="2" applyNumberFormat="1" applyFont="1" applyFill="1" applyBorder="1" applyAlignment="1" applyProtection="1">
      <alignment horizontal="right" vertical="center"/>
      <protection locked="0"/>
    </xf>
    <xf numFmtId="7" fontId="197" fillId="22" borderId="54" xfId="2" quotePrefix="1" applyNumberFormat="1" applyFont="1" applyFill="1" applyBorder="1" applyAlignment="1" applyProtection="1">
      <alignment horizontal="center" vertical="center"/>
    </xf>
    <xf numFmtId="0" fontId="167" fillId="0" borderId="71" xfId="0" applyFont="1" applyBorder="1" applyAlignment="1">
      <alignment vertical="center"/>
    </xf>
    <xf numFmtId="168" fontId="167" fillId="0" borderId="71" xfId="0" applyNumberFormat="1" applyFont="1" applyBorder="1" applyAlignment="1">
      <alignment horizontal="center" vertical="center"/>
    </xf>
    <xf numFmtId="168" fontId="162" fillId="0" borderId="71" xfId="0" applyNumberFormat="1" applyFont="1" applyBorder="1" applyAlignment="1">
      <alignment horizontal="center" vertical="center"/>
    </xf>
    <xf numFmtId="168" fontId="162" fillId="0" borderId="71" xfId="0" applyNumberFormat="1" applyFont="1" applyFill="1" applyBorder="1" applyAlignment="1">
      <alignment horizontal="center" vertical="center"/>
    </xf>
    <xf numFmtId="168" fontId="162" fillId="0" borderId="72" xfId="0" applyNumberFormat="1" applyFont="1" applyFill="1" applyBorder="1" applyAlignment="1">
      <alignment horizontal="center" vertical="center"/>
    </xf>
    <xf numFmtId="0" fontId="156" fillId="0" borderId="0" xfId="0" applyFont="1" applyAlignment="1">
      <alignment vertical="center"/>
    </xf>
    <xf numFmtId="171" fontId="156" fillId="2" borderId="69" xfId="0" applyNumberFormat="1" applyFont="1" applyFill="1" applyBorder="1" applyAlignment="1" applyProtection="1">
      <alignment horizontal="left" vertical="center"/>
      <protection locked="0"/>
    </xf>
    <xf numFmtId="171" fontId="156" fillId="0" borderId="0" xfId="0" applyNumberFormat="1" applyFont="1" applyFill="1" applyBorder="1" applyAlignment="1" applyProtection="1">
      <alignment vertical="center"/>
      <protection locked="0"/>
    </xf>
    <xf numFmtId="0" fontId="156" fillId="0" borderId="0" xfId="0" applyFont="1" applyFill="1" applyBorder="1" applyAlignment="1" applyProtection="1">
      <alignment vertical="center"/>
    </xf>
    <xf numFmtId="0" fontId="156" fillId="0" borderId="1" xfId="0" applyFont="1" applyFill="1" applyBorder="1" applyAlignment="1" applyProtection="1">
      <alignment vertical="center"/>
    </xf>
    <xf numFmtId="1" fontId="156" fillId="2" borderId="69" xfId="0" applyNumberFormat="1" applyFont="1" applyFill="1" applyBorder="1" applyAlignment="1" applyProtection="1">
      <alignment horizontal="left" vertical="center"/>
      <protection locked="0"/>
    </xf>
    <xf numFmtId="1" fontId="156" fillId="0" borderId="0" xfId="0" applyNumberFormat="1" applyFont="1" applyFill="1" applyBorder="1" applyAlignment="1" applyProtection="1">
      <alignment vertical="center"/>
      <protection locked="0"/>
    </xf>
    <xf numFmtId="0" fontId="156" fillId="0" borderId="86" xfId="0" applyFont="1" applyFill="1" applyBorder="1" applyAlignment="1" applyProtection="1">
      <alignment vertical="center"/>
    </xf>
    <xf numFmtId="0" fontId="156" fillId="0" borderId="2" xfId="0" applyFont="1" applyFill="1" applyBorder="1" applyAlignment="1" applyProtection="1">
      <alignment vertical="center"/>
    </xf>
    <xf numFmtId="0" fontId="156" fillId="0" borderId="5" xfId="0" applyFont="1" applyFill="1" applyBorder="1" applyAlignment="1" applyProtection="1">
      <alignment vertical="center"/>
    </xf>
    <xf numFmtId="0" fontId="177" fillId="0" borderId="0" xfId="0" applyFont="1" applyAlignment="1" applyProtection="1">
      <alignment horizontal="center"/>
    </xf>
    <xf numFmtId="0" fontId="162" fillId="0" borderId="9" xfId="0" applyFont="1" applyBorder="1" applyProtection="1"/>
    <xf numFmtId="169" fontId="162" fillId="0" borderId="0" xfId="0" applyNumberFormat="1" applyFont="1" applyBorder="1" applyAlignment="1" applyProtection="1">
      <alignment horizontal="center"/>
    </xf>
    <xf numFmtId="0" fontId="173" fillId="0" borderId="6" xfId="0" applyFont="1" applyBorder="1" applyAlignment="1" applyProtection="1">
      <alignment horizontal="center" vertical="center"/>
    </xf>
    <xf numFmtId="0" fontId="163" fillId="0" borderId="0" xfId="0" applyFont="1" applyBorder="1" applyAlignment="1" applyProtection="1">
      <alignment vertical="center"/>
    </xf>
    <xf numFmtId="0" fontId="162" fillId="0" borderId="6" xfId="0" applyFont="1" applyBorder="1" applyProtection="1"/>
    <xf numFmtId="0" fontId="162" fillId="0" borderId="2" xfId="0" applyFont="1" applyBorder="1" applyProtection="1"/>
    <xf numFmtId="0" fontId="78" fillId="15" borderId="80" xfId="0" applyFont="1" applyFill="1" applyBorder="1" applyAlignment="1" applyProtection="1">
      <alignment horizontal="center" vertical="center" wrapText="1"/>
    </xf>
    <xf numFmtId="169" fontId="162" fillId="2" borderId="41" xfId="0" applyNumberFormat="1" applyFont="1" applyFill="1" applyBorder="1" applyAlignment="1" applyProtection="1">
      <alignment horizontal="center" vertical="center"/>
      <protection locked="0"/>
    </xf>
    <xf numFmtId="169" fontId="162" fillId="2" borderId="28" xfId="0" applyNumberFormat="1" applyFont="1" applyFill="1" applyBorder="1" applyAlignment="1" applyProtection="1">
      <alignment horizontal="center" vertical="center"/>
      <protection locked="0"/>
    </xf>
    <xf numFmtId="0" fontId="78" fillId="15" borderId="26" xfId="0" applyFont="1" applyFill="1" applyBorder="1" applyAlignment="1" applyProtection="1">
      <alignment horizontal="center" vertical="center" wrapText="1"/>
    </xf>
    <xf numFmtId="168" fontId="162" fillId="0" borderId="0" xfId="0" applyNumberFormat="1" applyFont="1" applyFill="1" applyBorder="1" applyAlignment="1">
      <alignment horizontal="center" vertical="center"/>
    </xf>
    <xf numFmtId="7" fontId="197" fillId="22" borderId="87" xfId="2" quotePrefix="1" applyNumberFormat="1" applyFont="1" applyFill="1" applyBorder="1" applyAlignment="1" applyProtection="1">
      <alignment horizontal="center" vertical="center"/>
    </xf>
    <xf numFmtId="168" fontId="7" fillId="20" borderId="88" xfId="2" quotePrefix="1" applyNumberFormat="1" applyFont="1" applyFill="1" applyBorder="1" applyAlignment="1" applyProtection="1">
      <alignment horizontal="center" vertical="center"/>
    </xf>
    <xf numFmtId="44" fontId="63" fillId="19" borderId="88" xfId="2" quotePrefix="1" applyFont="1" applyFill="1" applyBorder="1" applyAlignment="1" applyProtection="1">
      <alignment horizontal="right" vertical="center"/>
    </xf>
    <xf numFmtId="0" fontId="20" fillId="4" borderId="3" xfId="0" quotePrefix="1" applyFont="1" applyFill="1" applyBorder="1" applyAlignment="1" applyProtection="1">
      <alignment horizontal="center" vertical="center"/>
    </xf>
    <xf numFmtId="0" fontId="78" fillId="15" borderId="49" xfId="0" applyFont="1" applyFill="1" applyBorder="1" applyAlignment="1" applyProtection="1">
      <alignment horizontal="center" vertical="center" wrapText="1"/>
    </xf>
    <xf numFmtId="0" fontId="20" fillId="4" borderId="41" xfId="0" quotePrefix="1" applyFont="1" applyFill="1" applyBorder="1" applyAlignment="1" applyProtection="1">
      <alignment horizontal="center" vertical="center"/>
    </xf>
    <xf numFmtId="44" fontId="20" fillId="4" borderId="41" xfId="2" quotePrefix="1" applyFont="1" applyFill="1" applyBorder="1" applyAlignment="1" applyProtection="1">
      <alignment horizontal="right" vertical="center"/>
    </xf>
    <xf numFmtId="44" fontId="23" fillId="0" borderId="42" xfId="2" applyNumberFormat="1" applyFont="1" applyFill="1" applyBorder="1" applyAlignment="1" applyProtection="1">
      <alignment vertical="center"/>
    </xf>
    <xf numFmtId="0" fontId="23" fillId="7" borderId="27" xfId="0" applyFont="1" applyFill="1" applyBorder="1" applyAlignment="1" applyProtection="1">
      <alignment horizontal="center" vertical="center" wrapText="1"/>
    </xf>
    <xf numFmtId="44" fontId="20" fillId="2" borderId="28" xfId="2" applyFont="1" applyFill="1" applyBorder="1" applyAlignment="1" applyProtection="1">
      <alignment horizontal="right" vertical="center"/>
    </xf>
    <xf numFmtId="0" fontId="78" fillId="15" borderId="27" xfId="0" applyFont="1" applyFill="1" applyBorder="1" applyAlignment="1" applyProtection="1">
      <alignment horizontal="center" vertical="center" wrapText="1"/>
    </xf>
    <xf numFmtId="0" fontId="20" fillId="4" borderId="28" xfId="0" applyFont="1" applyFill="1" applyBorder="1" applyAlignment="1" applyProtection="1">
      <alignment horizontal="center" vertical="center"/>
    </xf>
    <xf numFmtId="44" fontId="20" fillId="4" borderId="28" xfId="2" applyFont="1" applyFill="1" applyBorder="1" applyAlignment="1" applyProtection="1">
      <alignment horizontal="right" vertical="center"/>
    </xf>
    <xf numFmtId="0" fontId="14" fillId="32" borderId="89" xfId="0" applyFont="1" applyFill="1" applyBorder="1" applyAlignment="1" applyProtection="1">
      <alignment horizontal="center" vertical="center"/>
    </xf>
    <xf numFmtId="0" fontId="14" fillId="32" borderId="90" xfId="0" applyFont="1" applyFill="1" applyBorder="1" applyAlignment="1" applyProtection="1">
      <alignment horizontal="left" vertical="center"/>
    </xf>
    <xf numFmtId="0" fontId="14" fillId="32" borderId="91" xfId="0" applyFont="1" applyFill="1" applyBorder="1" applyAlignment="1" applyProtection="1">
      <alignment vertical="center"/>
    </xf>
    <xf numFmtId="0" fontId="14" fillId="32" borderId="15" xfId="0" applyFont="1" applyFill="1" applyBorder="1" applyAlignment="1" applyProtection="1">
      <alignment horizontal="centerContinuous" vertical="center"/>
    </xf>
    <xf numFmtId="0" fontId="14" fillId="32" borderId="15" xfId="0" applyFont="1" applyFill="1" applyBorder="1" applyAlignment="1" applyProtection="1">
      <alignment horizontal="center" vertical="center"/>
    </xf>
    <xf numFmtId="0" fontId="14" fillId="32" borderId="92" xfId="0" applyFont="1" applyFill="1" applyBorder="1" applyAlignment="1" applyProtection="1">
      <alignment horizontal="centerContinuous" vertical="center"/>
    </xf>
    <xf numFmtId="169" fontId="162" fillId="28" borderId="8" xfId="0" applyNumberFormat="1" applyFont="1" applyFill="1" applyBorder="1" applyAlignment="1" applyProtection="1">
      <alignment horizontal="center" vertical="center"/>
    </xf>
    <xf numFmtId="0" fontId="13" fillId="0" borderId="44" xfId="0" applyFont="1" applyBorder="1" applyAlignment="1" applyProtection="1">
      <alignment horizontal="center" vertical="center"/>
    </xf>
    <xf numFmtId="0" fontId="13" fillId="0" borderId="0" xfId="0" applyFont="1" applyFill="1" applyBorder="1" applyAlignment="1" applyProtection="1">
      <alignment vertical="center"/>
    </xf>
    <xf numFmtId="0" fontId="13" fillId="4" borderId="5" xfId="0" applyFont="1" applyFill="1" applyBorder="1" applyAlignment="1" applyProtection="1">
      <alignment horizontal="left" vertical="center"/>
    </xf>
    <xf numFmtId="0" fontId="13" fillId="0" borderId="0" xfId="0" applyFont="1" applyFill="1" applyBorder="1" applyAlignment="1" applyProtection="1">
      <alignment horizontal="left" vertical="center"/>
    </xf>
    <xf numFmtId="0" fontId="14" fillId="28" borderId="15" xfId="0" applyFont="1" applyFill="1" applyBorder="1" applyAlignment="1" applyProtection="1">
      <alignment horizontal="centerContinuous" vertical="center"/>
    </xf>
    <xf numFmtId="0" fontId="78" fillId="15" borderId="93" xfId="0" applyFont="1" applyFill="1" applyBorder="1" applyAlignment="1" applyProtection="1">
      <alignment horizontal="center" vertical="center" wrapText="1"/>
    </xf>
    <xf numFmtId="44" fontId="23" fillId="0" borderId="94" xfId="2" applyNumberFormat="1" applyFont="1" applyFill="1" applyBorder="1" applyAlignment="1" applyProtection="1">
      <alignment vertical="center"/>
    </xf>
    <xf numFmtId="0" fontId="78" fillId="15" borderId="76" xfId="0" applyFont="1" applyFill="1" applyBorder="1" applyAlignment="1" applyProtection="1">
      <alignment horizontal="center" vertical="center" wrapText="1"/>
    </xf>
    <xf numFmtId="44" fontId="23" fillId="0" borderId="77" xfId="2" applyNumberFormat="1" applyFont="1" applyFill="1" applyBorder="1" applyAlignment="1" applyProtection="1">
      <alignment vertical="center"/>
    </xf>
    <xf numFmtId="0" fontId="78" fillId="15" borderId="95" xfId="0" applyFont="1" applyFill="1" applyBorder="1" applyAlignment="1" applyProtection="1">
      <alignment horizontal="center" vertical="center" wrapText="1"/>
    </xf>
    <xf numFmtId="42" fontId="20" fillId="2" borderId="16" xfId="2" applyNumberFormat="1" applyFont="1" applyFill="1" applyBorder="1" applyAlignment="1" applyProtection="1">
      <alignment horizontal="right" vertical="center"/>
      <protection locked="0"/>
    </xf>
    <xf numFmtId="44" fontId="23" fillId="0" borderId="92" xfId="2" applyNumberFormat="1" applyFont="1" applyFill="1" applyBorder="1" applyAlignment="1" applyProtection="1">
      <alignment vertical="center"/>
    </xf>
    <xf numFmtId="43" fontId="158" fillId="2" borderId="28" xfId="1" applyFont="1" applyFill="1" applyBorder="1" applyAlignment="1" applyProtection="1">
      <alignment horizontal="center" vertical="center"/>
      <protection locked="0"/>
    </xf>
    <xf numFmtId="43" fontId="158" fillId="0" borderId="28" xfId="1" applyFont="1" applyBorder="1" applyAlignment="1" applyProtection="1">
      <alignment horizontal="center" vertical="center"/>
    </xf>
    <xf numFmtId="43" fontId="158" fillId="2" borderId="41" xfId="1" applyFont="1" applyFill="1" applyBorder="1" applyAlignment="1" applyProtection="1">
      <alignment horizontal="center" vertical="center"/>
      <protection locked="0"/>
    </xf>
    <xf numFmtId="43" fontId="158" fillId="0" borderId="41" xfId="1" applyFont="1" applyBorder="1" applyAlignment="1" applyProtection="1">
      <alignment horizontal="center" vertical="center"/>
    </xf>
    <xf numFmtId="43" fontId="158" fillId="2" borderId="3" xfId="1" applyFont="1" applyFill="1" applyBorder="1" applyAlignment="1" applyProtection="1">
      <alignment horizontal="center" vertical="center"/>
      <protection locked="0"/>
    </xf>
    <xf numFmtId="43" fontId="158" fillId="0" borderId="3" xfId="1" applyFont="1" applyBorder="1" applyAlignment="1" applyProtection="1">
      <alignment horizontal="center" vertical="center"/>
    </xf>
    <xf numFmtId="43" fontId="158" fillId="2" borderId="7" xfId="1" applyFont="1" applyFill="1" applyBorder="1" applyAlignment="1" applyProtection="1">
      <alignment horizontal="center" vertical="center"/>
      <protection locked="0"/>
    </xf>
    <xf numFmtId="43" fontId="158" fillId="0" borderId="7" xfId="1" applyFont="1" applyBorder="1" applyAlignment="1" applyProtection="1">
      <alignment horizontal="center" vertical="center"/>
    </xf>
    <xf numFmtId="43" fontId="158" fillId="2" borderId="4" xfId="1" applyFont="1" applyFill="1" applyBorder="1" applyAlignment="1" applyProtection="1">
      <alignment horizontal="center" vertical="center"/>
      <protection locked="0"/>
    </xf>
    <xf numFmtId="43" fontId="158" fillId="0" borderId="4" xfId="1" applyFont="1" applyBorder="1" applyAlignment="1" applyProtection="1">
      <alignment horizontal="center" vertical="center"/>
    </xf>
    <xf numFmtId="43" fontId="162" fillId="2" borderId="26" xfId="1" applyFont="1" applyFill="1" applyBorder="1" applyAlignment="1" applyProtection="1">
      <alignment horizontal="center" vertical="center"/>
      <protection locked="0"/>
    </xf>
    <xf numFmtId="43" fontId="162" fillId="2" borderId="7" xfId="1" applyFont="1" applyFill="1" applyBorder="1" applyAlignment="1" applyProtection="1">
      <alignment horizontal="center"/>
      <protection locked="0"/>
    </xf>
    <xf numFmtId="43" fontId="162" fillId="2" borderId="19" xfId="1" applyFont="1" applyFill="1" applyBorder="1" applyAlignment="1" applyProtection="1">
      <alignment horizontal="center"/>
      <protection locked="0"/>
    </xf>
    <xf numFmtId="43" fontId="162" fillId="2" borderId="26" xfId="1" applyFont="1" applyFill="1" applyBorder="1" applyAlignment="1" applyProtection="1">
      <alignment horizontal="center"/>
      <protection locked="0"/>
    </xf>
    <xf numFmtId="43" fontId="162" fillId="2" borderId="20" xfId="1" applyFont="1" applyFill="1" applyBorder="1" applyAlignment="1" applyProtection="1">
      <alignment horizontal="center"/>
      <protection locked="0"/>
    </xf>
    <xf numFmtId="43" fontId="162" fillId="2" borderId="3" xfId="1" applyFont="1" applyFill="1" applyBorder="1" applyAlignment="1" applyProtection="1">
      <alignment horizontal="center"/>
      <protection locked="0"/>
    </xf>
    <xf numFmtId="43" fontId="162" fillId="2" borderId="21" xfId="1" applyFont="1" applyFill="1" applyBorder="1" applyAlignment="1" applyProtection="1">
      <alignment horizontal="center"/>
      <protection locked="0"/>
    </xf>
    <xf numFmtId="43" fontId="162" fillId="2" borderId="27" xfId="1" applyFont="1" applyFill="1" applyBorder="1" applyAlignment="1" applyProtection="1">
      <alignment horizontal="center"/>
      <protection locked="0"/>
    </xf>
    <xf numFmtId="43" fontId="162" fillId="2" borderId="28" xfId="1" applyFont="1" applyFill="1" applyBorder="1" applyAlignment="1" applyProtection="1">
      <alignment horizontal="center"/>
      <protection locked="0"/>
    </xf>
    <xf numFmtId="43" fontId="162" fillId="2" borderId="29" xfId="1" applyFont="1" applyFill="1" applyBorder="1" applyAlignment="1" applyProtection="1">
      <alignment horizontal="center"/>
      <protection locked="0"/>
    </xf>
    <xf numFmtId="43" fontId="152" fillId="0" borderId="69" xfId="1" applyFont="1" applyBorder="1" applyAlignment="1" applyProtection="1">
      <alignment horizontal="center" vertical="center"/>
    </xf>
    <xf numFmtId="43" fontId="198" fillId="4" borderId="69" xfId="1" applyFont="1" applyFill="1" applyBorder="1" applyAlignment="1" applyProtection="1">
      <alignment horizontal="center" vertical="center"/>
    </xf>
    <xf numFmtId="43" fontId="0" fillId="0" borderId="0" xfId="1" applyFont="1"/>
    <xf numFmtId="175" fontId="162" fillId="0" borderId="28" xfId="1" applyNumberFormat="1" applyFont="1" applyFill="1" applyBorder="1" applyAlignment="1" applyProtection="1">
      <alignment horizontal="center" vertical="center"/>
    </xf>
    <xf numFmtId="175" fontId="173" fillId="4" borderId="97" xfId="1" applyNumberFormat="1" applyFont="1" applyFill="1" applyBorder="1" applyAlignment="1" applyProtection="1">
      <alignment horizontal="center" vertical="center"/>
    </xf>
    <xf numFmtId="175" fontId="173" fillId="4" borderId="53" xfId="1" applyNumberFormat="1" applyFont="1" applyFill="1" applyBorder="1" applyAlignment="1" applyProtection="1">
      <alignment horizontal="center" vertical="center"/>
    </xf>
    <xf numFmtId="175" fontId="173" fillId="4" borderId="36" xfId="1" applyNumberFormat="1" applyFont="1" applyFill="1" applyBorder="1" applyAlignment="1" applyProtection="1">
      <alignment horizontal="center" vertical="center"/>
    </xf>
    <xf numFmtId="175" fontId="176" fillId="3" borderId="3" xfId="1" applyNumberFormat="1" applyFont="1" applyFill="1" applyBorder="1" applyAlignment="1" applyProtection="1">
      <alignment horizontal="center"/>
    </xf>
    <xf numFmtId="175" fontId="176" fillId="3" borderId="63" xfId="1" applyNumberFormat="1" applyFont="1" applyFill="1" applyBorder="1" applyAlignment="1" applyProtection="1">
      <alignment horizontal="center"/>
    </xf>
    <xf numFmtId="175" fontId="156" fillId="2" borderId="3" xfId="1" applyNumberFormat="1" applyFont="1" applyFill="1" applyBorder="1" applyAlignment="1" applyProtection="1">
      <alignment horizontal="center" vertical="center"/>
      <protection locked="0"/>
    </xf>
    <xf numFmtId="175" fontId="156" fillId="2" borderId="63" xfId="1" applyNumberFormat="1" applyFont="1" applyFill="1" applyBorder="1" applyAlignment="1" applyProtection="1">
      <alignment horizontal="center" vertical="center"/>
      <protection locked="0"/>
    </xf>
    <xf numFmtId="175" fontId="156" fillId="2" borderId="28" xfId="1" applyNumberFormat="1" applyFont="1" applyFill="1" applyBorder="1" applyAlignment="1" applyProtection="1">
      <alignment horizontal="center" vertical="center"/>
      <protection locked="0"/>
    </xf>
    <xf numFmtId="175" fontId="156" fillId="2" borderId="50" xfId="1" applyNumberFormat="1" applyFont="1" applyFill="1" applyBorder="1" applyAlignment="1" applyProtection="1">
      <alignment horizontal="center" vertical="center"/>
      <protection locked="0"/>
    </xf>
    <xf numFmtId="175" fontId="173" fillId="4" borderId="69" xfId="1" applyNumberFormat="1" applyFont="1" applyFill="1" applyBorder="1" applyAlignment="1" applyProtection="1">
      <alignment horizontal="center"/>
    </xf>
    <xf numFmtId="175" fontId="173" fillId="4" borderId="13" xfId="1" applyNumberFormat="1" applyFont="1" applyFill="1" applyBorder="1" applyAlignment="1" applyProtection="1">
      <alignment horizontal="center"/>
    </xf>
    <xf numFmtId="175" fontId="176" fillId="3" borderId="38" xfId="1" applyNumberFormat="1" applyFont="1" applyFill="1" applyBorder="1" applyAlignment="1" applyProtection="1">
      <alignment horizontal="center"/>
    </xf>
    <xf numFmtId="175" fontId="176" fillId="3" borderId="19" xfId="1" applyNumberFormat="1" applyFont="1" applyFill="1" applyBorder="1" applyAlignment="1" applyProtection="1">
      <alignment horizontal="center"/>
    </xf>
    <xf numFmtId="175" fontId="156" fillId="2" borderId="38" xfId="1" applyNumberFormat="1" applyFont="1" applyFill="1" applyBorder="1" applyAlignment="1" applyProtection="1">
      <alignment horizontal="center" vertical="center"/>
      <protection locked="0"/>
    </xf>
    <xf numFmtId="175" fontId="156" fillId="7" borderId="19" xfId="1" applyNumberFormat="1" applyFont="1" applyFill="1" applyBorder="1" applyAlignment="1" applyProtection="1">
      <alignment horizontal="center" vertical="center"/>
    </xf>
    <xf numFmtId="175" fontId="156" fillId="2" borderId="46" xfId="1" applyNumberFormat="1" applyFont="1" applyFill="1" applyBorder="1" applyAlignment="1" applyProtection="1">
      <alignment horizontal="center" vertical="center"/>
      <protection locked="0"/>
    </xf>
    <xf numFmtId="175" fontId="176" fillId="3" borderId="21" xfId="1" applyNumberFormat="1" applyFont="1" applyFill="1" applyBorder="1" applyAlignment="1" applyProtection="1">
      <alignment horizontal="center"/>
    </xf>
    <xf numFmtId="175" fontId="156" fillId="2" borderId="21" xfId="1" applyNumberFormat="1" applyFont="1" applyFill="1" applyBorder="1" applyAlignment="1" applyProtection="1">
      <alignment horizontal="center" vertical="center"/>
      <protection locked="0"/>
    </xf>
    <xf numFmtId="175" fontId="156" fillId="2" borderId="29" xfId="1" applyNumberFormat="1" applyFont="1" applyFill="1" applyBorder="1" applyAlignment="1" applyProtection="1">
      <alignment horizontal="center" vertical="center"/>
      <protection locked="0"/>
    </xf>
    <xf numFmtId="175" fontId="156" fillId="2" borderId="21" xfId="1" quotePrefix="1" applyNumberFormat="1" applyFont="1" applyFill="1" applyBorder="1" applyAlignment="1" applyProtection="1">
      <alignment horizontal="center" vertical="center"/>
      <protection locked="0"/>
    </xf>
    <xf numFmtId="175" fontId="156" fillId="2" borderId="29" xfId="1" quotePrefix="1" applyNumberFormat="1" applyFont="1" applyFill="1" applyBorder="1" applyAlignment="1" applyProtection="1">
      <alignment horizontal="center" vertical="center"/>
      <protection locked="0"/>
    </xf>
    <xf numFmtId="175" fontId="167" fillId="2" borderId="39" xfId="1" applyNumberFormat="1" applyFont="1" applyFill="1" applyBorder="1" applyAlignment="1" applyProtection="1">
      <alignment horizontal="center" vertical="center"/>
      <protection locked="0"/>
    </xf>
    <xf numFmtId="175" fontId="167" fillId="2" borderId="38" xfId="1" applyNumberFormat="1" applyFont="1" applyFill="1" applyBorder="1" applyAlignment="1" applyProtection="1">
      <alignment horizontal="center" vertical="center"/>
      <protection locked="0"/>
    </xf>
    <xf numFmtId="175" fontId="167" fillId="2" borderId="46" xfId="1" applyNumberFormat="1" applyFont="1" applyFill="1" applyBorder="1" applyAlignment="1" applyProtection="1">
      <alignment horizontal="center" vertical="center"/>
      <protection locked="0"/>
    </xf>
    <xf numFmtId="175" fontId="173" fillId="4" borderId="13" xfId="1" applyNumberFormat="1" applyFont="1" applyFill="1" applyBorder="1" applyAlignment="1" applyProtection="1">
      <alignment horizontal="center" vertical="center"/>
    </xf>
    <xf numFmtId="175" fontId="167" fillId="7" borderId="39" xfId="1" applyNumberFormat="1" applyFont="1" applyFill="1" applyBorder="1" applyAlignment="1" applyProtection="1">
      <alignment horizontal="center" vertical="center"/>
    </xf>
    <xf numFmtId="175" fontId="167" fillId="7" borderId="19" xfId="1" applyNumberFormat="1" applyFont="1" applyFill="1" applyBorder="1" applyAlignment="1" applyProtection="1">
      <alignment horizontal="center" vertical="center"/>
    </xf>
    <xf numFmtId="175" fontId="173" fillId="4" borderId="69" xfId="1" applyNumberFormat="1" applyFont="1" applyFill="1" applyBorder="1" applyAlignment="1" applyProtection="1">
      <alignment horizontal="center" vertical="center"/>
    </xf>
    <xf numFmtId="174" fontId="162" fillId="2" borderId="3" xfId="1" applyNumberFormat="1" applyFont="1" applyFill="1" applyBorder="1" applyAlignment="1" applyProtection="1">
      <alignment horizontal="center" vertical="center"/>
      <protection locked="0"/>
    </xf>
    <xf numFmtId="174" fontId="162" fillId="2" borderId="28" xfId="1" applyNumberFormat="1" applyFont="1" applyFill="1" applyBorder="1" applyAlignment="1" applyProtection="1">
      <alignment horizontal="center" vertical="center"/>
      <protection locked="0"/>
    </xf>
    <xf numFmtId="175" fontId="162" fillId="0" borderId="7" xfId="1" applyNumberFormat="1" applyFont="1" applyFill="1" applyBorder="1" applyAlignment="1" applyProtection="1">
      <alignment horizontal="center" vertical="center"/>
    </xf>
    <xf numFmtId="175" fontId="162" fillId="2" borderId="7" xfId="1" applyNumberFormat="1" applyFont="1" applyFill="1" applyBorder="1" applyAlignment="1" applyProtection="1">
      <alignment horizontal="center" vertical="center"/>
      <protection locked="0"/>
    </xf>
    <xf numFmtId="175" fontId="162" fillId="2" borderId="7" xfId="1" applyNumberFormat="1" applyFont="1" applyFill="1" applyBorder="1" applyAlignment="1" applyProtection="1">
      <alignment horizontal="center" vertical="center" wrapText="1"/>
      <protection locked="0"/>
    </xf>
    <xf numFmtId="175" fontId="162" fillId="0" borderId="3" xfId="1" applyNumberFormat="1" applyFont="1" applyFill="1" applyBorder="1" applyAlignment="1" applyProtection="1">
      <alignment horizontal="center" vertical="center"/>
    </xf>
    <xf numFmtId="175" fontId="162" fillId="2" borderId="3" xfId="1" applyNumberFormat="1" applyFont="1" applyFill="1" applyBorder="1" applyAlignment="1" applyProtection="1">
      <alignment horizontal="center" vertical="center"/>
      <protection locked="0"/>
    </xf>
    <xf numFmtId="175" fontId="162" fillId="2" borderId="3" xfId="1" applyNumberFormat="1" applyFont="1" applyFill="1" applyBorder="1" applyAlignment="1" applyProtection="1">
      <alignment horizontal="center" vertical="center" wrapText="1"/>
      <protection locked="0"/>
    </xf>
    <xf numFmtId="175" fontId="162" fillId="2" borderId="4" xfId="1" applyNumberFormat="1" applyFont="1" applyFill="1" applyBorder="1" applyAlignment="1" applyProtection="1">
      <alignment horizontal="center" vertical="center" wrapText="1"/>
      <protection locked="0"/>
    </xf>
    <xf numFmtId="175" fontId="162" fillId="2" borderId="28" xfId="1" applyNumberFormat="1" applyFont="1" applyFill="1" applyBorder="1" applyAlignment="1" applyProtection="1">
      <alignment horizontal="center" vertical="center"/>
      <protection locked="0"/>
    </xf>
    <xf numFmtId="175" fontId="162" fillId="2" borderId="28" xfId="1" applyNumberFormat="1" applyFont="1" applyFill="1" applyBorder="1" applyAlignment="1" applyProtection="1">
      <alignment horizontal="center" vertical="center" wrapText="1"/>
      <protection locked="0"/>
    </xf>
    <xf numFmtId="175" fontId="177" fillId="4" borderId="69" xfId="1" applyNumberFormat="1" applyFont="1" applyFill="1" applyBorder="1" applyAlignment="1" applyProtection="1">
      <alignment horizontal="center" vertical="center"/>
    </xf>
    <xf numFmtId="175" fontId="177" fillId="4" borderId="13" xfId="1" applyNumberFormat="1" applyFont="1" applyFill="1" applyBorder="1" applyAlignment="1" applyProtection="1">
      <alignment horizontal="center" vertical="center"/>
    </xf>
    <xf numFmtId="175" fontId="163" fillId="4" borderId="69" xfId="1" applyNumberFormat="1" applyFont="1" applyFill="1" applyBorder="1" applyAlignment="1" applyProtection="1">
      <alignment horizontal="center" vertical="center"/>
    </xf>
    <xf numFmtId="175" fontId="162" fillId="28" borderId="8" xfId="1" applyNumberFormat="1" applyFont="1" applyFill="1" applyBorder="1" applyAlignment="1" applyProtection="1">
      <alignment horizontal="center" vertical="center"/>
    </xf>
    <xf numFmtId="175" fontId="162" fillId="2" borderId="41" xfId="1" applyNumberFormat="1" applyFont="1" applyFill="1" applyBorder="1" applyAlignment="1" applyProtection="1">
      <alignment horizontal="center" vertical="center"/>
      <protection locked="0"/>
    </xf>
    <xf numFmtId="175" fontId="162" fillId="0" borderId="41" xfId="1" applyNumberFormat="1" applyFont="1" applyFill="1" applyBorder="1" applyAlignment="1" applyProtection="1">
      <alignment horizontal="center" vertical="center"/>
    </xf>
    <xf numFmtId="175" fontId="13" fillId="4" borderId="32" xfId="1" applyNumberFormat="1" applyFont="1" applyFill="1" applyBorder="1" applyAlignment="1" applyProtection="1">
      <alignment horizontal="center" vertical="center"/>
    </xf>
    <xf numFmtId="175" fontId="162" fillId="0" borderId="3" xfId="1" quotePrefix="1" applyNumberFormat="1" applyFont="1" applyBorder="1" applyAlignment="1" applyProtection="1">
      <alignment horizontal="center" vertical="center"/>
    </xf>
    <xf numFmtId="175" fontId="163" fillId="0" borderId="3" xfId="1" applyNumberFormat="1" applyFont="1" applyBorder="1" applyAlignment="1" applyProtection="1">
      <alignment horizontal="center"/>
    </xf>
    <xf numFmtId="175" fontId="173" fillId="4" borderId="12" xfId="1" applyNumberFormat="1" applyFont="1" applyFill="1" applyBorder="1" applyAlignment="1" applyProtection="1">
      <alignment horizontal="center" vertical="center"/>
    </xf>
    <xf numFmtId="175" fontId="173" fillId="17" borderId="12" xfId="1" applyNumberFormat="1" applyFont="1" applyFill="1" applyBorder="1" applyAlignment="1" applyProtection="1">
      <alignment horizontal="center" vertical="center"/>
    </xf>
    <xf numFmtId="175" fontId="183" fillId="16" borderId="12" xfId="1" applyNumberFormat="1" applyFont="1" applyFill="1" applyBorder="1" applyAlignment="1" applyProtection="1">
      <alignment horizontal="center" vertical="top"/>
    </xf>
    <xf numFmtId="175" fontId="163" fillId="0" borderId="3" xfId="1" applyNumberFormat="1" applyFont="1" applyBorder="1" applyAlignment="1" applyProtection="1">
      <alignment horizontal="center" vertical="center"/>
    </xf>
    <xf numFmtId="175" fontId="164" fillId="16" borderId="12" xfId="1" applyNumberFormat="1" applyFont="1" applyFill="1" applyBorder="1" applyAlignment="1" applyProtection="1">
      <alignment horizontal="center" vertical="center"/>
    </xf>
    <xf numFmtId="175" fontId="199" fillId="0" borderId="3" xfId="1" applyNumberFormat="1" applyFont="1" applyBorder="1" applyAlignment="1" applyProtection="1">
      <alignment horizontal="center" vertical="center"/>
    </xf>
    <xf numFmtId="175" fontId="183" fillId="3" borderId="12" xfId="1" applyNumberFormat="1" applyFont="1" applyFill="1" applyBorder="1" applyAlignment="1" applyProtection="1">
      <alignment horizontal="center" vertical="center"/>
    </xf>
    <xf numFmtId="175" fontId="162" fillId="0" borderId="7" xfId="1" quotePrefix="1" applyNumberFormat="1" applyFont="1" applyFill="1" applyBorder="1" applyAlignment="1" applyProtection="1">
      <alignment horizontal="center" vertical="center"/>
    </xf>
    <xf numFmtId="175" fontId="198" fillId="0" borderId="69" xfId="1" applyNumberFormat="1" applyFont="1" applyBorder="1" applyAlignment="1" applyProtection="1">
      <alignment horizontal="center" vertical="center"/>
    </xf>
    <xf numFmtId="175" fontId="162" fillId="2" borderId="98" xfId="1" applyNumberFormat="1" applyFont="1" applyFill="1" applyBorder="1" applyAlignment="1" applyProtection="1">
      <alignment horizontal="center" vertical="center"/>
      <protection locked="0"/>
    </xf>
    <xf numFmtId="175" fontId="162" fillId="2" borderId="71" xfId="1" applyNumberFormat="1" applyFont="1" applyFill="1" applyBorder="1" applyAlignment="1" applyProtection="1">
      <alignment horizontal="center" vertical="center"/>
      <protection locked="0"/>
    </xf>
    <xf numFmtId="175" fontId="162" fillId="2" borderId="72" xfId="1" applyNumberFormat="1" applyFont="1" applyFill="1" applyBorder="1" applyAlignment="1" applyProtection="1">
      <alignment horizontal="center" vertical="center"/>
      <protection locked="0"/>
    </xf>
    <xf numFmtId="175" fontId="152" fillId="4" borderId="69" xfId="1" applyNumberFormat="1" applyFont="1" applyFill="1" applyBorder="1" applyAlignment="1" applyProtection="1">
      <alignment horizontal="center" vertical="center"/>
    </xf>
    <xf numFmtId="175" fontId="152" fillId="4" borderId="69" xfId="1" applyNumberFormat="1" applyFont="1" applyFill="1" applyBorder="1" applyAlignment="1" applyProtection="1">
      <alignment horizontal="center"/>
    </xf>
    <xf numFmtId="175" fontId="162" fillId="2" borderId="7" xfId="1" applyNumberFormat="1" applyFont="1" applyFill="1" applyBorder="1" applyAlignment="1" applyProtection="1">
      <alignment horizontal="center"/>
      <protection locked="0"/>
    </xf>
    <xf numFmtId="175" fontId="162" fillId="2" borderId="3" xfId="1" applyNumberFormat="1" applyFont="1" applyFill="1" applyBorder="1" applyAlignment="1" applyProtection="1">
      <alignment horizontal="center"/>
      <protection locked="0"/>
    </xf>
    <xf numFmtId="175" fontId="158" fillId="4" borderId="69" xfId="1" applyNumberFormat="1" applyFont="1" applyFill="1" applyBorder="1" applyAlignment="1" applyProtection="1">
      <alignment horizontal="center"/>
    </xf>
    <xf numFmtId="175" fontId="184" fillId="4" borderId="14" xfId="1" applyNumberFormat="1" applyFont="1" applyFill="1" applyBorder="1" applyAlignment="1" applyProtection="1">
      <alignment horizontal="center" vertical="center"/>
    </xf>
    <xf numFmtId="175" fontId="158" fillId="4" borderId="13" xfId="1" applyNumberFormat="1" applyFont="1" applyFill="1" applyBorder="1" applyAlignment="1" applyProtection="1">
      <alignment horizontal="center"/>
    </xf>
    <xf numFmtId="175" fontId="164" fillId="6" borderId="12" xfId="1" applyNumberFormat="1" applyFont="1" applyFill="1" applyBorder="1" applyAlignment="1" applyProtection="1">
      <alignment horizontal="center" vertical="center"/>
    </xf>
    <xf numFmtId="175" fontId="162" fillId="0" borderId="3" xfId="1" quotePrefix="1" applyNumberFormat="1" applyFont="1" applyFill="1" applyBorder="1" applyAlignment="1" applyProtection="1">
      <alignment horizontal="center" vertical="center"/>
    </xf>
    <xf numFmtId="175" fontId="162" fillId="0" borderId="4" xfId="1" quotePrefix="1" applyNumberFormat="1" applyFont="1" applyFill="1" applyBorder="1" applyAlignment="1" applyProtection="1">
      <alignment horizontal="center" vertical="center"/>
    </xf>
    <xf numFmtId="175" fontId="163" fillId="0" borderId="69" xfId="1" applyNumberFormat="1" applyFont="1" applyBorder="1" applyAlignment="1" applyProtection="1">
      <alignment horizontal="center" vertical="center"/>
    </xf>
    <xf numFmtId="175" fontId="163" fillId="0" borderId="99" xfId="1" applyNumberFormat="1" applyFont="1" applyBorder="1" applyAlignment="1" applyProtection="1">
      <alignment horizontal="center" vertical="center"/>
    </xf>
    <xf numFmtId="175" fontId="162" fillId="0" borderId="3" xfId="1" quotePrefix="1" applyNumberFormat="1" applyFont="1" applyFill="1" applyBorder="1" applyAlignment="1" applyProtection="1">
      <alignment horizontal="center"/>
    </xf>
    <xf numFmtId="175" fontId="162" fillId="2" borderId="4" xfId="1" applyNumberFormat="1" applyFont="1" applyFill="1" applyBorder="1" applyAlignment="1" applyProtection="1">
      <alignment horizontal="center"/>
      <protection locked="0"/>
    </xf>
    <xf numFmtId="175" fontId="183" fillId="9" borderId="12" xfId="1" applyNumberFormat="1" applyFont="1" applyFill="1" applyBorder="1" applyAlignment="1" applyProtection="1">
      <alignment horizontal="center" vertical="center"/>
    </xf>
    <xf numFmtId="175" fontId="157" fillId="0" borderId="69" xfId="1" applyNumberFormat="1" applyFont="1" applyFill="1" applyBorder="1" applyAlignment="1" applyProtection="1">
      <alignment horizontal="center" vertical="center"/>
      <protection locked="0"/>
    </xf>
    <xf numFmtId="175" fontId="157" fillId="0" borderId="69" xfId="1" applyNumberFormat="1" applyFont="1" applyBorder="1" applyAlignment="1">
      <alignment horizontal="center" vertical="center"/>
    </xf>
    <xf numFmtId="175" fontId="162" fillId="0" borderId="4" xfId="1" applyNumberFormat="1" applyFont="1" applyFill="1" applyBorder="1" applyAlignment="1" applyProtection="1">
      <alignment horizontal="center" vertical="center"/>
    </xf>
    <xf numFmtId="175" fontId="158" fillId="4" borderId="13" xfId="1" applyNumberFormat="1" applyFont="1" applyFill="1" applyBorder="1" applyAlignment="1" applyProtection="1">
      <alignment horizontal="center" vertical="center"/>
    </xf>
    <xf numFmtId="175" fontId="183" fillId="10" borderId="12" xfId="1" applyNumberFormat="1" applyFont="1" applyFill="1" applyBorder="1" applyAlignment="1">
      <alignment horizontal="center" vertical="center"/>
    </xf>
    <xf numFmtId="175" fontId="187" fillId="11" borderId="12" xfId="1" applyNumberFormat="1" applyFont="1" applyFill="1" applyBorder="1" applyAlignment="1">
      <alignment horizontal="center" vertical="center"/>
    </xf>
    <xf numFmtId="175" fontId="0" fillId="0" borderId="0" xfId="1" applyNumberFormat="1" applyFont="1" applyBorder="1"/>
    <xf numFmtId="174" fontId="162" fillId="28" borderId="41" xfId="1" applyNumberFormat="1" applyFont="1" applyFill="1" applyBorder="1" applyAlignment="1" applyProtection="1">
      <alignment horizontal="center" vertical="center"/>
    </xf>
    <xf numFmtId="174" fontId="162" fillId="0" borderId="3" xfId="1" applyNumberFormat="1" applyFont="1" applyFill="1" applyBorder="1" applyAlignment="1">
      <alignment horizontal="center" vertical="center"/>
    </xf>
    <xf numFmtId="174" fontId="162" fillId="0" borderId="28" xfId="1" applyNumberFormat="1" applyFont="1" applyFill="1" applyBorder="1" applyAlignment="1">
      <alignment horizontal="center" vertical="center"/>
    </xf>
    <xf numFmtId="174" fontId="13" fillId="4" borderId="32" xfId="1" applyNumberFormat="1" applyFont="1" applyFill="1" applyBorder="1" applyAlignment="1">
      <alignment horizontal="center"/>
    </xf>
    <xf numFmtId="175" fontId="162" fillId="0" borderId="3" xfId="1" applyNumberFormat="1" applyFont="1" applyFill="1" applyBorder="1" applyAlignment="1">
      <alignment horizontal="center" vertical="center"/>
    </xf>
    <xf numFmtId="175" fontId="162" fillId="0" borderId="28" xfId="1" applyNumberFormat="1" applyFont="1" applyFill="1" applyBorder="1" applyAlignment="1">
      <alignment horizontal="center" vertical="center"/>
    </xf>
    <xf numFmtId="43" fontId="162" fillId="2" borderId="3" xfId="1" applyNumberFormat="1" applyFont="1" applyFill="1" applyBorder="1" applyAlignment="1" applyProtection="1">
      <alignment horizontal="center" vertical="center"/>
      <protection locked="0"/>
    </xf>
    <xf numFmtId="43" fontId="162" fillId="0" borderId="3" xfId="1" applyNumberFormat="1" applyFont="1" applyFill="1" applyBorder="1" applyAlignment="1">
      <alignment horizontal="center" vertical="center"/>
    </xf>
    <xf numFmtId="43" fontId="162" fillId="2" borderId="28" xfId="1" applyNumberFormat="1" applyFont="1" applyFill="1" applyBorder="1" applyAlignment="1" applyProtection="1">
      <alignment horizontal="center" vertical="center"/>
      <protection locked="0"/>
    </xf>
    <xf numFmtId="174" fontId="162" fillId="28" borderId="41" xfId="1" applyNumberFormat="1" applyFont="1" applyFill="1" applyBorder="1" applyAlignment="1" applyProtection="1">
      <alignment horizontal="center" vertical="center"/>
      <protection locked="0"/>
    </xf>
    <xf numFmtId="43" fontId="162" fillId="28" borderId="41" xfId="1" applyNumberFormat="1" applyFont="1" applyFill="1" applyBorder="1" applyAlignment="1" applyProtection="1">
      <alignment horizontal="center" vertical="center"/>
      <protection locked="0"/>
    </xf>
    <xf numFmtId="43" fontId="162" fillId="28" borderId="41" xfId="1" applyNumberFormat="1" applyFont="1" applyFill="1" applyBorder="1" applyAlignment="1">
      <alignment horizontal="center" vertical="center"/>
    </xf>
    <xf numFmtId="175" fontId="191" fillId="26" borderId="12" xfId="1" applyNumberFormat="1" applyFont="1" applyFill="1" applyBorder="1" applyAlignment="1" applyProtection="1">
      <alignment horizontal="center" vertical="center"/>
    </xf>
    <xf numFmtId="175" fontId="192" fillId="27" borderId="12" xfId="1" applyNumberFormat="1" applyFont="1" applyFill="1" applyBorder="1" applyAlignment="1">
      <alignment horizontal="center" vertical="center"/>
    </xf>
    <xf numFmtId="175" fontId="13" fillId="4" borderId="32" xfId="1" applyNumberFormat="1" applyFont="1" applyFill="1" applyBorder="1" applyAlignment="1">
      <alignment horizontal="center" vertical="center"/>
    </xf>
    <xf numFmtId="175" fontId="162" fillId="0" borderId="41" xfId="1" quotePrefix="1" applyNumberFormat="1" applyFont="1" applyFill="1" applyBorder="1" applyAlignment="1">
      <alignment horizontal="center" vertical="center"/>
    </xf>
    <xf numFmtId="175" fontId="162" fillId="0" borderId="3" xfId="1" quotePrefix="1" applyNumberFormat="1" applyFont="1" applyFill="1" applyBorder="1" applyAlignment="1">
      <alignment horizontal="center" vertical="center"/>
    </xf>
    <xf numFmtId="175" fontId="162" fillId="0" borderId="28" xfId="1" quotePrefix="1" applyNumberFormat="1" applyFont="1" applyFill="1" applyBorder="1" applyAlignment="1">
      <alignment horizontal="center" vertical="center"/>
    </xf>
    <xf numFmtId="175" fontId="12" fillId="0" borderId="14" xfId="1" applyNumberFormat="1" applyFont="1" applyBorder="1" applyAlignment="1">
      <alignment horizontal="center"/>
    </xf>
    <xf numFmtId="175" fontId="162" fillId="0" borderId="41" xfId="1" applyNumberFormat="1" applyFont="1" applyFill="1" applyBorder="1" applyAlignment="1">
      <alignment horizontal="center" vertical="center"/>
    </xf>
    <xf numFmtId="175" fontId="12" fillId="15" borderId="14" xfId="1" applyNumberFormat="1" applyFont="1" applyFill="1" applyBorder="1" applyAlignment="1" applyProtection="1">
      <alignment horizontal="center"/>
    </xf>
    <xf numFmtId="175" fontId="18" fillId="23" borderId="12" xfId="1" applyNumberFormat="1" applyFont="1" applyFill="1" applyBorder="1" applyAlignment="1">
      <alignment horizontal="center" vertical="center"/>
    </xf>
    <xf numFmtId="175" fontId="0" fillId="2" borderId="41" xfId="1" applyNumberFormat="1" applyFont="1" applyFill="1" applyBorder="1" applyAlignment="1" applyProtection="1">
      <alignment horizontal="center"/>
      <protection locked="0"/>
    </xf>
    <xf numFmtId="175" fontId="0" fillId="0" borderId="41" xfId="1" quotePrefix="1" applyNumberFormat="1" applyFont="1" applyFill="1" applyBorder="1" applyAlignment="1">
      <alignment horizontal="center"/>
    </xf>
    <xf numFmtId="175" fontId="0" fillId="2" borderId="3" xfId="1" applyNumberFormat="1" applyFont="1" applyFill="1" applyBorder="1" applyAlignment="1" applyProtection="1">
      <alignment horizontal="center"/>
      <protection locked="0"/>
    </xf>
    <xf numFmtId="175" fontId="0" fillId="0" borderId="3" xfId="1" quotePrefix="1" applyNumberFormat="1" applyFont="1" applyFill="1" applyBorder="1" applyAlignment="1">
      <alignment horizontal="center"/>
    </xf>
    <xf numFmtId="175" fontId="0" fillId="2" borderId="28" xfId="1" applyNumberFormat="1" applyFont="1" applyFill="1" applyBorder="1" applyAlignment="1" applyProtection="1">
      <alignment horizontal="center"/>
      <protection locked="0"/>
    </xf>
    <xf numFmtId="175" fontId="0" fillId="0" borderId="28" xfId="1" quotePrefix="1" applyNumberFormat="1" applyFont="1" applyFill="1" applyBorder="1" applyAlignment="1">
      <alignment horizontal="center"/>
    </xf>
    <xf numFmtId="175" fontId="12" fillId="0" borderId="66" xfId="1" applyNumberFormat="1" applyFont="1" applyBorder="1" applyAlignment="1">
      <alignment horizontal="center"/>
    </xf>
    <xf numFmtId="175" fontId="0" fillId="2" borderId="41" xfId="1" applyNumberFormat="1" applyFont="1" applyFill="1" applyBorder="1" applyProtection="1">
      <protection locked="0"/>
    </xf>
    <xf numFmtId="175" fontId="0" fillId="2" borderId="3" xfId="1" applyNumberFormat="1" applyFont="1" applyFill="1" applyBorder="1" applyProtection="1">
      <protection locked="0"/>
    </xf>
    <xf numFmtId="175" fontId="0" fillId="2" borderId="28" xfId="1" applyNumberFormat="1" applyFont="1" applyFill="1" applyBorder="1" applyProtection="1">
      <protection locked="0"/>
    </xf>
    <xf numFmtId="175" fontId="18" fillId="24" borderId="12" xfId="1" applyNumberFormat="1" applyFont="1" applyFill="1" applyBorder="1" applyAlignment="1">
      <alignment horizontal="center" vertical="center"/>
    </xf>
    <xf numFmtId="175" fontId="18" fillId="25" borderId="12" xfId="1" applyNumberFormat="1" applyFont="1" applyFill="1" applyBorder="1" applyAlignment="1">
      <alignment horizontal="center" vertical="center"/>
    </xf>
    <xf numFmtId="175" fontId="0" fillId="0" borderId="3" xfId="1" quotePrefix="1" applyNumberFormat="1" applyFont="1" applyFill="1" applyBorder="1" applyAlignment="1" applyProtection="1">
      <alignment horizontal="center"/>
    </xf>
    <xf numFmtId="175" fontId="12" fillId="0" borderId="6" xfId="1" applyNumberFormat="1" applyFont="1" applyBorder="1" applyAlignment="1" applyProtection="1">
      <alignment horizontal="center"/>
    </xf>
    <xf numFmtId="175" fontId="0" fillId="2" borderId="4" xfId="1" applyNumberFormat="1" applyFont="1" applyFill="1" applyBorder="1" applyAlignment="1" applyProtection="1">
      <alignment horizontal="center"/>
      <protection locked="0"/>
    </xf>
    <xf numFmtId="175" fontId="12" fillId="4" borderId="12" xfId="1" applyNumberFormat="1" applyFont="1" applyFill="1" applyBorder="1" applyAlignment="1" applyProtection="1">
      <alignment horizontal="center"/>
    </xf>
    <xf numFmtId="175" fontId="0" fillId="2" borderId="7" xfId="1" applyNumberFormat="1" applyFont="1" applyFill="1" applyBorder="1" applyAlignment="1" applyProtection="1">
      <alignment horizontal="center"/>
      <protection locked="0"/>
    </xf>
    <xf numFmtId="175" fontId="0" fillId="2" borderId="7" xfId="1" applyNumberFormat="1" applyFont="1" applyFill="1" applyBorder="1" applyProtection="1">
      <protection locked="0"/>
    </xf>
    <xf numFmtId="175" fontId="18" fillId="3" borderId="12" xfId="1" applyNumberFormat="1" applyFont="1" applyFill="1" applyBorder="1" applyAlignment="1" applyProtection="1">
      <alignment horizontal="center" vertical="top"/>
    </xf>
    <xf numFmtId="175" fontId="12" fillId="0" borderId="6" xfId="1" applyNumberFormat="1" applyFont="1" applyBorder="1" applyAlignment="1">
      <alignment horizontal="center"/>
    </xf>
    <xf numFmtId="175" fontId="12" fillId="4" borderId="12" xfId="1" applyNumberFormat="1" applyFont="1" applyFill="1" applyBorder="1" applyAlignment="1">
      <alignment horizontal="center"/>
    </xf>
    <xf numFmtId="175" fontId="18" fillId="3" borderId="12" xfId="1" applyNumberFormat="1" applyFont="1" applyFill="1" applyBorder="1" applyAlignment="1">
      <alignment horizontal="center" vertical="top"/>
    </xf>
    <xf numFmtId="175" fontId="15" fillId="29" borderId="7" xfId="1" applyNumberFormat="1" applyFont="1" applyFill="1" applyBorder="1" applyAlignment="1" applyProtection="1">
      <alignment horizontal="center" vertical="center"/>
    </xf>
    <xf numFmtId="175" fontId="15" fillId="2" borderId="3" xfId="1" applyNumberFormat="1" applyFont="1" applyFill="1" applyBorder="1" applyAlignment="1" applyProtection="1">
      <alignment horizontal="center" vertical="center"/>
      <protection locked="0"/>
    </xf>
    <xf numFmtId="175" fontId="15" fillId="2" borderId="28" xfId="1" applyNumberFormat="1" applyFont="1" applyFill="1" applyBorder="1" applyAlignment="1" applyProtection="1">
      <alignment horizontal="center" vertical="center"/>
      <protection locked="0"/>
    </xf>
    <xf numFmtId="175" fontId="18" fillId="4" borderId="69" xfId="1" applyNumberFormat="1" applyFont="1" applyFill="1" applyBorder="1" applyAlignment="1" applyProtection="1">
      <alignment horizontal="center" vertical="center"/>
    </xf>
    <xf numFmtId="175" fontId="18" fillId="4" borderId="69" xfId="1" applyNumberFormat="1" applyFont="1" applyFill="1" applyBorder="1" applyAlignment="1" applyProtection="1">
      <alignment horizontal="center" vertical="center" wrapText="1"/>
    </xf>
    <xf numFmtId="175" fontId="176" fillId="29" borderId="7" xfId="1" applyNumberFormat="1" applyFont="1" applyFill="1" applyBorder="1" applyAlignment="1" applyProtection="1">
      <alignment horizontal="center" vertical="center" wrapText="1"/>
    </xf>
    <xf numFmtId="175" fontId="176" fillId="29" borderId="7" xfId="1" applyNumberFormat="1" applyFont="1" applyFill="1" applyBorder="1" applyAlignment="1" applyProtection="1">
      <alignment horizontal="center" vertical="center"/>
    </xf>
    <xf numFmtId="175" fontId="176" fillId="29" borderId="19" xfId="1" applyNumberFormat="1" applyFont="1" applyFill="1" applyBorder="1" applyAlignment="1" applyProtection="1">
      <alignment horizontal="center" vertical="center"/>
    </xf>
    <xf numFmtId="175" fontId="176" fillId="29" borderId="4" xfId="1" applyNumberFormat="1" applyFont="1" applyFill="1" applyBorder="1" applyAlignment="1" applyProtection="1">
      <alignment horizontal="center" vertical="center" wrapText="1"/>
    </xf>
    <xf numFmtId="175" fontId="176" fillId="29" borderId="4" xfId="1" applyNumberFormat="1" applyFont="1" applyFill="1" applyBorder="1" applyAlignment="1" applyProtection="1">
      <alignment horizontal="center" vertical="center"/>
    </xf>
    <xf numFmtId="175" fontId="176" fillId="29" borderId="24" xfId="1" applyNumberFormat="1" applyFont="1" applyFill="1" applyBorder="1" applyAlignment="1" applyProtection="1">
      <alignment horizontal="center" vertical="center"/>
    </xf>
    <xf numFmtId="175" fontId="156" fillId="2" borderId="41" xfId="1" applyNumberFormat="1" applyFont="1" applyFill="1" applyBorder="1" applyAlignment="1" applyProtection="1">
      <alignment vertical="center" wrapText="1"/>
      <protection locked="0"/>
    </xf>
    <xf numFmtId="175" fontId="156" fillId="2" borderId="41" xfId="1" applyNumberFormat="1" applyFont="1" applyFill="1" applyBorder="1" applyAlignment="1" applyProtection="1">
      <alignment horizontal="center" vertical="center"/>
      <protection locked="0"/>
    </xf>
    <xf numFmtId="175" fontId="156" fillId="2" borderId="42" xfId="1" applyNumberFormat="1" applyFont="1" applyFill="1" applyBorder="1" applyAlignment="1" applyProtection="1">
      <alignment horizontal="center" vertical="center"/>
      <protection locked="0"/>
    </xf>
    <xf numFmtId="175" fontId="156" fillId="2" borderId="3" xfId="1" applyNumberFormat="1" applyFont="1" applyFill="1" applyBorder="1" applyAlignment="1" applyProtection="1">
      <alignment vertical="center" wrapText="1"/>
      <protection locked="0"/>
    </xf>
    <xf numFmtId="175" fontId="156" fillId="2" borderId="4" xfId="1" applyNumberFormat="1" applyFont="1" applyFill="1" applyBorder="1" applyAlignment="1" applyProtection="1">
      <alignment vertical="center" wrapText="1"/>
      <protection locked="0"/>
    </xf>
    <xf numFmtId="175" fontId="156" fillId="2" borderId="4" xfId="1" applyNumberFormat="1" applyFont="1" applyFill="1" applyBorder="1" applyAlignment="1" applyProtection="1">
      <alignment horizontal="center" vertical="center"/>
      <protection locked="0"/>
    </xf>
    <xf numFmtId="175" fontId="156" fillId="2" borderId="24" xfId="1" applyNumberFormat="1" applyFont="1" applyFill="1" applyBorder="1" applyAlignment="1" applyProtection="1">
      <alignment horizontal="center" vertical="center"/>
      <protection locked="0"/>
    </xf>
    <xf numFmtId="175" fontId="176" fillId="29" borderId="8" xfId="1" applyNumberFormat="1" applyFont="1" applyFill="1" applyBorder="1" applyAlignment="1" applyProtection="1">
      <alignment horizontal="center" vertical="center" wrapText="1"/>
    </xf>
    <xf numFmtId="175" fontId="176" fillId="29" borderId="8" xfId="1" applyNumberFormat="1" applyFont="1" applyFill="1" applyBorder="1" applyAlignment="1" applyProtection="1">
      <alignment horizontal="center" vertical="center"/>
    </xf>
    <xf numFmtId="175" fontId="176" fillId="29" borderId="59" xfId="1" applyNumberFormat="1" applyFont="1" applyFill="1" applyBorder="1" applyAlignment="1" applyProtection="1">
      <alignment horizontal="center" vertical="center"/>
    </xf>
    <xf numFmtId="175" fontId="156" fillId="2" borderId="41" xfId="1" applyNumberFormat="1" applyFont="1" applyFill="1" applyBorder="1" applyAlignment="1" applyProtection="1">
      <alignment horizontal="center" vertical="center" wrapText="1"/>
      <protection locked="0"/>
    </xf>
    <xf numFmtId="175" fontId="156" fillId="2" borderId="7" xfId="1" applyNumberFormat="1" applyFont="1" applyFill="1" applyBorder="1" applyAlignment="1" applyProtection="1">
      <alignment horizontal="center" vertical="center" wrapText="1"/>
      <protection locked="0"/>
    </xf>
    <xf numFmtId="175" fontId="156" fillId="2" borderId="7" xfId="1" applyNumberFormat="1" applyFont="1" applyFill="1" applyBorder="1" applyAlignment="1" applyProtection="1">
      <alignment horizontal="center" vertical="center"/>
      <protection locked="0"/>
    </xf>
    <xf numFmtId="175" fontId="156" fillId="2" borderId="19" xfId="1" applyNumberFormat="1" applyFont="1" applyFill="1" applyBorder="1" applyAlignment="1" applyProtection="1">
      <alignment horizontal="center" vertical="center"/>
      <protection locked="0"/>
    </xf>
    <xf numFmtId="175" fontId="156" fillId="2" borderId="3" xfId="1" applyNumberFormat="1" applyFont="1" applyFill="1" applyBorder="1" applyAlignment="1" applyProtection="1">
      <alignment horizontal="center" vertical="center" wrapText="1"/>
      <protection locked="0"/>
    </xf>
    <xf numFmtId="175" fontId="156" fillId="2" borderId="4" xfId="1" applyNumberFormat="1" applyFont="1" applyFill="1" applyBorder="1" applyAlignment="1" applyProtection="1">
      <alignment horizontal="center" vertical="center" wrapText="1"/>
      <protection locked="0"/>
    </xf>
    <xf numFmtId="175" fontId="176" fillId="29" borderId="41" xfId="1" applyNumberFormat="1" applyFont="1" applyFill="1" applyBorder="1" applyAlignment="1" applyProtection="1">
      <alignment horizontal="center" vertical="center" wrapText="1"/>
    </xf>
    <xf numFmtId="175" fontId="176" fillId="29" borderId="41" xfId="1" applyNumberFormat="1" applyFont="1" applyFill="1" applyBorder="1" applyAlignment="1" applyProtection="1">
      <alignment horizontal="center" vertical="center"/>
    </xf>
    <xf numFmtId="175" fontId="176" fillId="29" borderId="42" xfId="1" applyNumberFormat="1" applyFont="1" applyFill="1" applyBorder="1" applyAlignment="1" applyProtection="1">
      <alignment horizontal="center" vertical="center"/>
    </xf>
    <xf numFmtId="175" fontId="156" fillId="2" borderId="28" xfId="1" applyNumberFormat="1" applyFont="1" applyFill="1" applyBorder="1" applyAlignment="1" applyProtection="1">
      <alignment horizontal="center" vertical="center" wrapText="1"/>
      <protection locked="0"/>
    </xf>
    <xf numFmtId="175" fontId="173" fillId="4" borderId="67" xfId="1" applyNumberFormat="1" applyFont="1" applyFill="1" applyBorder="1" applyAlignment="1" applyProtection="1">
      <alignment horizontal="center"/>
    </xf>
    <xf numFmtId="175" fontId="15" fillId="2" borderId="7" xfId="1" applyNumberFormat="1" applyFont="1" applyFill="1" applyBorder="1" applyAlignment="1" applyProtection="1">
      <alignment horizontal="center" vertical="center"/>
      <protection locked="0"/>
    </xf>
    <xf numFmtId="175" fontId="15" fillId="0" borderId="7" xfId="1" applyNumberFormat="1" applyFont="1" applyFill="1" applyBorder="1" applyAlignment="1" applyProtection="1">
      <alignment horizontal="center" vertical="center"/>
    </xf>
    <xf numFmtId="175" fontId="16" fillId="0" borderId="7" xfId="1" applyNumberFormat="1" applyFont="1" applyBorder="1" applyAlignment="1" applyProtection="1">
      <alignment horizontal="center" vertical="center"/>
    </xf>
    <xf numFmtId="175" fontId="12" fillId="0" borderId="19" xfId="1" applyNumberFormat="1" applyFont="1" applyBorder="1" applyAlignment="1" applyProtection="1">
      <alignment horizontal="center" vertical="center"/>
    </xf>
    <xf numFmtId="175" fontId="15" fillId="0" borderId="3" xfId="1" applyNumberFormat="1" applyFont="1" applyFill="1" applyBorder="1" applyAlignment="1" applyProtection="1">
      <alignment horizontal="center" vertical="center"/>
    </xf>
    <xf numFmtId="175" fontId="16" fillId="0" borderId="3" xfId="1" applyNumberFormat="1" applyFont="1" applyBorder="1" applyAlignment="1" applyProtection="1">
      <alignment horizontal="center" vertical="center"/>
    </xf>
    <xf numFmtId="175" fontId="12" fillId="0" borderId="21" xfId="1" applyNumberFormat="1" applyFont="1" applyBorder="1" applyAlignment="1" applyProtection="1">
      <alignment horizontal="center" vertical="center"/>
    </xf>
    <xf numFmtId="175" fontId="15" fillId="0" borderId="28" xfId="1" applyNumberFormat="1" applyFont="1" applyFill="1" applyBorder="1" applyAlignment="1" applyProtection="1">
      <alignment horizontal="center" vertical="center"/>
    </xf>
    <xf numFmtId="175" fontId="16" fillId="0" borderId="28" xfId="1" applyNumberFormat="1" applyFont="1" applyBorder="1" applyAlignment="1" applyProtection="1">
      <alignment horizontal="center" vertical="center"/>
    </xf>
    <xf numFmtId="175" fontId="12" fillId="0" borderId="29" xfId="1" applyNumberFormat="1" applyFont="1" applyBorder="1" applyAlignment="1" applyProtection="1">
      <alignment horizontal="center" vertical="center"/>
    </xf>
    <xf numFmtId="175" fontId="14" fillId="3" borderId="14" xfId="1" applyNumberFormat="1" applyFont="1" applyFill="1" applyBorder="1" applyAlignment="1" applyProtection="1">
      <alignment horizontal="center" vertical="center"/>
    </xf>
    <xf numFmtId="175" fontId="18" fillId="4" borderId="14" xfId="1" applyNumberFormat="1" applyFont="1" applyFill="1" applyBorder="1" applyAlignment="1" applyProtection="1">
      <alignment horizontal="center" vertical="center"/>
    </xf>
    <xf numFmtId="175" fontId="24" fillId="0" borderId="3" xfId="1" applyNumberFormat="1" applyFont="1" applyFill="1" applyBorder="1" applyAlignment="1" applyProtection="1">
      <alignment horizontal="center" vertical="center"/>
    </xf>
    <xf numFmtId="175" fontId="24" fillId="0" borderId="28" xfId="1" applyNumberFormat="1" applyFont="1" applyFill="1" applyBorder="1" applyAlignment="1" applyProtection="1">
      <alignment horizontal="center" vertical="center"/>
    </xf>
    <xf numFmtId="175" fontId="24" fillId="0" borderId="21" xfId="1" applyNumberFormat="1" applyFont="1" applyBorder="1" applyAlignment="1" applyProtection="1">
      <alignment horizontal="center" vertical="center"/>
    </xf>
    <xf numFmtId="175" fontId="24" fillId="0" borderId="29" xfId="1" applyNumberFormat="1" applyFont="1" applyBorder="1" applyAlignment="1" applyProtection="1">
      <alignment horizontal="center" vertical="center"/>
    </xf>
    <xf numFmtId="175" fontId="24" fillId="2" borderId="3" xfId="1" applyNumberFormat="1" applyFont="1" applyFill="1" applyBorder="1" applyAlignment="1" applyProtection="1">
      <alignment horizontal="center" vertical="center"/>
      <protection locked="0"/>
    </xf>
    <xf numFmtId="175" fontId="24" fillId="2" borderId="28" xfId="1" applyNumberFormat="1" applyFont="1" applyFill="1" applyBorder="1" applyAlignment="1" applyProtection="1">
      <alignment horizontal="center" vertical="center"/>
      <protection locked="0"/>
    </xf>
    <xf numFmtId="175" fontId="18" fillId="4" borderId="14" xfId="1" applyNumberFormat="1" applyFont="1" applyFill="1" applyBorder="1" applyAlignment="1" applyProtection="1">
      <alignment horizontal="center"/>
    </xf>
    <xf numFmtId="175" fontId="20" fillId="0" borderId="15" xfId="1" quotePrefix="1" applyNumberFormat="1" applyFont="1" applyFill="1" applyBorder="1" applyAlignment="1" applyProtection="1">
      <alignment horizontal="center" vertical="center"/>
    </xf>
    <xf numFmtId="175" fontId="20" fillId="0" borderId="3" xfId="1" quotePrefix="1" applyNumberFormat="1" applyFont="1" applyFill="1" applyBorder="1" applyAlignment="1" applyProtection="1">
      <alignment horizontal="center" vertical="center"/>
    </xf>
    <xf numFmtId="175" fontId="20" fillId="0" borderId="16" xfId="1" quotePrefix="1" applyNumberFormat="1" applyFont="1" applyFill="1" applyBorder="1" applyAlignment="1" applyProtection="1">
      <alignment horizontal="center" vertical="center"/>
    </xf>
    <xf numFmtId="175" fontId="20" fillId="0" borderId="7" xfId="1" quotePrefix="1" applyNumberFormat="1" applyFont="1" applyFill="1" applyBorder="1" applyAlignment="1" applyProtection="1">
      <alignment horizontal="center" vertical="center"/>
    </xf>
    <xf numFmtId="175" fontId="20" fillId="0" borderId="45" xfId="1" quotePrefix="1" applyNumberFormat="1" applyFont="1" applyFill="1" applyBorder="1" applyAlignment="1" applyProtection="1">
      <alignment horizontal="center" vertical="center"/>
    </xf>
    <xf numFmtId="175" fontId="20" fillId="0" borderId="4" xfId="1" quotePrefix="1" applyNumberFormat="1" applyFont="1" applyFill="1" applyBorder="1" applyAlignment="1" applyProtection="1">
      <alignment horizontal="center" vertical="center"/>
    </xf>
    <xf numFmtId="175" fontId="20" fillId="0" borderId="28" xfId="1" quotePrefix="1" applyNumberFormat="1" applyFont="1" applyFill="1" applyBorder="1" applyAlignment="1" applyProtection="1">
      <alignment horizontal="center" vertical="center"/>
    </xf>
    <xf numFmtId="175" fontId="20" fillId="2" borderId="45" xfId="1" quotePrefix="1" applyNumberFormat="1" applyFont="1" applyFill="1" applyBorder="1" applyAlignment="1" applyProtection="1">
      <alignment horizontal="center" vertical="center"/>
    </xf>
    <xf numFmtId="175" fontId="20" fillId="2" borderId="7" xfId="1" applyNumberFormat="1" applyFont="1" applyFill="1" applyBorder="1" applyAlignment="1" applyProtection="1">
      <alignment horizontal="center" vertical="center"/>
    </xf>
    <xf numFmtId="175" fontId="20" fillId="0" borderId="4" xfId="1" quotePrefix="1" applyNumberFormat="1" applyFont="1" applyFill="1" applyBorder="1" applyAlignment="1" applyProtection="1">
      <alignment horizontal="center" vertical="center"/>
      <protection locked="0"/>
    </xf>
    <xf numFmtId="175" fontId="20" fillId="2" borderId="41" xfId="1" applyNumberFormat="1" applyFont="1" applyFill="1" applyBorder="1" applyAlignment="1" applyProtection="1">
      <alignment horizontal="center" vertical="center"/>
      <protection locked="0"/>
    </xf>
    <xf numFmtId="175" fontId="20" fillId="2" borderId="3" xfId="1" applyNumberFormat="1" applyFont="1" applyFill="1" applyBorder="1" applyAlignment="1" applyProtection="1">
      <alignment horizontal="center" vertical="center"/>
      <protection locked="0"/>
    </xf>
    <xf numFmtId="175" fontId="20" fillId="2" borderId="3" xfId="1" quotePrefix="1" applyNumberFormat="1" applyFont="1" applyFill="1" applyBorder="1" applyAlignment="1" applyProtection="1">
      <alignment horizontal="center" vertical="center"/>
      <protection locked="0"/>
    </xf>
    <xf numFmtId="175" fontId="20" fillId="2" borderId="28" xfId="1" quotePrefix="1" applyNumberFormat="1" applyFont="1" applyFill="1" applyBorder="1" applyAlignment="1" applyProtection="1">
      <alignment horizontal="center" vertical="center"/>
    </xf>
    <xf numFmtId="175" fontId="20" fillId="2" borderId="16" xfId="1" quotePrefix="1" applyNumberFormat="1" applyFont="1" applyFill="1" applyBorder="1" applyAlignment="1" applyProtection="1">
      <alignment horizontal="center" vertical="center"/>
      <protection locked="0"/>
    </xf>
    <xf numFmtId="0" fontId="200" fillId="0" borderId="0" xfId="0" applyFont="1"/>
    <xf numFmtId="0" fontId="78" fillId="15" borderId="26" xfId="0" applyFont="1" applyFill="1" applyBorder="1" applyAlignment="1" applyProtection="1">
      <alignment horizontal="center" vertical="center" wrapText="1"/>
    </xf>
    <xf numFmtId="0" fontId="0" fillId="0" borderId="0" xfId="0" applyFill="1" applyBorder="1" applyAlignment="1">
      <alignment vertical="center"/>
    </xf>
    <xf numFmtId="0" fontId="41" fillId="0" borderId="0" xfId="0" applyFont="1" applyFill="1" applyBorder="1" applyAlignment="1">
      <alignment vertical="center"/>
    </xf>
    <xf numFmtId="0" fontId="158" fillId="0" borderId="0" xfId="0" applyFont="1" applyFill="1" applyBorder="1" applyAlignment="1" applyProtection="1">
      <alignment horizontal="left" vertical="center"/>
    </xf>
    <xf numFmtId="0" fontId="158" fillId="0" borderId="0" xfId="0" applyFont="1" applyFill="1" applyBorder="1" applyAlignment="1" applyProtection="1">
      <alignment horizontal="center" vertical="center"/>
    </xf>
    <xf numFmtId="16" fontId="162" fillId="0" borderId="0" xfId="0" applyNumberFormat="1" applyFont="1" applyFill="1" applyBorder="1" applyAlignment="1" applyProtection="1">
      <alignment vertical="center"/>
      <protection locked="0"/>
    </xf>
    <xf numFmtId="0" fontId="162" fillId="0" borderId="0" xfId="0" applyFont="1" applyFill="1" applyBorder="1" applyAlignment="1" applyProtection="1">
      <alignment horizontal="center" vertical="center"/>
      <protection locked="0"/>
    </xf>
    <xf numFmtId="169" fontId="162" fillId="0" borderId="0" xfId="0" applyNumberFormat="1" applyFont="1" applyFill="1" applyBorder="1" applyAlignment="1" applyProtection="1">
      <alignment horizontal="center" vertical="center"/>
      <protection locked="0"/>
    </xf>
    <xf numFmtId="0" fontId="162" fillId="0" borderId="0" xfId="0" applyFont="1" applyFill="1" applyBorder="1" applyAlignment="1" applyProtection="1">
      <alignment vertical="center"/>
      <protection locked="0"/>
    </xf>
    <xf numFmtId="0" fontId="177" fillId="0" borderId="0" xfId="0" applyFont="1" applyFill="1" applyBorder="1" applyAlignment="1" applyProtection="1">
      <alignment horizontal="center"/>
    </xf>
    <xf numFmtId="0" fontId="41" fillId="0" borderId="0" xfId="0" applyFont="1" applyFill="1" applyBorder="1"/>
    <xf numFmtId="175" fontId="177" fillId="0" borderId="0" xfId="1" applyNumberFormat="1" applyFont="1" applyFill="1" applyBorder="1" applyAlignment="1" applyProtection="1">
      <alignment horizontal="center" vertical="center"/>
    </xf>
    <xf numFmtId="1" fontId="177" fillId="0" borderId="0" xfId="0" applyNumberFormat="1" applyFont="1" applyFill="1" applyBorder="1" applyAlignment="1" applyProtection="1">
      <alignment horizontal="left" vertical="center"/>
    </xf>
    <xf numFmtId="0" fontId="8" fillId="0" borderId="0" xfId="0" applyFont="1" applyFill="1" applyBorder="1"/>
    <xf numFmtId="0" fontId="201" fillId="0" borderId="0" xfId="0" applyFont="1" applyFill="1" applyBorder="1" applyAlignment="1" applyProtection="1">
      <alignment vertical="center"/>
    </xf>
    <xf numFmtId="0" fontId="158" fillId="0" borderId="0" xfId="0" applyFont="1" applyFill="1" applyBorder="1" applyAlignment="1" applyProtection="1">
      <alignment vertical="center"/>
    </xf>
    <xf numFmtId="1" fontId="162" fillId="2" borderId="7" xfId="0" applyNumberFormat="1" applyFont="1" applyFill="1" applyBorder="1" applyAlignment="1" applyProtection="1">
      <alignment horizontal="center" vertical="center"/>
      <protection locked="0"/>
    </xf>
    <xf numFmtId="1" fontId="162" fillId="2" borderId="3" xfId="0" applyNumberFormat="1" applyFont="1" applyFill="1" applyBorder="1" applyAlignment="1" applyProtection="1">
      <alignment horizontal="center" vertical="center"/>
      <protection locked="0"/>
    </xf>
    <xf numFmtId="1" fontId="162" fillId="2" borderId="28" xfId="0" applyNumberFormat="1" applyFont="1" applyFill="1" applyBorder="1" applyAlignment="1" applyProtection="1">
      <alignment horizontal="center" vertical="center"/>
      <protection locked="0"/>
    </xf>
    <xf numFmtId="0" fontId="162" fillId="2" borderId="33" xfId="0" applyFont="1" applyFill="1" applyBorder="1" applyAlignment="1" applyProtection="1">
      <alignment vertical="center"/>
      <protection locked="0"/>
    </xf>
    <xf numFmtId="0" fontId="162" fillId="2" borderId="47" xfId="0" applyFont="1" applyFill="1" applyBorder="1" applyAlignment="1" applyProtection="1">
      <alignment vertical="center"/>
      <protection locked="0"/>
    </xf>
    <xf numFmtId="175" fontId="162" fillId="2" borderId="39" xfId="1" applyNumberFormat="1" applyFont="1" applyFill="1" applyBorder="1" applyAlignment="1" applyProtection="1">
      <alignment horizontal="center" vertical="center"/>
      <protection locked="0"/>
    </xf>
    <xf numFmtId="175" fontId="162" fillId="2" borderId="38" xfId="1" applyNumberFormat="1" applyFont="1" applyFill="1" applyBorder="1" applyAlignment="1" applyProtection="1">
      <alignment horizontal="center" vertical="center"/>
      <protection locked="0"/>
    </xf>
    <xf numFmtId="0" fontId="162" fillId="2" borderId="3" xfId="0" applyFont="1" applyFill="1" applyBorder="1" applyAlignment="1" applyProtection="1">
      <alignment vertical="center"/>
      <protection locked="0"/>
    </xf>
    <xf numFmtId="0" fontId="162" fillId="2" borderId="7" xfId="0" applyFont="1" applyFill="1" applyBorder="1" applyAlignment="1" applyProtection="1">
      <alignment vertical="center"/>
      <protection locked="0"/>
    </xf>
    <xf numFmtId="0" fontId="152" fillId="0" borderId="69" xfId="0" applyFont="1" applyBorder="1" applyAlignment="1" applyProtection="1">
      <alignment horizontal="center" vertical="center" wrapText="1"/>
      <protection locked="0"/>
    </xf>
    <xf numFmtId="0" fontId="152" fillId="0" borderId="69" xfId="0" applyFont="1" applyBorder="1" applyAlignment="1" applyProtection="1">
      <alignment horizontal="center" wrapText="1"/>
      <protection locked="0"/>
    </xf>
    <xf numFmtId="0" fontId="158" fillId="0" borderId="69" xfId="0" applyFont="1" applyBorder="1" applyAlignment="1" applyProtection="1">
      <alignment horizontal="center" wrapText="1"/>
    </xf>
    <xf numFmtId="0" fontId="158" fillId="0" borderId="69" xfId="0" applyFont="1" applyBorder="1" applyAlignment="1" applyProtection="1">
      <alignment horizontal="center" wrapText="1"/>
      <protection locked="0"/>
    </xf>
    <xf numFmtId="0" fontId="152" fillId="0" borderId="13" xfId="0" applyFont="1" applyBorder="1" applyAlignment="1" applyProtection="1">
      <alignment vertical="center"/>
      <protection locked="0"/>
    </xf>
    <xf numFmtId="0" fontId="152" fillId="0" borderId="69" xfId="0" applyFont="1" applyBorder="1" applyAlignment="1" applyProtection="1">
      <alignment vertical="center" wrapText="1"/>
      <protection locked="0"/>
    </xf>
    <xf numFmtId="175" fontId="162" fillId="2" borderId="4" xfId="1" applyNumberFormat="1" applyFont="1" applyFill="1" applyBorder="1" applyAlignment="1" applyProtection="1">
      <alignment horizontal="center" vertical="center"/>
      <protection locked="0"/>
    </xf>
    <xf numFmtId="0" fontId="163" fillId="0" borderId="69" xfId="0" applyFont="1" applyBorder="1" applyAlignment="1">
      <alignment horizontal="center" vertical="center"/>
    </xf>
    <xf numFmtId="0" fontId="78" fillId="15" borderId="26" xfId="0" applyFont="1" applyFill="1" applyBorder="1" applyAlignment="1" applyProtection="1">
      <alignment horizontal="center" vertical="center" wrapText="1"/>
    </xf>
    <xf numFmtId="175" fontId="173" fillId="0" borderId="0" xfId="1" applyNumberFormat="1" applyFont="1" applyFill="1" applyBorder="1" applyAlignment="1" applyProtection="1">
      <alignment horizontal="center"/>
    </xf>
    <xf numFmtId="173" fontId="156" fillId="2" borderId="20" xfId="0" applyNumberFormat="1" applyFont="1" applyFill="1" applyBorder="1" applyAlignment="1" applyProtection="1">
      <alignment horizontal="center" vertical="center"/>
      <protection locked="0"/>
    </xf>
    <xf numFmtId="173" fontId="156" fillId="2" borderId="3" xfId="0" applyNumberFormat="1" applyFont="1" applyFill="1" applyBorder="1" applyAlignment="1" applyProtection="1">
      <alignment horizontal="center" vertical="center"/>
      <protection locked="0"/>
    </xf>
    <xf numFmtId="173" fontId="156" fillId="2" borderId="3" xfId="0" applyNumberFormat="1" applyFont="1" applyFill="1" applyBorder="1" applyAlignment="1" applyProtection="1">
      <alignment horizontal="center" vertical="center" wrapText="1"/>
      <protection locked="0"/>
    </xf>
    <xf numFmtId="173" fontId="156" fillId="2" borderId="3" xfId="1" applyNumberFormat="1" applyFont="1" applyFill="1" applyBorder="1" applyAlignment="1" applyProtection="1">
      <alignment horizontal="center" vertical="center" wrapText="1"/>
      <protection locked="0"/>
    </xf>
    <xf numFmtId="173" fontId="156" fillId="2" borderId="27" xfId="0" applyNumberFormat="1" applyFont="1" applyFill="1" applyBorder="1" applyAlignment="1" applyProtection="1">
      <alignment horizontal="center" vertical="center"/>
      <protection locked="0"/>
    </xf>
    <xf numFmtId="173" fontId="156" fillId="2" borderId="28" xfId="0" applyNumberFormat="1" applyFont="1" applyFill="1" applyBorder="1" applyAlignment="1" applyProtection="1">
      <alignment horizontal="center" vertical="center"/>
      <protection locked="0"/>
    </xf>
    <xf numFmtId="173" fontId="156" fillId="2" borderId="28" xfId="0" applyNumberFormat="1" applyFont="1" applyFill="1" applyBorder="1" applyAlignment="1" applyProtection="1">
      <alignment horizontal="center" vertical="center" wrapText="1"/>
      <protection locked="0"/>
    </xf>
    <xf numFmtId="173" fontId="156" fillId="2" borderId="28" xfId="1" applyNumberFormat="1" applyFont="1" applyFill="1" applyBorder="1" applyAlignment="1" applyProtection="1">
      <alignment horizontal="center" vertical="center" wrapText="1"/>
      <protection locked="0"/>
    </xf>
    <xf numFmtId="0" fontId="155" fillId="29" borderId="49" xfId="0" applyFont="1" applyFill="1" applyBorder="1" applyAlignment="1" applyProtection="1">
      <alignment horizontal="center" vertical="center" wrapText="1"/>
    </xf>
    <xf numFmtId="176" fontId="176" fillId="0" borderId="51" xfId="1" applyNumberFormat="1" applyFont="1" applyFill="1" applyBorder="1" applyAlignment="1" applyProtection="1">
      <alignment horizontal="center" vertical="center" wrapText="1"/>
    </xf>
    <xf numFmtId="173" fontId="156" fillId="2" borderId="21" xfId="1" applyNumberFormat="1" applyFont="1" applyFill="1" applyBorder="1" applyAlignment="1" applyProtection="1">
      <alignment horizontal="center" vertical="center" wrapText="1"/>
      <protection locked="0"/>
    </xf>
    <xf numFmtId="173" fontId="156" fillId="2" borderId="29" xfId="1" applyNumberFormat="1" applyFont="1" applyFill="1" applyBorder="1" applyAlignment="1" applyProtection="1">
      <alignment horizontal="center" vertical="center" wrapText="1"/>
      <protection locked="0"/>
    </xf>
    <xf numFmtId="37" fontId="176" fillId="0" borderId="57" xfId="1" applyNumberFormat="1" applyFont="1" applyFill="1" applyBorder="1" applyAlignment="1" applyProtection="1">
      <alignment horizontal="center" vertical="center"/>
    </xf>
    <xf numFmtId="175" fontId="156" fillId="2" borderId="49" xfId="1" applyNumberFormat="1" applyFont="1" applyFill="1" applyBorder="1" applyAlignment="1" applyProtection="1">
      <alignment horizontal="center" vertical="center"/>
      <protection locked="0"/>
    </xf>
    <xf numFmtId="175" fontId="156" fillId="2" borderId="20" xfId="1" applyNumberFormat="1" applyFont="1" applyFill="1" applyBorder="1" applyAlignment="1" applyProtection="1">
      <alignment horizontal="center" vertical="center"/>
      <protection locked="0"/>
    </xf>
    <xf numFmtId="175" fontId="156" fillId="2" borderId="27" xfId="1" applyNumberFormat="1" applyFont="1" applyFill="1" applyBorder="1" applyAlignment="1" applyProtection="1">
      <alignment horizontal="center" vertical="center"/>
      <protection locked="0"/>
    </xf>
    <xf numFmtId="0" fontId="156" fillId="2" borderId="26" xfId="0" applyFont="1" applyFill="1" applyBorder="1" applyAlignment="1" applyProtection="1">
      <alignment horizontal="center" vertical="center"/>
      <protection locked="0"/>
    </xf>
    <xf numFmtId="173" fontId="156" fillId="2" borderId="26" xfId="0" applyNumberFormat="1" applyFont="1" applyFill="1" applyBorder="1" applyAlignment="1" applyProtection="1">
      <alignment horizontal="center" vertical="center"/>
      <protection locked="0"/>
    </xf>
    <xf numFmtId="173" fontId="156" fillId="2" borderId="7" xfId="0" applyNumberFormat="1" applyFont="1" applyFill="1" applyBorder="1" applyAlignment="1" applyProtection="1">
      <alignment horizontal="center" vertical="center"/>
      <protection locked="0"/>
    </xf>
    <xf numFmtId="173" fontId="156" fillId="2" borderId="7" xfId="0" applyNumberFormat="1" applyFont="1" applyFill="1" applyBorder="1" applyAlignment="1" applyProtection="1">
      <alignment horizontal="center" vertical="center" wrapText="1"/>
      <protection locked="0"/>
    </xf>
    <xf numFmtId="173" fontId="156" fillId="2" borderId="7" xfId="1" applyNumberFormat="1" applyFont="1" applyFill="1" applyBorder="1" applyAlignment="1" applyProtection="1">
      <alignment horizontal="center" vertical="center" wrapText="1"/>
      <protection locked="0"/>
    </xf>
    <xf numFmtId="173" fontId="156" fillId="2" borderId="19" xfId="1" applyNumberFormat="1" applyFont="1" applyFill="1" applyBorder="1" applyAlignment="1" applyProtection="1">
      <alignment horizontal="center" vertical="center" wrapText="1"/>
      <protection locked="0"/>
    </xf>
    <xf numFmtId="0" fontId="155" fillId="29" borderId="27" xfId="0" applyFont="1" applyFill="1" applyBorder="1" applyAlignment="1" applyProtection="1">
      <alignment horizontal="center" vertical="center" wrapText="1"/>
    </xf>
    <xf numFmtId="176" fontId="176" fillId="0" borderId="52" xfId="1" applyNumberFormat="1" applyFont="1" applyFill="1" applyBorder="1" applyAlignment="1" applyProtection="1">
      <alignment horizontal="center" vertical="center" wrapText="1"/>
    </xf>
    <xf numFmtId="176" fontId="159" fillId="0" borderId="98" xfId="1" applyNumberFormat="1" applyFont="1" applyFill="1" applyBorder="1" applyAlignment="1" applyProtection="1">
      <alignment horizontal="center" vertical="center" wrapText="1"/>
    </xf>
    <xf numFmtId="176" fontId="159" fillId="0" borderId="73" xfId="1" applyNumberFormat="1" applyFont="1" applyFill="1" applyBorder="1" applyAlignment="1" applyProtection="1">
      <alignment horizontal="center" vertical="center" wrapText="1"/>
    </xf>
    <xf numFmtId="176" fontId="159" fillId="0" borderId="67" xfId="1" applyNumberFormat="1" applyFont="1" applyFill="1" applyBorder="1" applyAlignment="1" applyProtection="1">
      <alignment horizontal="center" vertical="center" wrapText="1"/>
    </xf>
    <xf numFmtId="0" fontId="226" fillId="29" borderId="49" xfId="0" applyFont="1" applyFill="1" applyBorder="1" applyAlignment="1" applyProtection="1">
      <alignment horizontal="center" vertical="center" wrapText="1"/>
    </xf>
    <xf numFmtId="0" fontId="227" fillId="29" borderId="41" xfId="0" applyFont="1" applyFill="1" applyBorder="1" applyAlignment="1" applyProtection="1">
      <alignment horizontal="center" vertical="center" wrapText="1"/>
    </xf>
    <xf numFmtId="37" fontId="227" fillId="29" borderId="41" xfId="1" applyNumberFormat="1" applyFont="1" applyFill="1" applyBorder="1" applyAlignment="1" applyProtection="1">
      <alignment horizontal="center" vertical="center" wrapText="1"/>
    </xf>
    <xf numFmtId="37" fontId="227" fillId="29" borderId="42" xfId="1" applyNumberFormat="1" applyFont="1" applyFill="1" applyBorder="1" applyAlignment="1" applyProtection="1">
      <alignment horizontal="center" vertical="center" wrapText="1"/>
    </xf>
    <xf numFmtId="0" fontId="226" fillId="29" borderId="97" xfId="0" applyFont="1" applyFill="1" applyBorder="1" applyAlignment="1" applyProtection="1">
      <alignment horizontal="center" vertical="center" wrapText="1"/>
    </xf>
    <xf numFmtId="0" fontId="227" fillId="29" borderId="53" xfId="0" applyFont="1" applyFill="1" applyBorder="1" applyAlignment="1" applyProtection="1">
      <alignment horizontal="center" vertical="center" wrapText="1"/>
    </xf>
    <xf numFmtId="37" fontId="227" fillId="29" borderId="53" xfId="1" applyNumberFormat="1" applyFont="1" applyFill="1" applyBorder="1" applyAlignment="1" applyProtection="1">
      <alignment horizontal="center" vertical="center" wrapText="1"/>
    </xf>
    <xf numFmtId="37" fontId="227" fillId="29" borderId="36" xfId="1" applyNumberFormat="1" applyFont="1" applyFill="1" applyBorder="1" applyAlignment="1" applyProtection="1">
      <alignment horizontal="center" vertical="center" wrapText="1"/>
    </xf>
    <xf numFmtId="37" fontId="227" fillId="29" borderId="49" xfId="1" applyNumberFormat="1" applyFont="1" applyFill="1" applyBorder="1" applyAlignment="1" applyProtection="1">
      <alignment horizontal="center" vertical="center"/>
    </xf>
    <xf numFmtId="37" fontId="227" fillId="29" borderId="97" xfId="1" applyNumberFormat="1" applyFont="1" applyFill="1" applyBorder="1" applyAlignment="1" applyProtection="1">
      <alignment horizontal="center" vertical="center"/>
    </xf>
    <xf numFmtId="37" fontId="159" fillId="0" borderId="57" xfId="1" applyNumberFormat="1" applyFont="1" applyFill="1" applyBorder="1" applyAlignment="1" applyProtection="1">
      <alignment horizontal="center" vertical="center"/>
    </xf>
    <xf numFmtId="0" fontId="158" fillId="15" borderId="100" xfId="0" applyFont="1" applyFill="1" applyBorder="1" applyAlignment="1" applyProtection="1">
      <alignment horizontal="center" vertical="center" wrapText="1"/>
    </xf>
    <xf numFmtId="0" fontId="156" fillId="15" borderId="69" xfId="0" applyFont="1" applyFill="1" applyBorder="1" applyAlignment="1" applyProtection="1">
      <alignment horizontal="center" vertical="center" wrapText="1"/>
    </xf>
    <xf numFmtId="0" fontId="158" fillId="15" borderId="69" xfId="0" applyFont="1" applyFill="1" applyBorder="1" applyAlignment="1" applyProtection="1">
      <alignment horizontal="center" vertical="center" wrapText="1"/>
    </xf>
    <xf numFmtId="0" fontId="156" fillId="15" borderId="69" xfId="0" applyFont="1" applyFill="1" applyBorder="1" applyAlignment="1" applyProtection="1">
      <alignment horizontal="center" vertical="center"/>
    </xf>
    <xf numFmtId="175" fontId="156" fillId="2" borderId="63" xfId="1" applyNumberFormat="1" applyFont="1" applyFill="1" applyBorder="1" applyAlignment="1" applyProtection="1">
      <alignment horizontal="center" vertical="center"/>
      <protection locked="0"/>
    </xf>
    <xf numFmtId="0" fontId="158" fillId="15" borderId="70" xfId="0" applyFont="1" applyFill="1" applyBorder="1" applyAlignment="1" applyProtection="1">
      <alignment horizontal="center" vertical="center" wrapText="1"/>
    </xf>
    <xf numFmtId="0" fontId="168" fillId="0" borderId="0" xfId="0" applyFont="1"/>
    <xf numFmtId="0" fontId="162" fillId="0" borderId="70" xfId="0" applyFont="1" applyBorder="1"/>
    <xf numFmtId="0" fontId="164" fillId="0" borderId="0" xfId="0" applyFont="1" applyFill="1" applyBorder="1" applyAlignment="1" applyProtection="1">
      <alignment vertical="center"/>
    </xf>
    <xf numFmtId="0" fontId="206" fillId="0" borderId="0" xfId="0" applyFont="1" applyFill="1" applyBorder="1" applyAlignment="1" applyProtection="1">
      <alignment horizontal="center" vertical="center" wrapText="1"/>
    </xf>
    <xf numFmtId="0" fontId="170" fillId="0" borderId="0" xfId="0" applyFont="1" applyFill="1" applyBorder="1" applyAlignment="1" applyProtection="1">
      <alignment horizontal="left" vertical="center"/>
      <protection locked="0"/>
    </xf>
    <xf numFmtId="0" fontId="162" fillId="0" borderId="0" xfId="0" applyFont="1" applyAlignment="1">
      <alignment horizontal="left" vertical="center"/>
    </xf>
    <xf numFmtId="0" fontId="212" fillId="0" borderId="69" xfId="0" applyFont="1" applyBorder="1" applyAlignment="1">
      <alignment horizontal="center" vertical="center"/>
    </xf>
    <xf numFmtId="49" fontId="212" fillId="0" borderId="69" xfId="0" applyNumberFormat="1" applyFont="1" applyBorder="1" applyAlignment="1">
      <alignment horizontal="center" vertical="center" wrapText="1"/>
    </xf>
    <xf numFmtId="0" fontId="170" fillId="0" borderId="0" xfId="0" applyFont="1" applyFill="1" applyBorder="1" applyAlignment="1" applyProtection="1">
      <alignment horizontal="center"/>
      <protection locked="0"/>
    </xf>
    <xf numFmtId="6" fontId="206" fillId="0" borderId="97" xfId="0" applyNumberFormat="1" applyFont="1" applyFill="1" applyBorder="1" applyAlignment="1" applyProtection="1">
      <alignment horizontal="center" vertical="center" wrapText="1"/>
    </xf>
    <xf numFmtId="0" fontId="206" fillId="0" borderId="53" xfId="0" quotePrefix="1" applyFont="1" applyFill="1" applyBorder="1" applyAlignment="1" applyProtection="1">
      <alignment horizontal="center" vertical="center" wrapText="1"/>
    </xf>
    <xf numFmtId="0" fontId="206" fillId="0" borderId="36" xfId="0" applyFont="1" applyFill="1" applyBorder="1" applyAlignment="1" applyProtection="1">
      <alignment horizontal="center" vertical="center" wrapText="1"/>
    </xf>
    <xf numFmtId="49" fontId="162" fillId="0" borderId="26" xfId="0" applyNumberFormat="1" applyFont="1" applyBorder="1" applyAlignment="1">
      <alignment horizontal="center" vertical="center" wrapText="1"/>
    </xf>
    <xf numFmtId="49" fontId="162" fillId="0" borderId="7" xfId="0" applyNumberFormat="1" applyFont="1" applyBorder="1" applyAlignment="1">
      <alignment horizontal="center" vertical="center" wrapText="1"/>
    </xf>
    <xf numFmtId="49" fontId="162" fillId="0" borderId="19" xfId="0" applyNumberFormat="1" applyFont="1" applyBorder="1" applyAlignment="1">
      <alignment horizontal="center" vertical="center" wrapText="1"/>
    </xf>
    <xf numFmtId="173" fontId="162" fillId="2" borderId="7" xfId="0" applyNumberFormat="1" applyFont="1" applyFill="1" applyBorder="1" applyAlignment="1" applyProtection="1">
      <alignment horizontal="center" vertical="center" wrapText="1"/>
      <protection locked="0"/>
    </xf>
    <xf numFmtId="0" fontId="156" fillId="40" borderId="13" xfId="0" applyFont="1" applyFill="1" applyBorder="1" applyAlignment="1" applyProtection="1">
      <alignment horizontal="center" vertical="center"/>
    </xf>
    <xf numFmtId="0" fontId="156" fillId="40" borderId="69" xfId="0" applyFont="1" applyFill="1" applyBorder="1" applyAlignment="1" applyProtection="1">
      <alignment horizontal="center" vertical="center" wrapText="1"/>
    </xf>
    <xf numFmtId="0" fontId="156" fillId="40" borderId="12" xfId="0" applyFont="1" applyFill="1" applyBorder="1" applyAlignment="1" applyProtection="1">
      <alignment horizontal="center" vertical="center" wrapText="1"/>
    </xf>
    <xf numFmtId="0" fontId="156" fillId="40" borderId="14" xfId="0" applyFont="1" applyFill="1" applyBorder="1" applyAlignment="1" applyProtection="1">
      <alignment horizontal="center" vertical="center" wrapText="1"/>
    </xf>
    <xf numFmtId="0" fontId="212" fillId="40" borderId="13" xfId="0" applyFont="1" applyFill="1" applyBorder="1" applyAlignment="1">
      <alignment horizontal="center" vertical="center" wrapText="1"/>
    </xf>
    <xf numFmtId="0" fontId="174" fillId="40" borderId="69" xfId="0" applyFont="1" applyFill="1" applyBorder="1" applyAlignment="1" applyProtection="1">
      <alignment horizontal="center" vertical="center" wrapText="1"/>
    </xf>
    <xf numFmtId="0" fontId="206" fillId="40" borderId="69" xfId="0" applyFont="1" applyFill="1" applyBorder="1" applyAlignment="1" applyProtection="1">
      <alignment horizontal="center" vertical="center" wrapText="1"/>
    </xf>
    <xf numFmtId="37" fontId="159" fillId="0" borderId="69" xfId="1" applyNumberFormat="1" applyFont="1" applyFill="1" applyBorder="1" applyAlignment="1" applyProtection="1">
      <alignment horizontal="center" vertical="center"/>
    </xf>
    <xf numFmtId="44" fontId="12" fillId="0" borderId="67" xfId="0" applyNumberFormat="1" applyFont="1" applyFill="1" applyBorder="1" applyAlignment="1" applyProtection="1">
      <alignment horizontal="center" vertical="center"/>
    </xf>
    <xf numFmtId="176" fontId="227" fillId="29" borderId="57" xfId="1" applyNumberFormat="1" applyFont="1" applyFill="1" applyBorder="1" applyAlignment="1" applyProtection="1">
      <alignment horizontal="center" vertical="center"/>
    </xf>
    <xf numFmtId="176" fontId="227" fillId="29" borderId="86" xfId="1" applyNumberFormat="1" applyFont="1" applyFill="1" applyBorder="1" applyAlignment="1" applyProtection="1">
      <alignment horizontal="center" vertical="center"/>
    </xf>
    <xf numFmtId="175" fontId="156" fillId="2" borderId="57" xfId="1" applyNumberFormat="1" applyFont="1" applyFill="1" applyBorder="1" applyAlignment="1" applyProtection="1">
      <alignment horizontal="center" vertical="center"/>
      <protection locked="0"/>
    </xf>
    <xf numFmtId="37" fontId="227" fillId="0" borderId="98" xfId="1" applyNumberFormat="1" applyFont="1" applyFill="1" applyBorder="1" applyAlignment="1" applyProtection="1">
      <alignment horizontal="center" vertical="center"/>
    </xf>
    <xf numFmtId="37" fontId="159" fillId="0" borderId="98" xfId="1" applyNumberFormat="1" applyFont="1" applyFill="1" applyBorder="1" applyAlignment="1" applyProtection="1">
      <alignment horizontal="center" vertical="center"/>
    </xf>
    <xf numFmtId="0" fontId="162" fillId="40" borderId="32" xfId="0" applyFont="1" applyFill="1" applyBorder="1" applyProtection="1"/>
    <xf numFmtId="0" fontId="159" fillId="0" borderId="3" xfId="0" applyFont="1" applyFill="1" applyBorder="1" applyAlignment="1" applyProtection="1">
      <alignment horizontal="right" vertical="center"/>
    </xf>
    <xf numFmtId="0" fontId="162" fillId="40" borderId="2" xfId="0" applyFont="1" applyFill="1" applyBorder="1" applyProtection="1"/>
    <xf numFmtId="0" fontId="156" fillId="0" borderId="3" xfId="0" applyNumberFormat="1" applyFont="1" applyFill="1" applyBorder="1" applyAlignment="1" applyProtection="1">
      <alignment vertical="center"/>
    </xf>
    <xf numFmtId="49" fontId="159" fillId="0" borderId="3" xfId="0" applyNumberFormat="1" applyFont="1" applyFill="1" applyBorder="1" applyAlignment="1" applyProtection="1">
      <alignment horizontal="center" vertical="center"/>
    </xf>
    <xf numFmtId="0" fontId="20" fillId="0" borderId="51" xfId="0" applyNumberFormat="1" applyFont="1" applyFill="1" applyBorder="1" applyAlignment="1" applyProtection="1">
      <alignment vertical="center"/>
    </xf>
    <xf numFmtId="7" fontId="7" fillId="22" borderId="0" xfId="2" applyNumberFormat="1" applyFont="1" applyFill="1" applyBorder="1" applyAlignment="1" applyProtection="1">
      <alignment horizontal="right" vertical="center"/>
      <protection locked="0"/>
    </xf>
    <xf numFmtId="168" fontId="7" fillId="20" borderId="0" xfId="2" applyNumberFormat="1" applyFont="1" applyFill="1" applyBorder="1" applyAlignment="1" applyProtection="1">
      <alignment horizontal="center" vertical="center"/>
      <protection locked="0"/>
    </xf>
    <xf numFmtId="172" fontId="190" fillId="0" borderId="0" xfId="15" applyNumberFormat="1" applyFont="1" applyBorder="1" applyAlignment="1">
      <alignment horizontal="center" vertical="center"/>
    </xf>
    <xf numFmtId="44" fontId="63" fillId="19" borderId="0" xfId="2" applyFont="1" applyFill="1" applyBorder="1" applyAlignment="1" applyProtection="1">
      <alignment horizontal="right" vertical="center"/>
      <protection locked="0"/>
    </xf>
    <xf numFmtId="0" fontId="174" fillId="0" borderId="0" xfId="0" applyFont="1" applyFill="1" applyBorder="1" applyAlignment="1" applyProtection="1">
      <alignment horizontal="center"/>
    </xf>
    <xf numFmtId="0" fontId="174" fillId="0" borderId="0" xfId="0" applyFont="1" applyFill="1" applyAlignment="1" applyProtection="1">
      <alignment vertical="center"/>
    </xf>
    <xf numFmtId="0" fontId="173" fillId="0" borderId="0" xfId="0" applyFont="1" applyFill="1" applyBorder="1" applyAlignment="1" applyProtection="1">
      <alignment horizontal="left" vertical="center"/>
    </xf>
    <xf numFmtId="0" fontId="174" fillId="0" borderId="0" xfId="0" applyFont="1" applyFill="1" applyProtection="1"/>
    <xf numFmtId="0" fontId="173" fillId="0" borderId="0" xfId="0" applyFont="1" applyFill="1" applyBorder="1" applyAlignment="1" applyProtection="1">
      <alignment vertical="center"/>
    </xf>
    <xf numFmtId="175" fontId="173" fillId="13" borderId="12" xfId="1" applyNumberFormat="1" applyFont="1" applyFill="1" applyBorder="1" applyAlignment="1" applyProtection="1">
      <alignment vertical="center"/>
    </xf>
    <xf numFmtId="0" fontId="158" fillId="21" borderId="26" xfId="0" applyFont="1" applyFill="1" applyBorder="1" applyAlignment="1" applyProtection="1">
      <alignment vertical="center"/>
      <protection locked="0"/>
    </xf>
    <xf numFmtId="175" fontId="158" fillId="21" borderId="7" xfId="1" applyNumberFormat="1" applyFont="1" applyFill="1" applyBorder="1" applyAlignment="1" applyProtection="1">
      <alignment horizontal="center"/>
      <protection locked="0"/>
    </xf>
    <xf numFmtId="175" fontId="158" fillId="21" borderId="7" xfId="1" applyNumberFormat="1" applyFont="1" applyFill="1" applyBorder="1" applyAlignment="1" applyProtection="1">
      <protection locked="0"/>
    </xf>
    <xf numFmtId="0" fontId="158" fillId="21" borderId="20" xfId="0" applyFont="1" applyFill="1" applyBorder="1" applyAlignment="1" applyProtection="1">
      <alignment vertical="center"/>
      <protection locked="0"/>
    </xf>
    <xf numFmtId="175" fontId="158" fillId="21" borderId="3" xfId="1" applyNumberFormat="1" applyFont="1" applyFill="1" applyBorder="1" applyAlignment="1" applyProtection="1">
      <alignment horizontal="center"/>
      <protection locked="0"/>
    </xf>
    <xf numFmtId="175" fontId="158" fillId="21" borderId="3" xfId="1" applyNumberFormat="1" applyFont="1" applyFill="1" applyBorder="1" applyAlignment="1" applyProtection="1">
      <protection locked="0"/>
    </xf>
    <xf numFmtId="0" fontId="158" fillId="21" borderId="20" xfId="0" applyFont="1" applyFill="1" applyBorder="1" applyAlignment="1" applyProtection="1">
      <alignment horizontal="center" vertical="center"/>
      <protection locked="0"/>
    </xf>
    <xf numFmtId="0" fontId="158" fillId="21" borderId="27" xfId="0" applyFont="1" applyFill="1" applyBorder="1" applyAlignment="1" applyProtection="1">
      <alignment vertical="center"/>
      <protection locked="0"/>
    </xf>
    <xf numFmtId="175" fontId="158" fillId="21" borderId="28" xfId="1" applyNumberFormat="1" applyFont="1" applyFill="1" applyBorder="1" applyAlignment="1" applyProtection="1">
      <alignment horizontal="center"/>
      <protection locked="0"/>
    </xf>
    <xf numFmtId="175" fontId="158" fillId="21" borderId="28" xfId="1" applyNumberFormat="1" applyFont="1" applyFill="1" applyBorder="1" applyAlignment="1" applyProtection="1">
      <protection locked="0"/>
    </xf>
    <xf numFmtId="0" fontId="20" fillId="4" borderId="58" xfId="0" quotePrefix="1" applyFont="1" applyFill="1" applyBorder="1" applyAlignment="1" applyProtection="1">
      <alignment horizontal="center" vertical="center"/>
    </xf>
    <xf numFmtId="175" fontId="20" fillId="2" borderId="58" xfId="1" applyNumberFormat="1" applyFont="1" applyFill="1" applyBorder="1" applyAlignment="1" applyProtection="1">
      <alignment horizontal="center" vertical="center"/>
      <protection locked="0"/>
    </xf>
    <xf numFmtId="44" fontId="20" fillId="4" borderId="58" xfId="2" quotePrefix="1" applyFont="1" applyFill="1" applyBorder="1" applyAlignment="1" applyProtection="1">
      <alignment horizontal="right" vertical="center"/>
    </xf>
    <xf numFmtId="0" fontId="158" fillId="4" borderId="33" xfId="0" applyFont="1" applyFill="1" applyBorder="1" applyAlignment="1">
      <alignment horizontal="center" vertical="center"/>
    </xf>
    <xf numFmtId="0" fontId="158" fillId="4" borderId="34" xfId="0" applyFont="1" applyFill="1" applyBorder="1" applyAlignment="1">
      <alignment horizontal="center" vertical="center"/>
    </xf>
    <xf numFmtId="0" fontId="156" fillId="2" borderId="32" xfId="0" applyFont="1" applyFill="1" applyBorder="1" applyAlignment="1" applyProtection="1">
      <alignment horizontal="left" vertical="center"/>
      <protection locked="0"/>
    </xf>
    <xf numFmtId="0" fontId="156" fillId="2" borderId="2" xfId="0" applyFont="1" applyFill="1" applyBorder="1" applyAlignment="1" applyProtection="1">
      <alignment horizontal="left" vertical="center"/>
      <protection locked="0"/>
    </xf>
    <xf numFmtId="0" fontId="156" fillId="2" borderId="5" xfId="0" applyFont="1" applyFill="1" applyBorder="1" applyAlignment="1" applyProtection="1">
      <alignment horizontal="left" vertical="center"/>
      <protection locked="0"/>
    </xf>
    <xf numFmtId="0" fontId="203" fillId="7" borderId="3" xfId="0" applyFont="1" applyFill="1" applyBorder="1" applyAlignment="1">
      <alignment horizontal="center" vertical="center"/>
    </xf>
    <xf numFmtId="0" fontId="203" fillId="7" borderId="28" xfId="0" applyFont="1" applyFill="1" applyBorder="1" applyAlignment="1">
      <alignment horizontal="center" vertical="center"/>
    </xf>
    <xf numFmtId="0" fontId="229" fillId="7" borderId="3" xfId="3" applyFont="1" applyFill="1" applyBorder="1" applyAlignment="1" applyProtection="1">
      <alignment horizontal="left" vertical="center"/>
    </xf>
    <xf numFmtId="0" fontId="229" fillId="7" borderId="21" xfId="3" applyFont="1" applyFill="1" applyBorder="1" applyAlignment="1" applyProtection="1">
      <alignment horizontal="left" vertical="center"/>
    </xf>
    <xf numFmtId="0" fontId="205" fillId="7" borderId="97" xfId="0" applyFont="1" applyFill="1" applyBorder="1" applyAlignment="1">
      <alignment horizontal="left" vertical="center"/>
    </xf>
    <xf numFmtId="0" fontId="205" fillId="7" borderId="53" xfId="0" applyFont="1" applyFill="1" applyBorder="1" applyAlignment="1">
      <alignment horizontal="left" vertical="center"/>
    </xf>
    <xf numFmtId="0" fontId="199" fillId="0" borderId="9" xfId="0" applyFont="1" applyFill="1" applyBorder="1" applyAlignment="1">
      <alignment horizontal="left" vertical="center" wrapText="1"/>
    </xf>
    <xf numFmtId="0" fontId="199" fillId="0" borderId="0" xfId="0" applyFont="1" applyFill="1" applyBorder="1" applyAlignment="1">
      <alignment horizontal="left" vertical="center" wrapText="1"/>
    </xf>
    <xf numFmtId="0" fontId="199" fillId="0" borderId="1" xfId="0" applyFont="1" applyFill="1" applyBorder="1" applyAlignment="1">
      <alignment horizontal="left" vertical="center" wrapText="1"/>
    </xf>
    <xf numFmtId="0" fontId="167" fillId="0" borderId="32" xfId="0" applyFont="1" applyFill="1" applyBorder="1" applyAlignment="1">
      <alignment horizontal="left" vertical="center" wrapText="1"/>
    </xf>
    <xf numFmtId="0" fontId="167" fillId="0" borderId="2" xfId="0" applyFont="1" applyFill="1" applyBorder="1" applyAlignment="1">
      <alignment horizontal="left" vertical="center"/>
    </xf>
    <xf numFmtId="0" fontId="167" fillId="0" borderId="5" xfId="0" applyFont="1" applyFill="1" applyBorder="1" applyAlignment="1">
      <alignment horizontal="left" vertical="center"/>
    </xf>
    <xf numFmtId="0" fontId="167" fillId="0" borderId="43" xfId="0" applyFont="1" applyFill="1" applyBorder="1" applyAlignment="1">
      <alignment horizontal="left" vertical="center" wrapText="1"/>
    </xf>
    <xf numFmtId="0" fontId="167" fillId="0" borderId="11" xfId="0" applyFont="1" applyFill="1" applyBorder="1" applyAlignment="1">
      <alignment horizontal="left" vertical="center" wrapText="1"/>
    </xf>
    <xf numFmtId="0" fontId="167" fillId="0" borderId="70" xfId="0" applyFont="1" applyFill="1" applyBorder="1" applyAlignment="1">
      <alignment horizontal="left" vertical="center" wrapText="1"/>
    </xf>
    <xf numFmtId="0" fontId="167" fillId="0" borderId="11" xfId="0" applyFont="1" applyFill="1" applyBorder="1" applyAlignment="1">
      <alignment horizontal="left" vertical="center"/>
    </xf>
    <xf numFmtId="0" fontId="167" fillId="0" borderId="70" xfId="0" applyFont="1" applyFill="1" applyBorder="1" applyAlignment="1">
      <alignment horizontal="left" vertical="center"/>
    </xf>
    <xf numFmtId="0" fontId="206" fillId="25" borderId="13" xfId="0" applyFont="1" applyFill="1" applyBorder="1" applyAlignment="1">
      <alignment horizontal="center" vertical="center"/>
    </xf>
    <xf numFmtId="0" fontId="206" fillId="25" borderId="12" xfId="0" applyFont="1" applyFill="1" applyBorder="1" applyAlignment="1">
      <alignment horizontal="center" vertical="center"/>
    </xf>
    <xf numFmtId="0" fontId="206" fillId="25" borderId="14" xfId="0" applyFont="1" applyFill="1" applyBorder="1" applyAlignment="1">
      <alignment horizontal="center" vertical="center"/>
    </xf>
    <xf numFmtId="0" fontId="202" fillId="25" borderId="43" xfId="0" applyFont="1" applyFill="1" applyBorder="1" applyAlignment="1">
      <alignment horizontal="center" vertical="center" wrapText="1"/>
    </xf>
    <xf numFmtId="0" fontId="202" fillId="25" borderId="11" xfId="0" applyFont="1" applyFill="1" applyBorder="1" applyAlignment="1">
      <alignment horizontal="center" vertical="center"/>
    </xf>
    <xf numFmtId="0" fontId="202" fillId="25" borderId="70" xfId="0" applyFont="1" applyFill="1" applyBorder="1" applyAlignment="1">
      <alignment horizontal="center" vertical="center"/>
    </xf>
    <xf numFmtId="0" fontId="199" fillId="0" borderId="9" xfId="0" applyFont="1" applyFill="1" applyBorder="1" applyAlignment="1">
      <alignment horizontal="left" vertical="center"/>
    </xf>
    <xf numFmtId="0" fontId="199" fillId="0" borderId="0" xfId="0" applyFont="1" applyFill="1" applyBorder="1" applyAlignment="1">
      <alignment horizontal="left" vertical="center"/>
    </xf>
    <xf numFmtId="0" fontId="199" fillId="0" borderId="1" xfId="0" applyFont="1" applyFill="1" applyBorder="1" applyAlignment="1">
      <alignment horizontal="left" vertical="center"/>
    </xf>
    <xf numFmtId="0" fontId="199" fillId="33" borderId="9" xfId="0" applyFont="1" applyFill="1" applyBorder="1" applyAlignment="1">
      <alignment horizontal="left" vertical="center"/>
    </xf>
    <xf numFmtId="0" fontId="199" fillId="33" borderId="0" xfId="0" applyFont="1" applyFill="1" applyBorder="1" applyAlignment="1">
      <alignment horizontal="left" vertical="center"/>
    </xf>
    <xf numFmtId="0" fontId="199" fillId="33" borderId="1" xfId="0" applyFont="1" applyFill="1" applyBorder="1" applyAlignment="1">
      <alignment horizontal="left" vertical="center"/>
    </xf>
    <xf numFmtId="0" fontId="199" fillId="0" borderId="43" xfId="0" applyFont="1" applyFill="1" applyBorder="1" applyAlignment="1">
      <alignment horizontal="left" vertical="center" wrapText="1"/>
    </xf>
    <xf numFmtId="0" fontId="199" fillId="0" borderId="11" xfId="0" applyFont="1" applyFill="1" applyBorder="1" applyAlignment="1">
      <alignment horizontal="left" vertical="center" wrapText="1"/>
    </xf>
    <xf numFmtId="0" fontId="199" fillId="0" borderId="70" xfId="0" applyFont="1" applyFill="1" applyBorder="1" applyAlignment="1">
      <alignment horizontal="left" vertical="center" wrapText="1"/>
    </xf>
    <xf numFmtId="0" fontId="167" fillId="0" borderId="9" xfId="0" applyFont="1" applyFill="1" applyBorder="1" applyAlignment="1">
      <alignment horizontal="left" vertical="center"/>
    </xf>
    <xf numFmtId="0" fontId="158" fillId="4" borderId="47" xfId="0" applyFont="1" applyFill="1" applyBorder="1" applyAlignment="1">
      <alignment horizontal="center" vertical="center"/>
    </xf>
    <xf numFmtId="0" fontId="158" fillId="4" borderId="17" xfId="0" applyFont="1" applyFill="1" applyBorder="1" applyAlignment="1">
      <alignment horizontal="center" vertical="center"/>
    </xf>
    <xf numFmtId="0" fontId="182" fillId="7" borderId="80" xfId="0" applyFont="1" applyFill="1" applyBorder="1" applyAlignment="1">
      <alignment horizontal="left" vertical="center"/>
    </xf>
    <xf numFmtId="0" fontId="182" fillId="7" borderId="4" xfId="0" applyFont="1" applyFill="1" applyBorder="1" applyAlignment="1">
      <alignment horizontal="left" vertical="center"/>
    </xf>
    <xf numFmtId="0" fontId="203" fillId="7" borderId="41" xfId="0" applyFont="1" applyFill="1" applyBorder="1" applyAlignment="1">
      <alignment horizontal="center" vertical="center" wrapText="1"/>
    </xf>
    <xf numFmtId="0" fontId="203" fillId="7" borderId="3" xfId="0" applyFont="1" applyFill="1" applyBorder="1" applyAlignment="1">
      <alignment horizontal="center" vertical="center" wrapText="1"/>
    </xf>
    <xf numFmtId="0" fontId="203" fillId="7" borderId="28" xfId="0" applyFont="1" applyFill="1" applyBorder="1" applyAlignment="1">
      <alignment horizontal="center" vertical="center" wrapText="1"/>
    </xf>
    <xf numFmtId="0" fontId="205" fillId="7" borderId="26" xfId="0" applyFont="1" applyFill="1" applyBorder="1" applyAlignment="1">
      <alignment horizontal="left" vertical="center"/>
    </xf>
    <xf numFmtId="0" fontId="205" fillId="7" borderId="7" xfId="0" applyFont="1" applyFill="1" applyBorder="1" applyAlignment="1">
      <alignment horizontal="left" vertical="center"/>
    </xf>
    <xf numFmtId="0" fontId="182" fillId="7" borderId="100" xfId="0" applyFont="1" applyFill="1" applyBorder="1" applyAlignment="1">
      <alignment horizontal="left" vertical="center"/>
    </xf>
    <xf numFmtId="0" fontId="182" fillId="7" borderId="58" xfId="0" applyFont="1" applyFill="1" applyBorder="1" applyAlignment="1">
      <alignment horizontal="left" vertical="center"/>
    </xf>
    <xf numFmtId="0" fontId="203" fillId="7" borderId="41" xfId="0" applyFont="1" applyFill="1" applyBorder="1" applyAlignment="1">
      <alignment horizontal="center" vertical="center"/>
    </xf>
    <xf numFmtId="0" fontId="156" fillId="2" borderId="64" xfId="0" applyFont="1" applyFill="1" applyBorder="1" applyAlignment="1" applyProtection="1">
      <alignment horizontal="left" vertical="center"/>
      <protection locked="0"/>
    </xf>
    <xf numFmtId="0" fontId="156" fillId="2" borderId="44" xfId="0" applyFont="1" applyFill="1" applyBorder="1" applyAlignment="1" applyProtection="1">
      <alignment horizontal="left" vertical="center"/>
      <protection locked="0"/>
    </xf>
    <xf numFmtId="0" fontId="156" fillId="2" borderId="66" xfId="0" applyFont="1" applyFill="1" applyBorder="1" applyAlignment="1" applyProtection="1">
      <alignment horizontal="left" vertical="center"/>
      <protection locked="0"/>
    </xf>
    <xf numFmtId="0" fontId="204" fillId="2" borderId="64" xfId="3" applyFont="1" applyFill="1" applyBorder="1" applyAlignment="1" applyProtection="1">
      <alignment horizontal="left" vertical="center"/>
      <protection locked="0"/>
    </xf>
    <xf numFmtId="0" fontId="158" fillId="4" borderId="48" xfId="0" applyFont="1" applyFill="1" applyBorder="1" applyAlignment="1">
      <alignment horizontal="center" vertical="center"/>
    </xf>
    <xf numFmtId="0" fontId="158" fillId="4" borderId="55" xfId="0" applyFont="1" applyFill="1" applyBorder="1" applyAlignment="1">
      <alignment horizontal="center" vertical="center"/>
    </xf>
    <xf numFmtId="0" fontId="206" fillId="25" borderId="2" xfId="0" applyFont="1" applyFill="1" applyBorder="1" applyAlignment="1">
      <alignment horizontal="center" vertical="center"/>
    </xf>
    <xf numFmtId="0" fontId="162" fillId="0" borderId="43" xfId="0" applyNumberFormat="1" applyFont="1" applyBorder="1" applyAlignment="1">
      <alignment horizontal="justify" vertical="center" wrapText="1"/>
    </xf>
    <xf numFmtId="0" fontId="162" fillId="0" borderId="11" xfId="0" applyNumberFormat="1" applyFont="1" applyBorder="1" applyAlignment="1">
      <alignment horizontal="justify" vertical="center" wrapText="1"/>
    </xf>
    <xf numFmtId="0" fontId="162" fillId="0" borderId="70" xfId="0" applyNumberFormat="1" applyFont="1" applyBorder="1" applyAlignment="1">
      <alignment horizontal="justify" vertical="center" wrapText="1"/>
    </xf>
    <xf numFmtId="0" fontId="164" fillId="25" borderId="32" xfId="0" applyFont="1" applyFill="1" applyBorder="1" applyAlignment="1">
      <alignment horizontal="center" vertical="center"/>
    </xf>
    <xf numFmtId="0" fontId="181" fillId="25" borderId="2" xfId="0" applyFont="1" applyFill="1" applyBorder="1" applyAlignment="1">
      <alignment horizontal="center" vertical="center"/>
    </xf>
    <xf numFmtId="0" fontId="181" fillId="25" borderId="5" xfId="0" applyFont="1" applyFill="1" applyBorder="1" applyAlignment="1">
      <alignment horizontal="center" vertical="center"/>
    </xf>
    <xf numFmtId="0" fontId="156" fillId="2" borderId="13" xfId="0" applyFont="1" applyFill="1" applyBorder="1" applyAlignment="1" applyProtection="1">
      <alignment horizontal="left" vertical="center"/>
      <protection locked="0"/>
    </xf>
    <xf numFmtId="0" fontId="156" fillId="2" borderId="14" xfId="0" applyFont="1" applyFill="1" applyBorder="1" applyAlignment="1" applyProtection="1">
      <alignment horizontal="left" vertical="center"/>
      <protection locked="0"/>
    </xf>
    <xf numFmtId="0" fontId="202" fillId="25" borderId="13" xfId="0" applyFont="1" applyFill="1" applyBorder="1" applyAlignment="1">
      <alignment horizontal="center" vertical="center"/>
    </xf>
    <xf numFmtId="0" fontId="202" fillId="25" borderId="12" xfId="0" applyFont="1" applyFill="1" applyBorder="1" applyAlignment="1">
      <alignment horizontal="center" vertical="center"/>
    </xf>
    <xf numFmtId="0" fontId="202" fillId="25" borderId="14" xfId="0" applyFont="1" applyFill="1" applyBorder="1" applyAlignment="1">
      <alignment horizontal="center" vertical="center"/>
    </xf>
    <xf numFmtId="0" fontId="155" fillId="4" borderId="13" xfId="0" applyFont="1" applyFill="1" applyBorder="1" applyAlignment="1" applyProtection="1">
      <alignment horizontal="left" vertical="center" wrapText="1"/>
    </xf>
    <xf numFmtId="0" fontId="155" fillId="4" borderId="12" xfId="0" applyFont="1" applyFill="1" applyBorder="1" applyAlignment="1" applyProtection="1">
      <alignment horizontal="left" vertical="center" wrapText="1"/>
    </xf>
    <xf numFmtId="0" fontId="155" fillId="4" borderId="14" xfId="0" applyFont="1" applyFill="1" applyBorder="1" applyAlignment="1" applyProtection="1">
      <alignment horizontal="left" vertical="center" wrapText="1"/>
    </xf>
    <xf numFmtId="0" fontId="158" fillId="18" borderId="20" xfId="0" applyFont="1" applyFill="1" applyBorder="1" applyAlignment="1" applyProtection="1">
      <alignment horizontal="left" vertical="center"/>
      <protection locked="0"/>
    </xf>
    <xf numFmtId="0" fontId="156" fillId="18" borderId="3" xfId="0" applyFont="1" applyFill="1" applyBorder="1" applyAlignment="1" applyProtection="1">
      <alignment horizontal="left" vertical="center"/>
      <protection locked="0"/>
    </xf>
    <xf numFmtId="0" fontId="158" fillId="0" borderId="20" xfId="0" applyFont="1" applyFill="1" applyBorder="1" applyAlignment="1" applyProtection="1">
      <alignment horizontal="left" vertical="center"/>
      <protection locked="0"/>
    </xf>
    <xf numFmtId="0" fontId="158" fillId="0" borderId="3" xfId="0" applyFont="1" applyFill="1" applyBorder="1" applyAlignment="1" applyProtection="1">
      <alignment horizontal="left" vertical="center"/>
      <protection locked="0"/>
    </xf>
    <xf numFmtId="0" fontId="158" fillId="0" borderId="20" xfId="0" applyFont="1" applyBorder="1" applyAlignment="1" applyProtection="1">
      <alignment horizontal="left" vertical="center"/>
      <protection locked="0"/>
    </xf>
    <xf numFmtId="0" fontId="156" fillId="0" borderId="3" xfId="0" applyFont="1" applyBorder="1" applyAlignment="1" applyProtection="1">
      <alignment horizontal="left" vertical="center"/>
      <protection locked="0"/>
    </xf>
    <xf numFmtId="0" fontId="158" fillId="0" borderId="3" xfId="0" applyFont="1" applyBorder="1" applyAlignment="1" applyProtection="1">
      <alignment horizontal="left" vertical="center"/>
      <protection locked="0"/>
    </xf>
    <xf numFmtId="0" fontId="164" fillId="0" borderId="0" xfId="0" applyFont="1" applyFill="1" applyBorder="1" applyAlignment="1" applyProtection="1">
      <alignment horizontal="right" vertical="center"/>
    </xf>
    <xf numFmtId="0" fontId="164" fillId="0" borderId="1" xfId="0" applyFont="1" applyFill="1" applyBorder="1" applyAlignment="1" applyProtection="1">
      <alignment horizontal="right" vertical="center"/>
    </xf>
    <xf numFmtId="0" fontId="158" fillId="18" borderId="47" xfId="0" applyFont="1" applyFill="1" applyBorder="1" applyAlignment="1" applyProtection="1">
      <alignment horizontal="left" vertical="center"/>
      <protection locked="0"/>
    </xf>
    <xf numFmtId="0" fontId="158" fillId="18" borderId="17" xfId="0" applyFont="1" applyFill="1" applyBorder="1" applyAlignment="1" applyProtection="1">
      <alignment horizontal="left" vertical="center"/>
      <protection locked="0"/>
    </xf>
    <xf numFmtId="0" fontId="158" fillId="18" borderId="38" xfId="0" applyFont="1" applyFill="1" applyBorder="1" applyAlignment="1" applyProtection="1">
      <alignment horizontal="left" vertical="center"/>
      <protection locked="0"/>
    </xf>
    <xf numFmtId="43" fontId="164" fillId="4" borderId="13" xfId="1" applyFont="1" applyFill="1" applyBorder="1" applyAlignment="1" applyProtection="1">
      <alignment horizontal="center"/>
    </xf>
    <xf numFmtId="43" fontId="164" fillId="4" borderId="12" xfId="1" applyFont="1" applyFill="1" applyBorder="1" applyAlignment="1" applyProtection="1">
      <alignment horizontal="center"/>
    </xf>
    <xf numFmtId="0" fontId="158" fillId="15" borderId="47" xfId="0" applyFont="1" applyFill="1" applyBorder="1" applyAlignment="1" applyProtection="1">
      <alignment horizontal="left" vertical="center"/>
      <protection locked="0"/>
    </xf>
    <xf numFmtId="0" fontId="158" fillId="15" borderId="17" xfId="0" applyFont="1" applyFill="1" applyBorder="1" applyAlignment="1" applyProtection="1">
      <alignment horizontal="left" vertical="center"/>
      <protection locked="0"/>
    </xf>
    <xf numFmtId="0" fontId="158" fillId="15" borderId="38" xfId="0" applyFont="1" applyFill="1" applyBorder="1" applyAlignment="1" applyProtection="1">
      <alignment horizontal="left" vertical="center"/>
      <protection locked="0"/>
    </xf>
    <xf numFmtId="0" fontId="159" fillId="0" borderId="20" xfId="0" applyFont="1" applyBorder="1" applyAlignment="1" applyProtection="1">
      <alignment horizontal="left" vertical="center"/>
      <protection locked="0"/>
    </xf>
    <xf numFmtId="0" fontId="159" fillId="0" borderId="3" xfId="0" applyFont="1" applyBorder="1" applyAlignment="1" applyProtection="1">
      <alignment horizontal="left" vertical="center"/>
      <protection locked="0"/>
    </xf>
    <xf numFmtId="0" fontId="208" fillId="34" borderId="13" xfId="0" applyFont="1" applyFill="1" applyBorder="1" applyAlignment="1" applyProtection="1">
      <alignment horizontal="center" vertical="center"/>
      <protection locked="0"/>
    </xf>
    <xf numFmtId="0" fontId="202" fillId="34" borderId="12" xfId="0" applyFont="1" applyFill="1" applyBorder="1" applyAlignment="1" applyProtection="1">
      <alignment horizontal="center" vertical="center"/>
      <protection locked="0"/>
    </xf>
    <xf numFmtId="0" fontId="202" fillId="34" borderId="14" xfId="0" applyFont="1" applyFill="1" applyBorder="1" applyAlignment="1" applyProtection="1">
      <alignment horizontal="center" vertical="center"/>
      <protection locked="0"/>
    </xf>
    <xf numFmtId="0" fontId="159" fillId="0" borderId="20" xfId="0" applyFont="1" applyBorder="1" applyAlignment="1" applyProtection="1">
      <alignment horizontal="left" vertical="center" wrapText="1"/>
      <protection locked="0"/>
    </xf>
    <xf numFmtId="0" fontId="159" fillId="18" borderId="20" xfId="0" applyFont="1" applyFill="1" applyBorder="1" applyAlignment="1" applyProtection="1">
      <alignment horizontal="left" vertical="center"/>
      <protection locked="0"/>
    </xf>
    <xf numFmtId="0" fontId="159" fillId="18" borderId="3" xfId="0" applyFont="1" applyFill="1" applyBorder="1" applyAlignment="1" applyProtection="1">
      <alignment horizontal="left" vertical="center"/>
      <protection locked="0"/>
    </xf>
    <xf numFmtId="0" fontId="159" fillId="0" borderId="80" xfId="0" applyFont="1" applyBorder="1" applyAlignment="1" applyProtection="1">
      <alignment horizontal="left" vertical="center"/>
      <protection locked="0"/>
    </xf>
    <xf numFmtId="0" fontId="159" fillId="0" borderId="4" xfId="0" applyFont="1" applyBorder="1" applyAlignment="1" applyProtection="1">
      <alignment horizontal="left" vertical="center"/>
      <protection locked="0"/>
    </xf>
    <xf numFmtId="0" fontId="156" fillId="2" borderId="20" xfId="0" applyFont="1" applyFill="1" applyBorder="1" applyAlignment="1" applyProtection="1">
      <alignment horizontal="left" vertical="center"/>
      <protection locked="0"/>
    </xf>
    <xf numFmtId="0" fontId="156" fillId="2" borderId="3" xfId="0" applyFont="1" applyFill="1" applyBorder="1" applyAlignment="1" applyProtection="1">
      <alignment horizontal="left" vertical="center"/>
      <protection locked="0"/>
    </xf>
    <xf numFmtId="0" fontId="158" fillId="18" borderId="3" xfId="0" applyFont="1" applyFill="1" applyBorder="1" applyAlignment="1" applyProtection="1">
      <alignment horizontal="left" vertical="center"/>
      <protection locked="0"/>
    </xf>
    <xf numFmtId="0" fontId="156" fillId="0" borderId="11" xfId="0" applyNumberFormat="1" applyFont="1" applyFill="1" applyBorder="1" applyAlignment="1" applyProtection="1">
      <alignment horizontal="left" vertical="center"/>
    </xf>
    <xf numFmtId="0" fontId="156" fillId="18" borderId="3" xfId="0" applyFont="1" applyFill="1" applyBorder="1" applyAlignment="1">
      <alignment vertical="center"/>
    </xf>
    <xf numFmtId="0" fontId="158" fillId="0" borderId="47" xfId="0" applyFont="1" applyBorder="1" applyAlignment="1" applyProtection="1">
      <alignment horizontal="left" vertical="center"/>
      <protection locked="0"/>
    </xf>
    <xf numFmtId="0" fontId="158" fillId="0" borderId="17" xfId="0" applyFont="1" applyBorder="1" applyAlignment="1" applyProtection="1">
      <alignment horizontal="left" vertical="center"/>
      <protection locked="0"/>
    </xf>
    <xf numFmtId="0" fontId="158" fillId="0" borderId="38" xfId="0" applyFont="1" applyBorder="1" applyAlignment="1" applyProtection="1">
      <alignment horizontal="left" vertical="center"/>
      <protection locked="0"/>
    </xf>
    <xf numFmtId="0" fontId="207" fillId="4" borderId="13" xfId="0" applyFont="1" applyFill="1" applyBorder="1" applyAlignment="1" applyProtection="1">
      <alignment horizontal="left" vertical="center"/>
    </xf>
    <xf numFmtId="0" fontId="207" fillId="4" borderId="12" xfId="0" applyFont="1" applyFill="1" applyBorder="1" applyAlignment="1" applyProtection="1">
      <alignment horizontal="left" vertical="center"/>
    </xf>
    <xf numFmtId="0" fontId="158" fillId="0" borderId="26" xfId="0" applyFont="1" applyBorder="1" applyAlignment="1" applyProtection="1">
      <alignment horizontal="left" vertical="center"/>
      <protection locked="0"/>
    </xf>
    <xf numFmtId="0" fontId="156" fillId="0" borderId="7" xfId="0" applyFont="1" applyBorder="1" applyAlignment="1" applyProtection="1">
      <alignment horizontal="left" vertical="center"/>
      <protection locked="0"/>
    </xf>
    <xf numFmtId="0" fontId="156" fillId="18" borderId="17" xfId="0" applyFont="1" applyFill="1" applyBorder="1" applyAlignment="1" applyProtection="1">
      <alignment horizontal="left" vertical="center"/>
      <protection locked="0"/>
    </xf>
    <xf numFmtId="0" fontId="156" fillId="18" borderId="38" xfId="0" applyFont="1" applyFill="1" applyBorder="1" applyAlignment="1" applyProtection="1">
      <alignment horizontal="left" vertical="center"/>
      <protection locked="0"/>
    </xf>
    <xf numFmtId="0" fontId="159" fillId="0" borderId="26" xfId="0" applyFont="1" applyBorder="1" applyAlignment="1" applyProtection="1">
      <alignment horizontal="left" vertical="center"/>
      <protection locked="0"/>
    </xf>
    <xf numFmtId="0" fontId="159" fillId="0" borderId="7" xfId="0" applyFont="1" applyBorder="1" applyAlignment="1" applyProtection="1">
      <alignment horizontal="left" vertical="center"/>
      <protection locked="0"/>
    </xf>
    <xf numFmtId="0" fontId="158" fillId="15" borderId="20" xfId="0" applyFont="1" applyFill="1" applyBorder="1" applyAlignment="1" applyProtection="1">
      <alignment horizontal="left" vertical="center"/>
      <protection locked="0"/>
    </xf>
    <xf numFmtId="0" fontId="158" fillId="15" borderId="3" xfId="0" applyFont="1" applyFill="1" applyBorder="1" applyAlignment="1" applyProtection="1">
      <alignment horizontal="left" vertical="center"/>
      <protection locked="0"/>
    </xf>
    <xf numFmtId="0" fontId="159" fillId="0" borderId="20" xfId="0" applyFont="1" applyFill="1" applyBorder="1" applyAlignment="1" applyProtection="1">
      <alignment horizontal="left" vertical="center"/>
      <protection locked="0"/>
    </xf>
    <xf numFmtId="0" fontId="158" fillId="18" borderId="20" xfId="0" applyFont="1" applyFill="1" applyBorder="1" applyAlignment="1" applyProtection="1">
      <alignment vertical="center"/>
      <protection locked="0"/>
    </xf>
    <xf numFmtId="0" fontId="158" fillId="18" borderId="3" xfId="0" applyFont="1" applyFill="1" applyBorder="1" applyAlignment="1" applyProtection="1">
      <alignment vertical="center"/>
      <protection locked="0"/>
    </xf>
    <xf numFmtId="0" fontId="159" fillId="15" borderId="47" xfId="0" applyFont="1" applyFill="1" applyBorder="1" applyAlignment="1" applyProtection="1">
      <alignment horizontal="left" vertical="center"/>
      <protection locked="0"/>
    </xf>
    <xf numFmtId="0" fontId="159" fillId="15" borderId="17" xfId="0" applyFont="1" applyFill="1" applyBorder="1" applyAlignment="1" applyProtection="1">
      <alignment horizontal="left" vertical="center"/>
      <protection locked="0"/>
    </xf>
    <xf numFmtId="0" fontId="159" fillId="15" borderId="38" xfId="0" applyFont="1" applyFill="1" applyBorder="1" applyAlignment="1" applyProtection="1">
      <alignment horizontal="left" vertical="center"/>
      <protection locked="0"/>
    </xf>
    <xf numFmtId="0" fontId="208" fillId="34" borderId="43" xfId="0" applyFont="1" applyFill="1" applyBorder="1" applyAlignment="1" applyProtection="1">
      <alignment horizontal="center" vertical="center"/>
      <protection locked="0"/>
    </xf>
    <xf numFmtId="0" fontId="202" fillId="34" borderId="11" xfId="0" applyFont="1" applyFill="1" applyBorder="1" applyAlignment="1" applyProtection="1">
      <alignment horizontal="center" vertical="center"/>
      <protection locked="0"/>
    </xf>
    <xf numFmtId="0" fontId="202" fillId="34" borderId="70" xfId="0" applyFont="1" applyFill="1" applyBorder="1" applyAlignment="1" applyProtection="1">
      <alignment horizontal="center" vertical="center"/>
      <protection locked="0"/>
    </xf>
    <xf numFmtId="0" fontId="158" fillId="0" borderId="47" xfId="0" applyFont="1" applyBorder="1" applyAlignment="1" applyProtection="1">
      <alignment horizontal="left" vertical="center" wrapText="1"/>
      <protection locked="0"/>
    </xf>
    <xf numFmtId="0" fontId="158" fillId="18" borderId="26" xfId="0" applyFont="1" applyFill="1" applyBorder="1" applyAlignment="1" applyProtection="1">
      <alignment horizontal="left" vertical="center"/>
      <protection locked="0"/>
    </xf>
    <xf numFmtId="0" fontId="156" fillId="18" borderId="7" xfId="0" applyFont="1" applyFill="1" applyBorder="1" applyAlignment="1" applyProtection="1">
      <alignment horizontal="left" vertical="center"/>
      <protection locked="0"/>
    </xf>
    <xf numFmtId="0" fontId="158" fillId="0" borderId="27" xfId="0" applyFont="1" applyBorder="1" applyAlignment="1" applyProtection="1">
      <alignment vertical="center" wrapText="1"/>
      <protection locked="0"/>
    </xf>
    <xf numFmtId="0" fontId="156" fillId="0" borderId="28" xfId="0" applyFont="1" applyBorder="1" applyAlignment="1" applyProtection="1">
      <alignment vertical="center" wrapText="1"/>
      <protection locked="0"/>
    </xf>
    <xf numFmtId="0" fontId="156" fillId="0" borderId="70" xfId="0" applyNumberFormat="1" applyFont="1" applyFill="1" applyBorder="1" applyAlignment="1" applyProtection="1">
      <alignment horizontal="left" vertical="center"/>
    </xf>
    <xf numFmtId="0" fontId="158" fillId="0" borderId="49" xfId="0" applyFont="1" applyBorder="1" applyAlignment="1" applyProtection="1">
      <alignment horizontal="left" vertical="center"/>
      <protection locked="0"/>
    </xf>
    <xf numFmtId="0" fontId="156" fillId="0" borderId="41" xfId="0" applyFont="1" applyBorder="1" applyAlignment="1" applyProtection="1">
      <alignment horizontal="left" vertical="center"/>
      <protection locked="0"/>
    </xf>
    <xf numFmtId="0" fontId="208" fillId="34" borderId="32" xfId="0" applyFont="1" applyFill="1" applyBorder="1" applyAlignment="1" applyProtection="1">
      <alignment horizontal="center" vertical="center"/>
      <protection locked="0"/>
    </xf>
    <xf numFmtId="0" fontId="202" fillId="34" borderId="2" xfId="0" applyFont="1" applyFill="1" applyBorder="1" applyAlignment="1" applyProtection="1">
      <alignment horizontal="center" vertical="center"/>
      <protection locked="0"/>
    </xf>
    <xf numFmtId="0" fontId="202" fillId="34" borderId="5" xfId="0" applyFont="1" applyFill="1" applyBorder="1" applyAlignment="1" applyProtection="1">
      <alignment horizontal="center" vertical="center"/>
      <protection locked="0"/>
    </xf>
    <xf numFmtId="0" fontId="201" fillId="6" borderId="43" xfId="0" applyFont="1" applyFill="1" applyBorder="1" applyAlignment="1" applyProtection="1">
      <alignment horizontal="center" vertical="center"/>
    </xf>
    <xf numFmtId="0" fontId="201" fillId="6" borderId="11" xfId="0" applyFont="1" applyFill="1" applyBorder="1" applyAlignment="1" applyProtection="1">
      <alignment horizontal="center" vertical="center"/>
    </xf>
    <xf numFmtId="0" fontId="201" fillId="6" borderId="70" xfId="0" applyFont="1" applyFill="1" applyBorder="1" applyAlignment="1" applyProtection="1">
      <alignment horizontal="center" vertical="center"/>
    </xf>
    <xf numFmtId="0" fontId="158" fillId="0" borderId="101" xfId="0" applyFont="1" applyBorder="1" applyAlignment="1" applyProtection="1">
      <alignment horizontal="left" vertical="center"/>
      <protection locked="0"/>
    </xf>
    <xf numFmtId="0" fontId="158" fillId="0" borderId="96" xfId="0" applyFont="1" applyBorder="1" applyAlignment="1" applyProtection="1">
      <alignment horizontal="left" vertical="center"/>
      <protection locked="0"/>
    </xf>
    <xf numFmtId="0" fontId="158" fillId="0" borderId="51" xfId="0" applyFont="1" applyBorder="1" applyAlignment="1" applyProtection="1">
      <alignment horizontal="left" vertical="center"/>
      <protection locked="0"/>
    </xf>
    <xf numFmtId="0" fontId="159" fillId="0" borderId="47" xfId="0" applyFont="1" applyBorder="1" applyAlignment="1" applyProtection="1">
      <alignment horizontal="left" vertical="center"/>
      <protection locked="0"/>
    </xf>
    <xf numFmtId="0" fontId="159" fillId="0" borderId="17" xfId="0" applyFont="1" applyBorder="1" applyAlignment="1" applyProtection="1">
      <alignment horizontal="left" vertical="center"/>
      <protection locked="0"/>
    </xf>
    <xf numFmtId="0" fontId="159" fillId="0" borderId="38" xfId="0" applyFont="1" applyBorder="1" applyAlignment="1" applyProtection="1">
      <alignment horizontal="left" vertical="center"/>
      <protection locked="0"/>
    </xf>
    <xf numFmtId="170" fontId="156" fillId="0" borderId="2" xfId="0" applyNumberFormat="1" applyFont="1" applyFill="1" applyBorder="1" applyAlignment="1" applyProtection="1">
      <alignment horizontal="center" vertical="center"/>
    </xf>
    <xf numFmtId="0" fontId="156" fillId="0" borderId="2" xfId="0" applyNumberFormat="1" applyFont="1" applyFill="1" applyBorder="1" applyAlignment="1" applyProtection="1">
      <alignment horizontal="left" vertical="center"/>
    </xf>
    <xf numFmtId="0" fontId="195" fillId="4" borderId="0" xfId="0" applyFont="1" applyFill="1" applyBorder="1" applyAlignment="1" applyProtection="1">
      <alignment horizontal="left" vertical="center" wrapText="1"/>
    </xf>
    <xf numFmtId="0" fontId="172" fillId="4" borderId="0" xfId="0" applyFont="1" applyFill="1" applyBorder="1" applyAlignment="1" applyProtection="1">
      <alignment horizontal="left" vertical="center" wrapText="1"/>
    </xf>
    <xf numFmtId="0" fontId="172" fillId="4" borderId="1" xfId="0" applyFont="1" applyFill="1" applyBorder="1" applyAlignment="1" applyProtection="1">
      <alignment horizontal="left" vertical="center" wrapText="1"/>
    </xf>
    <xf numFmtId="0" fontId="158" fillId="3" borderId="102" xfId="0" applyFont="1" applyFill="1" applyBorder="1" applyAlignment="1" applyProtection="1">
      <alignment horizontal="left" vertical="center" wrapText="1"/>
      <protection locked="0"/>
    </xf>
    <xf numFmtId="0" fontId="158" fillId="3" borderId="6" xfId="0" applyFont="1" applyFill="1" applyBorder="1" applyAlignment="1" applyProtection="1">
      <alignment horizontal="left" vertical="center" wrapText="1"/>
      <protection locked="0"/>
    </xf>
    <xf numFmtId="0" fontId="158" fillId="3" borderId="75" xfId="0" applyFont="1" applyFill="1" applyBorder="1" applyAlignment="1" applyProtection="1">
      <alignment horizontal="left" vertical="center" wrapText="1"/>
      <protection locked="0"/>
    </xf>
    <xf numFmtId="0" fontId="158" fillId="3" borderId="33" xfId="0" applyFont="1" applyFill="1" applyBorder="1" applyAlignment="1" applyProtection="1">
      <alignment horizontal="left" vertical="center" wrapText="1"/>
      <protection locked="0"/>
    </xf>
    <xf numFmtId="0" fontId="158" fillId="3" borderId="34" xfId="0" applyFont="1" applyFill="1" applyBorder="1" applyAlignment="1" applyProtection="1">
      <alignment horizontal="left" vertical="center" wrapText="1"/>
      <protection locked="0"/>
    </xf>
    <xf numFmtId="0" fontId="158" fillId="3" borderId="39" xfId="0" applyFont="1" applyFill="1" applyBorder="1" applyAlignment="1" applyProtection="1">
      <alignment horizontal="left" vertical="center" wrapText="1"/>
      <protection locked="0"/>
    </xf>
    <xf numFmtId="0" fontId="159" fillId="18" borderId="80" xfId="0" applyFont="1" applyFill="1" applyBorder="1" applyAlignment="1" applyProtection="1">
      <alignment horizontal="left" vertical="center"/>
      <protection locked="0"/>
    </xf>
    <xf numFmtId="0" fontId="159" fillId="18" borderId="4" xfId="0" applyFont="1" applyFill="1" applyBorder="1" applyAlignment="1" applyProtection="1">
      <alignment horizontal="left" vertical="center"/>
      <protection locked="0"/>
    </xf>
    <xf numFmtId="0" fontId="159" fillId="18" borderId="26" xfId="0" applyFont="1" applyFill="1" applyBorder="1" applyAlignment="1" applyProtection="1">
      <alignment horizontal="left" vertical="center"/>
      <protection locked="0"/>
    </xf>
    <xf numFmtId="0" fontId="159" fillId="18" borderId="7" xfId="0" applyFont="1" applyFill="1" applyBorder="1" applyAlignment="1" applyProtection="1">
      <alignment horizontal="left" vertical="center"/>
      <protection locked="0"/>
    </xf>
    <xf numFmtId="0" fontId="91" fillId="18" borderId="20" xfId="0" applyFont="1" applyFill="1" applyBorder="1" applyAlignment="1" applyProtection="1">
      <alignment horizontal="left" vertical="center"/>
      <protection locked="0"/>
    </xf>
    <xf numFmtId="0" fontId="159" fillId="15" borderId="20" xfId="0" applyFont="1" applyFill="1" applyBorder="1" applyAlignment="1" applyProtection="1">
      <alignment horizontal="left" vertical="center"/>
      <protection locked="0"/>
    </xf>
    <xf numFmtId="0" fontId="159" fillId="15" borderId="3" xfId="0" applyFont="1" applyFill="1" applyBorder="1" applyAlignment="1" applyProtection="1">
      <alignment horizontal="left" vertical="center"/>
      <protection locked="0"/>
    </xf>
    <xf numFmtId="0" fontId="158" fillId="0" borderId="27" xfId="0" applyFont="1" applyBorder="1" applyAlignment="1" applyProtection="1">
      <alignment horizontal="left" vertical="center"/>
      <protection locked="0"/>
    </xf>
    <xf numFmtId="0" fontId="158" fillId="0" borderId="28" xfId="0" applyFont="1" applyBorder="1" applyAlignment="1" applyProtection="1">
      <alignment horizontal="left" vertical="center"/>
      <protection locked="0"/>
    </xf>
    <xf numFmtId="0" fontId="158" fillId="0" borderId="20" xfId="0" applyFont="1" applyBorder="1" applyAlignment="1" applyProtection="1">
      <alignment horizontal="left" vertical="center" wrapText="1"/>
      <protection locked="0"/>
    </xf>
    <xf numFmtId="0" fontId="158" fillId="0" borderId="7" xfId="0" applyFont="1" applyBorder="1" applyAlignment="1" applyProtection="1">
      <alignment horizontal="left" vertical="center"/>
      <protection locked="0"/>
    </xf>
    <xf numFmtId="0" fontId="156" fillId="15" borderId="20" xfId="0" applyFont="1" applyFill="1" applyBorder="1" applyAlignment="1" applyProtection="1">
      <alignment horizontal="left" vertical="center"/>
    </xf>
    <xf numFmtId="0" fontId="156" fillId="15" borderId="3" xfId="0" applyFont="1" applyFill="1" applyBorder="1" applyAlignment="1" applyProtection="1">
      <alignment horizontal="left" vertical="center"/>
    </xf>
    <xf numFmtId="0" fontId="158" fillId="18" borderId="20" xfId="0" applyFont="1" applyFill="1" applyBorder="1" applyAlignment="1" applyProtection="1">
      <alignment horizontal="left" vertical="center" wrapText="1"/>
      <protection locked="0"/>
    </xf>
    <xf numFmtId="0" fontId="156" fillId="18" borderId="3" xfId="0" applyFont="1" applyFill="1" applyBorder="1" applyAlignment="1" applyProtection="1">
      <alignment horizontal="left" vertical="center" wrapText="1"/>
      <protection locked="0"/>
    </xf>
    <xf numFmtId="0" fontId="156" fillId="0" borderId="28" xfId="0" applyFont="1" applyBorder="1" applyAlignment="1" applyProtection="1">
      <alignment horizontal="left" vertical="center"/>
      <protection locked="0"/>
    </xf>
    <xf numFmtId="0" fontId="162" fillId="0" borderId="41" xfId="0" applyNumberFormat="1" applyFont="1" applyFill="1" applyBorder="1" applyAlignment="1" applyProtection="1">
      <alignment horizontal="left" vertical="center"/>
    </xf>
    <xf numFmtId="0" fontId="162" fillId="2" borderId="101" xfId="0" applyFont="1" applyFill="1" applyBorder="1" applyAlignment="1" applyProtection="1">
      <alignment horizontal="left"/>
      <protection locked="0"/>
    </xf>
    <xf numFmtId="0" fontId="162" fillId="2" borderId="96" xfId="0" applyFont="1" applyFill="1" applyBorder="1" applyAlignment="1" applyProtection="1">
      <alignment horizontal="left"/>
      <protection locked="0"/>
    </xf>
    <xf numFmtId="0" fontId="162" fillId="2" borderId="68" xfId="0" applyFont="1" applyFill="1" applyBorder="1" applyAlignment="1" applyProtection="1">
      <alignment horizontal="left"/>
      <protection locked="0"/>
    </xf>
    <xf numFmtId="0" fontId="158" fillId="0" borderId="103" xfId="0" applyFont="1" applyFill="1" applyBorder="1" applyAlignment="1" applyProtection="1">
      <alignment horizontal="center" vertical="center"/>
    </xf>
    <xf numFmtId="0" fontId="158" fillId="0" borderId="44" xfId="0" applyFont="1" applyFill="1" applyBorder="1" applyAlignment="1" applyProtection="1">
      <alignment horizontal="center" vertical="center"/>
    </xf>
    <xf numFmtId="0" fontId="158" fillId="0" borderId="66" xfId="0" applyFont="1" applyFill="1" applyBorder="1" applyAlignment="1" applyProtection="1">
      <alignment horizontal="center" vertical="center"/>
    </xf>
    <xf numFmtId="0" fontId="209" fillId="2" borderId="38" xfId="0" applyFont="1" applyFill="1" applyBorder="1" applyAlignment="1" applyProtection="1">
      <alignment horizontal="left"/>
      <protection locked="0"/>
    </xf>
    <xf numFmtId="0" fontId="209" fillId="2" borderId="3" xfId="0" applyFont="1" applyFill="1" applyBorder="1" applyAlignment="1" applyProtection="1">
      <alignment horizontal="left"/>
      <protection locked="0"/>
    </xf>
    <xf numFmtId="0" fontId="209" fillId="2" borderId="21" xfId="0" applyFont="1" applyFill="1" applyBorder="1" applyAlignment="1" applyProtection="1">
      <alignment horizontal="left"/>
      <protection locked="0"/>
    </xf>
    <xf numFmtId="0" fontId="209" fillId="2" borderId="17" xfId="0" applyFont="1" applyFill="1" applyBorder="1" applyAlignment="1" applyProtection="1">
      <alignment horizontal="left"/>
      <protection locked="0"/>
    </xf>
    <xf numFmtId="0" fontId="209" fillId="2" borderId="54" xfId="0" applyFont="1" applyFill="1" applyBorder="1" applyAlignment="1" applyProtection="1">
      <alignment horizontal="left"/>
      <protection locked="0"/>
    </xf>
    <xf numFmtId="0" fontId="187" fillId="4" borderId="13" xfId="0" applyFont="1" applyFill="1" applyBorder="1" applyAlignment="1" applyProtection="1">
      <alignment horizontal="center" vertical="center"/>
    </xf>
    <xf numFmtId="0" fontId="187" fillId="4" borderId="12" xfId="0" applyFont="1" applyFill="1" applyBorder="1" applyAlignment="1" applyProtection="1">
      <alignment horizontal="center" vertical="center"/>
    </xf>
    <xf numFmtId="0" fontId="187" fillId="4" borderId="14" xfId="0" applyFont="1" applyFill="1" applyBorder="1" applyAlignment="1" applyProtection="1">
      <alignment horizontal="center" vertical="center"/>
    </xf>
    <xf numFmtId="0" fontId="208" fillId="35" borderId="13" xfId="0" applyFont="1" applyFill="1" applyBorder="1" applyAlignment="1" applyProtection="1">
      <alignment horizontal="center" vertical="center"/>
    </xf>
    <xf numFmtId="0" fontId="208" fillId="35" borderId="12" xfId="0" applyFont="1" applyFill="1" applyBorder="1" applyAlignment="1" applyProtection="1">
      <alignment horizontal="center" vertical="center"/>
    </xf>
    <xf numFmtId="0" fontId="208" fillId="35" borderId="14" xfId="0" applyFont="1" applyFill="1" applyBorder="1" applyAlignment="1" applyProtection="1">
      <alignment horizontal="center" vertical="center"/>
    </xf>
    <xf numFmtId="0" fontId="209" fillId="2" borderId="46" xfId="0" applyFont="1" applyFill="1" applyBorder="1" applyAlignment="1" applyProtection="1">
      <alignment horizontal="left"/>
      <protection locked="0"/>
    </xf>
    <xf numFmtId="0" fontId="209" fillId="2" borderId="28" xfId="0" applyFont="1" applyFill="1" applyBorder="1" applyAlignment="1" applyProtection="1">
      <alignment horizontal="left"/>
      <protection locked="0"/>
    </xf>
    <xf numFmtId="0" fontId="209" fillId="2" borderId="29" xfId="0" applyFont="1" applyFill="1" applyBorder="1" applyAlignment="1" applyProtection="1">
      <alignment horizontal="left"/>
      <protection locked="0"/>
    </xf>
    <xf numFmtId="0" fontId="210" fillId="0" borderId="2" xfId="0" applyFont="1" applyBorder="1" applyAlignment="1" applyProtection="1">
      <alignment horizontal="center" vertical="center" wrapText="1"/>
    </xf>
    <xf numFmtId="0" fontId="181" fillId="0" borderId="2" xfId="0" applyFont="1" applyBorder="1" applyAlignment="1">
      <alignment vertical="center"/>
    </xf>
    <xf numFmtId="0" fontId="164" fillId="0" borderId="0" xfId="0" applyFont="1" applyAlignment="1" applyProtection="1">
      <alignment horizontal="right" vertical="center"/>
    </xf>
    <xf numFmtId="0" fontId="164" fillId="0" borderId="1" xfId="0" applyFont="1" applyBorder="1" applyAlignment="1" applyProtection="1">
      <alignment horizontal="right" vertical="center"/>
    </xf>
    <xf numFmtId="0" fontId="152" fillId="12" borderId="43" xfId="0" applyFont="1" applyFill="1" applyBorder="1" applyAlignment="1" applyProtection="1">
      <alignment horizontal="center" vertical="center"/>
    </xf>
    <xf numFmtId="0" fontId="152" fillId="12" borderId="11" xfId="0" applyFont="1" applyFill="1" applyBorder="1" applyAlignment="1" applyProtection="1">
      <alignment horizontal="center" vertical="center"/>
    </xf>
    <xf numFmtId="0" fontId="152" fillId="11" borderId="104" xfId="0" applyFont="1" applyFill="1" applyBorder="1" applyAlignment="1" applyProtection="1">
      <alignment horizontal="center" vertical="center"/>
    </xf>
    <xf numFmtId="0" fontId="152" fillId="11" borderId="11" xfId="0" applyFont="1" applyFill="1" applyBorder="1" applyAlignment="1" applyProtection="1">
      <alignment horizontal="center" vertical="center"/>
    </xf>
    <xf numFmtId="0" fontId="152" fillId="11" borderId="70" xfId="0" applyFont="1" applyFill="1" applyBorder="1" applyAlignment="1" applyProtection="1">
      <alignment horizontal="center" vertical="center"/>
    </xf>
    <xf numFmtId="0" fontId="209" fillId="2" borderId="39" xfId="0" applyFont="1" applyFill="1" applyBorder="1" applyAlignment="1" applyProtection="1">
      <alignment horizontal="left"/>
      <protection locked="0"/>
    </xf>
    <xf numFmtId="0" fontId="209" fillId="2" borderId="7" xfId="0" applyFont="1" applyFill="1" applyBorder="1" applyAlignment="1" applyProtection="1">
      <alignment horizontal="left"/>
      <protection locked="0"/>
    </xf>
    <xf numFmtId="0" fontId="209" fillId="2" borderId="19" xfId="0" applyFont="1" applyFill="1" applyBorder="1" applyAlignment="1" applyProtection="1">
      <alignment horizontal="left"/>
      <protection locked="0"/>
    </xf>
    <xf numFmtId="0" fontId="162" fillId="2" borderId="47" xfId="0" applyFont="1" applyFill="1" applyBorder="1" applyAlignment="1" applyProtection="1">
      <alignment horizontal="left"/>
      <protection locked="0"/>
    </xf>
    <xf numFmtId="0" fontId="162" fillId="2" borderId="17" xfId="0" applyFont="1" applyFill="1" applyBorder="1" applyAlignment="1" applyProtection="1">
      <alignment horizontal="left"/>
      <protection locked="0"/>
    </xf>
    <xf numFmtId="0" fontId="162" fillId="2" borderId="54" xfId="0" applyFont="1" applyFill="1" applyBorder="1" applyAlignment="1" applyProtection="1">
      <alignment horizontal="left"/>
      <protection locked="0"/>
    </xf>
    <xf numFmtId="0" fontId="209" fillId="2" borderId="55" xfId="0" applyFont="1" applyFill="1" applyBorder="1" applyAlignment="1" applyProtection="1">
      <alignment horizontal="left"/>
      <protection locked="0"/>
    </xf>
    <xf numFmtId="0" fontId="209" fillId="2" borderId="56" xfId="0" applyFont="1" applyFill="1" applyBorder="1" applyAlignment="1" applyProtection="1">
      <alignment horizontal="left"/>
      <protection locked="0"/>
    </xf>
    <xf numFmtId="0" fontId="162" fillId="2" borderId="48" xfId="0" applyFont="1" applyFill="1" applyBorder="1" applyAlignment="1" applyProtection="1">
      <alignment horizontal="left"/>
      <protection locked="0"/>
    </xf>
    <xf numFmtId="0" fontId="162" fillId="2" borderId="55" xfId="0" applyFont="1" applyFill="1" applyBorder="1" applyAlignment="1" applyProtection="1">
      <alignment horizontal="left"/>
      <protection locked="0"/>
    </xf>
    <xf numFmtId="0" fontId="162" fillId="2" borderId="56" xfId="0" applyFont="1" applyFill="1" applyBorder="1" applyAlignment="1" applyProtection="1">
      <alignment horizontal="left"/>
      <protection locked="0"/>
    </xf>
    <xf numFmtId="0" fontId="211" fillId="0" borderId="0" xfId="0" applyFont="1" applyBorder="1" applyAlignment="1" applyProtection="1">
      <alignment horizontal="left"/>
    </xf>
    <xf numFmtId="0" fontId="201" fillId="36" borderId="13" xfId="0" applyFont="1" applyFill="1" applyBorder="1" applyAlignment="1" applyProtection="1">
      <alignment horizontal="center" vertical="center"/>
    </xf>
    <xf numFmtId="0" fontId="201" fillId="36" borderId="12" xfId="0" applyFont="1" applyFill="1" applyBorder="1" applyAlignment="1" applyProtection="1">
      <alignment horizontal="center" vertical="center"/>
    </xf>
    <xf numFmtId="0" fontId="201" fillId="36" borderId="14" xfId="0" applyFont="1" applyFill="1" applyBorder="1" applyAlignment="1" applyProtection="1">
      <alignment horizontal="center" vertical="center"/>
    </xf>
    <xf numFmtId="0" fontId="167" fillId="0" borderId="11" xfId="0" applyFont="1" applyBorder="1" applyAlignment="1" applyProtection="1">
      <alignment horizontal="center"/>
    </xf>
    <xf numFmtId="0" fontId="167" fillId="0" borderId="70" xfId="0" applyFont="1" applyBorder="1" applyAlignment="1" applyProtection="1">
      <alignment horizontal="center"/>
    </xf>
    <xf numFmtId="0" fontId="167" fillId="0" borderId="43" xfId="0" applyFont="1" applyBorder="1" applyAlignment="1" applyProtection="1">
      <alignment horizontal="center"/>
    </xf>
    <xf numFmtId="0" fontId="162" fillId="0" borderId="28" xfId="0" applyNumberFormat="1" applyFont="1" applyFill="1" applyBorder="1" applyAlignment="1" applyProtection="1">
      <alignment horizontal="left" vertical="center"/>
    </xf>
    <xf numFmtId="0" fontId="162" fillId="0" borderId="42" xfId="0" applyNumberFormat="1" applyFont="1" applyFill="1" applyBorder="1" applyAlignment="1" applyProtection="1">
      <alignment horizontal="left" vertical="center"/>
    </xf>
    <xf numFmtId="0" fontId="162" fillId="0" borderId="29" xfId="0" applyNumberFormat="1" applyFont="1" applyFill="1" applyBorder="1" applyAlignment="1" applyProtection="1">
      <alignment horizontal="left" vertical="center"/>
    </xf>
    <xf numFmtId="175" fontId="167" fillId="0" borderId="7" xfId="1" applyNumberFormat="1" applyFont="1" applyFill="1" applyBorder="1" applyAlignment="1" applyProtection="1">
      <alignment horizontal="center" vertical="center"/>
    </xf>
    <xf numFmtId="175" fontId="167" fillId="0" borderId="3" xfId="1" applyNumberFormat="1" applyFont="1" applyFill="1" applyBorder="1" applyAlignment="1" applyProtection="1">
      <alignment horizontal="center" vertical="center"/>
    </xf>
    <xf numFmtId="175" fontId="162" fillId="21" borderId="106" xfId="1" quotePrefix="1" applyNumberFormat="1" applyFont="1" applyFill="1" applyBorder="1" applyAlignment="1" applyProtection="1">
      <alignment horizontal="center" vertical="center"/>
    </xf>
    <xf numFmtId="175" fontId="162" fillId="21" borderId="11" xfId="1" quotePrefix="1" applyNumberFormat="1" applyFont="1" applyFill="1" applyBorder="1" applyAlignment="1" applyProtection="1">
      <alignment horizontal="center" vertical="center"/>
    </xf>
    <xf numFmtId="175" fontId="162" fillId="21" borderId="61" xfId="1" quotePrefix="1" applyNumberFormat="1" applyFont="1" applyFill="1" applyBorder="1" applyAlignment="1" applyProtection="1">
      <alignment horizontal="center" vertical="center"/>
    </xf>
    <xf numFmtId="175" fontId="162" fillId="21" borderId="62" xfId="1" quotePrefix="1" applyNumberFormat="1" applyFont="1" applyFill="1" applyBorder="1" applyAlignment="1" applyProtection="1">
      <alignment horizontal="center" vertical="center"/>
    </xf>
    <xf numFmtId="175" fontId="162" fillId="21" borderId="34" xfId="1" quotePrefix="1" applyNumberFormat="1" applyFont="1" applyFill="1" applyBorder="1" applyAlignment="1" applyProtection="1">
      <alignment horizontal="center" vertical="center"/>
    </xf>
    <xf numFmtId="175" fontId="162" fillId="21" borderId="39" xfId="1" quotePrefix="1" applyNumberFormat="1" applyFont="1" applyFill="1" applyBorder="1" applyAlignment="1" applyProtection="1">
      <alignment horizontal="center" vertical="center"/>
    </xf>
    <xf numFmtId="0" fontId="158" fillId="25" borderId="41" xfId="0" applyFont="1" applyFill="1" applyBorder="1" applyAlignment="1" applyProtection="1">
      <alignment horizontal="center" vertical="center" wrapText="1"/>
    </xf>
    <xf numFmtId="0" fontId="158" fillId="25" borderId="3" xfId="0" applyFont="1" applyFill="1" applyBorder="1" applyAlignment="1" applyProtection="1">
      <alignment horizontal="center" vertical="center" wrapText="1"/>
    </xf>
    <xf numFmtId="0" fontId="158" fillId="25" borderId="28" xfId="0" applyFont="1" applyFill="1" applyBorder="1" applyAlignment="1" applyProtection="1">
      <alignment horizontal="center" vertical="center" wrapText="1"/>
    </xf>
    <xf numFmtId="0" fontId="158" fillId="0" borderId="102" xfId="0" applyFont="1" applyBorder="1" applyAlignment="1" applyProtection="1">
      <alignment horizontal="center" vertical="center"/>
    </xf>
    <xf numFmtId="0" fontId="158" fillId="0" borderId="6" xfId="0" applyFont="1" applyBorder="1" applyAlignment="1" applyProtection="1">
      <alignment horizontal="center" vertical="center"/>
    </xf>
    <xf numFmtId="0" fontId="158" fillId="0" borderId="87" xfId="0" applyFont="1" applyBorder="1" applyAlignment="1" applyProtection="1">
      <alignment horizontal="center" vertical="center"/>
    </xf>
    <xf numFmtId="0" fontId="158" fillId="0" borderId="32" xfId="0" applyFont="1" applyBorder="1" applyAlignment="1" applyProtection="1">
      <alignment horizontal="center" vertical="center"/>
    </xf>
    <xf numFmtId="0" fontId="158" fillId="0" borderId="2" xfId="0" applyFont="1" applyBorder="1" applyAlignment="1" applyProtection="1">
      <alignment horizontal="center" vertical="center"/>
    </xf>
    <xf numFmtId="0" fontId="158" fillId="0" borderId="5" xfId="0" applyFont="1" applyBorder="1" applyAlignment="1" applyProtection="1">
      <alignment horizontal="center" vertical="center"/>
    </xf>
    <xf numFmtId="0" fontId="162" fillId="21" borderId="43" xfId="0" applyFont="1" applyFill="1" applyBorder="1" applyAlignment="1" applyProtection="1">
      <alignment horizontal="center" vertical="center" wrapText="1"/>
      <protection locked="0"/>
    </xf>
    <xf numFmtId="0" fontId="162" fillId="21" borderId="11" xfId="0" applyFont="1" applyFill="1" applyBorder="1" applyAlignment="1" applyProtection="1">
      <alignment horizontal="center" vertical="center" wrapText="1"/>
      <protection locked="0"/>
    </xf>
    <xf numFmtId="0" fontId="162" fillId="21" borderId="61" xfId="0" applyFont="1" applyFill="1" applyBorder="1" applyAlignment="1" applyProtection="1">
      <alignment horizontal="center" vertical="center" wrapText="1"/>
      <protection locked="0"/>
    </xf>
    <xf numFmtId="0" fontId="162" fillId="21" borderId="32" xfId="0" applyFont="1" applyFill="1" applyBorder="1" applyAlignment="1" applyProtection="1">
      <alignment horizontal="center" vertical="center" wrapText="1"/>
      <protection locked="0"/>
    </xf>
    <xf numFmtId="0" fontId="162" fillId="21" borderId="2" xfId="0" applyFont="1" applyFill="1" applyBorder="1" applyAlignment="1" applyProtection="1">
      <alignment horizontal="center" vertical="center" wrapText="1"/>
      <protection locked="0"/>
    </xf>
    <xf numFmtId="0" fontId="162" fillId="21" borderId="52" xfId="0" applyFont="1" applyFill="1" applyBorder="1" applyAlignment="1" applyProtection="1">
      <alignment horizontal="center" vertical="center" wrapText="1"/>
      <protection locked="0"/>
    </xf>
    <xf numFmtId="175" fontId="162" fillId="21" borderId="3" xfId="1" quotePrefix="1" applyNumberFormat="1" applyFont="1" applyFill="1" applyBorder="1" applyAlignment="1" applyProtection="1">
      <alignment horizontal="center" vertical="center"/>
    </xf>
    <xf numFmtId="175" fontId="212" fillId="0" borderId="7" xfId="1" applyNumberFormat="1" applyFont="1" applyFill="1" applyBorder="1" applyAlignment="1" applyProtection="1">
      <alignment horizontal="center" vertical="center"/>
    </xf>
    <xf numFmtId="175" fontId="212" fillId="0" borderId="62" xfId="1" applyNumberFormat="1" applyFont="1" applyFill="1" applyBorder="1" applyAlignment="1" applyProtection="1">
      <alignment horizontal="center" vertical="center"/>
    </xf>
    <xf numFmtId="175" fontId="212" fillId="0" borderId="3" xfId="1" applyNumberFormat="1" applyFont="1" applyFill="1" applyBorder="1" applyAlignment="1" applyProtection="1">
      <alignment horizontal="center" vertical="center"/>
    </xf>
    <xf numFmtId="175" fontId="212" fillId="0" borderId="63" xfId="1" applyNumberFormat="1" applyFont="1" applyFill="1" applyBorder="1" applyAlignment="1" applyProtection="1">
      <alignment horizontal="center" vertical="center"/>
    </xf>
    <xf numFmtId="0" fontId="173" fillId="13" borderId="13" xfId="0" applyFont="1" applyFill="1" applyBorder="1" applyAlignment="1" applyProtection="1">
      <alignment horizontal="center" vertical="center"/>
    </xf>
    <xf numFmtId="0" fontId="173" fillId="13" borderId="12" xfId="0" applyFont="1" applyFill="1" applyBorder="1" applyAlignment="1" applyProtection="1">
      <alignment horizontal="center" vertical="center"/>
    </xf>
    <xf numFmtId="0" fontId="173" fillId="13" borderId="14" xfId="0" applyFont="1" applyFill="1" applyBorder="1" applyAlignment="1" applyProtection="1">
      <alignment horizontal="center" vertical="center"/>
    </xf>
    <xf numFmtId="0" fontId="214" fillId="38" borderId="13" xfId="0" applyFont="1" applyFill="1" applyBorder="1" applyAlignment="1" applyProtection="1">
      <alignment horizontal="center" vertical="center"/>
    </xf>
    <xf numFmtId="0" fontId="214" fillId="38" borderId="12" xfId="0" applyFont="1" applyFill="1" applyBorder="1" applyAlignment="1" applyProtection="1">
      <alignment horizontal="center" vertical="center"/>
    </xf>
    <xf numFmtId="0" fontId="214" fillId="38" borderId="14" xfId="0" applyFont="1" applyFill="1" applyBorder="1" applyAlignment="1" applyProtection="1">
      <alignment horizontal="center" vertical="center"/>
    </xf>
    <xf numFmtId="0" fontId="173" fillId="0" borderId="0" xfId="0" applyFont="1" applyBorder="1" applyAlignment="1" applyProtection="1">
      <alignment horizontal="center" vertical="center" wrapText="1"/>
    </xf>
    <xf numFmtId="175" fontId="212" fillId="0" borderId="21" xfId="1" applyNumberFormat="1" applyFont="1" applyFill="1" applyBorder="1" applyAlignment="1" applyProtection="1">
      <alignment horizontal="center" vertical="center"/>
    </xf>
    <xf numFmtId="175" fontId="212" fillId="0" borderId="28" xfId="1" applyNumberFormat="1" applyFont="1" applyFill="1" applyBorder="1" applyAlignment="1" applyProtection="1">
      <alignment horizontal="center" vertical="center"/>
    </xf>
    <xf numFmtId="175" fontId="212" fillId="0" borderId="29" xfId="1" applyNumberFormat="1" applyFont="1" applyFill="1" applyBorder="1" applyAlignment="1" applyProtection="1">
      <alignment horizontal="center" vertical="center"/>
    </xf>
    <xf numFmtId="175" fontId="162" fillId="21" borderId="28" xfId="1" quotePrefix="1" applyNumberFormat="1" applyFont="1" applyFill="1" applyBorder="1" applyAlignment="1" applyProtection="1">
      <alignment horizontal="center" vertical="center"/>
    </xf>
    <xf numFmtId="0" fontId="158" fillId="7" borderId="41" xfId="0" applyFont="1" applyFill="1" applyBorder="1" applyAlignment="1" applyProtection="1">
      <alignment horizontal="center" vertical="center" wrapText="1"/>
    </xf>
    <xf numFmtId="0" fontId="158" fillId="7" borderId="57" xfId="0" applyFont="1" applyFill="1" applyBorder="1" applyAlignment="1" applyProtection="1">
      <alignment horizontal="center" vertical="center" wrapText="1"/>
    </xf>
    <xf numFmtId="0" fontId="158" fillId="7" borderId="3" xfId="0" applyFont="1" applyFill="1" applyBorder="1" applyAlignment="1" applyProtection="1">
      <alignment horizontal="center" vertical="center" wrapText="1"/>
    </xf>
    <xf numFmtId="0" fontId="158" fillId="7" borderId="63" xfId="0" applyFont="1" applyFill="1" applyBorder="1" applyAlignment="1" applyProtection="1">
      <alignment horizontal="center" vertical="center" wrapText="1"/>
    </xf>
    <xf numFmtId="0" fontId="158" fillId="7" borderId="28" xfId="0" applyFont="1" applyFill="1" applyBorder="1" applyAlignment="1" applyProtection="1">
      <alignment horizontal="center" vertical="center" wrapText="1"/>
    </xf>
    <xf numFmtId="0" fontId="158" fillId="7" borderId="50" xfId="0" applyFont="1" applyFill="1" applyBorder="1" applyAlignment="1" applyProtection="1">
      <alignment horizontal="center" vertical="center" wrapText="1"/>
    </xf>
    <xf numFmtId="0" fontId="158" fillId="7" borderId="42" xfId="0" applyFont="1" applyFill="1" applyBorder="1" applyAlignment="1" applyProtection="1">
      <alignment horizontal="center" vertical="center" wrapText="1"/>
    </xf>
    <xf numFmtId="0" fontId="158" fillId="7" borderId="21" xfId="0" applyFont="1" applyFill="1" applyBorder="1" applyAlignment="1" applyProtection="1">
      <alignment horizontal="center" vertical="center" wrapText="1"/>
    </xf>
    <xf numFmtId="0" fontId="158" fillId="7" borderId="29" xfId="0" applyFont="1" applyFill="1" applyBorder="1" applyAlignment="1" applyProtection="1">
      <alignment horizontal="center" vertical="center" wrapText="1"/>
    </xf>
    <xf numFmtId="175" fontId="212" fillId="0" borderId="19" xfId="1" applyNumberFormat="1" applyFont="1" applyFill="1" applyBorder="1" applyAlignment="1" applyProtection="1">
      <alignment horizontal="center" vertical="center"/>
    </xf>
    <xf numFmtId="175" fontId="162" fillId="21" borderId="7" xfId="1" quotePrefix="1" applyNumberFormat="1" applyFont="1" applyFill="1" applyBorder="1" applyAlignment="1" applyProtection="1">
      <alignment horizontal="center" vertical="center"/>
    </xf>
    <xf numFmtId="0" fontId="162" fillId="21" borderId="26" xfId="0" applyFont="1" applyFill="1" applyBorder="1" applyAlignment="1" applyProtection="1">
      <alignment horizontal="left" vertical="center" wrapText="1"/>
      <protection locked="0"/>
    </xf>
    <xf numFmtId="0" fontId="162" fillId="21" borderId="20" xfId="0" applyFont="1" applyFill="1" applyBorder="1" applyAlignment="1" applyProtection="1">
      <alignment horizontal="left" vertical="center" wrapText="1"/>
      <protection locked="0"/>
    </xf>
    <xf numFmtId="169" fontId="162" fillId="21" borderId="7" xfId="0" applyNumberFormat="1" applyFont="1" applyFill="1" applyBorder="1" applyAlignment="1" applyProtection="1">
      <alignment horizontal="center" vertical="center"/>
      <protection locked="0"/>
    </xf>
    <xf numFmtId="169" fontId="162" fillId="21" borderId="3" xfId="0" applyNumberFormat="1" applyFont="1" applyFill="1" applyBorder="1" applyAlignment="1" applyProtection="1">
      <alignment horizontal="center" vertical="center"/>
      <protection locked="0"/>
    </xf>
    <xf numFmtId="0" fontId="213" fillId="37" borderId="43" xfId="0" applyFont="1" applyFill="1" applyBorder="1" applyAlignment="1" applyProtection="1">
      <alignment horizontal="center" vertical="center"/>
    </xf>
    <xf numFmtId="0" fontId="213" fillId="37" borderId="11" xfId="0" applyFont="1" applyFill="1" applyBorder="1" applyAlignment="1" applyProtection="1">
      <alignment horizontal="center" vertical="center"/>
    </xf>
    <xf numFmtId="0" fontId="213" fillId="37" borderId="70" xfId="0" applyFont="1" applyFill="1" applyBorder="1" applyAlignment="1" applyProtection="1">
      <alignment horizontal="center" vertical="center"/>
    </xf>
    <xf numFmtId="0" fontId="156" fillId="0" borderId="49" xfId="0" applyFont="1" applyFill="1" applyBorder="1" applyAlignment="1" applyProtection="1">
      <alignment horizontal="center"/>
    </xf>
    <xf numFmtId="0" fontId="156" fillId="0" borderId="41" xfId="0" applyFont="1" applyFill="1" applyBorder="1" applyAlignment="1" applyProtection="1">
      <alignment horizontal="center"/>
    </xf>
    <xf numFmtId="0" fontId="158" fillId="0" borderId="20" xfId="0" applyFont="1" applyBorder="1" applyAlignment="1" applyProtection="1">
      <alignment horizontal="center" vertical="center"/>
    </xf>
    <xf numFmtId="0" fontId="158" fillId="0" borderId="27" xfId="0" applyFont="1" applyBorder="1" applyAlignment="1" applyProtection="1">
      <alignment horizontal="center" vertical="center"/>
    </xf>
    <xf numFmtId="0" fontId="158" fillId="0" borderId="3" xfId="0" applyFont="1" applyBorder="1" applyAlignment="1" applyProtection="1">
      <alignment horizontal="center" vertical="center" wrapText="1"/>
    </xf>
    <xf numFmtId="0" fontId="158" fillId="0" borderId="28" xfId="0" applyFont="1" applyBorder="1" applyAlignment="1" applyProtection="1">
      <alignment horizontal="center" vertical="center" wrapText="1"/>
    </xf>
    <xf numFmtId="0" fontId="158" fillId="18" borderId="41" xfId="0" applyFont="1" applyFill="1" applyBorder="1" applyAlignment="1" applyProtection="1">
      <alignment horizontal="center" vertical="center" wrapText="1"/>
    </xf>
    <xf numFmtId="0" fontId="158" fillId="18" borderId="3" xfId="0" applyFont="1" applyFill="1" applyBorder="1" applyAlignment="1" applyProtection="1">
      <alignment horizontal="center" vertical="center" wrapText="1"/>
    </xf>
    <xf numFmtId="0" fontId="158" fillId="18" borderId="28" xfId="0" applyFont="1" applyFill="1" applyBorder="1" applyAlignment="1" applyProtection="1">
      <alignment horizontal="center" vertical="center" wrapText="1"/>
    </xf>
    <xf numFmtId="0" fontId="158" fillId="0" borderId="41" xfId="0" applyFont="1" applyBorder="1" applyAlignment="1" applyProtection="1">
      <alignment horizontal="center" vertical="center" wrapText="1"/>
    </xf>
    <xf numFmtId="1" fontId="158" fillId="21" borderId="50" xfId="0" applyNumberFormat="1" applyFont="1" applyFill="1" applyBorder="1" applyAlignment="1" applyProtection="1">
      <alignment horizontal="center"/>
      <protection locked="0"/>
    </xf>
    <xf numFmtId="1" fontId="158" fillId="21" borderId="55" xfId="0" applyNumberFormat="1" applyFont="1" applyFill="1" applyBorder="1" applyAlignment="1" applyProtection="1">
      <alignment horizontal="center"/>
      <protection locked="0"/>
    </xf>
    <xf numFmtId="1" fontId="158" fillId="21" borderId="56" xfId="0" applyNumberFormat="1" applyFont="1" applyFill="1" applyBorder="1" applyAlignment="1" applyProtection="1">
      <alignment horizontal="center"/>
      <protection locked="0"/>
    </xf>
    <xf numFmtId="1" fontId="158" fillId="21" borderId="63" xfId="0" applyNumberFormat="1" applyFont="1" applyFill="1" applyBorder="1" applyAlignment="1" applyProtection="1">
      <alignment horizontal="center"/>
      <protection locked="0"/>
    </xf>
    <xf numFmtId="1" fontId="158" fillId="21" borderId="17" xfId="0" applyNumberFormat="1" applyFont="1" applyFill="1" applyBorder="1" applyAlignment="1" applyProtection="1">
      <alignment horizontal="center"/>
      <protection locked="0"/>
    </xf>
    <xf numFmtId="1" fontId="158" fillId="21" borderId="54" xfId="0" applyNumberFormat="1" applyFont="1" applyFill="1" applyBorder="1" applyAlignment="1" applyProtection="1">
      <alignment horizontal="center"/>
      <protection locked="0"/>
    </xf>
    <xf numFmtId="0" fontId="213" fillId="39" borderId="43" xfId="0" applyFont="1" applyFill="1" applyBorder="1" applyAlignment="1" applyProtection="1">
      <alignment horizontal="center" vertical="center"/>
    </xf>
    <xf numFmtId="0" fontId="213" fillId="39" borderId="11" xfId="0" applyFont="1" applyFill="1" applyBorder="1" applyAlignment="1" applyProtection="1">
      <alignment horizontal="center" vertical="center"/>
    </xf>
    <xf numFmtId="0" fontId="213" fillId="39" borderId="70" xfId="0" applyFont="1" applyFill="1" applyBorder="1" applyAlignment="1" applyProtection="1">
      <alignment horizontal="center" vertical="center"/>
    </xf>
    <xf numFmtId="169" fontId="162" fillId="21" borderId="28" xfId="0" applyNumberFormat="1" applyFont="1" applyFill="1" applyBorder="1" applyAlignment="1" applyProtection="1">
      <alignment horizontal="center" vertical="center"/>
      <protection locked="0"/>
    </xf>
    <xf numFmtId="175" fontId="173" fillId="0" borderId="0" xfId="1" applyNumberFormat="1" applyFont="1" applyFill="1" applyBorder="1" applyAlignment="1" applyProtection="1">
      <alignment horizontal="center" vertical="center"/>
    </xf>
    <xf numFmtId="175" fontId="167" fillId="0" borderId="28" xfId="1" applyNumberFormat="1" applyFont="1" applyFill="1" applyBorder="1" applyAlignment="1" applyProtection="1">
      <alignment horizontal="center" vertical="center"/>
    </xf>
    <xf numFmtId="0" fontId="156" fillId="0" borderId="101" xfId="0" applyFont="1" applyFill="1" applyBorder="1" applyAlignment="1" applyProtection="1">
      <alignment horizontal="center"/>
    </xf>
    <xf numFmtId="0" fontId="156" fillId="0" borderId="96" xfId="0" applyFont="1" applyFill="1" applyBorder="1" applyAlignment="1" applyProtection="1">
      <alignment horizontal="center"/>
    </xf>
    <xf numFmtId="0" fontId="156" fillId="0" borderId="68" xfId="0" applyFont="1" applyFill="1" applyBorder="1" applyAlignment="1" applyProtection="1">
      <alignment horizontal="center"/>
    </xf>
    <xf numFmtId="0" fontId="186" fillId="0" borderId="65" xfId="0" applyFont="1" applyBorder="1" applyAlignment="1" applyProtection="1">
      <alignment horizontal="center" vertical="center" wrapText="1"/>
    </xf>
    <xf numFmtId="0" fontId="186" fillId="0" borderId="12" xfId="0" applyFont="1" applyBorder="1" applyAlignment="1" applyProtection="1">
      <alignment horizontal="center" vertical="center" wrapText="1"/>
    </xf>
    <xf numFmtId="0" fontId="186" fillId="0" borderId="14" xfId="0" applyFont="1" applyBorder="1" applyAlignment="1" applyProtection="1">
      <alignment horizontal="center" vertical="center" wrapText="1"/>
    </xf>
    <xf numFmtId="1" fontId="158" fillId="21" borderId="57" xfId="0" applyNumberFormat="1" applyFont="1" applyFill="1" applyBorder="1" applyAlignment="1" applyProtection="1">
      <alignment horizontal="center"/>
      <protection locked="0"/>
    </xf>
    <xf numFmtId="1" fontId="158" fillId="21" borderId="96" xfId="0" applyNumberFormat="1" applyFont="1" applyFill="1" applyBorder="1" applyAlignment="1" applyProtection="1">
      <alignment horizontal="center"/>
      <protection locked="0"/>
    </xf>
    <xf numFmtId="1" fontId="158" fillId="21" borderId="68" xfId="0" applyNumberFormat="1" applyFont="1" applyFill="1" applyBorder="1" applyAlignment="1" applyProtection="1">
      <alignment horizontal="center"/>
      <protection locked="0"/>
    </xf>
    <xf numFmtId="0" fontId="162" fillId="21" borderId="27" xfId="0" applyFont="1" applyFill="1" applyBorder="1" applyAlignment="1" applyProtection="1">
      <alignment horizontal="left" vertical="center" wrapText="1"/>
      <protection locked="0"/>
    </xf>
    <xf numFmtId="175" fontId="156" fillId="2" borderId="63" xfId="1" applyNumberFormat="1" applyFont="1" applyFill="1" applyBorder="1" applyAlignment="1" applyProtection="1">
      <alignment horizontal="center" vertical="center"/>
      <protection locked="0"/>
    </xf>
    <xf numFmtId="175" fontId="156" fillId="2" borderId="38" xfId="1" applyNumberFormat="1" applyFont="1" applyFill="1" applyBorder="1" applyAlignment="1" applyProtection="1">
      <alignment horizontal="center" vertical="center"/>
      <protection locked="0"/>
    </xf>
    <xf numFmtId="0" fontId="156" fillId="0" borderId="0" xfId="0" applyNumberFormat="1" applyFont="1" applyFill="1" applyBorder="1" applyAlignment="1" applyProtection="1">
      <alignment horizontal="left" vertical="center"/>
    </xf>
    <xf numFmtId="0" fontId="156" fillId="2" borderId="63" xfId="0" applyFont="1" applyFill="1" applyBorder="1" applyAlignment="1" applyProtection="1">
      <alignment horizontal="left" vertical="center"/>
      <protection locked="0"/>
    </xf>
    <xf numFmtId="0" fontId="156" fillId="2" borderId="38" xfId="0" applyFont="1" applyFill="1" applyBorder="1" applyAlignment="1" applyProtection="1">
      <alignment horizontal="left" vertical="center"/>
      <protection locked="0"/>
    </xf>
    <xf numFmtId="0" fontId="158" fillId="0" borderId="57" xfId="0" applyFont="1" applyBorder="1" applyAlignment="1" applyProtection="1">
      <alignment horizontal="center" vertical="center" wrapText="1"/>
    </xf>
    <xf numFmtId="0" fontId="158" fillId="0" borderId="51" xfId="0" applyFont="1" applyBorder="1" applyAlignment="1" applyProtection="1">
      <alignment horizontal="center" vertical="center" wrapText="1"/>
    </xf>
    <xf numFmtId="175" fontId="176" fillId="3" borderId="63" xfId="1" applyNumberFormat="1" applyFont="1" applyFill="1" applyBorder="1" applyAlignment="1" applyProtection="1">
      <alignment horizontal="center"/>
    </xf>
    <xf numFmtId="175" fontId="176" fillId="3" borderId="38" xfId="1" applyNumberFormat="1" applyFont="1" applyFill="1" applyBorder="1" applyAlignment="1" applyProtection="1">
      <alignment horizontal="center"/>
    </xf>
    <xf numFmtId="0" fontId="176" fillId="3" borderId="63" xfId="0" applyFont="1" applyFill="1" applyBorder="1" applyAlignment="1" applyProtection="1">
      <alignment horizontal="center"/>
    </xf>
    <xf numFmtId="0" fontId="176" fillId="3" borderId="38" xfId="0" applyFont="1" applyFill="1" applyBorder="1" applyAlignment="1" applyProtection="1">
      <alignment horizontal="center"/>
    </xf>
    <xf numFmtId="0" fontId="177" fillId="0" borderId="13" xfId="0" applyFont="1" applyBorder="1" applyAlignment="1" applyProtection="1">
      <alignment horizontal="right"/>
    </xf>
    <xf numFmtId="0" fontId="177" fillId="0" borderId="12" xfId="0" applyFont="1" applyBorder="1" applyAlignment="1" applyProtection="1">
      <alignment horizontal="right"/>
    </xf>
    <xf numFmtId="0" fontId="177" fillId="0" borderId="14" xfId="0" applyFont="1" applyBorder="1" applyAlignment="1" applyProtection="1">
      <alignment horizontal="right"/>
    </xf>
    <xf numFmtId="0" fontId="156" fillId="2" borderId="50" xfId="0" applyFont="1" applyFill="1" applyBorder="1" applyAlignment="1" applyProtection="1">
      <alignment horizontal="left" vertical="center"/>
      <protection locked="0"/>
    </xf>
    <xf numFmtId="0" fontId="156" fillId="2" borderId="46" xfId="0" applyFont="1" applyFill="1" applyBorder="1" applyAlignment="1" applyProtection="1">
      <alignment horizontal="left" vertical="center"/>
      <protection locked="0"/>
    </xf>
    <xf numFmtId="175" fontId="173" fillId="4" borderId="13" xfId="1" applyNumberFormat="1" applyFont="1" applyFill="1" applyBorder="1" applyAlignment="1" applyProtection="1">
      <alignment horizontal="center"/>
    </xf>
    <xf numFmtId="175" fontId="173" fillId="4" borderId="14" xfId="1" applyNumberFormat="1" applyFont="1" applyFill="1" applyBorder="1" applyAlignment="1" applyProtection="1">
      <alignment horizontal="center"/>
    </xf>
    <xf numFmtId="0" fontId="215" fillId="6" borderId="43" xfId="0" applyFont="1" applyFill="1" applyBorder="1" applyAlignment="1" applyProtection="1">
      <alignment horizontal="center" vertical="center"/>
    </xf>
    <xf numFmtId="0" fontId="215" fillId="6" borderId="11" xfId="0" applyFont="1" applyFill="1" applyBorder="1" applyAlignment="1" applyProtection="1">
      <alignment horizontal="center" vertical="center"/>
    </xf>
    <xf numFmtId="0" fontId="215" fillId="6" borderId="70" xfId="0" applyFont="1" applyFill="1" applyBorder="1" applyAlignment="1" applyProtection="1">
      <alignment horizontal="center" vertical="center"/>
    </xf>
    <xf numFmtId="0" fontId="202" fillId="10" borderId="13" xfId="0" applyFont="1" applyFill="1" applyBorder="1" applyAlignment="1" applyProtection="1">
      <alignment horizontal="center" vertical="center"/>
    </xf>
    <xf numFmtId="0" fontId="202" fillId="10" borderId="12" xfId="0" applyFont="1" applyFill="1" applyBorder="1" applyAlignment="1" applyProtection="1">
      <alignment horizontal="center" vertical="center"/>
    </xf>
    <xf numFmtId="0" fontId="202" fillId="10" borderId="70" xfId="0" applyFont="1" applyFill="1" applyBorder="1" applyAlignment="1" applyProtection="1">
      <alignment horizontal="center" vertical="center"/>
    </xf>
    <xf numFmtId="0" fontId="158" fillId="0" borderId="57" xfId="0" applyFont="1" applyBorder="1" applyAlignment="1" applyProtection="1">
      <alignment horizontal="center" vertical="center"/>
    </xf>
    <xf numFmtId="0" fontId="158" fillId="0" borderId="51" xfId="0" applyFont="1" applyBorder="1" applyAlignment="1" applyProtection="1">
      <alignment horizontal="center" vertical="center"/>
    </xf>
    <xf numFmtId="0" fontId="202" fillId="13" borderId="13" xfId="0" applyFont="1" applyFill="1" applyBorder="1" applyAlignment="1" applyProtection="1">
      <alignment horizontal="center" vertical="center"/>
    </xf>
    <xf numFmtId="0" fontId="202" fillId="13" borderId="12" xfId="0" applyFont="1" applyFill="1" applyBorder="1" applyAlignment="1" applyProtection="1">
      <alignment horizontal="center" vertical="center"/>
    </xf>
    <xf numFmtId="0" fontId="202" fillId="13" borderId="14" xfId="0" applyFont="1" applyFill="1" applyBorder="1" applyAlignment="1" applyProtection="1">
      <alignment horizontal="center" vertical="center"/>
    </xf>
    <xf numFmtId="0" fontId="216" fillId="8" borderId="13" xfId="0" applyFont="1" applyFill="1" applyBorder="1" applyAlignment="1" applyProtection="1">
      <alignment horizontal="center" vertical="center"/>
    </xf>
    <xf numFmtId="0" fontId="216" fillId="8" borderId="12" xfId="0" applyFont="1" applyFill="1" applyBorder="1" applyAlignment="1" applyProtection="1">
      <alignment horizontal="center" vertical="center"/>
    </xf>
    <xf numFmtId="0" fontId="216" fillId="8" borderId="70" xfId="0" applyFont="1" applyFill="1" applyBorder="1" applyAlignment="1" applyProtection="1">
      <alignment horizontal="center" vertical="center"/>
    </xf>
    <xf numFmtId="0" fontId="167" fillId="10" borderId="74" xfId="0" applyFont="1" applyFill="1" applyBorder="1" applyAlignment="1" applyProtection="1">
      <alignment horizontal="center" vertical="center" wrapText="1"/>
    </xf>
    <xf numFmtId="0" fontId="167" fillId="10" borderId="67" xfId="0" applyFont="1" applyFill="1" applyBorder="1" applyAlignment="1" applyProtection="1">
      <alignment horizontal="center" vertical="center" wrapText="1"/>
    </xf>
    <xf numFmtId="0" fontId="173" fillId="0" borderId="13" xfId="0" applyFont="1" applyBorder="1" applyAlignment="1" applyProtection="1">
      <alignment horizontal="center" vertical="center" wrapText="1"/>
    </xf>
    <xf numFmtId="0" fontId="173" fillId="0" borderId="14" xfId="0" applyFont="1" applyBorder="1" applyAlignment="1" applyProtection="1">
      <alignment horizontal="center" vertical="center" wrapText="1"/>
    </xf>
    <xf numFmtId="175" fontId="173" fillId="4" borderId="13" xfId="1" applyNumberFormat="1" applyFont="1" applyFill="1" applyBorder="1" applyAlignment="1" applyProtection="1">
      <alignment horizontal="center" vertical="center"/>
    </xf>
    <xf numFmtId="175" fontId="173" fillId="4" borderId="14" xfId="1" applyNumberFormat="1" applyFont="1" applyFill="1" applyBorder="1" applyAlignment="1" applyProtection="1">
      <alignment horizontal="center" vertical="center"/>
    </xf>
    <xf numFmtId="0" fontId="167" fillId="2" borderId="20" xfId="0" applyFont="1" applyFill="1" applyBorder="1" applyAlignment="1" applyProtection="1">
      <alignment horizontal="center" vertical="center"/>
      <protection locked="0"/>
    </xf>
    <xf numFmtId="0" fontId="167" fillId="2" borderId="3" xfId="0" applyFont="1" applyFill="1" applyBorder="1" applyAlignment="1" applyProtection="1">
      <alignment horizontal="center" vertical="center"/>
      <protection locked="0"/>
    </xf>
    <xf numFmtId="175" fontId="167" fillId="2" borderId="63" xfId="1" applyNumberFormat="1" applyFont="1" applyFill="1" applyBorder="1" applyAlignment="1" applyProtection="1">
      <alignment horizontal="center" vertical="center"/>
      <protection locked="0"/>
    </xf>
    <xf numFmtId="175" fontId="167" fillId="2" borderId="54" xfId="1" applyNumberFormat="1" applyFont="1" applyFill="1" applyBorder="1" applyAlignment="1" applyProtection="1">
      <alignment horizontal="center" vertical="center"/>
      <protection locked="0"/>
    </xf>
    <xf numFmtId="0" fontId="167" fillId="2" borderId="80" xfId="0" applyFont="1" applyFill="1" applyBorder="1" applyAlignment="1" applyProtection="1">
      <alignment horizontal="center" vertical="center"/>
      <protection locked="0"/>
    </xf>
    <xf numFmtId="0" fontId="167" fillId="2" borderId="4" xfId="0" applyFont="1" applyFill="1" applyBorder="1" applyAlignment="1" applyProtection="1">
      <alignment horizontal="center" vertical="center"/>
      <protection locked="0"/>
    </xf>
    <xf numFmtId="175" fontId="167" fillId="2" borderId="50" xfId="1" applyNumberFormat="1" applyFont="1" applyFill="1" applyBorder="1" applyAlignment="1" applyProtection="1">
      <alignment horizontal="center" vertical="center"/>
      <protection locked="0"/>
    </xf>
    <xf numFmtId="175" fontId="167" fillId="2" borderId="56" xfId="1" applyNumberFormat="1" applyFont="1" applyFill="1" applyBorder="1" applyAlignment="1" applyProtection="1">
      <alignment horizontal="center" vertical="center"/>
      <protection locked="0"/>
    </xf>
    <xf numFmtId="0" fontId="183" fillId="28" borderId="13" xfId="0" applyFont="1" applyFill="1" applyBorder="1" applyAlignment="1" applyProtection="1">
      <alignment horizontal="center" vertical="center"/>
    </xf>
    <xf numFmtId="0" fontId="183" fillId="28" borderId="12" xfId="0" applyFont="1" applyFill="1" applyBorder="1" applyAlignment="1" applyProtection="1">
      <alignment horizontal="center" vertical="center"/>
    </xf>
    <xf numFmtId="0" fontId="183" fillId="28" borderId="14" xfId="0" applyFont="1" applyFill="1" applyBorder="1" applyAlignment="1" applyProtection="1">
      <alignment horizontal="center" vertical="center"/>
    </xf>
    <xf numFmtId="0" fontId="152" fillId="0" borderId="13" xfId="0" applyFont="1" applyBorder="1" applyAlignment="1" applyProtection="1">
      <alignment horizontal="center" vertical="center" wrapText="1"/>
    </xf>
    <xf numFmtId="0" fontId="152" fillId="0" borderId="103" xfId="0" applyFont="1" applyBorder="1" applyAlignment="1" applyProtection="1">
      <alignment horizontal="center" vertical="center" wrapText="1"/>
    </xf>
    <xf numFmtId="0" fontId="152" fillId="0" borderId="65" xfId="0" applyFont="1" applyBorder="1" applyAlignment="1" applyProtection="1">
      <alignment horizontal="center" vertical="center" wrapText="1"/>
    </xf>
    <xf numFmtId="0" fontId="152" fillId="0" borderId="14" xfId="0" applyFont="1" applyBorder="1" applyAlignment="1" applyProtection="1">
      <alignment horizontal="center" vertical="center" wrapText="1"/>
    </xf>
    <xf numFmtId="0" fontId="167" fillId="2" borderId="26" xfId="0" applyFont="1" applyFill="1" applyBorder="1" applyAlignment="1" applyProtection="1">
      <alignment horizontal="center" vertical="center"/>
      <protection locked="0"/>
    </xf>
    <xf numFmtId="0" fontId="167" fillId="2" borderId="7" xfId="0" applyFont="1" applyFill="1" applyBorder="1" applyAlignment="1" applyProtection="1">
      <alignment horizontal="center" vertical="center"/>
      <protection locked="0"/>
    </xf>
    <xf numFmtId="175" fontId="167" fillId="2" borderId="62" xfId="1" applyNumberFormat="1" applyFont="1" applyFill="1" applyBorder="1" applyAlignment="1" applyProtection="1">
      <alignment horizontal="center" vertical="center"/>
      <protection locked="0"/>
    </xf>
    <xf numFmtId="175" fontId="167" fillId="2" borderId="85" xfId="1" applyNumberFormat="1" applyFont="1" applyFill="1" applyBorder="1" applyAlignment="1" applyProtection="1">
      <alignment horizontal="center" vertical="center"/>
      <protection locked="0"/>
    </xf>
    <xf numFmtId="9" fontId="167" fillId="2" borderId="63" xfId="0" applyNumberFormat="1" applyFont="1" applyFill="1" applyBorder="1" applyAlignment="1" applyProtection="1">
      <alignment horizontal="center" vertical="center"/>
      <protection locked="0"/>
    </xf>
    <xf numFmtId="9" fontId="167" fillId="2" borderId="17" xfId="0" applyNumberFormat="1" applyFont="1" applyFill="1" applyBorder="1" applyAlignment="1" applyProtection="1">
      <alignment horizontal="center" vertical="center"/>
      <protection locked="0"/>
    </xf>
    <xf numFmtId="9" fontId="167" fillId="2" borderId="50" xfId="0" applyNumberFormat="1" applyFont="1" applyFill="1" applyBorder="1" applyAlignment="1" applyProtection="1">
      <alignment horizontal="center" vertical="center"/>
      <protection locked="0"/>
    </xf>
    <xf numFmtId="9" fontId="167" fillId="2" borderId="55" xfId="0" applyNumberFormat="1" applyFont="1" applyFill="1" applyBorder="1" applyAlignment="1" applyProtection="1">
      <alignment horizontal="center" vertical="center"/>
      <protection locked="0"/>
    </xf>
    <xf numFmtId="0" fontId="173" fillId="7" borderId="13" xfId="0" applyNumberFormat="1" applyFont="1" applyFill="1" applyBorder="1" applyAlignment="1" applyProtection="1">
      <alignment horizontal="right" vertical="center"/>
    </xf>
    <xf numFmtId="0" fontId="173" fillId="7" borderId="12" xfId="0" applyNumberFormat="1" applyFont="1" applyFill="1" applyBorder="1" applyAlignment="1" applyProtection="1">
      <alignment horizontal="right" vertical="center"/>
    </xf>
    <xf numFmtId="0" fontId="173" fillId="7" borderId="14" xfId="0" applyNumberFormat="1" applyFont="1" applyFill="1" applyBorder="1" applyAlignment="1" applyProtection="1">
      <alignment horizontal="right" vertical="center"/>
    </xf>
    <xf numFmtId="175" fontId="167" fillId="2" borderId="20" xfId="1" applyNumberFormat="1" applyFont="1" applyFill="1" applyBorder="1" applyAlignment="1" applyProtection="1">
      <alignment horizontal="center" vertical="center"/>
      <protection locked="0"/>
    </xf>
    <xf numFmtId="175" fontId="167" fillId="2" borderId="3" xfId="1" applyNumberFormat="1" applyFont="1" applyFill="1" applyBorder="1" applyAlignment="1" applyProtection="1">
      <alignment horizontal="center" vertical="center"/>
      <protection locked="0"/>
    </xf>
    <xf numFmtId="0" fontId="183" fillId="40" borderId="13" xfId="0" applyFont="1" applyFill="1" applyBorder="1" applyAlignment="1" applyProtection="1">
      <alignment horizontal="center" vertical="center"/>
    </xf>
    <xf numFmtId="0" fontId="183" fillId="40" borderId="12" xfId="0" applyFont="1" applyFill="1" applyBorder="1" applyAlignment="1" applyProtection="1">
      <alignment horizontal="center" vertical="center"/>
    </xf>
    <xf numFmtId="0" fontId="183" fillId="40" borderId="14" xfId="0" applyFont="1" applyFill="1" applyBorder="1" applyAlignment="1" applyProtection="1">
      <alignment horizontal="center" vertical="center"/>
    </xf>
    <xf numFmtId="175" fontId="167" fillId="2" borderId="80" xfId="1" applyNumberFormat="1" applyFont="1" applyFill="1" applyBorder="1" applyAlignment="1" applyProtection="1">
      <alignment horizontal="center" vertical="center"/>
      <protection locked="0"/>
    </xf>
    <xf numFmtId="175" fontId="167" fillId="2" borderId="4" xfId="1" applyNumberFormat="1" applyFont="1" applyFill="1" applyBorder="1" applyAlignment="1" applyProtection="1">
      <alignment horizontal="center" vertical="center"/>
      <protection locked="0"/>
    </xf>
    <xf numFmtId="0" fontId="158" fillId="0" borderId="65" xfId="0" applyFont="1" applyBorder="1" applyAlignment="1" applyProtection="1">
      <alignment horizontal="center" vertical="center" wrapText="1"/>
    </xf>
    <xf numFmtId="0" fontId="158" fillId="0" borderId="12" xfId="0" applyFont="1" applyBorder="1" applyAlignment="1" applyProtection="1">
      <alignment horizontal="center" vertical="center" wrapText="1"/>
    </xf>
    <xf numFmtId="170" fontId="156" fillId="0" borderId="0" xfId="0" applyNumberFormat="1" applyFont="1" applyFill="1" applyBorder="1" applyAlignment="1" applyProtection="1">
      <alignment horizontal="left" vertical="center"/>
    </xf>
    <xf numFmtId="170" fontId="156" fillId="0" borderId="1" xfId="0" applyNumberFormat="1" applyFont="1" applyFill="1" applyBorder="1" applyAlignment="1" applyProtection="1">
      <alignment horizontal="left" vertical="center"/>
    </xf>
    <xf numFmtId="0" fontId="183" fillId="4" borderId="13" xfId="0" applyFont="1" applyFill="1" applyBorder="1" applyAlignment="1" applyProtection="1">
      <alignment horizontal="center" vertical="center"/>
    </xf>
    <xf numFmtId="0" fontId="183" fillId="4" borderId="12" xfId="0" applyFont="1" applyFill="1" applyBorder="1" applyAlignment="1" applyProtection="1">
      <alignment horizontal="center" vertical="center"/>
    </xf>
    <xf numFmtId="0" fontId="183" fillId="4" borderId="14" xfId="0" applyFont="1" applyFill="1" applyBorder="1" applyAlignment="1" applyProtection="1">
      <alignment horizontal="center" vertical="center"/>
    </xf>
    <xf numFmtId="0" fontId="158" fillId="0" borderId="13" xfId="0" applyFont="1" applyBorder="1" applyAlignment="1" applyProtection="1">
      <alignment horizontal="center" vertical="center" wrapText="1"/>
    </xf>
    <xf numFmtId="0" fontId="158" fillId="0" borderId="103" xfId="0" applyFont="1" applyBorder="1" applyAlignment="1" applyProtection="1">
      <alignment horizontal="center" vertical="center" wrapText="1"/>
    </xf>
    <xf numFmtId="175" fontId="167" fillId="2" borderId="26" xfId="1" applyNumberFormat="1" applyFont="1" applyFill="1" applyBorder="1" applyAlignment="1" applyProtection="1">
      <alignment horizontal="center" vertical="center"/>
      <protection locked="0"/>
    </xf>
    <xf numFmtId="175" fontId="167" fillId="2" borderId="7" xfId="1" applyNumberFormat="1" applyFont="1" applyFill="1" applyBorder="1" applyAlignment="1" applyProtection="1">
      <alignment horizontal="center" vertical="center"/>
      <protection locked="0"/>
    </xf>
    <xf numFmtId="9" fontId="167" fillId="2" borderId="62" xfId="0" applyNumberFormat="1" applyFont="1" applyFill="1" applyBorder="1" applyAlignment="1" applyProtection="1">
      <alignment horizontal="center" vertical="center"/>
      <protection locked="0"/>
    </xf>
    <xf numFmtId="9" fontId="167" fillId="2" borderId="34" xfId="0" applyNumberFormat="1" applyFont="1" applyFill="1" applyBorder="1" applyAlignment="1" applyProtection="1">
      <alignment horizontal="center" vertical="center"/>
      <protection locked="0"/>
    </xf>
    <xf numFmtId="0" fontId="162" fillId="2" borderId="63" xfId="0" applyFont="1" applyFill="1" applyBorder="1" applyAlignment="1" applyProtection="1">
      <alignment horizontal="left" vertical="center"/>
      <protection locked="0"/>
    </xf>
    <xf numFmtId="0" fontId="162" fillId="2" borderId="17" xfId="0" applyFont="1" applyFill="1" applyBorder="1" applyAlignment="1" applyProtection="1">
      <alignment horizontal="left" vertical="center"/>
      <protection locked="0"/>
    </xf>
    <xf numFmtId="0" fontId="162" fillId="2" borderId="54" xfId="0" applyFont="1" applyFill="1" applyBorder="1" applyAlignment="1" applyProtection="1">
      <alignment horizontal="left" vertical="center"/>
      <protection locked="0"/>
    </xf>
    <xf numFmtId="0" fontId="162" fillId="2" borderId="62" xfId="0" applyFont="1" applyFill="1" applyBorder="1" applyAlignment="1" applyProtection="1">
      <alignment horizontal="left" vertical="center"/>
      <protection locked="0"/>
    </xf>
    <xf numFmtId="0" fontId="162" fillId="2" borderId="34" xfId="0" applyFont="1" applyFill="1" applyBorder="1" applyAlignment="1" applyProtection="1">
      <alignment horizontal="left" vertical="center"/>
      <protection locked="0"/>
    </xf>
    <xf numFmtId="0" fontId="162" fillId="2" borderId="85" xfId="0" applyFont="1" applyFill="1" applyBorder="1" applyAlignment="1" applyProtection="1">
      <alignment horizontal="left" vertical="center"/>
      <protection locked="0"/>
    </xf>
    <xf numFmtId="0" fontId="177" fillId="12" borderId="13" xfId="0" applyFont="1" applyFill="1" applyBorder="1" applyAlignment="1" applyProtection="1">
      <alignment horizontal="center" vertical="center"/>
    </xf>
    <xf numFmtId="0" fontId="177" fillId="12" borderId="12" xfId="0" applyFont="1" applyFill="1" applyBorder="1" applyAlignment="1" applyProtection="1">
      <alignment horizontal="center" vertical="center"/>
    </xf>
    <xf numFmtId="0" fontId="177" fillId="12" borderId="14" xfId="0" applyFont="1" applyFill="1" applyBorder="1" applyAlignment="1" applyProtection="1">
      <alignment horizontal="center" vertical="center"/>
    </xf>
    <xf numFmtId="0" fontId="158" fillId="0" borderId="65" xfId="0" applyFont="1" applyBorder="1" applyAlignment="1" applyProtection="1">
      <alignment horizontal="center" vertical="center"/>
    </xf>
    <xf numFmtId="0" fontId="158" fillId="0" borderId="12" xfId="0" applyFont="1" applyBorder="1" applyAlignment="1" applyProtection="1">
      <alignment horizontal="center" vertical="center"/>
    </xf>
    <xf numFmtId="0" fontId="158" fillId="0" borderId="14" xfId="0" applyFont="1" applyBorder="1" applyAlignment="1" applyProtection="1">
      <alignment horizontal="center" vertical="center"/>
    </xf>
    <xf numFmtId="0" fontId="162" fillId="2" borderId="63" xfId="0" applyFont="1" applyFill="1" applyBorder="1" applyAlignment="1" applyProtection="1">
      <alignment horizontal="center" vertical="center"/>
    </xf>
    <xf numFmtId="0" fontId="162" fillId="2" borderId="17" xfId="0" applyFont="1" applyFill="1" applyBorder="1" applyAlignment="1" applyProtection="1">
      <alignment horizontal="center" vertical="center"/>
    </xf>
    <xf numFmtId="0" fontId="162" fillId="2" borderId="54" xfId="0" applyFont="1" applyFill="1" applyBorder="1" applyAlignment="1" applyProtection="1">
      <alignment horizontal="center" vertical="center"/>
    </xf>
    <xf numFmtId="0" fontId="201" fillId="9" borderId="13" xfId="0" applyFont="1" applyFill="1" applyBorder="1" applyAlignment="1" applyProtection="1">
      <alignment horizontal="center" vertical="center"/>
    </xf>
    <xf numFmtId="0" fontId="201" fillId="9" borderId="12" xfId="0" applyFont="1" applyFill="1" applyBorder="1" applyAlignment="1" applyProtection="1">
      <alignment horizontal="center" vertical="center"/>
    </xf>
    <xf numFmtId="0" fontId="201" fillId="9" borderId="14" xfId="0" applyFont="1" applyFill="1" applyBorder="1" applyAlignment="1" applyProtection="1">
      <alignment horizontal="center" vertical="center"/>
    </xf>
    <xf numFmtId="0" fontId="201" fillId="41" borderId="13" xfId="0" applyFont="1" applyFill="1" applyBorder="1" applyAlignment="1" applyProtection="1">
      <alignment horizontal="center" vertical="center"/>
    </xf>
    <xf numFmtId="0" fontId="201" fillId="41" borderId="12" xfId="0" applyFont="1" applyFill="1" applyBorder="1" applyAlignment="1" applyProtection="1">
      <alignment horizontal="center" vertical="center"/>
    </xf>
    <xf numFmtId="0" fontId="201" fillId="41" borderId="14" xfId="0" applyFont="1" applyFill="1" applyBorder="1" applyAlignment="1" applyProtection="1">
      <alignment horizontal="center" vertical="center"/>
    </xf>
    <xf numFmtId="0" fontId="162" fillId="2" borderId="50" xfId="0" applyFont="1" applyFill="1" applyBorder="1" applyAlignment="1" applyProtection="1">
      <alignment horizontal="left" vertical="center"/>
      <protection locked="0"/>
    </xf>
    <xf numFmtId="0" fontId="162" fillId="2" borderId="55" xfId="0" applyFont="1" applyFill="1" applyBorder="1" applyAlignment="1" applyProtection="1">
      <alignment horizontal="left" vertical="center"/>
      <protection locked="0"/>
    </xf>
    <xf numFmtId="0" fontId="162" fillId="2" borderId="56" xfId="0" applyFont="1" applyFill="1" applyBorder="1" applyAlignment="1" applyProtection="1">
      <alignment horizontal="left" vertical="center"/>
      <protection locked="0"/>
    </xf>
    <xf numFmtId="0" fontId="162" fillId="2" borderId="50" xfId="0" applyFont="1" applyFill="1" applyBorder="1" applyAlignment="1" applyProtection="1">
      <alignment horizontal="center" vertical="center"/>
    </xf>
    <xf numFmtId="0" fontId="162" fillId="2" borderId="55" xfId="0" applyFont="1" applyFill="1" applyBorder="1" applyAlignment="1" applyProtection="1">
      <alignment horizontal="center" vertical="center"/>
    </xf>
    <xf numFmtId="0" fontId="162" fillId="2" borderId="56" xfId="0" applyFont="1" applyFill="1" applyBorder="1" applyAlignment="1" applyProtection="1">
      <alignment horizontal="center" vertical="center"/>
    </xf>
    <xf numFmtId="0" fontId="163" fillId="0" borderId="0" xfId="0" applyFont="1" applyBorder="1" applyAlignment="1">
      <alignment horizontal="center"/>
    </xf>
    <xf numFmtId="0" fontId="164" fillId="0" borderId="0" xfId="0" applyFont="1" applyBorder="1" applyAlignment="1" applyProtection="1">
      <alignment horizontal="center" vertical="center"/>
    </xf>
    <xf numFmtId="0" fontId="164" fillId="0" borderId="1" xfId="0" applyFont="1" applyBorder="1" applyAlignment="1" applyProtection="1">
      <alignment horizontal="center" vertical="center"/>
    </xf>
    <xf numFmtId="0" fontId="158" fillId="0" borderId="65" xfId="0" applyFont="1" applyBorder="1" applyAlignment="1" applyProtection="1">
      <alignment horizontal="left" vertical="center"/>
    </xf>
    <xf numFmtId="0" fontId="158" fillId="0" borderId="12" xfId="0" applyFont="1" applyBorder="1" applyAlignment="1" applyProtection="1">
      <alignment horizontal="left" vertical="center"/>
    </xf>
    <xf numFmtId="0" fontId="158" fillId="0" borderId="14" xfId="0" applyFont="1" applyBorder="1" applyAlignment="1" applyProtection="1">
      <alignment horizontal="left" vertical="center"/>
    </xf>
    <xf numFmtId="0" fontId="162" fillId="2" borderId="62" xfId="0" applyFont="1" applyFill="1" applyBorder="1" applyAlignment="1" applyProtection="1">
      <alignment horizontal="center" vertical="center"/>
    </xf>
    <xf numFmtId="0" fontId="162" fillId="2" borderId="34" xfId="0" applyFont="1" applyFill="1" applyBorder="1" applyAlignment="1" applyProtection="1">
      <alignment horizontal="center" vertical="center"/>
    </xf>
    <xf numFmtId="0" fontId="162" fillId="2" borderId="85" xfId="0" applyFont="1" applyFill="1" applyBorder="1" applyAlignment="1" applyProtection="1">
      <alignment horizontal="center" vertical="center"/>
    </xf>
    <xf numFmtId="0" fontId="162" fillId="2" borderId="63" xfId="0" applyFont="1" applyFill="1" applyBorder="1" applyAlignment="1" applyProtection="1">
      <alignment horizontal="center" vertical="center"/>
      <protection locked="0"/>
    </xf>
    <xf numFmtId="0" fontId="162" fillId="2" borderId="17" xfId="0" applyFont="1" applyFill="1" applyBorder="1" applyAlignment="1" applyProtection="1">
      <alignment horizontal="center" vertical="center"/>
      <protection locked="0"/>
    </xf>
    <xf numFmtId="0" fontId="162" fillId="2" borderId="54" xfId="0" applyFont="1" applyFill="1" applyBorder="1" applyAlignment="1" applyProtection="1">
      <alignment horizontal="center" vertical="center"/>
      <protection locked="0"/>
    </xf>
    <xf numFmtId="0" fontId="201" fillId="9" borderId="13" xfId="0" applyFont="1" applyFill="1" applyBorder="1" applyAlignment="1" applyProtection="1">
      <alignment horizontal="center" vertical="center" wrapText="1"/>
    </xf>
    <xf numFmtId="0" fontId="201" fillId="9" borderId="12" xfId="0" applyFont="1" applyFill="1" applyBorder="1" applyAlignment="1" applyProtection="1">
      <alignment horizontal="center" vertical="center" wrapText="1"/>
    </xf>
    <xf numFmtId="0" fontId="201" fillId="9" borderId="14" xfId="0" applyFont="1" applyFill="1" applyBorder="1" applyAlignment="1" applyProtection="1">
      <alignment horizontal="center" vertical="center" wrapText="1"/>
    </xf>
    <xf numFmtId="0" fontId="162" fillId="2" borderId="62" xfId="0" applyFont="1" applyFill="1" applyBorder="1" applyAlignment="1" applyProtection="1">
      <alignment horizontal="center" vertical="center"/>
      <protection locked="0"/>
    </xf>
    <xf numFmtId="0" fontId="162" fillId="2" borderId="34" xfId="0" applyFont="1" applyFill="1" applyBorder="1" applyAlignment="1" applyProtection="1">
      <alignment horizontal="center" vertical="center"/>
      <protection locked="0"/>
    </xf>
    <xf numFmtId="0" fontId="162" fillId="2" borderId="85" xfId="0" applyFont="1" applyFill="1" applyBorder="1" applyAlignment="1" applyProtection="1">
      <alignment horizontal="center" vertical="center"/>
      <protection locked="0"/>
    </xf>
    <xf numFmtId="0" fontId="162" fillId="2" borderId="50" xfId="0" applyFont="1" applyFill="1" applyBorder="1" applyAlignment="1" applyProtection="1">
      <alignment horizontal="center" vertical="center"/>
      <protection locked="0"/>
    </xf>
    <xf numFmtId="0" fontId="162" fillId="2" borderId="55" xfId="0" applyFont="1" applyFill="1" applyBorder="1" applyAlignment="1" applyProtection="1">
      <alignment horizontal="center" vertical="center"/>
      <protection locked="0"/>
    </xf>
    <xf numFmtId="0" fontId="162" fillId="2" borderId="56" xfId="0" applyFont="1" applyFill="1" applyBorder="1" applyAlignment="1" applyProtection="1">
      <alignment horizontal="center" vertical="center"/>
      <protection locked="0"/>
    </xf>
    <xf numFmtId="0" fontId="170" fillId="2" borderId="20" xfId="0" applyFont="1" applyFill="1" applyBorder="1" applyAlignment="1" applyProtection="1">
      <alignment horizontal="center" vertical="center"/>
      <protection locked="0"/>
    </xf>
    <xf numFmtId="0" fontId="170" fillId="2" borderId="3" xfId="0" applyFont="1" applyFill="1" applyBorder="1" applyAlignment="1" applyProtection="1">
      <alignment horizontal="center" vertical="center"/>
      <protection locked="0"/>
    </xf>
    <xf numFmtId="0" fontId="162" fillId="2" borderId="3" xfId="0" applyFont="1" applyFill="1" applyBorder="1" applyAlignment="1" applyProtection="1">
      <alignment horizontal="left" vertical="center"/>
      <protection locked="0"/>
    </xf>
    <xf numFmtId="0" fontId="162" fillId="2" borderId="21" xfId="0" applyFont="1" applyFill="1" applyBorder="1" applyAlignment="1" applyProtection="1">
      <alignment horizontal="left" vertical="center"/>
      <protection locked="0"/>
    </xf>
    <xf numFmtId="0" fontId="170" fillId="2" borderId="27" xfId="0" applyFont="1" applyFill="1" applyBorder="1" applyAlignment="1" applyProtection="1">
      <alignment horizontal="center" vertical="center"/>
      <protection locked="0"/>
    </xf>
    <xf numFmtId="0" fontId="170" fillId="2" borderId="28" xfId="0" applyFont="1" applyFill="1" applyBorder="1" applyAlignment="1" applyProtection="1">
      <alignment horizontal="center" vertical="center"/>
      <protection locked="0"/>
    </xf>
    <xf numFmtId="0" fontId="162" fillId="2" borderId="28" xfId="0" applyFont="1" applyFill="1" applyBorder="1" applyAlignment="1" applyProtection="1">
      <alignment horizontal="left" vertical="center"/>
      <protection locked="0"/>
    </xf>
    <xf numFmtId="0" fontId="162" fillId="2" borderId="29" xfId="0" applyFont="1" applyFill="1" applyBorder="1" applyAlignment="1" applyProtection="1">
      <alignment horizontal="left" vertical="center"/>
      <protection locked="0"/>
    </xf>
    <xf numFmtId="0" fontId="170" fillId="2" borderId="49" xfId="0" applyFont="1" applyFill="1" applyBorder="1" applyAlignment="1" applyProtection="1">
      <alignment horizontal="center" vertical="center"/>
      <protection locked="0"/>
    </xf>
    <xf numFmtId="0" fontId="170" fillId="2" borderId="41" xfId="0" applyFont="1" applyFill="1" applyBorder="1" applyAlignment="1" applyProtection="1">
      <alignment horizontal="center" vertical="center"/>
      <protection locked="0"/>
    </xf>
    <xf numFmtId="0" fontId="162" fillId="2" borderId="41" xfId="0" applyFont="1" applyFill="1" applyBorder="1" applyAlignment="1" applyProtection="1">
      <alignment horizontal="left" vertical="center"/>
      <protection locked="0"/>
    </xf>
    <xf numFmtId="0" fontId="162" fillId="2" borderId="42" xfId="0" applyFont="1" applyFill="1" applyBorder="1" applyAlignment="1" applyProtection="1">
      <alignment horizontal="left" vertical="center"/>
      <protection locked="0"/>
    </xf>
    <xf numFmtId="0" fontId="13" fillId="0" borderId="64" xfId="0" applyFont="1" applyBorder="1" applyAlignment="1" applyProtection="1">
      <alignment horizontal="center" vertical="center"/>
    </xf>
    <xf numFmtId="0" fontId="13" fillId="0" borderId="44" xfId="0" applyFont="1" applyBorder="1" applyAlignment="1" applyProtection="1">
      <alignment horizontal="center" vertical="center"/>
    </xf>
    <xf numFmtId="0" fontId="13" fillId="0" borderId="66" xfId="0" applyFont="1" applyBorder="1" applyAlignment="1" applyProtection="1">
      <alignment horizontal="center" vertical="center"/>
    </xf>
    <xf numFmtId="0" fontId="170" fillId="28" borderId="82" xfId="0" applyFont="1" applyFill="1" applyBorder="1" applyAlignment="1" applyProtection="1">
      <alignment horizontal="center" vertical="center"/>
    </xf>
    <xf numFmtId="0" fontId="170" fillId="28" borderId="8" xfId="0" applyFont="1" applyFill="1" applyBorder="1" applyAlignment="1" applyProtection="1">
      <alignment horizontal="center" vertical="center"/>
    </xf>
    <xf numFmtId="0" fontId="162" fillId="28" borderId="8" xfId="0" applyFont="1" applyFill="1" applyBorder="1" applyAlignment="1" applyProtection="1">
      <alignment horizontal="left" vertical="center"/>
    </xf>
    <xf numFmtId="0" fontId="162" fillId="28" borderId="59" xfId="0" applyFont="1" applyFill="1" applyBorder="1" applyAlignment="1" applyProtection="1">
      <alignment horizontal="left" vertical="center"/>
    </xf>
    <xf numFmtId="0" fontId="217" fillId="42" borderId="13" xfId="0" applyFont="1" applyFill="1" applyBorder="1" applyAlignment="1" applyProtection="1">
      <alignment horizontal="center" vertical="center"/>
    </xf>
    <xf numFmtId="0" fontId="217" fillId="42" borderId="12" xfId="0" applyFont="1" applyFill="1" applyBorder="1" applyAlignment="1" applyProtection="1">
      <alignment horizontal="center" vertical="center"/>
    </xf>
    <xf numFmtId="0" fontId="217" fillId="42" borderId="14" xfId="0" applyFont="1" applyFill="1" applyBorder="1" applyAlignment="1" applyProtection="1">
      <alignment horizontal="center" vertical="center"/>
    </xf>
    <xf numFmtId="0" fontId="31" fillId="6" borderId="43" xfId="0" applyFont="1" applyFill="1" applyBorder="1" applyAlignment="1" applyProtection="1">
      <alignment horizontal="center" vertical="center"/>
    </xf>
    <xf numFmtId="0" fontId="31" fillId="6" borderId="11" xfId="0" applyFont="1" applyFill="1" applyBorder="1" applyAlignment="1" applyProtection="1">
      <alignment horizontal="center" vertical="center"/>
    </xf>
    <xf numFmtId="0" fontId="31" fillId="6" borderId="70" xfId="0" applyFont="1" applyFill="1" applyBorder="1" applyAlignment="1" applyProtection="1">
      <alignment horizontal="center" vertical="center"/>
    </xf>
    <xf numFmtId="0" fontId="15" fillId="0" borderId="11" xfId="0" applyNumberFormat="1" applyFont="1" applyFill="1" applyBorder="1" applyAlignment="1" applyProtection="1">
      <alignment horizontal="left" vertical="center"/>
    </xf>
    <xf numFmtId="0" fontId="15" fillId="0" borderId="70" xfId="0" applyNumberFormat="1" applyFont="1" applyFill="1" applyBorder="1" applyAlignment="1" applyProtection="1">
      <alignment horizontal="left" vertical="center"/>
    </xf>
    <xf numFmtId="0" fontId="15" fillId="0" borderId="2" xfId="0" applyNumberFormat="1" applyFont="1" applyFill="1" applyBorder="1" applyAlignment="1" applyProtection="1">
      <alignment horizontal="left" vertical="center"/>
    </xf>
    <xf numFmtId="170" fontId="15" fillId="0" borderId="2" xfId="0" applyNumberFormat="1" applyFont="1" applyFill="1" applyBorder="1" applyAlignment="1" applyProtection="1">
      <alignment horizontal="center" vertical="center"/>
    </xf>
    <xf numFmtId="0" fontId="187" fillId="9" borderId="13" xfId="0" applyFont="1" applyFill="1" applyBorder="1" applyAlignment="1" applyProtection="1">
      <alignment horizontal="center" vertical="center"/>
      <protection locked="0"/>
    </xf>
    <xf numFmtId="0" fontId="187" fillId="9" borderId="12" xfId="0" applyFont="1" applyFill="1" applyBorder="1" applyAlignment="1" applyProtection="1">
      <alignment horizontal="center" vertical="center"/>
      <protection locked="0"/>
    </xf>
    <xf numFmtId="0" fontId="187" fillId="9" borderId="11" xfId="0" applyFont="1" applyFill="1" applyBorder="1" applyAlignment="1" applyProtection="1">
      <alignment horizontal="center" vertical="center"/>
      <protection locked="0"/>
    </xf>
    <xf numFmtId="0" fontId="187" fillId="9" borderId="70" xfId="0" applyFont="1" applyFill="1" applyBorder="1" applyAlignment="1" applyProtection="1">
      <alignment horizontal="center" vertical="center"/>
      <protection locked="0"/>
    </xf>
    <xf numFmtId="0" fontId="158" fillId="0" borderId="7" xfId="0" applyFont="1" applyBorder="1" applyAlignment="1">
      <alignment horizontal="center" vertical="center"/>
    </xf>
    <xf numFmtId="0" fontId="152" fillId="0" borderId="63" xfId="0" applyFont="1" applyFill="1" applyBorder="1" applyAlignment="1" applyProtection="1">
      <alignment horizontal="center" vertical="center"/>
      <protection locked="0"/>
    </xf>
    <xf numFmtId="0" fontId="152" fillId="0" borderId="17" xfId="0" applyFont="1" applyFill="1" applyBorder="1" applyAlignment="1" applyProtection="1">
      <alignment horizontal="center" vertical="center"/>
      <protection locked="0"/>
    </xf>
    <xf numFmtId="0" fontId="152" fillId="0" borderId="38" xfId="0" applyFont="1" applyFill="1" applyBorder="1" applyAlignment="1" applyProtection="1">
      <alignment horizontal="center" vertical="center"/>
      <protection locked="0"/>
    </xf>
    <xf numFmtId="0" fontId="158" fillId="13" borderId="63" xfId="0" applyFont="1" applyFill="1" applyBorder="1" applyAlignment="1" applyProtection="1">
      <alignment horizontal="left" vertical="center"/>
      <protection locked="0"/>
    </xf>
    <xf numFmtId="0" fontId="158" fillId="13" borderId="17" xfId="0" applyFont="1" applyFill="1" applyBorder="1" applyAlignment="1" applyProtection="1">
      <alignment horizontal="left" vertical="center"/>
      <protection locked="0"/>
    </xf>
    <xf numFmtId="0" fontId="158" fillId="13" borderId="38" xfId="0" applyFont="1" applyFill="1" applyBorder="1" applyAlignment="1" applyProtection="1">
      <alignment horizontal="left" vertical="center"/>
      <protection locked="0"/>
    </xf>
    <xf numFmtId="0" fontId="187" fillId="12" borderId="13" xfId="0" applyFont="1" applyFill="1" applyBorder="1" applyAlignment="1" applyProtection="1">
      <alignment horizontal="center" vertical="top"/>
      <protection locked="0"/>
    </xf>
    <xf numFmtId="0" fontId="187" fillId="12" borderId="12" xfId="0" applyFont="1" applyFill="1" applyBorder="1" applyAlignment="1" applyProtection="1">
      <alignment horizontal="center" vertical="top"/>
      <protection locked="0"/>
    </xf>
    <xf numFmtId="0" fontId="187" fillId="12" borderId="14" xfId="0" applyFont="1" applyFill="1" applyBorder="1" applyAlignment="1" applyProtection="1">
      <alignment horizontal="center" vertical="top"/>
      <protection locked="0"/>
    </xf>
    <xf numFmtId="0" fontId="183" fillId="3" borderId="12" xfId="0" applyFont="1" applyFill="1" applyBorder="1" applyAlignment="1" applyProtection="1">
      <alignment horizontal="left" vertical="center"/>
    </xf>
    <xf numFmtId="0" fontId="183" fillId="3" borderId="14" xfId="0" applyFont="1" applyFill="1" applyBorder="1" applyAlignment="1" applyProtection="1">
      <alignment horizontal="left" vertical="center"/>
    </xf>
    <xf numFmtId="0" fontId="167" fillId="15" borderId="62" xfId="0" applyFont="1" applyFill="1" applyBorder="1" applyAlignment="1" applyProtection="1">
      <alignment horizontal="left" vertical="center" wrapText="1"/>
      <protection locked="0"/>
    </xf>
    <xf numFmtId="0" fontId="167" fillId="15" borderId="34" xfId="0" applyFont="1" applyFill="1" applyBorder="1" applyAlignment="1" applyProtection="1">
      <alignment horizontal="left" vertical="center" wrapText="1"/>
      <protection locked="0"/>
    </xf>
    <xf numFmtId="0" fontId="167" fillId="0" borderId="0" xfId="0" applyFont="1" applyFill="1" applyBorder="1" applyAlignment="1" applyProtection="1">
      <alignment horizontal="center" vertical="center"/>
      <protection locked="0"/>
    </xf>
    <xf numFmtId="0" fontId="162" fillId="2" borderId="3" xfId="0" applyFont="1" applyFill="1" applyBorder="1" applyAlignment="1" applyProtection="1">
      <alignment horizontal="center" vertical="center"/>
      <protection locked="0"/>
    </xf>
    <xf numFmtId="0" fontId="167" fillId="0" borderId="3" xfId="0" applyFont="1" applyFill="1" applyBorder="1" applyAlignment="1" applyProtection="1">
      <alignment horizontal="center" vertical="center"/>
      <protection locked="0"/>
    </xf>
    <xf numFmtId="1" fontId="164" fillId="16" borderId="12" xfId="0" applyNumberFormat="1" applyFont="1" applyFill="1" applyBorder="1" applyAlignment="1" applyProtection="1">
      <alignment horizontal="left" vertical="center"/>
    </xf>
    <xf numFmtId="1" fontId="164" fillId="16" borderId="14" xfId="0" applyNumberFormat="1" applyFont="1" applyFill="1" applyBorder="1" applyAlignment="1" applyProtection="1">
      <alignment horizontal="left" vertical="center"/>
    </xf>
    <xf numFmtId="1" fontId="173" fillId="4" borderId="12" xfId="0" applyNumberFormat="1" applyFont="1" applyFill="1" applyBorder="1" applyAlignment="1" applyProtection="1">
      <alignment horizontal="left" vertical="center"/>
    </xf>
    <xf numFmtId="1" fontId="173" fillId="4" borderId="14" xfId="0" applyNumberFormat="1" applyFont="1" applyFill="1" applyBorder="1" applyAlignment="1" applyProtection="1">
      <alignment horizontal="left" vertical="center"/>
    </xf>
    <xf numFmtId="0" fontId="187" fillId="43" borderId="13" xfId="0" applyFont="1" applyFill="1" applyBorder="1" applyAlignment="1" applyProtection="1">
      <alignment horizontal="center" vertical="center"/>
      <protection locked="0"/>
    </xf>
    <xf numFmtId="0" fontId="187" fillId="43" borderId="12" xfId="0" applyFont="1" applyFill="1" applyBorder="1" applyAlignment="1" applyProtection="1">
      <alignment horizontal="center" vertical="center"/>
      <protection locked="0"/>
    </xf>
    <xf numFmtId="0" fontId="187" fillId="43" borderId="14" xfId="0" applyFont="1" applyFill="1" applyBorder="1" applyAlignment="1" applyProtection="1">
      <alignment horizontal="center" vertical="center"/>
      <protection locked="0"/>
    </xf>
    <xf numFmtId="0" fontId="158" fillId="0" borderId="7" xfId="0" applyFont="1" applyFill="1" applyBorder="1" applyAlignment="1">
      <alignment horizontal="center" vertical="center"/>
    </xf>
    <xf numFmtId="0" fontId="162" fillId="0" borderId="63" xfId="0" applyFont="1" applyBorder="1" applyAlignment="1" applyProtection="1">
      <alignment horizontal="center"/>
      <protection locked="0"/>
    </xf>
    <xf numFmtId="0" fontId="162" fillId="0" borderId="17" xfId="0" applyFont="1" applyBorder="1" applyAlignment="1" applyProtection="1">
      <alignment horizontal="center"/>
      <protection locked="0"/>
    </xf>
    <xf numFmtId="1" fontId="183" fillId="16" borderId="12" xfId="0" applyNumberFormat="1" applyFont="1" applyFill="1" applyBorder="1" applyAlignment="1" applyProtection="1">
      <alignment horizontal="left" vertical="top"/>
    </xf>
    <xf numFmtId="1" fontId="183" fillId="16" borderId="14" xfId="0" applyNumberFormat="1" applyFont="1" applyFill="1" applyBorder="1" applyAlignment="1" applyProtection="1">
      <alignment horizontal="left" vertical="top"/>
    </xf>
    <xf numFmtId="0" fontId="167" fillId="0" borderId="7" xfId="0" applyFont="1" applyFill="1" applyBorder="1" applyAlignment="1">
      <alignment horizontal="center" vertical="center"/>
    </xf>
    <xf numFmtId="0" fontId="167" fillId="0" borderId="62" xfId="0" applyFont="1" applyFill="1" applyBorder="1" applyAlignment="1">
      <alignment horizontal="center" vertical="center"/>
    </xf>
    <xf numFmtId="0" fontId="158" fillId="13" borderId="9" xfId="0" applyFont="1" applyFill="1" applyBorder="1" applyAlignment="1">
      <alignment horizontal="left" vertical="center"/>
    </xf>
    <xf numFmtId="0" fontId="158" fillId="13" borderId="0" xfId="0" applyFont="1" applyFill="1" applyBorder="1" applyAlignment="1">
      <alignment horizontal="left" vertical="center"/>
    </xf>
    <xf numFmtId="0" fontId="218" fillId="28" borderId="13" xfId="0" applyFont="1" applyFill="1" applyBorder="1" applyAlignment="1" applyProtection="1">
      <alignment horizontal="left" vertical="center" wrapText="1"/>
    </xf>
    <xf numFmtId="0" fontId="218" fillId="28" borderId="12" xfId="0" applyFont="1" applyFill="1" applyBorder="1" applyAlignment="1" applyProtection="1">
      <alignment horizontal="left" vertical="center" wrapText="1"/>
    </xf>
    <xf numFmtId="0" fontId="218" fillId="28" borderId="14" xfId="0" applyFont="1" applyFill="1" applyBorder="1" applyAlignment="1" applyProtection="1">
      <alignment horizontal="left" vertical="center" wrapText="1"/>
    </xf>
    <xf numFmtId="170" fontId="162" fillId="0" borderId="2" xfId="0" applyNumberFormat="1" applyFont="1" applyFill="1" applyBorder="1" applyAlignment="1" applyProtection="1">
      <alignment horizontal="center" vertical="center"/>
    </xf>
    <xf numFmtId="0" fontId="162" fillId="0" borderId="11" xfId="0" applyNumberFormat="1" applyFont="1" applyFill="1" applyBorder="1" applyAlignment="1" applyProtection="1">
      <alignment horizontal="left" vertical="center"/>
    </xf>
    <xf numFmtId="0" fontId="162" fillId="0" borderId="70" xfId="0" applyNumberFormat="1" applyFont="1" applyFill="1" applyBorder="1" applyAlignment="1" applyProtection="1">
      <alignment horizontal="left" vertical="center"/>
    </xf>
    <xf numFmtId="0" fontId="162" fillId="0" borderId="2" xfId="0" applyNumberFormat="1" applyFont="1" applyFill="1" applyBorder="1" applyAlignment="1" applyProtection="1">
      <alignment horizontal="left" vertical="center"/>
    </xf>
    <xf numFmtId="0" fontId="158" fillId="13" borderId="3" xfId="0" applyFont="1" applyFill="1" applyBorder="1" applyAlignment="1" applyProtection="1">
      <alignment horizontal="left" vertical="center"/>
      <protection locked="0"/>
    </xf>
    <xf numFmtId="0" fontId="219" fillId="4" borderId="13" xfId="0" applyFont="1" applyFill="1" applyBorder="1" applyAlignment="1" applyProtection="1">
      <alignment horizontal="center" vertical="center"/>
    </xf>
    <xf numFmtId="0" fontId="219" fillId="4" borderId="12" xfId="0" applyFont="1" applyFill="1" applyBorder="1" applyAlignment="1" applyProtection="1">
      <alignment horizontal="center" vertical="center"/>
    </xf>
    <xf numFmtId="0" fontId="158" fillId="4" borderId="3" xfId="0" applyFont="1" applyFill="1" applyBorder="1" applyAlignment="1" applyProtection="1">
      <alignment horizontal="right" vertical="center"/>
    </xf>
    <xf numFmtId="0" fontId="158" fillId="0" borderId="7" xfId="0" applyFont="1" applyBorder="1" applyAlignment="1" applyProtection="1">
      <alignment horizontal="center" vertical="center"/>
      <protection locked="0"/>
    </xf>
    <xf numFmtId="0" fontId="183" fillId="17" borderId="107" xfId="0" applyFont="1" applyFill="1" applyBorder="1" applyAlignment="1" applyProtection="1">
      <alignment horizontal="center" vertical="center"/>
    </xf>
    <xf numFmtId="0" fontId="183" fillId="17" borderId="108" xfId="0" applyFont="1" applyFill="1" applyBorder="1" applyAlignment="1" applyProtection="1">
      <alignment horizontal="center" vertical="center"/>
    </xf>
    <xf numFmtId="0" fontId="183" fillId="17" borderId="109" xfId="0" applyFont="1" applyFill="1" applyBorder="1" applyAlignment="1" applyProtection="1">
      <alignment horizontal="center" vertical="center"/>
    </xf>
    <xf numFmtId="0" fontId="162" fillId="2" borderId="38" xfId="0" applyFont="1" applyFill="1" applyBorder="1" applyAlignment="1" applyProtection="1">
      <alignment horizontal="left" vertical="center"/>
      <protection locked="0"/>
    </xf>
    <xf numFmtId="0" fontId="167" fillId="0" borderId="3" xfId="0" applyFont="1" applyFill="1" applyBorder="1" applyAlignment="1">
      <alignment horizontal="center" vertical="center"/>
    </xf>
    <xf numFmtId="0" fontId="167" fillId="0" borderId="63" xfId="0" applyFont="1" applyFill="1" applyBorder="1" applyAlignment="1">
      <alignment horizontal="center" vertical="center"/>
    </xf>
    <xf numFmtId="0" fontId="219" fillId="17" borderId="13" xfId="0" applyFont="1" applyFill="1" applyBorder="1" applyAlignment="1" applyProtection="1">
      <alignment horizontal="center" vertical="center"/>
    </xf>
    <xf numFmtId="0" fontId="219" fillId="17" borderId="12" xfId="0" applyFont="1" applyFill="1" applyBorder="1" applyAlignment="1" applyProtection="1">
      <alignment horizontal="center" vertical="center"/>
    </xf>
    <xf numFmtId="0" fontId="162" fillId="2" borderId="47" xfId="0" applyFont="1" applyFill="1" applyBorder="1" applyAlignment="1" applyProtection="1">
      <alignment horizontal="left" vertical="center"/>
      <protection locked="0"/>
    </xf>
    <xf numFmtId="0" fontId="152" fillId="0" borderId="13" xfId="0" applyFont="1" applyBorder="1" applyAlignment="1" applyProtection="1">
      <alignment horizontal="center" vertical="center"/>
    </xf>
    <xf numFmtId="0" fontId="152" fillId="0" borderId="12" xfId="0" applyFont="1" applyBorder="1" applyAlignment="1" applyProtection="1">
      <alignment horizontal="center" vertical="center"/>
    </xf>
    <xf numFmtId="0" fontId="152" fillId="0" borderId="103" xfId="0" applyFont="1" applyBorder="1" applyAlignment="1" applyProtection="1">
      <alignment horizontal="center" vertical="center"/>
    </xf>
    <xf numFmtId="0" fontId="158" fillId="0" borderId="12" xfId="0" applyFont="1" applyFill="1" applyBorder="1" applyAlignment="1" applyProtection="1">
      <alignment horizontal="center" vertical="center"/>
    </xf>
    <xf numFmtId="0" fontId="158" fillId="0" borderId="14" xfId="0" applyFont="1" applyFill="1" applyBorder="1" applyAlignment="1" applyProtection="1">
      <alignment horizontal="center" vertical="center"/>
    </xf>
    <xf numFmtId="0" fontId="162" fillId="2" borderId="101" xfId="0" applyFont="1" applyFill="1" applyBorder="1" applyAlignment="1" applyProtection="1">
      <alignment horizontal="left" vertical="center"/>
      <protection locked="0"/>
    </xf>
    <xf numFmtId="0" fontId="162" fillId="2" borderId="96" xfId="0" applyFont="1" applyFill="1" applyBorder="1" applyAlignment="1" applyProtection="1">
      <alignment horizontal="left" vertical="center"/>
      <protection locked="0"/>
    </xf>
    <xf numFmtId="0" fontId="162" fillId="2" borderId="51" xfId="0" applyFont="1" applyFill="1" applyBorder="1" applyAlignment="1" applyProtection="1">
      <alignment horizontal="left" vertical="center"/>
      <protection locked="0"/>
    </xf>
    <xf numFmtId="0" fontId="162" fillId="0" borderId="11" xfId="0" applyNumberFormat="1" applyFont="1" applyFill="1" applyBorder="1" applyAlignment="1" applyProtection="1">
      <alignment horizontal="center" vertical="center"/>
    </xf>
    <xf numFmtId="0" fontId="162" fillId="0" borderId="70" xfId="0" applyNumberFormat="1" applyFont="1" applyFill="1" applyBorder="1" applyAlignment="1" applyProtection="1">
      <alignment horizontal="center" vertical="center"/>
    </xf>
    <xf numFmtId="0" fontId="206" fillId="28" borderId="13" xfId="0" applyFont="1" applyFill="1" applyBorder="1" applyAlignment="1" applyProtection="1">
      <alignment horizontal="center" vertical="center" wrapText="1"/>
    </xf>
    <xf numFmtId="0" fontId="206" fillId="28" borderId="12" xfId="0" applyFont="1" applyFill="1" applyBorder="1" applyAlignment="1" applyProtection="1">
      <alignment horizontal="center" vertical="center" wrapText="1"/>
    </xf>
    <xf numFmtId="0" fontId="206" fillId="28" borderId="14" xfId="0" applyFont="1" applyFill="1" applyBorder="1" applyAlignment="1" applyProtection="1">
      <alignment horizontal="center" vertical="center" wrapText="1"/>
    </xf>
    <xf numFmtId="0" fontId="187" fillId="41" borderId="13" xfId="0" applyFont="1" applyFill="1" applyBorder="1" applyAlignment="1" applyProtection="1">
      <alignment horizontal="center" vertical="center" wrapText="1"/>
    </xf>
    <xf numFmtId="0" fontId="187" fillId="41" borderId="12" xfId="0" applyFont="1" applyFill="1" applyBorder="1" applyAlignment="1" applyProtection="1">
      <alignment horizontal="center" vertical="center"/>
    </xf>
    <xf numFmtId="0" fontId="187" fillId="41" borderId="14" xfId="0" applyFont="1" applyFill="1" applyBorder="1" applyAlignment="1" applyProtection="1">
      <alignment horizontal="center" vertical="center"/>
    </xf>
    <xf numFmtId="0" fontId="187" fillId="44" borderId="43" xfId="0" applyFont="1" applyFill="1" applyBorder="1" applyAlignment="1" applyProtection="1">
      <alignment horizontal="center" vertical="center" wrapText="1"/>
    </xf>
    <xf numFmtId="0" fontId="187" fillId="44" borderId="11" xfId="0" applyFont="1" applyFill="1" applyBorder="1" applyAlignment="1" applyProtection="1">
      <alignment horizontal="center" vertical="center"/>
    </xf>
    <xf numFmtId="0" fontId="187" fillId="44" borderId="70" xfId="0" applyFont="1" applyFill="1" applyBorder="1" applyAlignment="1" applyProtection="1">
      <alignment horizontal="center" vertical="center"/>
    </xf>
    <xf numFmtId="0" fontId="187" fillId="45" borderId="43" xfId="0" applyFont="1" applyFill="1" applyBorder="1" applyAlignment="1" applyProtection="1">
      <alignment horizontal="center" vertical="center" wrapText="1"/>
    </xf>
    <xf numFmtId="0" fontId="187" fillId="45" borderId="11" xfId="0" applyFont="1" applyFill="1" applyBorder="1" applyAlignment="1" applyProtection="1">
      <alignment horizontal="center" vertical="center"/>
    </xf>
    <xf numFmtId="0" fontId="187" fillId="45" borderId="70" xfId="0" applyFont="1" applyFill="1" applyBorder="1" applyAlignment="1" applyProtection="1">
      <alignment horizontal="center" vertical="center"/>
    </xf>
    <xf numFmtId="0" fontId="187" fillId="46" borderId="43" xfId="0" applyFont="1" applyFill="1" applyBorder="1" applyAlignment="1" applyProtection="1">
      <alignment horizontal="center" vertical="center" wrapText="1"/>
    </xf>
    <xf numFmtId="0" fontId="187" fillId="46" borderId="11" xfId="0" applyFont="1" applyFill="1" applyBorder="1" applyAlignment="1" applyProtection="1">
      <alignment horizontal="center" vertical="center"/>
    </xf>
    <xf numFmtId="0" fontId="187" fillId="46" borderId="70" xfId="0" applyFont="1" applyFill="1" applyBorder="1" applyAlignment="1" applyProtection="1">
      <alignment horizontal="center" vertical="center"/>
    </xf>
    <xf numFmtId="0" fontId="162" fillId="2" borderId="20" xfId="0" applyFont="1" applyFill="1" applyBorder="1" applyAlignment="1" applyProtection="1">
      <alignment horizontal="left" vertical="center"/>
    </xf>
    <xf numFmtId="0" fontId="162" fillId="2" borderId="3" xfId="0" applyFont="1" applyFill="1" applyBorder="1" applyAlignment="1" applyProtection="1">
      <alignment horizontal="left" vertical="center"/>
    </xf>
    <xf numFmtId="0" fontId="162" fillId="2" borderId="21" xfId="0" applyFont="1" applyFill="1" applyBorder="1" applyAlignment="1" applyProtection="1">
      <alignment horizontal="left" vertical="center"/>
    </xf>
    <xf numFmtId="0" fontId="162" fillId="2" borderId="33" xfId="0" applyFont="1" applyFill="1" applyBorder="1" applyAlignment="1" applyProtection="1">
      <alignment horizontal="center" vertical="center"/>
      <protection locked="0"/>
    </xf>
    <xf numFmtId="0" fontId="162" fillId="2" borderId="47" xfId="0" applyFont="1" applyFill="1" applyBorder="1" applyAlignment="1" applyProtection="1">
      <alignment horizontal="center" vertical="center"/>
      <protection locked="0"/>
    </xf>
    <xf numFmtId="0" fontId="152" fillId="0" borderId="43" xfId="0" applyFont="1" applyBorder="1" applyAlignment="1" applyProtection="1">
      <alignment horizontal="center" vertical="center"/>
      <protection locked="0"/>
    </xf>
    <xf numFmtId="0" fontId="152" fillId="0" borderId="61" xfId="0" applyFont="1" applyBorder="1" applyAlignment="1" applyProtection="1">
      <alignment horizontal="center" vertical="center"/>
      <protection locked="0"/>
    </xf>
    <xf numFmtId="0" fontId="162" fillId="2" borderId="49" xfId="0" applyFont="1" applyFill="1" applyBorder="1" applyAlignment="1" applyProtection="1">
      <alignment horizontal="left" vertical="center"/>
    </xf>
    <xf numFmtId="0" fontId="162" fillId="2" borderId="41" xfId="0" applyFont="1" applyFill="1" applyBorder="1" applyAlignment="1" applyProtection="1">
      <alignment horizontal="left" vertical="center"/>
    </xf>
    <xf numFmtId="0" fontId="162" fillId="2" borderId="42" xfId="0" applyFont="1" applyFill="1" applyBorder="1" applyAlignment="1" applyProtection="1">
      <alignment horizontal="left" vertical="center"/>
    </xf>
    <xf numFmtId="0" fontId="162" fillId="2" borderId="27" xfId="0" applyFont="1" applyFill="1" applyBorder="1" applyAlignment="1" applyProtection="1">
      <alignment horizontal="left"/>
    </xf>
    <xf numFmtId="0" fontId="162" fillId="2" borderId="28" xfId="0" applyFont="1" applyFill="1" applyBorder="1" applyAlignment="1" applyProtection="1">
      <alignment horizontal="left"/>
    </xf>
    <xf numFmtId="0" fontId="162" fillId="2" borderId="29" xfId="0" applyFont="1" applyFill="1" applyBorder="1" applyAlignment="1" applyProtection="1">
      <alignment horizontal="left"/>
    </xf>
    <xf numFmtId="0" fontId="162" fillId="2" borderId="47" xfId="0" applyFont="1" applyFill="1" applyBorder="1" applyAlignment="1" applyProtection="1">
      <alignment horizontal="center"/>
      <protection locked="0"/>
    </xf>
    <xf numFmtId="0" fontId="162" fillId="2" borderId="38" xfId="0" applyFont="1" applyFill="1" applyBorder="1" applyAlignment="1" applyProtection="1">
      <alignment horizontal="center"/>
      <protection locked="0"/>
    </xf>
    <xf numFmtId="0" fontId="162" fillId="2" borderId="49" xfId="0" applyFont="1" applyFill="1" applyBorder="1" applyAlignment="1" applyProtection="1">
      <alignment horizontal="left"/>
    </xf>
    <xf numFmtId="0" fontId="162" fillId="2" borderId="41" xfId="0" applyFont="1" applyFill="1" applyBorder="1" applyAlignment="1" applyProtection="1">
      <alignment horizontal="left"/>
    </xf>
    <xf numFmtId="0" fontId="162" fillId="2" borderId="42" xfId="0" applyFont="1" applyFill="1" applyBorder="1" applyAlignment="1" applyProtection="1">
      <alignment horizontal="left"/>
    </xf>
    <xf numFmtId="0" fontId="162" fillId="2" borderId="20" xfId="0" applyFont="1" applyFill="1" applyBorder="1" applyAlignment="1" applyProtection="1">
      <alignment horizontal="left"/>
    </xf>
    <xf numFmtId="0" fontId="162" fillId="2" borderId="3" xfId="0" applyFont="1" applyFill="1" applyBorder="1" applyAlignment="1" applyProtection="1">
      <alignment horizontal="left"/>
    </xf>
    <xf numFmtId="0" fontId="162" fillId="2" borderId="21" xfId="0" applyFont="1" applyFill="1" applyBorder="1" applyAlignment="1" applyProtection="1">
      <alignment horizontal="left"/>
    </xf>
    <xf numFmtId="0" fontId="152" fillId="13" borderId="13" xfId="0" applyFont="1" applyFill="1" applyBorder="1" applyAlignment="1" applyProtection="1">
      <alignment horizontal="left"/>
      <protection locked="0"/>
    </xf>
    <xf numFmtId="0" fontId="152" fillId="13" borderId="14" xfId="0" applyFont="1" applyFill="1" applyBorder="1" applyAlignment="1" applyProtection="1">
      <alignment horizontal="left"/>
      <protection locked="0"/>
    </xf>
    <xf numFmtId="0" fontId="158" fillId="0" borderId="43" xfId="0" applyFont="1" applyBorder="1" applyAlignment="1" applyProtection="1">
      <alignment horizontal="center" vertical="center"/>
    </xf>
    <xf numFmtId="0" fontId="158" fillId="0" borderId="11" xfId="0" applyFont="1" applyBorder="1" applyAlignment="1" applyProtection="1">
      <alignment horizontal="center" vertical="center"/>
    </xf>
    <xf numFmtId="0" fontId="158" fillId="0" borderId="70" xfId="0" applyFont="1" applyBorder="1" applyAlignment="1" applyProtection="1">
      <alignment horizontal="center" vertical="center"/>
    </xf>
    <xf numFmtId="0" fontId="152" fillId="0" borderId="13" xfId="0" applyFont="1" applyBorder="1" applyAlignment="1" applyProtection="1">
      <alignment horizontal="center"/>
      <protection locked="0"/>
    </xf>
    <xf numFmtId="0" fontId="152" fillId="0" borderId="14" xfId="0" applyFont="1" applyBorder="1" applyAlignment="1" applyProtection="1">
      <alignment horizontal="center"/>
      <protection locked="0"/>
    </xf>
    <xf numFmtId="0" fontId="158" fillId="0" borderId="99" xfId="0" applyFont="1" applyBorder="1" applyAlignment="1" applyProtection="1">
      <alignment horizontal="center" vertical="center" wrapText="1"/>
    </xf>
    <xf numFmtId="0" fontId="158" fillId="0" borderId="67" xfId="0" applyFont="1" applyBorder="1" applyAlignment="1" applyProtection="1">
      <alignment horizontal="center" vertical="center" wrapText="1"/>
    </xf>
    <xf numFmtId="0" fontId="152" fillId="13" borderId="12" xfId="0" applyFont="1" applyFill="1" applyBorder="1" applyAlignment="1" applyProtection="1">
      <alignment horizontal="left"/>
      <protection locked="0"/>
    </xf>
    <xf numFmtId="0" fontId="162" fillId="2" borderId="27" xfId="0" applyFont="1" applyFill="1" applyBorder="1" applyAlignment="1" applyProtection="1">
      <alignment horizontal="left" vertical="center"/>
    </xf>
    <xf numFmtId="0" fontId="162" fillId="2" borderId="28" xfId="0" applyFont="1" applyFill="1" applyBorder="1" applyAlignment="1" applyProtection="1">
      <alignment horizontal="left" vertical="center"/>
    </xf>
    <xf numFmtId="0" fontId="162" fillId="2" borderId="29" xfId="0" applyFont="1" applyFill="1" applyBorder="1" applyAlignment="1" applyProtection="1">
      <alignment horizontal="left" vertical="center"/>
    </xf>
    <xf numFmtId="0" fontId="162" fillId="2" borderId="33" xfId="0" applyFont="1" applyFill="1" applyBorder="1" applyAlignment="1" applyProtection="1">
      <alignment horizontal="center"/>
      <protection locked="0"/>
    </xf>
    <xf numFmtId="0" fontId="162" fillId="2" borderId="39" xfId="0" applyFont="1" applyFill="1" applyBorder="1" applyAlignment="1" applyProtection="1">
      <alignment horizontal="center"/>
      <protection locked="0"/>
    </xf>
    <xf numFmtId="0" fontId="152" fillId="13" borderId="13" xfId="0" applyFont="1" applyFill="1" applyBorder="1" applyAlignment="1" applyProtection="1">
      <alignment horizontal="center"/>
    </xf>
    <xf numFmtId="0" fontId="152" fillId="13" borderId="14" xfId="0" applyFont="1" applyFill="1" applyBorder="1" applyAlignment="1" applyProtection="1">
      <alignment horizontal="center"/>
    </xf>
    <xf numFmtId="0" fontId="158" fillId="47" borderId="62" xfId="0" applyFont="1" applyFill="1" applyBorder="1" applyAlignment="1" applyProtection="1">
      <alignment horizontal="left" vertical="center"/>
      <protection locked="0"/>
    </xf>
    <xf numFmtId="0" fontId="158" fillId="47" borderId="39" xfId="0" applyFont="1" applyFill="1" applyBorder="1" applyAlignment="1" applyProtection="1">
      <alignment horizontal="left" vertical="center"/>
      <protection locked="0"/>
    </xf>
    <xf numFmtId="0" fontId="152" fillId="0" borderId="13" xfId="0" applyFont="1" applyBorder="1" applyAlignment="1" applyProtection="1">
      <alignment horizontal="center" vertical="center"/>
      <protection locked="0"/>
    </xf>
    <xf numFmtId="0" fontId="152" fillId="0" borderId="103" xfId="0" applyFont="1" applyBorder="1" applyAlignment="1" applyProtection="1">
      <alignment horizontal="center" vertical="center"/>
      <protection locked="0"/>
    </xf>
    <xf numFmtId="0" fontId="158" fillId="45" borderId="63" xfId="0" applyFont="1" applyFill="1" applyBorder="1" applyAlignment="1" applyProtection="1">
      <alignment horizontal="left" vertical="center"/>
      <protection locked="0"/>
    </xf>
    <xf numFmtId="0" fontId="158" fillId="45" borderId="17" xfId="0" applyFont="1" applyFill="1" applyBorder="1" applyAlignment="1" applyProtection="1">
      <alignment horizontal="left" vertical="center"/>
      <protection locked="0"/>
    </xf>
    <xf numFmtId="0" fontId="158" fillId="45" borderId="38" xfId="0" applyFont="1" applyFill="1" applyBorder="1" applyAlignment="1" applyProtection="1">
      <alignment horizontal="left" vertical="center"/>
      <protection locked="0"/>
    </xf>
    <xf numFmtId="0" fontId="187" fillId="11" borderId="13" xfId="0" applyFont="1" applyFill="1" applyBorder="1" applyAlignment="1">
      <alignment horizontal="center" vertical="center"/>
    </xf>
    <xf numFmtId="0" fontId="187" fillId="11" borderId="12" xfId="0" applyFont="1" applyFill="1" applyBorder="1" applyAlignment="1">
      <alignment horizontal="center" vertical="center"/>
    </xf>
    <xf numFmtId="0" fontId="187" fillId="6" borderId="13" xfId="0" applyFont="1" applyFill="1" applyBorder="1" applyAlignment="1" applyProtection="1">
      <alignment horizontal="center" vertical="center"/>
    </xf>
    <xf numFmtId="0" fontId="187" fillId="6" borderId="12" xfId="0" applyFont="1" applyFill="1" applyBorder="1" applyAlignment="1" applyProtection="1">
      <alignment horizontal="center" vertical="center"/>
    </xf>
    <xf numFmtId="0" fontId="176" fillId="0" borderId="9" xfId="0" applyFont="1" applyBorder="1" applyAlignment="1">
      <alignment horizontal="center" vertical="center" wrapText="1"/>
    </xf>
    <xf numFmtId="0" fontId="176" fillId="0" borderId="0" xfId="0" applyFont="1" applyBorder="1" applyAlignment="1">
      <alignment horizontal="center" vertical="center" wrapText="1"/>
    </xf>
    <xf numFmtId="0" fontId="162" fillId="2" borderId="38" xfId="0" applyFont="1" applyFill="1" applyBorder="1" applyAlignment="1" applyProtection="1">
      <alignment horizontal="center" vertical="center"/>
      <protection locked="0"/>
    </xf>
    <xf numFmtId="0" fontId="187" fillId="3" borderId="13" xfId="0" applyFont="1" applyFill="1" applyBorder="1" applyAlignment="1" applyProtection="1">
      <alignment horizontal="center" vertical="center"/>
    </xf>
    <xf numFmtId="0" fontId="187" fillId="3" borderId="12" xfId="0" applyFont="1" applyFill="1" applyBorder="1" applyAlignment="1" applyProtection="1">
      <alignment horizontal="center" vertical="center"/>
    </xf>
    <xf numFmtId="0" fontId="187" fillId="3" borderId="14" xfId="0" applyFont="1" applyFill="1" applyBorder="1" applyAlignment="1" applyProtection="1">
      <alignment horizontal="center" vertical="center"/>
    </xf>
    <xf numFmtId="0" fontId="162" fillId="2" borderId="39" xfId="0" applyFont="1" applyFill="1" applyBorder="1" applyAlignment="1" applyProtection="1">
      <alignment horizontal="center" vertical="center"/>
      <protection locked="0"/>
    </xf>
    <xf numFmtId="0" fontId="187" fillId="10" borderId="13" xfId="0" applyFont="1" applyFill="1" applyBorder="1" applyAlignment="1">
      <alignment horizontal="right" vertical="center"/>
    </xf>
    <xf numFmtId="0" fontId="187" fillId="10" borderId="12" xfId="0" applyFont="1" applyFill="1" applyBorder="1" applyAlignment="1">
      <alignment horizontal="right" vertical="center"/>
    </xf>
    <xf numFmtId="0" fontId="158" fillId="0" borderId="34" xfId="0" applyFont="1" applyFill="1" applyBorder="1" applyAlignment="1" applyProtection="1">
      <alignment horizontal="center" vertical="center"/>
      <protection locked="0"/>
    </xf>
    <xf numFmtId="0" fontId="158" fillId="13" borderId="43" xfId="0" applyFont="1" applyFill="1" applyBorder="1" applyAlignment="1" applyProtection="1">
      <alignment horizontal="left"/>
      <protection locked="0"/>
    </xf>
    <xf numFmtId="0" fontId="158" fillId="13" borderId="70" xfId="0" applyFont="1" applyFill="1" applyBorder="1" applyAlignment="1" applyProtection="1">
      <alignment horizontal="left"/>
      <protection locked="0"/>
    </xf>
    <xf numFmtId="0" fontId="162" fillId="2" borderId="6" xfId="0" applyFont="1" applyFill="1" applyBorder="1" applyAlignment="1" applyProtection="1">
      <alignment horizontal="left" vertical="center"/>
      <protection locked="0"/>
    </xf>
    <xf numFmtId="0" fontId="187" fillId="4" borderId="13" xfId="0" applyFont="1" applyFill="1" applyBorder="1" applyAlignment="1" applyProtection="1">
      <alignment horizontal="center" vertical="center"/>
      <protection locked="0"/>
    </xf>
    <xf numFmtId="0" fontId="187" fillId="4" borderId="12" xfId="0" applyFont="1" applyFill="1" applyBorder="1" applyAlignment="1" applyProtection="1">
      <alignment horizontal="center" vertical="center"/>
      <protection locked="0"/>
    </xf>
    <xf numFmtId="0" fontId="158" fillId="47" borderId="13" xfId="0" applyFont="1" applyFill="1" applyBorder="1" applyAlignment="1" applyProtection="1">
      <alignment horizontal="left" vertical="center"/>
      <protection locked="0"/>
    </xf>
    <xf numFmtId="0" fontId="158" fillId="47" borderId="14" xfId="0" applyFont="1" applyFill="1" applyBorder="1" applyAlignment="1" applyProtection="1">
      <alignment horizontal="left" vertical="center"/>
      <protection locked="0"/>
    </xf>
    <xf numFmtId="0" fontId="162" fillId="2" borderId="38" xfId="0" applyFont="1" applyFill="1" applyBorder="1" applyAlignment="1" applyProtection="1">
      <alignment horizontal="left"/>
      <protection locked="0"/>
    </xf>
    <xf numFmtId="0" fontId="187" fillId="10" borderId="13" xfId="0" applyFont="1" applyFill="1" applyBorder="1" applyAlignment="1" applyProtection="1">
      <alignment horizontal="center" vertical="center"/>
      <protection locked="0"/>
    </xf>
    <xf numFmtId="0" fontId="187" fillId="10" borderId="12" xfId="0" applyFont="1" applyFill="1" applyBorder="1" applyAlignment="1" applyProtection="1">
      <alignment horizontal="center" vertical="center"/>
      <protection locked="0"/>
    </xf>
    <xf numFmtId="0" fontId="187" fillId="10" borderId="14" xfId="0" applyFont="1" applyFill="1" applyBorder="1" applyAlignment="1" applyProtection="1">
      <alignment horizontal="center" vertical="center"/>
      <protection locked="0"/>
    </xf>
    <xf numFmtId="0" fontId="187" fillId="45" borderId="13" xfId="0" applyFont="1" applyFill="1" applyBorder="1" applyAlignment="1" applyProtection="1">
      <alignment horizontal="center" vertical="center"/>
      <protection locked="0"/>
    </xf>
    <xf numFmtId="0" fontId="187" fillId="45" borderId="12" xfId="0" applyFont="1" applyFill="1" applyBorder="1" applyAlignment="1" applyProtection="1">
      <alignment horizontal="center" vertical="center"/>
      <protection locked="0"/>
    </xf>
    <xf numFmtId="0" fontId="187" fillId="45" borderId="14" xfId="0" applyFont="1" applyFill="1" applyBorder="1" applyAlignment="1" applyProtection="1">
      <alignment horizontal="center" vertical="center"/>
      <protection locked="0"/>
    </xf>
    <xf numFmtId="0" fontId="167" fillId="0" borderId="34" xfId="0" applyFont="1" applyBorder="1" applyAlignment="1" applyProtection="1">
      <alignment horizontal="center" vertical="center"/>
      <protection locked="0"/>
    </xf>
    <xf numFmtId="0" fontId="187" fillId="9" borderId="13" xfId="0" applyFont="1" applyFill="1" applyBorder="1" applyAlignment="1" applyProtection="1">
      <alignment horizontal="right" vertical="center"/>
      <protection locked="0"/>
    </xf>
    <xf numFmtId="0" fontId="187" fillId="9" borderId="12" xfId="0" applyFont="1" applyFill="1" applyBorder="1" applyAlignment="1" applyProtection="1">
      <alignment horizontal="right" vertical="center"/>
      <protection locked="0"/>
    </xf>
    <xf numFmtId="0" fontId="152" fillId="0" borderId="64" xfId="0" applyFont="1" applyBorder="1" applyAlignment="1" applyProtection="1">
      <alignment horizontal="center" vertical="center" wrapText="1"/>
      <protection locked="0"/>
    </xf>
    <xf numFmtId="0" fontId="152" fillId="0" borderId="66" xfId="0" applyFont="1" applyBorder="1" applyAlignment="1" applyProtection="1">
      <alignment horizontal="center" vertical="center" wrapText="1"/>
      <protection locked="0"/>
    </xf>
    <xf numFmtId="0" fontId="158" fillId="47" borderId="63" xfId="0" applyFont="1" applyFill="1" applyBorder="1" applyAlignment="1" applyProtection="1">
      <alignment horizontal="left" vertical="center"/>
      <protection locked="0"/>
    </xf>
    <xf numFmtId="0" fontId="158" fillId="47" borderId="38" xfId="0" applyFont="1" applyFill="1" applyBorder="1" applyAlignment="1" applyProtection="1">
      <alignment horizontal="left" vertical="center"/>
      <protection locked="0"/>
    </xf>
    <xf numFmtId="0" fontId="167" fillId="0" borderId="34" xfId="0" applyFont="1" applyBorder="1" applyAlignment="1" applyProtection="1">
      <alignment horizontal="center"/>
      <protection locked="0"/>
    </xf>
    <xf numFmtId="0" fontId="158" fillId="0" borderId="13" xfId="0" applyFont="1" applyBorder="1" applyAlignment="1" applyProtection="1">
      <alignment horizontal="center"/>
    </xf>
    <xf numFmtId="0" fontId="158" fillId="0" borderId="12" xfId="0" applyFont="1" applyBorder="1" applyAlignment="1" applyProtection="1">
      <alignment horizontal="center"/>
    </xf>
    <xf numFmtId="0" fontId="158" fillId="0" borderId="14" xfId="0" applyFont="1" applyBorder="1" applyAlignment="1" applyProtection="1">
      <alignment horizontal="center"/>
    </xf>
    <xf numFmtId="0" fontId="158" fillId="0" borderId="13" xfId="0" applyFont="1" applyBorder="1" applyAlignment="1" applyProtection="1">
      <alignment horizontal="center" vertical="center"/>
    </xf>
    <xf numFmtId="0" fontId="152" fillId="0" borderId="13" xfId="0" applyFont="1" applyBorder="1" applyAlignment="1" applyProtection="1">
      <alignment horizontal="center"/>
    </xf>
    <xf numFmtId="0" fontId="152" fillId="0" borderId="14" xfId="0" applyFont="1" applyBorder="1" applyAlignment="1" applyProtection="1">
      <alignment horizontal="center"/>
    </xf>
    <xf numFmtId="0" fontId="152" fillId="13" borderId="13" xfId="0" applyFont="1" applyFill="1" applyBorder="1" applyAlignment="1" applyProtection="1">
      <alignment horizontal="center"/>
      <protection locked="0"/>
    </xf>
    <xf numFmtId="0" fontId="152" fillId="13" borderId="14" xfId="0" applyFont="1" applyFill="1" applyBorder="1" applyAlignment="1" applyProtection="1">
      <alignment horizontal="center"/>
      <protection locked="0"/>
    </xf>
    <xf numFmtId="0" fontId="152" fillId="13" borderId="43" xfId="0" applyFont="1" applyFill="1" applyBorder="1" applyAlignment="1" applyProtection="1">
      <alignment horizontal="left"/>
      <protection locked="0"/>
    </xf>
    <xf numFmtId="0" fontId="152" fillId="13" borderId="70" xfId="0" applyFont="1" applyFill="1" applyBorder="1" applyAlignment="1" applyProtection="1">
      <alignment horizontal="left"/>
      <protection locked="0"/>
    </xf>
    <xf numFmtId="0" fontId="158" fillId="0" borderId="32" xfId="0" applyFont="1" applyBorder="1" applyAlignment="1" applyProtection="1">
      <alignment horizontal="center"/>
    </xf>
    <xf numFmtId="0" fontId="158" fillId="0" borderId="2" xfId="0" applyFont="1" applyBorder="1" applyAlignment="1" applyProtection="1">
      <alignment horizontal="center"/>
    </xf>
    <xf numFmtId="0" fontId="167" fillId="0" borderId="34" xfId="0" applyFont="1" applyBorder="1" applyAlignment="1" applyProtection="1">
      <alignment horizontal="center" vertical="center" wrapText="1"/>
      <protection locked="0"/>
    </xf>
    <xf numFmtId="0" fontId="187" fillId="6" borderId="14" xfId="0" applyFont="1" applyFill="1" applyBorder="1" applyAlignment="1" applyProtection="1">
      <alignment horizontal="center" vertical="center"/>
    </xf>
    <xf numFmtId="0" fontId="158" fillId="13" borderId="13" xfId="0" applyFont="1" applyFill="1" applyBorder="1" applyAlignment="1" applyProtection="1">
      <alignment horizontal="left"/>
      <protection locked="0"/>
    </xf>
    <xf numFmtId="0" fontId="158" fillId="13" borderId="12" xfId="0" applyFont="1" applyFill="1" applyBorder="1" applyAlignment="1" applyProtection="1">
      <alignment horizontal="left"/>
      <protection locked="0"/>
    </xf>
    <xf numFmtId="0" fontId="158" fillId="13" borderId="14" xfId="0" applyFont="1" applyFill="1" applyBorder="1" applyAlignment="1" applyProtection="1">
      <alignment horizontal="left"/>
      <protection locked="0"/>
    </xf>
    <xf numFmtId="0" fontId="13" fillId="0" borderId="0" xfId="0" applyFont="1" applyBorder="1" applyAlignment="1">
      <alignment horizontal="left"/>
    </xf>
    <xf numFmtId="0" fontId="162" fillId="2" borderId="48" xfId="0" applyFont="1" applyFill="1" applyBorder="1" applyAlignment="1" applyProtection="1">
      <alignment horizontal="center" vertical="center"/>
      <protection locked="0"/>
    </xf>
    <xf numFmtId="0" fontId="162" fillId="2" borderId="46" xfId="0" applyFont="1" applyFill="1" applyBorder="1" applyAlignment="1" applyProtection="1">
      <alignment horizontal="center" vertical="center"/>
      <protection locked="0"/>
    </xf>
    <xf numFmtId="175" fontId="162" fillId="0" borderId="50" xfId="1" applyNumberFormat="1" applyFont="1" applyFill="1" applyBorder="1" applyAlignment="1">
      <alignment horizontal="center" vertical="center"/>
    </xf>
    <xf numFmtId="175" fontId="162" fillId="0" borderId="55" xfId="1" applyNumberFormat="1" applyFont="1" applyFill="1" applyBorder="1" applyAlignment="1">
      <alignment horizontal="center" vertical="center"/>
    </xf>
    <xf numFmtId="175" fontId="162" fillId="0" borderId="46" xfId="1" applyNumberFormat="1" applyFont="1" applyFill="1" applyBorder="1" applyAlignment="1">
      <alignment horizontal="center" vertical="center"/>
    </xf>
    <xf numFmtId="0" fontId="217" fillId="48" borderId="13" xfId="0" applyFont="1" applyFill="1" applyBorder="1" applyAlignment="1" applyProtection="1">
      <alignment horizontal="center" vertical="top"/>
    </xf>
    <xf numFmtId="0" fontId="217" fillId="48" borderId="12" xfId="0" applyFont="1" applyFill="1" applyBorder="1" applyAlignment="1" applyProtection="1">
      <alignment horizontal="center" vertical="top"/>
    </xf>
    <xf numFmtId="0" fontId="217" fillId="48" borderId="14" xfId="0" applyFont="1" applyFill="1" applyBorder="1" applyAlignment="1" applyProtection="1">
      <alignment horizontal="center" vertical="top"/>
    </xf>
    <xf numFmtId="0" fontId="13" fillId="13" borderId="0" xfId="0" applyFont="1" applyFill="1" applyBorder="1" applyAlignment="1">
      <alignment horizontal="left"/>
    </xf>
    <xf numFmtId="175" fontId="162" fillId="0" borderId="63" xfId="1" applyNumberFormat="1" applyFont="1" applyFill="1" applyBorder="1" applyAlignment="1">
      <alignment horizontal="center" vertical="center"/>
    </xf>
    <xf numFmtId="175" fontId="162" fillId="0" borderId="17" xfId="1" applyNumberFormat="1" applyFont="1" applyFill="1" applyBorder="1" applyAlignment="1">
      <alignment horizontal="center" vertical="center"/>
    </xf>
    <xf numFmtId="175" fontId="162" fillId="0" borderId="38" xfId="1" applyNumberFormat="1" applyFont="1" applyFill="1" applyBorder="1" applyAlignment="1">
      <alignment horizontal="center" vertical="center"/>
    </xf>
    <xf numFmtId="0" fontId="162" fillId="28" borderId="101" xfId="0" applyFont="1" applyFill="1" applyBorder="1" applyAlignment="1" applyProtection="1">
      <alignment horizontal="center" vertical="center"/>
    </xf>
    <xf numFmtId="0" fontId="162" fillId="28" borderId="51" xfId="0" applyFont="1" applyFill="1" applyBorder="1" applyAlignment="1" applyProtection="1">
      <alignment horizontal="center" vertical="center"/>
    </xf>
    <xf numFmtId="175" fontId="13" fillId="4" borderId="13" xfId="1" applyNumberFormat="1" applyFont="1" applyFill="1" applyBorder="1" applyAlignment="1">
      <alignment horizontal="center" vertical="center"/>
    </xf>
    <xf numFmtId="175" fontId="13" fillId="4" borderId="12" xfId="1" applyNumberFormat="1" applyFont="1" applyFill="1" applyBorder="1" applyAlignment="1">
      <alignment horizontal="center" vertical="center"/>
    </xf>
    <xf numFmtId="0" fontId="13" fillId="0" borderId="13" xfId="0" applyFont="1" applyBorder="1" applyAlignment="1">
      <alignment horizontal="center"/>
    </xf>
    <xf numFmtId="0" fontId="13" fillId="0" borderId="103" xfId="0" applyFont="1" applyBorder="1" applyAlignment="1">
      <alignment horizontal="center"/>
    </xf>
    <xf numFmtId="0" fontId="162" fillId="28" borderId="57" xfId="0" applyFont="1" applyFill="1" applyBorder="1" applyAlignment="1" applyProtection="1">
      <alignment horizontal="left" vertical="center"/>
    </xf>
    <xf numFmtId="0" fontId="162" fillId="28" borderId="96" xfId="0" applyFont="1" applyFill="1" applyBorder="1" applyAlignment="1" applyProtection="1">
      <alignment horizontal="left" vertical="center"/>
    </xf>
    <xf numFmtId="0" fontId="162" fillId="28" borderId="68" xfId="0" applyFont="1" applyFill="1" applyBorder="1" applyAlignment="1" applyProtection="1">
      <alignment horizontal="left" vertical="center"/>
    </xf>
    <xf numFmtId="0" fontId="217" fillId="26" borderId="13" xfId="0" applyFont="1" applyFill="1" applyBorder="1" applyAlignment="1" applyProtection="1">
      <alignment horizontal="center" vertical="center"/>
    </xf>
    <xf numFmtId="0" fontId="27" fillId="26" borderId="12" xfId="0" applyFont="1" applyFill="1" applyBorder="1" applyAlignment="1" applyProtection="1">
      <alignment horizontal="center" vertical="center"/>
    </xf>
    <xf numFmtId="0" fontId="13" fillId="0" borderId="0" xfId="0" applyFont="1" applyBorder="1" applyAlignment="1">
      <alignment horizontal="center"/>
    </xf>
    <xf numFmtId="0" fontId="162" fillId="2" borderId="101" xfId="0" applyFont="1" applyFill="1" applyBorder="1" applyAlignment="1" applyProtection="1">
      <alignment horizontal="center" vertical="center"/>
      <protection locked="0"/>
    </xf>
    <xf numFmtId="0" fontId="162" fillId="2" borderId="51" xfId="0" applyFont="1" applyFill="1" applyBorder="1" applyAlignment="1" applyProtection="1">
      <alignment horizontal="center" vertical="center"/>
      <protection locked="0"/>
    </xf>
    <xf numFmtId="175" fontId="162" fillId="0" borderId="57" xfId="1" applyNumberFormat="1" applyFont="1" applyFill="1" applyBorder="1" applyAlignment="1">
      <alignment horizontal="center" vertical="center"/>
    </xf>
    <xf numFmtId="175" fontId="162" fillId="0" borderId="96" xfId="1" applyNumberFormat="1" applyFont="1" applyFill="1" applyBorder="1" applyAlignment="1">
      <alignment horizontal="center" vertical="center"/>
    </xf>
    <xf numFmtId="175" fontId="162" fillId="0" borderId="51" xfId="1" applyNumberFormat="1" applyFont="1" applyFill="1" applyBorder="1" applyAlignment="1">
      <alignment horizontal="center" vertical="center"/>
    </xf>
    <xf numFmtId="0" fontId="162" fillId="2" borderId="57" xfId="0" applyFont="1" applyFill="1" applyBorder="1" applyAlignment="1" applyProtection="1">
      <alignment horizontal="left" vertical="center"/>
      <protection locked="0"/>
    </xf>
    <xf numFmtId="0" fontId="162" fillId="2" borderId="68" xfId="0" applyFont="1" applyFill="1" applyBorder="1" applyAlignment="1" applyProtection="1">
      <alignment horizontal="left" vertical="center"/>
      <protection locked="0"/>
    </xf>
    <xf numFmtId="0" fontId="13" fillId="0" borderId="13" xfId="0" applyFont="1" applyBorder="1" applyAlignment="1">
      <alignment horizontal="center" vertical="center"/>
    </xf>
    <xf numFmtId="0" fontId="13" fillId="0" borderId="103" xfId="0" applyFont="1" applyBorder="1" applyAlignment="1">
      <alignment horizontal="center" vertical="center"/>
    </xf>
    <xf numFmtId="0" fontId="13" fillId="0" borderId="65" xfId="0" applyFont="1" applyBorder="1" applyAlignment="1" applyProtection="1">
      <alignment horizontal="center" vertical="center"/>
    </xf>
    <xf numFmtId="0" fontId="13" fillId="0" borderId="12" xfId="0" applyFont="1" applyBorder="1" applyAlignment="1" applyProtection="1">
      <alignment horizontal="center" vertical="center"/>
    </xf>
    <xf numFmtId="0" fontId="13" fillId="0" borderId="14" xfId="0" applyFont="1" applyBorder="1" applyAlignment="1" applyProtection="1">
      <alignment horizontal="center" vertical="center"/>
    </xf>
    <xf numFmtId="0" fontId="13" fillId="0" borderId="0" xfId="0" applyFont="1" applyBorder="1" applyAlignment="1">
      <alignment horizontal="center" vertical="center"/>
    </xf>
    <xf numFmtId="0" fontId="0" fillId="2" borderId="3" xfId="0" applyFill="1" applyBorder="1" applyAlignment="1" applyProtection="1">
      <alignment horizontal="left"/>
      <protection locked="0"/>
    </xf>
    <xf numFmtId="0" fontId="0" fillId="2" borderId="21" xfId="0" applyFill="1" applyBorder="1" applyAlignment="1" applyProtection="1">
      <alignment horizontal="left"/>
      <protection locked="0"/>
    </xf>
    <xf numFmtId="0" fontId="162" fillId="19" borderId="28" xfId="0" applyFont="1" applyFill="1" applyBorder="1" applyAlignment="1">
      <alignment horizontal="left" vertical="center"/>
    </xf>
    <xf numFmtId="0" fontId="162" fillId="19" borderId="29" xfId="0" applyFont="1" applyFill="1" applyBorder="1" applyAlignment="1">
      <alignment horizontal="left" vertical="center"/>
    </xf>
    <xf numFmtId="0" fontId="0" fillId="2" borderId="41" xfId="0" applyFill="1" applyBorder="1" applyAlignment="1" applyProtection="1">
      <alignment horizontal="left"/>
      <protection locked="0"/>
    </xf>
    <xf numFmtId="0" fontId="0" fillId="2" borderId="42" xfId="0" applyFill="1" applyBorder="1" applyAlignment="1" applyProtection="1">
      <alignment horizontal="left"/>
      <protection locked="0"/>
    </xf>
    <xf numFmtId="0" fontId="13" fillId="0" borderId="0" xfId="0" applyFont="1" applyFill="1" applyBorder="1" applyAlignment="1">
      <alignment horizontal="center" vertical="center"/>
    </xf>
    <xf numFmtId="0" fontId="27" fillId="24" borderId="43" xfId="0" applyFont="1" applyFill="1" applyBorder="1" applyAlignment="1" applyProtection="1">
      <alignment horizontal="center" vertical="top"/>
    </xf>
    <xf numFmtId="0" fontId="27" fillId="24" borderId="11" xfId="0" applyFont="1" applyFill="1" applyBorder="1" applyAlignment="1" applyProtection="1">
      <alignment horizontal="center" vertical="top"/>
    </xf>
    <xf numFmtId="0" fontId="27" fillId="24" borderId="12" xfId="0" applyFont="1" applyFill="1" applyBorder="1" applyAlignment="1" applyProtection="1">
      <alignment horizontal="center" vertical="top"/>
    </xf>
    <xf numFmtId="0" fontId="27" fillId="24" borderId="14" xfId="0" applyFont="1" applyFill="1" applyBorder="1" applyAlignment="1" applyProtection="1">
      <alignment horizontal="center" vertical="top"/>
    </xf>
    <xf numFmtId="0" fontId="27" fillId="23" borderId="13" xfId="0" applyFont="1" applyFill="1" applyBorder="1" applyAlignment="1">
      <alignment horizontal="center" vertical="center"/>
    </xf>
    <xf numFmtId="0" fontId="27" fillId="23" borderId="12" xfId="0" applyFont="1" applyFill="1" applyBorder="1" applyAlignment="1">
      <alignment horizontal="center" vertical="center"/>
    </xf>
    <xf numFmtId="0" fontId="170" fillId="2" borderId="48" xfId="0" applyFont="1" applyFill="1" applyBorder="1" applyAlignment="1" applyProtection="1">
      <alignment horizontal="left" vertical="center"/>
      <protection locked="0"/>
    </xf>
    <xf numFmtId="0" fontId="170" fillId="2" borderId="46" xfId="0" applyFont="1" applyFill="1" applyBorder="1" applyAlignment="1" applyProtection="1">
      <alignment horizontal="left" vertical="center"/>
      <protection locked="0"/>
    </xf>
    <xf numFmtId="0" fontId="20" fillId="2" borderId="49" xfId="0" applyFont="1" applyFill="1" applyBorder="1" applyAlignment="1" applyProtection="1">
      <alignment horizontal="left"/>
      <protection locked="0"/>
    </xf>
    <xf numFmtId="0" fontId="20" fillId="2" borderId="41" xfId="0" applyFont="1" applyFill="1" applyBorder="1" applyAlignment="1" applyProtection="1">
      <alignment horizontal="left"/>
      <protection locked="0"/>
    </xf>
    <xf numFmtId="0" fontId="20" fillId="2" borderId="20" xfId="0" applyFont="1" applyFill="1" applyBorder="1" applyAlignment="1" applyProtection="1">
      <alignment horizontal="left"/>
      <protection locked="0"/>
    </xf>
    <xf numFmtId="0" fontId="20" fillId="2" borderId="3" xfId="0" applyFont="1" applyFill="1" applyBorder="1" applyAlignment="1" applyProtection="1">
      <alignment horizontal="left"/>
      <protection locked="0"/>
    </xf>
    <xf numFmtId="0" fontId="20" fillId="2" borderId="27" xfId="0" applyFont="1" applyFill="1" applyBorder="1" applyAlignment="1" applyProtection="1">
      <alignment horizontal="left"/>
      <protection locked="0"/>
    </xf>
    <xf numFmtId="0" fontId="20" fillId="2" borderId="28" xfId="0" applyFont="1" applyFill="1" applyBorder="1" applyAlignment="1" applyProtection="1">
      <alignment horizontal="left"/>
      <protection locked="0"/>
    </xf>
    <xf numFmtId="0" fontId="0" fillId="2" borderId="28" xfId="0" applyFill="1" applyBorder="1" applyAlignment="1" applyProtection="1">
      <alignment horizontal="left"/>
      <protection locked="0"/>
    </xf>
    <xf numFmtId="0" fontId="0" fillId="2" borderId="29" xfId="0" applyFill="1" applyBorder="1" applyAlignment="1" applyProtection="1">
      <alignment horizontal="left"/>
      <protection locked="0"/>
    </xf>
    <xf numFmtId="0" fontId="170" fillId="2" borderId="47" xfId="0" applyFont="1" applyFill="1" applyBorder="1" applyAlignment="1" applyProtection="1">
      <alignment horizontal="left" vertical="center"/>
      <protection locked="0"/>
    </xf>
    <xf numFmtId="0" fontId="170" fillId="2" borderId="38" xfId="0" applyFont="1" applyFill="1" applyBorder="1" applyAlignment="1" applyProtection="1">
      <alignment horizontal="left" vertical="center"/>
      <protection locked="0"/>
    </xf>
    <xf numFmtId="0" fontId="13" fillId="13" borderId="0" xfId="0" applyFont="1" applyFill="1" applyBorder="1" applyAlignment="1">
      <alignment horizontal="left" vertical="center"/>
    </xf>
    <xf numFmtId="0" fontId="217" fillId="49" borderId="13" xfId="0" applyFont="1" applyFill="1" applyBorder="1" applyAlignment="1" applyProtection="1">
      <alignment horizontal="center" vertical="center"/>
    </xf>
    <xf numFmtId="0" fontId="217" fillId="49" borderId="12" xfId="0" applyFont="1" applyFill="1" applyBorder="1" applyAlignment="1" applyProtection="1">
      <alignment horizontal="center" vertical="center"/>
    </xf>
    <xf numFmtId="0" fontId="217" fillId="49" borderId="14" xfId="0" applyFont="1" applyFill="1" applyBorder="1" applyAlignment="1" applyProtection="1">
      <alignment horizontal="center" vertical="center"/>
    </xf>
    <xf numFmtId="43" fontId="162" fillId="2" borderId="63" xfId="1" applyNumberFormat="1" applyFont="1" applyFill="1" applyBorder="1" applyAlignment="1" applyProtection="1">
      <alignment horizontal="left" vertical="center"/>
      <protection locked="0"/>
    </xf>
    <xf numFmtId="43" fontId="162" fillId="2" borderId="17" xfId="1" applyNumberFormat="1" applyFont="1" applyFill="1" applyBorder="1" applyAlignment="1" applyProtection="1">
      <alignment horizontal="left" vertical="center"/>
      <protection locked="0"/>
    </xf>
    <xf numFmtId="43" fontId="162" fillId="2" borderId="54" xfId="1" applyNumberFormat="1" applyFont="1" applyFill="1" applyBorder="1" applyAlignment="1" applyProtection="1">
      <alignment horizontal="left" vertical="center"/>
      <protection locked="0"/>
    </xf>
    <xf numFmtId="0" fontId="162" fillId="28" borderId="101" xfId="0" applyFont="1" applyFill="1" applyBorder="1" applyAlignment="1" applyProtection="1">
      <alignment horizontal="center" vertical="center"/>
      <protection locked="0"/>
    </xf>
    <xf numFmtId="0" fontId="162" fillId="28" borderId="51" xfId="0" applyFont="1" applyFill="1" applyBorder="1" applyAlignment="1" applyProtection="1">
      <alignment horizontal="center" vertical="center"/>
      <protection locked="0"/>
    </xf>
    <xf numFmtId="0" fontId="13" fillId="0" borderId="0" xfId="0" applyFont="1" applyBorder="1" applyAlignment="1" applyProtection="1">
      <alignment horizontal="center" vertical="center"/>
    </xf>
    <xf numFmtId="0" fontId="13" fillId="13" borderId="0" xfId="0" applyFont="1" applyFill="1" applyBorder="1" applyAlignment="1" applyProtection="1">
      <alignment horizontal="left" vertical="center"/>
    </xf>
    <xf numFmtId="0" fontId="13" fillId="0" borderId="13" xfId="0" applyFont="1" applyBorder="1" applyAlignment="1" applyProtection="1">
      <alignment horizontal="center" vertical="center"/>
    </xf>
    <xf numFmtId="0" fontId="13" fillId="0" borderId="103" xfId="0" applyFont="1" applyBorder="1" applyAlignment="1" applyProtection="1">
      <alignment horizontal="center" vertical="center"/>
    </xf>
    <xf numFmtId="0" fontId="13" fillId="0" borderId="43" xfId="0" applyFont="1" applyBorder="1" applyAlignment="1">
      <alignment horizontal="center" vertical="center"/>
    </xf>
    <xf numFmtId="0" fontId="13" fillId="0" borderId="61" xfId="0" applyFont="1" applyBorder="1" applyAlignment="1">
      <alignment horizontal="center" vertical="center"/>
    </xf>
    <xf numFmtId="0" fontId="13" fillId="0" borderId="32" xfId="0" applyFont="1" applyBorder="1" applyAlignment="1">
      <alignment horizontal="center" vertical="center"/>
    </xf>
    <xf numFmtId="0" fontId="13" fillId="0" borderId="52" xfId="0" applyFont="1" applyBorder="1" applyAlignment="1">
      <alignment horizontal="center" vertical="center"/>
    </xf>
    <xf numFmtId="0" fontId="170" fillId="2" borderId="101" xfId="0" applyFont="1" applyFill="1" applyBorder="1" applyAlignment="1" applyProtection="1">
      <alignment horizontal="left" vertical="center"/>
      <protection locked="0"/>
    </xf>
    <xf numFmtId="0" fontId="170" fillId="2" borderId="51" xfId="0" applyFont="1" applyFill="1" applyBorder="1" applyAlignment="1" applyProtection="1">
      <alignment horizontal="left" vertical="center"/>
      <protection locked="0"/>
    </xf>
    <xf numFmtId="0" fontId="162" fillId="28" borderId="41" xfId="0" applyFont="1" applyFill="1" applyBorder="1" applyAlignment="1">
      <alignment horizontal="left" vertical="center"/>
    </xf>
    <xf numFmtId="0" fontId="162" fillId="28" borderId="42" xfId="0" applyFont="1" applyFill="1" applyBorder="1" applyAlignment="1">
      <alignment horizontal="left" vertical="center"/>
    </xf>
    <xf numFmtId="0" fontId="162" fillId="19" borderId="3" xfId="0" applyFont="1" applyFill="1" applyBorder="1" applyAlignment="1">
      <alignment horizontal="left" vertical="center"/>
    </xf>
    <xf numFmtId="0" fontId="162" fillId="19" borderId="21" xfId="0" applyFont="1" applyFill="1" applyBorder="1" applyAlignment="1">
      <alignment horizontal="left" vertical="center"/>
    </xf>
    <xf numFmtId="0" fontId="27" fillId="23" borderId="13" xfId="0" applyFont="1" applyFill="1" applyBorder="1" applyAlignment="1" applyProtection="1">
      <alignment horizontal="center" vertical="top"/>
    </xf>
    <xf numFmtId="0" fontId="27" fillId="23" borderId="12" xfId="0" applyFont="1" applyFill="1" applyBorder="1" applyAlignment="1" applyProtection="1">
      <alignment horizontal="center" vertical="top"/>
    </xf>
    <xf numFmtId="0" fontId="27" fillId="23" borderId="14" xfId="0" applyFont="1" applyFill="1" applyBorder="1" applyAlignment="1" applyProtection="1">
      <alignment horizontal="center" vertical="top"/>
    </xf>
    <xf numFmtId="0" fontId="217" fillId="27" borderId="13" xfId="0" applyFont="1" applyFill="1" applyBorder="1" applyAlignment="1">
      <alignment horizontal="center" vertical="center"/>
    </xf>
    <xf numFmtId="0" fontId="217" fillId="27" borderId="12" xfId="0" applyFont="1" applyFill="1" applyBorder="1" applyAlignment="1">
      <alignment horizontal="center" vertical="center"/>
    </xf>
    <xf numFmtId="0" fontId="13" fillId="0" borderId="49" xfId="0" applyFont="1" applyBorder="1" applyAlignment="1">
      <alignment horizontal="center" vertical="center"/>
    </xf>
    <xf numFmtId="0" fontId="13" fillId="0" borderId="41" xfId="0" applyFont="1" applyBorder="1" applyAlignment="1">
      <alignment horizontal="center" vertical="center"/>
    </xf>
    <xf numFmtId="0" fontId="13" fillId="0" borderId="27" xfId="0" applyFont="1" applyBorder="1" applyAlignment="1">
      <alignment horizontal="center" vertical="center"/>
    </xf>
    <xf numFmtId="0" fontId="13" fillId="0" borderId="28" xfId="0" applyFont="1" applyBorder="1" applyAlignment="1">
      <alignment horizontal="center" vertical="center"/>
    </xf>
    <xf numFmtId="0" fontId="13" fillId="0" borderId="64" xfId="0" applyFont="1" applyBorder="1" applyAlignment="1">
      <alignment horizontal="center" vertical="center"/>
    </xf>
    <xf numFmtId="0" fontId="13" fillId="0" borderId="44" xfId="0" applyFont="1" applyBorder="1" applyAlignment="1">
      <alignment horizontal="center" vertical="center"/>
    </xf>
    <xf numFmtId="0" fontId="162" fillId="2" borderId="27" xfId="0" applyFont="1" applyFill="1" applyBorder="1" applyAlignment="1" applyProtection="1">
      <alignment horizontal="left" vertical="center"/>
      <protection locked="0"/>
    </xf>
    <xf numFmtId="0" fontId="162" fillId="2" borderId="20" xfId="0" applyFont="1" applyFill="1" applyBorder="1" applyAlignment="1" applyProtection="1">
      <alignment horizontal="left" vertical="center"/>
      <protection locked="0"/>
    </xf>
    <xf numFmtId="0" fontId="162" fillId="2" borderId="49" xfId="0" applyFont="1" applyFill="1" applyBorder="1" applyAlignment="1" applyProtection="1">
      <alignment horizontal="left" vertical="center"/>
      <protection locked="0"/>
    </xf>
    <xf numFmtId="0" fontId="115" fillId="25" borderId="13" xfId="0" applyFont="1" applyFill="1" applyBorder="1" applyAlignment="1">
      <alignment horizontal="center" vertical="center"/>
    </xf>
    <xf numFmtId="0" fontId="115" fillId="25" borderId="12" xfId="0" applyFont="1" applyFill="1" applyBorder="1" applyAlignment="1">
      <alignment horizontal="center" vertical="center"/>
    </xf>
    <xf numFmtId="0" fontId="27" fillId="24" borderId="13" xfId="0" applyFont="1" applyFill="1" applyBorder="1" applyAlignment="1">
      <alignment horizontal="center" vertical="center"/>
    </xf>
    <xf numFmtId="0" fontId="27" fillId="24" borderId="12" xfId="0" applyFont="1" applyFill="1" applyBorder="1" applyAlignment="1">
      <alignment horizontal="center" vertical="center"/>
    </xf>
    <xf numFmtId="0" fontId="13" fillId="15" borderId="0" xfId="0" applyFont="1" applyFill="1" applyBorder="1" applyAlignment="1">
      <alignment horizontal="left"/>
    </xf>
    <xf numFmtId="0" fontId="13" fillId="0" borderId="63" xfId="0" applyFont="1" applyFill="1" applyBorder="1" applyAlignment="1" applyProtection="1">
      <alignment horizontal="left" vertical="center"/>
      <protection locked="0"/>
    </xf>
    <xf numFmtId="0" fontId="13" fillId="0" borderId="38" xfId="0" applyFont="1" applyFill="1" applyBorder="1" applyAlignment="1" applyProtection="1">
      <alignment horizontal="left" vertical="center"/>
      <protection locked="0"/>
    </xf>
    <xf numFmtId="0" fontId="0" fillId="2" borderId="63" xfId="0" applyFill="1" applyBorder="1" applyAlignment="1" applyProtection="1">
      <alignment horizontal="left"/>
      <protection locked="0"/>
    </xf>
    <xf numFmtId="0" fontId="0" fillId="2" borderId="17" xfId="0" applyFill="1" applyBorder="1" applyAlignment="1" applyProtection="1">
      <alignment horizontal="left"/>
      <protection locked="0"/>
    </xf>
    <xf numFmtId="0" fontId="0" fillId="2" borderId="54" xfId="0" applyFill="1" applyBorder="1" applyAlignment="1" applyProtection="1">
      <alignment horizontal="left"/>
      <protection locked="0"/>
    </xf>
    <xf numFmtId="0" fontId="20" fillId="2" borderId="47" xfId="0" applyFont="1" applyFill="1" applyBorder="1" applyAlignment="1" applyProtection="1">
      <alignment horizontal="left"/>
      <protection locked="0"/>
    </xf>
    <xf numFmtId="0" fontId="20" fillId="2" borderId="38" xfId="0" applyFont="1" applyFill="1" applyBorder="1" applyAlignment="1" applyProtection="1">
      <alignment horizontal="left"/>
      <protection locked="0"/>
    </xf>
    <xf numFmtId="0" fontId="27" fillId="4" borderId="13" xfId="0" applyFont="1" applyFill="1" applyBorder="1" applyAlignment="1" applyProtection="1">
      <alignment horizontal="center" vertical="top"/>
      <protection locked="0"/>
    </xf>
    <xf numFmtId="0" fontId="27" fillId="4" borderId="12" xfId="0" applyFont="1" applyFill="1" applyBorder="1" applyAlignment="1" applyProtection="1">
      <alignment horizontal="center" vertical="top"/>
      <protection locked="0"/>
    </xf>
    <xf numFmtId="0" fontId="27" fillId="4" borderId="14" xfId="0" applyFont="1" applyFill="1" applyBorder="1" applyAlignment="1" applyProtection="1">
      <alignment horizontal="center" vertical="top"/>
      <protection locked="0"/>
    </xf>
    <xf numFmtId="0" fontId="13" fillId="0" borderId="34" xfId="0" applyFont="1" applyFill="1" applyBorder="1" applyAlignment="1" applyProtection="1">
      <alignment horizontal="center" vertical="center"/>
      <protection locked="0"/>
    </xf>
    <xf numFmtId="0" fontId="13" fillId="0" borderId="85" xfId="0" applyFont="1" applyFill="1" applyBorder="1" applyAlignment="1" applyProtection="1">
      <alignment horizontal="center" vertical="center"/>
      <protection locked="0"/>
    </xf>
    <xf numFmtId="0" fontId="47" fillId="4" borderId="13" xfId="0" applyFont="1" applyFill="1" applyBorder="1" applyAlignment="1" applyProtection="1">
      <alignment horizontal="center"/>
    </xf>
    <xf numFmtId="0" fontId="47" fillId="4" borderId="12" xfId="0" applyFont="1" applyFill="1" applyBorder="1" applyAlignment="1" applyProtection="1">
      <alignment horizontal="center"/>
    </xf>
    <xf numFmtId="0" fontId="13" fillId="0" borderId="33" xfId="0" applyFont="1" applyBorder="1" applyAlignment="1" applyProtection="1">
      <alignment horizontal="left"/>
      <protection locked="0"/>
    </xf>
    <xf numFmtId="0" fontId="13" fillId="0" borderId="34" xfId="0" applyFont="1" applyBorder="1" applyAlignment="1" applyProtection="1">
      <alignment horizontal="left"/>
      <protection locked="0"/>
    </xf>
    <xf numFmtId="0" fontId="13" fillId="0" borderId="85" xfId="0" applyFont="1" applyBorder="1" applyAlignment="1" applyProtection="1">
      <alignment horizontal="left"/>
      <protection locked="0"/>
    </xf>
    <xf numFmtId="0" fontId="35" fillId="3" borderId="0" xfId="0" applyFont="1" applyFill="1" applyBorder="1" applyAlignment="1" applyProtection="1">
      <alignment horizontal="left" vertical="center" wrapText="1"/>
    </xf>
    <xf numFmtId="0" fontId="13" fillId="0" borderId="34" xfId="0" applyFont="1" applyFill="1" applyBorder="1" applyAlignment="1">
      <alignment horizontal="center" vertical="center"/>
    </xf>
    <xf numFmtId="0" fontId="13" fillId="0" borderId="85" xfId="0" applyFont="1" applyFill="1" applyBorder="1" applyAlignment="1">
      <alignment horizontal="center" vertical="center"/>
    </xf>
    <xf numFmtId="0" fontId="13" fillId="0" borderId="9" xfId="0" applyFont="1" applyBorder="1" applyAlignment="1">
      <alignment horizontal="center" vertical="center"/>
    </xf>
    <xf numFmtId="0" fontId="13" fillId="0" borderId="110" xfId="0" applyFont="1" applyBorder="1" applyAlignment="1">
      <alignment horizontal="center" vertical="center"/>
    </xf>
    <xf numFmtId="0" fontId="13" fillId="0" borderId="33" xfId="0" applyFont="1" applyBorder="1" applyAlignment="1">
      <alignment horizontal="center" vertical="center"/>
    </xf>
    <xf numFmtId="0" fontId="13" fillId="0" borderId="39" xfId="0" applyFont="1" applyBorder="1" applyAlignment="1">
      <alignment horizontal="center" vertical="center"/>
    </xf>
    <xf numFmtId="0" fontId="27" fillId="4" borderId="13" xfId="0" applyFont="1" applyFill="1" applyBorder="1" applyAlignment="1" applyProtection="1">
      <alignment horizontal="center" vertical="top"/>
    </xf>
    <xf numFmtId="0" fontId="27" fillId="4" borderId="12" xfId="0" applyFont="1" applyFill="1" applyBorder="1" applyAlignment="1" applyProtection="1">
      <alignment horizontal="center" vertical="top"/>
    </xf>
    <xf numFmtId="0" fontId="27" fillId="4" borderId="14" xfId="0" applyFont="1" applyFill="1" applyBorder="1" applyAlignment="1" applyProtection="1">
      <alignment horizontal="center" vertical="top"/>
    </xf>
    <xf numFmtId="0" fontId="13" fillId="0" borderId="102" xfId="0" applyFont="1" applyBorder="1" applyAlignment="1" applyProtection="1">
      <alignment horizontal="center" vertical="center"/>
      <protection locked="0"/>
    </xf>
    <xf numFmtId="0" fontId="13" fillId="0" borderId="75" xfId="0" applyFont="1" applyBorder="1" applyAlignment="1" applyProtection="1">
      <alignment horizontal="center" vertical="center"/>
      <protection locked="0"/>
    </xf>
    <xf numFmtId="0" fontId="13" fillId="0" borderId="33" xfId="0" applyFont="1" applyBorder="1" applyAlignment="1" applyProtection="1">
      <alignment horizontal="center" vertical="center"/>
      <protection locked="0"/>
    </xf>
    <xf numFmtId="0" fontId="13" fillId="0" borderId="39" xfId="0" applyFont="1" applyBorder="1" applyAlignment="1" applyProtection="1">
      <alignment horizontal="center" vertical="center"/>
      <protection locked="0"/>
    </xf>
    <xf numFmtId="0" fontId="47" fillId="4" borderId="13" xfId="0" applyFont="1" applyFill="1" applyBorder="1" applyAlignment="1">
      <alignment horizontal="center"/>
    </xf>
    <xf numFmtId="0" fontId="47" fillId="4" borderId="12" xfId="0" applyFont="1" applyFill="1" applyBorder="1" applyAlignment="1">
      <alignment horizontal="center"/>
    </xf>
    <xf numFmtId="0" fontId="13" fillId="0" borderId="9" xfId="0" applyFont="1" applyBorder="1" applyAlignment="1" applyProtection="1">
      <alignment horizontal="center" vertical="center"/>
      <protection locked="0"/>
    </xf>
    <xf numFmtId="0" fontId="13" fillId="0" borderId="110" xfId="0" applyFont="1" applyBorder="1" applyAlignment="1" applyProtection="1">
      <alignment horizontal="center" vertical="center"/>
      <protection locked="0"/>
    </xf>
    <xf numFmtId="0" fontId="13" fillId="0" borderId="43" xfId="0" applyFont="1" applyBorder="1" applyAlignment="1" applyProtection="1">
      <alignment horizontal="center" vertical="center"/>
      <protection locked="0"/>
    </xf>
    <xf numFmtId="0" fontId="13" fillId="0" borderId="61" xfId="0" applyFont="1" applyBorder="1" applyAlignment="1" applyProtection="1">
      <alignment horizontal="center" vertical="center"/>
      <protection locked="0"/>
    </xf>
    <xf numFmtId="0" fontId="47" fillId="4" borderId="13" xfId="0" applyFont="1" applyFill="1" applyBorder="1" applyAlignment="1" applyProtection="1">
      <alignment horizontal="center"/>
      <protection locked="0"/>
    </xf>
    <xf numFmtId="0" fontId="47" fillId="4" borderId="12" xfId="0" applyFont="1" applyFill="1" applyBorder="1" applyAlignment="1" applyProtection="1">
      <alignment horizontal="center"/>
      <protection locked="0"/>
    </xf>
    <xf numFmtId="0" fontId="15" fillId="2" borderId="47" xfId="0" applyFont="1" applyFill="1" applyBorder="1" applyAlignment="1" applyProtection="1">
      <alignment horizontal="left" vertical="center"/>
      <protection locked="0"/>
    </xf>
    <xf numFmtId="0" fontId="15" fillId="2" borderId="38" xfId="0" applyFont="1" applyFill="1" applyBorder="1" applyAlignment="1" applyProtection="1">
      <alignment horizontal="left" vertical="center"/>
      <protection locked="0"/>
    </xf>
    <xf numFmtId="0" fontId="25" fillId="2" borderId="63" xfId="0" applyFont="1" applyFill="1" applyBorder="1" applyAlignment="1" applyProtection="1">
      <alignment horizontal="left" vertical="center" wrapText="1"/>
      <protection locked="0"/>
    </xf>
    <xf numFmtId="0" fontId="25" fillId="2" borderId="17" xfId="0" applyFont="1" applyFill="1" applyBorder="1" applyAlignment="1" applyProtection="1">
      <alignment horizontal="left" vertical="center" wrapText="1"/>
      <protection locked="0"/>
    </xf>
    <xf numFmtId="0" fontId="25" fillId="2" borderId="54" xfId="0" applyFont="1" applyFill="1" applyBorder="1" applyAlignment="1" applyProtection="1">
      <alignment horizontal="left" vertical="center" wrapText="1"/>
      <protection locked="0"/>
    </xf>
    <xf numFmtId="0" fontId="15" fillId="0" borderId="57" xfId="0" applyNumberFormat="1" applyFont="1" applyFill="1" applyBorder="1" applyAlignment="1" applyProtection="1">
      <alignment horizontal="left" vertical="center"/>
    </xf>
    <xf numFmtId="0" fontId="15" fillId="0" borderId="96" xfId="0" applyNumberFormat="1" applyFont="1" applyFill="1" applyBorder="1" applyAlignment="1" applyProtection="1">
      <alignment horizontal="left" vertical="center"/>
    </xf>
    <xf numFmtId="0" fontId="15" fillId="0" borderId="51" xfId="0" applyNumberFormat="1" applyFont="1" applyFill="1" applyBorder="1" applyAlignment="1" applyProtection="1">
      <alignment horizontal="left" vertical="center"/>
    </xf>
    <xf numFmtId="0" fontId="15" fillId="0" borderId="50" xfId="0" applyNumberFormat="1" applyFont="1" applyFill="1" applyBorder="1" applyAlignment="1" applyProtection="1">
      <alignment horizontal="left" vertical="center"/>
    </xf>
    <xf numFmtId="0" fontId="15" fillId="0" borderId="55" xfId="0" applyNumberFormat="1" applyFont="1" applyFill="1" applyBorder="1" applyAlignment="1" applyProtection="1">
      <alignment horizontal="left" vertical="center"/>
    </xf>
    <xf numFmtId="0" fontId="15" fillId="0" borderId="46" xfId="0" applyNumberFormat="1" applyFont="1" applyFill="1" applyBorder="1" applyAlignment="1" applyProtection="1">
      <alignment horizontal="left" vertical="center"/>
    </xf>
    <xf numFmtId="0" fontId="15" fillId="0" borderId="106" xfId="0" applyNumberFormat="1" applyFont="1" applyFill="1" applyBorder="1" applyAlignment="1" applyProtection="1">
      <alignment horizontal="left" vertical="center"/>
    </xf>
    <xf numFmtId="0" fontId="15" fillId="0" borderId="68" xfId="0" applyNumberFormat="1" applyFont="1" applyFill="1" applyBorder="1" applyAlignment="1" applyProtection="1">
      <alignment horizontal="left" vertical="center"/>
    </xf>
    <xf numFmtId="0" fontId="34" fillId="0" borderId="2" xfId="0" applyFont="1" applyFill="1" applyBorder="1" applyAlignment="1" applyProtection="1">
      <alignment horizontal="center" vertical="center"/>
    </xf>
    <xf numFmtId="0" fontId="192" fillId="27" borderId="32" xfId="0" applyFont="1" applyFill="1" applyBorder="1" applyAlignment="1" applyProtection="1">
      <alignment horizontal="center" vertical="center"/>
    </xf>
    <xf numFmtId="0" fontId="18" fillId="27" borderId="2" xfId="0" applyFont="1" applyFill="1" applyBorder="1" applyAlignment="1" applyProtection="1">
      <alignment horizontal="center" vertical="center"/>
    </xf>
    <xf numFmtId="0" fontId="18" fillId="27" borderId="5" xfId="0" applyFont="1" applyFill="1" applyBorder="1" applyAlignment="1" applyProtection="1">
      <alignment horizontal="center" vertical="center"/>
    </xf>
    <xf numFmtId="0" fontId="60" fillId="17" borderId="13" xfId="0" applyFont="1" applyFill="1" applyBorder="1" applyAlignment="1" applyProtection="1">
      <alignment horizontal="center" vertical="center"/>
    </xf>
    <xf numFmtId="0" fontId="60" fillId="17" borderId="12" xfId="0" applyFont="1" applyFill="1" applyBorder="1" applyAlignment="1" applyProtection="1">
      <alignment horizontal="center" vertical="center"/>
    </xf>
    <xf numFmtId="0" fontId="60" fillId="17" borderId="14" xfId="0" applyFont="1" applyFill="1" applyBorder="1" applyAlignment="1" applyProtection="1">
      <alignment horizontal="center" vertical="center"/>
    </xf>
    <xf numFmtId="0" fontId="25" fillId="2" borderId="50" xfId="0" applyFont="1" applyFill="1" applyBorder="1" applyAlignment="1" applyProtection="1">
      <alignment horizontal="left" vertical="center" wrapText="1"/>
      <protection locked="0"/>
    </xf>
    <xf numFmtId="0" fontId="25" fillId="2" borderId="55" xfId="0" applyFont="1" applyFill="1" applyBorder="1" applyAlignment="1" applyProtection="1">
      <alignment horizontal="left" vertical="center" wrapText="1"/>
      <protection locked="0"/>
    </xf>
    <xf numFmtId="0" fontId="25" fillId="2" borderId="56" xfId="0" applyFont="1" applyFill="1" applyBorder="1" applyAlignment="1" applyProtection="1">
      <alignment horizontal="left" vertical="center" wrapText="1"/>
      <protection locked="0"/>
    </xf>
    <xf numFmtId="0" fontId="76" fillId="14" borderId="13" xfId="0" applyFont="1" applyFill="1" applyBorder="1" applyAlignment="1" applyProtection="1">
      <alignment horizontal="left" vertical="center" wrapText="1"/>
    </xf>
    <xf numFmtId="0" fontId="76" fillId="14" borderId="12" xfId="0" applyFont="1" applyFill="1" applyBorder="1" applyAlignment="1" applyProtection="1">
      <alignment horizontal="left" vertical="center" wrapText="1"/>
    </xf>
    <xf numFmtId="0" fontId="76" fillId="14" borderId="14" xfId="0" applyFont="1" applyFill="1" applyBorder="1" applyAlignment="1" applyProtection="1">
      <alignment horizontal="left" vertical="center" wrapText="1"/>
    </xf>
    <xf numFmtId="0" fontId="74" fillId="6" borderId="13" xfId="0" applyFont="1" applyFill="1" applyBorder="1" applyAlignment="1" applyProtection="1">
      <alignment horizontal="center" vertical="center"/>
    </xf>
    <xf numFmtId="0" fontId="74" fillId="6" borderId="12" xfId="0" applyFont="1" applyFill="1" applyBorder="1" applyAlignment="1" applyProtection="1">
      <alignment horizontal="center" vertical="center"/>
    </xf>
    <xf numFmtId="0" fontId="74" fillId="6" borderId="14" xfId="0" applyFont="1" applyFill="1" applyBorder="1" applyAlignment="1" applyProtection="1">
      <alignment horizontal="center" vertical="center"/>
    </xf>
    <xf numFmtId="0" fontId="25" fillId="29" borderId="62" xfId="0" applyFont="1" applyFill="1" applyBorder="1" applyAlignment="1" applyProtection="1">
      <alignment horizontal="left" vertical="center" wrapText="1"/>
    </xf>
    <xf numFmtId="0" fontId="25" fillId="29" borderId="34" xfId="0" applyFont="1" applyFill="1" applyBorder="1" applyAlignment="1" applyProtection="1">
      <alignment horizontal="left" vertical="center" wrapText="1"/>
    </xf>
    <xf numFmtId="0" fontId="25" fillId="29" borderId="85" xfId="0" applyFont="1" applyFill="1" applyBorder="1" applyAlignment="1" applyProtection="1">
      <alignment horizontal="left" vertical="center" wrapText="1"/>
    </xf>
    <xf numFmtId="0" fontId="60" fillId="4" borderId="13" xfId="0" applyFont="1" applyFill="1" applyBorder="1" applyAlignment="1" applyProtection="1">
      <alignment horizontal="center" vertical="center"/>
    </xf>
    <xf numFmtId="0" fontId="60" fillId="4" borderId="12" xfId="0" applyFont="1" applyFill="1" applyBorder="1" applyAlignment="1" applyProtection="1">
      <alignment horizontal="center" vertical="center"/>
    </xf>
    <xf numFmtId="0" fontId="60" fillId="4" borderId="14" xfId="0" applyFont="1" applyFill="1" applyBorder="1" applyAlignment="1" applyProtection="1">
      <alignment horizontal="center" vertical="center"/>
    </xf>
    <xf numFmtId="0" fontId="1" fillId="29" borderId="33" xfId="0" applyFont="1" applyFill="1" applyBorder="1" applyAlignment="1" applyProtection="1">
      <alignment horizontal="left" vertical="center"/>
    </xf>
    <xf numFmtId="0" fontId="15" fillId="29" borderId="39" xfId="0" applyFont="1" applyFill="1" applyBorder="1" applyAlignment="1" applyProtection="1">
      <alignment horizontal="left" vertical="center"/>
    </xf>
    <xf numFmtId="0" fontId="15" fillId="2" borderId="47" xfId="0" applyFont="1" applyFill="1" applyBorder="1" applyAlignment="1" applyProtection="1">
      <alignment horizontal="center" vertical="center"/>
      <protection locked="0"/>
    </xf>
    <xf numFmtId="0" fontId="15" fillId="2" borderId="38" xfId="0" applyFont="1" applyFill="1" applyBorder="1" applyAlignment="1" applyProtection="1">
      <alignment horizontal="center" vertical="center"/>
      <protection locked="0"/>
    </xf>
    <xf numFmtId="0" fontId="1" fillId="2" borderId="47" xfId="0" applyFont="1" applyFill="1" applyBorder="1" applyAlignment="1" applyProtection="1">
      <alignment horizontal="center" vertical="center"/>
      <protection locked="0"/>
    </xf>
    <xf numFmtId="0" fontId="1" fillId="29" borderId="62" xfId="0" applyFont="1" applyFill="1" applyBorder="1" applyAlignment="1" applyProtection="1">
      <alignment horizontal="left" vertical="center" wrapText="1"/>
    </xf>
    <xf numFmtId="0" fontId="1" fillId="29" borderId="34" xfId="0" applyFont="1" applyFill="1" applyBorder="1" applyAlignment="1" applyProtection="1">
      <alignment horizontal="left" vertical="center" wrapText="1"/>
    </xf>
    <xf numFmtId="0" fontId="1" fillId="29" borderId="85" xfId="0" applyFont="1" applyFill="1" applyBorder="1" applyAlignment="1" applyProtection="1">
      <alignment horizontal="left" vertical="center" wrapText="1"/>
    </xf>
    <xf numFmtId="0" fontId="220" fillId="50" borderId="13" xfId="0" applyFont="1" applyFill="1" applyBorder="1" applyAlignment="1" applyProtection="1">
      <alignment horizontal="center" vertical="center"/>
    </xf>
    <xf numFmtId="0" fontId="60" fillId="50" borderId="12" xfId="0" applyFont="1" applyFill="1" applyBorder="1" applyAlignment="1" applyProtection="1">
      <alignment horizontal="center" vertical="center"/>
    </xf>
    <xf numFmtId="0" fontId="60" fillId="50" borderId="14" xfId="0" applyFont="1" applyFill="1" applyBorder="1" applyAlignment="1" applyProtection="1">
      <alignment horizontal="center" vertical="center"/>
    </xf>
    <xf numFmtId="0" fontId="31" fillId="36" borderId="13" xfId="0" applyFont="1" applyFill="1" applyBorder="1" applyAlignment="1" applyProtection="1">
      <alignment horizontal="center" vertical="center"/>
    </xf>
    <xf numFmtId="0" fontId="31" fillId="36" borderId="12" xfId="0" applyFont="1" applyFill="1" applyBorder="1" applyAlignment="1" applyProtection="1">
      <alignment horizontal="center" vertical="center"/>
    </xf>
    <xf numFmtId="0" fontId="31" fillId="36" borderId="14" xfId="0" applyFont="1" applyFill="1" applyBorder="1" applyAlignment="1" applyProtection="1">
      <alignment horizontal="center" vertical="center"/>
    </xf>
    <xf numFmtId="0" fontId="1" fillId="29" borderId="39" xfId="0" applyFont="1" applyFill="1" applyBorder="1" applyAlignment="1" applyProtection="1">
      <alignment horizontal="left" vertical="center"/>
    </xf>
    <xf numFmtId="0" fontId="1" fillId="29" borderId="57" xfId="0" applyFont="1" applyFill="1" applyBorder="1" applyAlignment="1" applyProtection="1">
      <alignment horizontal="left" vertical="center" wrapText="1"/>
    </xf>
    <xf numFmtId="0" fontId="1" fillId="29" borderId="96" xfId="0" applyFont="1" applyFill="1" applyBorder="1" applyAlignment="1" applyProtection="1">
      <alignment horizontal="left" vertical="center" wrapText="1"/>
    </xf>
    <xf numFmtId="0" fontId="1" fillId="29" borderId="68" xfId="0" applyFont="1" applyFill="1" applyBorder="1" applyAlignment="1" applyProtection="1">
      <alignment horizontal="left" vertical="center" wrapText="1"/>
    </xf>
    <xf numFmtId="0" fontId="15" fillId="2" borderId="63" xfId="0" applyFont="1" applyFill="1" applyBorder="1" applyAlignment="1" applyProtection="1">
      <alignment horizontal="left" vertical="center"/>
      <protection locked="0"/>
    </xf>
    <xf numFmtId="0" fontId="15" fillId="2" borderId="17" xfId="0" applyFont="1" applyFill="1" applyBorder="1" applyAlignment="1" applyProtection="1">
      <alignment horizontal="left" vertical="center"/>
      <protection locked="0"/>
    </xf>
    <xf numFmtId="0" fontId="15" fillId="2" borderId="54" xfId="0" applyFont="1" applyFill="1" applyBorder="1" applyAlignment="1" applyProtection="1">
      <alignment horizontal="left" vertical="center"/>
      <protection locked="0"/>
    </xf>
    <xf numFmtId="0" fontId="156" fillId="2" borderId="63" xfId="0" applyFont="1" applyFill="1" applyBorder="1" applyAlignment="1" applyProtection="1">
      <alignment horizontal="left" vertical="center" wrapText="1"/>
      <protection locked="0"/>
    </xf>
    <xf numFmtId="0" fontId="156" fillId="2" borderId="17" xfId="0" applyFont="1" applyFill="1" applyBorder="1" applyAlignment="1" applyProtection="1">
      <alignment horizontal="left" vertical="center" wrapText="1"/>
      <protection locked="0"/>
    </xf>
    <xf numFmtId="0" fontId="156" fillId="2" borderId="38" xfId="0" applyFont="1" applyFill="1" applyBorder="1" applyAlignment="1" applyProtection="1">
      <alignment horizontal="left" vertical="center" wrapText="1"/>
      <protection locked="0"/>
    </xf>
    <xf numFmtId="0" fontId="156" fillId="2" borderId="50" xfId="0" applyFont="1" applyFill="1" applyBorder="1" applyAlignment="1" applyProtection="1">
      <alignment horizontal="left" vertical="center" wrapText="1"/>
      <protection locked="0"/>
    </xf>
    <xf numFmtId="0" fontId="156" fillId="2" borderId="55" xfId="0" applyFont="1" applyFill="1" applyBorder="1" applyAlignment="1" applyProtection="1">
      <alignment horizontal="left" vertical="center" wrapText="1"/>
      <protection locked="0"/>
    </xf>
    <xf numFmtId="0" fontId="156" fillId="2" borderId="46" xfId="0" applyFont="1" applyFill="1" applyBorder="1" applyAlignment="1" applyProtection="1">
      <alignment horizontal="left" vertical="center" wrapText="1"/>
      <protection locked="0"/>
    </xf>
    <xf numFmtId="0" fontId="177" fillId="0" borderId="0" xfId="0" applyFont="1" applyBorder="1" applyAlignment="1" applyProtection="1">
      <alignment horizontal="right"/>
    </xf>
    <xf numFmtId="0" fontId="177" fillId="0" borderId="1" xfId="0" applyFont="1" applyBorder="1" applyAlignment="1" applyProtection="1">
      <alignment horizontal="right"/>
    </xf>
    <xf numFmtId="0" fontId="176" fillId="29" borderId="57" xfId="0" applyFont="1" applyFill="1" applyBorder="1" applyAlignment="1" applyProtection="1">
      <alignment horizontal="left" vertical="center" wrapText="1"/>
    </xf>
    <xf numFmtId="0" fontId="176" fillId="29" borderId="96" xfId="0" applyFont="1" applyFill="1" applyBorder="1" applyAlignment="1" applyProtection="1">
      <alignment horizontal="left" vertical="center" wrapText="1"/>
    </xf>
    <xf numFmtId="0" fontId="176" fillId="29" borderId="51" xfId="0" applyFont="1" applyFill="1" applyBorder="1" applyAlignment="1" applyProtection="1">
      <alignment horizontal="left" vertical="center" wrapText="1"/>
    </xf>
    <xf numFmtId="0" fontId="156" fillId="2" borderId="57" xfId="0" applyFont="1" applyFill="1" applyBorder="1" applyAlignment="1" applyProtection="1">
      <alignment horizontal="left" vertical="center" wrapText="1"/>
      <protection locked="0"/>
    </xf>
    <xf numFmtId="0" fontId="156" fillId="2" borderId="96" xfId="0" applyFont="1" applyFill="1" applyBorder="1" applyAlignment="1" applyProtection="1">
      <alignment horizontal="left" vertical="center" wrapText="1"/>
      <protection locked="0"/>
    </xf>
    <xf numFmtId="0" fontId="156" fillId="2" borderId="51" xfId="0" applyFont="1" applyFill="1" applyBorder="1" applyAlignment="1" applyProtection="1">
      <alignment horizontal="left" vertical="center" wrapText="1"/>
      <protection locked="0"/>
    </xf>
    <xf numFmtId="0" fontId="207" fillId="36" borderId="13" xfId="0" applyFont="1" applyFill="1" applyBorder="1" applyAlignment="1" applyProtection="1">
      <alignment horizontal="center" vertical="center"/>
    </xf>
    <xf numFmtId="0" fontId="207" fillId="36" borderId="12" xfId="0" applyFont="1" applyFill="1" applyBorder="1" applyAlignment="1" applyProtection="1">
      <alignment horizontal="center" vertical="center"/>
    </xf>
    <xf numFmtId="0" fontId="207" fillId="36" borderId="14" xfId="0" applyFont="1" applyFill="1" applyBorder="1" applyAlignment="1" applyProtection="1">
      <alignment horizontal="center" vertical="center"/>
    </xf>
    <xf numFmtId="0" fontId="206" fillId="15" borderId="32" xfId="0" applyFont="1" applyFill="1" applyBorder="1" applyAlignment="1" applyProtection="1">
      <alignment horizontal="left" vertical="center" wrapText="1"/>
    </xf>
    <xf numFmtId="0" fontId="206" fillId="15" borderId="2" xfId="0" applyFont="1" applyFill="1" applyBorder="1" applyAlignment="1" applyProtection="1">
      <alignment horizontal="left" vertical="center" wrapText="1"/>
    </xf>
    <xf numFmtId="0" fontId="158" fillId="15" borderId="49" xfId="0" applyFont="1" applyFill="1" applyBorder="1" applyAlignment="1" applyProtection="1">
      <alignment horizontal="center" vertical="center"/>
    </xf>
    <xf numFmtId="0" fontId="158" fillId="15" borderId="27" xfId="0" applyFont="1" applyFill="1" applyBorder="1" applyAlignment="1" applyProtection="1">
      <alignment horizontal="center" vertical="center"/>
    </xf>
    <xf numFmtId="0" fontId="158" fillId="15" borderId="41" xfId="0" applyFont="1" applyFill="1" applyBorder="1" applyAlignment="1" applyProtection="1">
      <alignment horizontal="center" vertical="center" wrapText="1"/>
    </xf>
    <xf numFmtId="0" fontId="158" fillId="15" borderId="28" xfId="0" applyFont="1" applyFill="1" applyBorder="1" applyAlignment="1" applyProtection="1">
      <alignment horizontal="center" vertical="center" wrapText="1"/>
    </xf>
    <xf numFmtId="0" fontId="158" fillId="15" borderId="106" xfId="0" applyFont="1" applyFill="1" applyBorder="1" applyAlignment="1" applyProtection="1">
      <alignment horizontal="center" vertical="center" wrapText="1"/>
    </xf>
    <xf numFmtId="0" fontId="158" fillId="15" borderId="11" xfId="0" applyFont="1" applyFill="1" applyBorder="1" applyAlignment="1" applyProtection="1">
      <alignment horizontal="center" vertical="center" wrapText="1"/>
    </xf>
    <xf numFmtId="0" fontId="158" fillId="15" borderId="70" xfId="0" applyFont="1" applyFill="1" applyBorder="1" applyAlignment="1" applyProtection="1">
      <alignment horizontal="center" vertical="center" wrapText="1"/>
    </xf>
    <xf numFmtId="0" fontId="158" fillId="15" borderId="86" xfId="0" applyFont="1" applyFill="1" applyBorder="1" applyAlignment="1" applyProtection="1">
      <alignment horizontal="center" vertical="center" wrapText="1"/>
    </xf>
    <xf numFmtId="0" fontId="158" fillId="15" borderId="2" xfId="0" applyFont="1" applyFill="1" applyBorder="1" applyAlignment="1" applyProtection="1">
      <alignment horizontal="center" vertical="center" wrapText="1"/>
    </xf>
    <xf numFmtId="0" fontId="158" fillId="15" borderId="5" xfId="0" applyFont="1" applyFill="1" applyBorder="1" applyAlignment="1" applyProtection="1">
      <alignment horizontal="center" vertical="center" wrapText="1"/>
    </xf>
    <xf numFmtId="0" fontId="158" fillId="15" borderId="98" xfId="0" applyFont="1" applyFill="1" applyBorder="1" applyAlignment="1" applyProtection="1">
      <alignment horizontal="center" vertical="center" wrapText="1"/>
    </xf>
    <xf numFmtId="0" fontId="158" fillId="15" borderId="72" xfId="0" applyFont="1" applyFill="1" applyBorder="1" applyAlignment="1" applyProtection="1">
      <alignment horizontal="center" vertical="center" wrapText="1"/>
    </xf>
    <xf numFmtId="0" fontId="167" fillId="15" borderId="49" xfId="0" applyFont="1" applyFill="1" applyBorder="1" applyAlignment="1" applyProtection="1">
      <alignment horizontal="center" vertical="center" wrapText="1"/>
    </xf>
    <xf numFmtId="0" fontId="167" fillId="15" borderId="42" xfId="0" applyFont="1" applyFill="1" applyBorder="1" applyAlignment="1" applyProtection="1">
      <alignment horizontal="center" vertical="center" wrapText="1"/>
    </xf>
    <xf numFmtId="0" fontId="158" fillId="15" borderId="49" xfId="0" applyFont="1" applyFill="1" applyBorder="1" applyAlignment="1" applyProtection="1">
      <alignment horizontal="center" vertical="center" wrapText="1"/>
    </xf>
    <xf numFmtId="0" fontId="158" fillId="15" borderId="42" xfId="0" applyFont="1" applyFill="1" applyBorder="1" applyAlignment="1" applyProtection="1">
      <alignment horizontal="center" vertical="center" wrapText="1"/>
    </xf>
    <xf numFmtId="0" fontId="158" fillId="15" borderId="68" xfId="0" applyFont="1" applyFill="1" applyBorder="1" applyAlignment="1" applyProtection="1">
      <alignment horizontal="center" vertical="center" wrapText="1"/>
    </xf>
    <xf numFmtId="0" fontId="158" fillId="15" borderId="56" xfId="0" applyFont="1" applyFill="1" applyBorder="1" applyAlignment="1" applyProtection="1">
      <alignment horizontal="center" vertical="center" wrapText="1"/>
    </xf>
    <xf numFmtId="0" fontId="176" fillId="29" borderId="50" xfId="0" applyFont="1" applyFill="1" applyBorder="1" applyAlignment="1" applyProtection="1">
      <alignment horizontal="left" vertical="center" wrapText="1"/>
    </xf>
    <xf numFmtId="0" fontId="176" fillId="29" borderId="55" xfId="0" applyFont="1" applyFill="1" applyBorder="1" applyAlignment="1" applyProtection="1">
      <alignment horizontal="left" vertical="center" wrapText="1"/>
    </xf>
    <xf numFmtId="0" fontId="176" fillId="29" borderId="46" xfId="0" applyFont="1" applyFill="1" applyBorder="1" applyAlignment="1" applyProtection="1">
      <alignment horizontal="left" vertical="center" wrapText="1"/>
    </xf>
    <xf numFmtId="0" fontId="177" fillId="15" borderId="61" xfId="0" applyFont="1" applyFill="1" applyBorder="1" applyAlignment="1" applyProtection="1">
      <alignment horizontal="right"/>
    </xf>
    <xf numFmtId="0" fontId="177" fillId="15" borderId="58" xfId="0" applyFont="1" applyFill="1" applyBorder="1" applyAlignment="1" applyProtection="1">
      <alignment horizontal="right"/>
    </xf>
    <xf numFmtId="0" fontId="177" fillId="15" borderId="60" xfId="0" applyFont="1" applyFill="1" applyBorder="1" applyAlignment="1" applyProtection="1">
      <alignment horizontal="right"/>
    </xf>
    <xf numFmtId="0" fontId="207" fillId="51" borderId="13" xfId="0" applyFont="1" applyFill="1" applyBorder="1" applyAlignment="1" applyProtection="1">
      <alignment horizontal="center" vertical="center"/>
    </xf>
    <xf numFmtId="0" fontId="207" fillId="51" borderId="12" xfId="0" applyFont="1" applyFill="1" applyBorder="1" applyAlignment="1" applyProtection="1">
      <alignment horizontal="center" vertical="center"/>
    </xf>
    <xf numFmtId="0" fontId="207" fillId="51" borderId="14" xfId="0" applyFont="1" applyFill="1" applyBorder="1" applyAlignment="1" applyProtection="1">
      <alignment horizontal="center" vertical="center"/>
    </xf>
    <xf numFmtId="0" fontId="152" fillId="15" borderId="0" xfId="0" applyFont="1" applyFill="1" applyBorder="1" applyAlignment="1">
      <alignment horizontal="left"/>
    </xf>
    <xf numFmtId="0" fontId="158" fillId="15" borderId="101" xfId="0" applyFont="1" applyFill="1" applyBorder="1" applyAlignment="1" applyProtection="1">
      <alignment horizontal="center" vertical="center" wrapText="1"/>
    </xf>
    <xf numFmtId="0" fontId="207" fillId="37" borderId="13" xfId="0" applyFont="1" applyFill="1" applyBorder="1" applyAlignment="1" applyProtection="1">
      <alignment horizontal="center" vertical="center"/>
    </xf>
    <xf numFmtId="0" fontId="207" fillId="37" borderId="12" xfId="0" applyFont="1" applyFill="1" applyBorder="1" applyAlignment="1" applyProtection="1">
      <alignment horizontal="center" vertical="center"/>
    </xf>
    <xf numFmtId="0" fontId="207" fillId="37" borderId="14" xfId="0" applyFont="1" applyFill="1" applyBorder="1" applyAlignment="1" applyProtection="1">
      <alignment horizontal="center" vertical="center"/>
    </xf>
    <xf numFmtId="0" fontId="158" fillId="15" borderId="57" xfId="0" applyFont="1" applyFill="1" applyBorder="1" applyAlignment="1" applyProtection="1">
      <alignment horizontal="center" vertical="center" wrapText="1"/>
    </xf>
    <xf numFmtId="0" fontId="158" fillId="15" borderId="50" xfId="0" applyFont="1" applyFill="1" applyBorder="1" applyAlignment="1" applyProtection="1">
      <alignment horizontal="center" vertical="center" wrapText="1"/>
    </xf>
    <xf numFmtId="0" fontId="206" fillId="15" borderId="43" xfId="0" applyFont="1" applyFill="1" applyBorder="1" applyAlignment="1" applyProtection="1">
      <alignment horizontal="left" vertical="center" wrapText="1"/>
    </xf>
    <xf numFmtId="0" fontId="206" fillId="15" borderId="11" xfId="0" applyFont="1" applyFill="1" applyBorder="1" applyAlignment="1" applyProtection="1">
      <alignment horizontal="left" vertical="center" wrapText="1"/>
    </xf>
    <xf numFmtId="0" fontId="206" fillId="15" borderId="70" xfId="0" applyFont="1" applyFill="1" applyBorder="1" applyAlignment="1" applyProtection="1">
      <alignment horizontal="left" vertical="center" wrapText="1"/>
    </xf>
    <xf numFmtId="0" fontId="215" fillId="6" borderId="13" xfId="0" applyFont="1" applyFill="1" applyBorder="1" applyAlignment="1" applyProtection="1">
      <alignment horizontal="center" vertical="center"/>
    </xf>
    <xf numFmtId="0" fontId="215" fillId="6" borderId="12" xfId="0" applyFont="1" applyFill="1" applyBorder="1" applyAlignment="1" applyProtection="1">
      <alignment horizontal="center" vertical="center"/>
    </xf>
    <xf numFmtId="0" fontId="215" fillId="6" borderId="14" xfId="0" applyFont="1" applyFill="1" applyBorder="1" applyAlignment="1" applyProtection="1">
      <alignment horizontal="center" vertical="center"/>
    </xf>
    <xf numFmtId="0" fontId="221" fillId="52" borderId="0" xfId="0" applyFont="1" applyFill="1" applyBorder="1" applyAlignment="1">
      <alignment horizontal="center" vertical="center"/>
    </xf>
    <xf numFmtId="0" fontId="119" fillId="52" borderId="0" xfId="0" applyFont="1" applyFill="1" applyBorder="1" applyAlignment="1" applyProtection="1">
      <alignment horizontal="center" vertical="center" wrapText="1"/>
    </xf>
    <xf numFmtId="0" fontId="192" fillId="52" borderId="0" xfId="0" applyFont="1" applyFill="1" applyBorder="1" applyAlignment="1" applyProtection="1">
      <alignment horizontal="center" vertical="center" wrapText="1"/>
    </xf>
    <xf numFmtId="0" fontId="207" fillId="53" borderId="13" xfId="0" applyFont="1" applyFill="1" applyBorder="1" applyAlignment="1" applyProtection="1">
      <alignment horizontal="center" vertical="center"/>
    </xf>
    <xf numFmtId="0" fontId="207" fillId="53" borderId="12" xfId="0" applyFont="1" applyFill="1" applyBorder="1" applyAlignment="1" applyProtection="1">
      <alignment horizontal="center" vertical="center"/>
    </xf>
    <xf numFmtId="0" fontId="207" fillId="53" borderId="14" xfId="0" applyFont="1" applyFill="1" applyBorder="1" applyAlignment="1" applyProtection="1">
      <alignment horizontal="center" vertical="center"/>
    </xf>
    <xf numFmtId="0" fontId="152" fillId="15" borderId="0" xfId="0" applyFont="1" applyFill="1" applyBorder="1" applyAlignment="1">
      <alignment horizontal="left" vertical="top"/>
    </xf>
    <xf numFmtId="0" fontId="177" fillId="0" borderId="61" xfId="0" applyFont="1" applyBorder="1" applyAlignment="1" applyProtection="1">
      <alignment horizontal="right"/>
    </xf>
    <xf numFmtId="0" fontId="177" fillId="0" borderId="58" xfId="0" applyFont="1" applyBorder="1" applyAlignment="1" applyProtection="1">
      <alignment horizontal="right"/>
    </xf>
    <xf numFmtId="0" fontId="177" fillId="0" borderId="60" xfId="0" applyFont="1" applyBorder="1" applyAlignment="1" applyProtection="1">
      <alignment horizontal="right"/>
    </xf>
    <xf numFmtId="0" fontId="162" fillId="15" borderId="0" xfId="0" applyFont="1" applyFill="1" applyBorder="1" applyAlignment="1">
      <alignment horizontal="center"/>
    </xf>
    <xf numFmtId="0" fontId="65" fillId="0" borderId="0" xfId="0" applyFont="1" applyBorder="1" applyAlignment="1" applyProtection="1">
      <alignment horizontal="center" vertical="center" wrapText="1"/>
    </xf>
    <xf numFmtId="0" fontId="37" fillId="0" borderId="13" xfId="0" applyFont="1" applyFill="1" applyBorder="1" applyAlignment="1" applyProtection="1">
      <alignment horizontal="left"/>
    </xf>
    <xf numFmtId="0" fontId="37" fillId="0" borderId="12" xfId="0" applyFont="1" applyFill="1" applyBorder="1" applyAlignment="1" applyProtection="1">
      <alignment horizontal="left"/>
    </xf>
    <xf numFmtId="0" fontId="37" fillId="0" borderId="14" xfId="0" applyFont="1" applyFill="1" applyBorder="1" applyAlignment="1" applyProtection="1">
      <alignment horizontal="left"/>
    </xf>
    <xf numFmtId="0" fontId="46" fillId="2" borderId="20" xfId="0" applyFont="1" applyFill="1" applyBorder="1" applyAlignment="1" applyProtection="1">
      <alignment horizontal="left" vertical="center"/>
      <protection locked="0"/>
    </xf>
    <xf numFmtId="0" fontId="46" fillId="2" borderId="38" xfId="0" applyFont="1" applyFill="1" applyBorder="1" applyAlignment="1" applyProtection="1">
      <alignment horizontal="left" vertical="center"/>
      <protection locked="0"/>
    </xf>
    <xf numFmtId="0" fontId="46" fillId="2" borderId="3" xfId="0" applyFont="1" applyFill="1" applyBorder="1" applyAlignment="1" applyProtection="1">
      <alignment horizontal="left" vertical="center"/>
      <protection locked="0"/>
    </xf>
    <xf numFmtId="0" fontId="46" fillId="2" borderId="49" xfId="0" applyFont="1" applyFill="1" applyBorder="1" applyAlignment="1" applyProtection="1">
      <alignment horizontal="left" vertical="center"/>
      <protection locked="0"/>
    </xf>
    <xf numFmtId="0" fontId="46" fillId="2" borderId="51" xfId="0" applyFont="1" applyFill="1" applyBorder="1" applyAlignment="1" applyProtection="1">
      <alignment horizontal="left" vertical="center"/>
      <protection locked="0"/>
    </xf>
    <xf numFmtId="0" fontId="46" fillId="2" borderId="41" xfId="0" applyFont="1" applyFill="1" applyBorder="1" applyAlignment="1" applyProtection="1">
      <alignment horizontal="left" vertical="center"/>
      <protection locked="0"/>
    </xf>
    <xf numFmtId="0" fontId="34" fillId="0" borderId="43" xfId="0" applyFont="1" applyFill="1" applyBorder="1" applyAlignment="1" applyProtection="1">
      <alignment horizontal="center" vertical="center"/>
    </xf>
    <xf numFmtId="0" fontId="34" fillId="0" borderId="11" xfId="0" applyFont="1" applyFill="1" applyBorder="1" applyAlignment="1" applyProtection="1">
      <alignment horizontal="center" vertical="center"/>
    </xf>
    <xf numFmtId="166" fontId="35" fillId="2" borderId="13" xfId="0" applyNumberFormat="1" applyFont="1" applyFill="1" applyBorder="1" applyAlignment="1" applyProtection="1">
      <alignment horizontal="center" vertical="center"/>
      <protection locked="0"/>
    </xf>
    <xf numFmtId="166" fontId="35" fillId="2" borderId="12" xfId="0" applyNumberFormat="1" applyFont="1" applyFill="1" applyBorder="1" applyAlignment="1" applyProtection="1">
      <alignment horizontal="center" vertical="center"/>
      <protection locked="0"/>
    </xf>
    <xf numFmtId="166" fontId="35" fillId="2" borderId="14" xfId="0" applyNumberFormat="1" applyFont="1" applyFill="1" applyBorder="1" applyAlignment="1" applyProtection="1">
      <alignment horizontal="center" vertical="center"/>
      <protection locked="0"/>
    </xf>
    <xf numFmtId="0" fontId="222" fillId="0" borderId="97" xfId="0" applyFont="1" applyBorder="1" applyAlignment="1" applyProtection="1">
      <alignment horizontal="left" vertical="center"/>
    </xf>
    <xf numFmtId="0" fontId="222" fillId="0" borderId="52" xfId="0" applyFont="1" applyBorder="1" applyAlignment="1" applyProtection="1">
      <alignment horizontal="left" vertical="center"/>
    </xf>
    <xf numFmtId="0" fontId="222" fillId="0" borderId="53" xfId="0" applyFont="1" applyBorder="1" applyAlignment="1" applyProtection="1">
      <alignment horizontal="left" vertical="center"/>
    </xf>
    <xf numFmtId="0" fontId="222" fillId="0" borderId="36" xfId="0" applyFont="1" applyBorder="1" applyAlignment="1" applyProtection="1">
      <alignment horizontal="left" vertical="center"/>
    </xf>
    <xf numFmtId="0" fontId="222" fillId="0" borderId="26" xfId="0" applyFont="1" applyBorder="1" applyAlignment="1" applyProtection="1">
      <alignment horizontal="left" vertical="center"/>
    </xf>
    <xf numFmtId="0" fontId="222" fillId="0" borderId="39" xfId="0" applyFont="1" applyBorder="1" applyAlignment="1" applyProtection="1">
      <alignment horizontal="left" vertical="center"/>
    </xf>
    <xf numFmtId="0" fontId="222" fillId="0" borderId="7" xfId="0" applyFont="1" applyBorder="1" applyAlignment="1" applyProtection="1">
      <alignment horizontal="left" vertical="center"/>
    </xf>
    <xf numFmtId="0" fontId="222" fillId="0" borderId="19" xfId="0" applyFont="1" applyBorder="1" applyAlignment="1" applyProtection="1">
      <alignment horizontal="left" vertical="center"/>
    </xf>
    <xf numFmtId="0" fontId="222" fillId="0" borderId="40" xfId="0" applyFont="1" applyBorder="1" applyAlignment="1" applyProtection="1">
      <alignment horizontal="left" vertical="center"/>
    </xf>
    <xf numFmtId="0" fontId="222" fillId="0" borderId="37" xfId="0" applyFont="1" applyBorder="1" applyAlignment="1" applyProtection="1">
      <alignment horizontal="left" vertical="center"/>
    </xf>
    <xf numFmtId="0" fontId="222" fillId="0" borderId="16" xfId="0" applyFont="1" applyBorder="1" applyAlignment="1" applyProtection="1">
      <alignment horizontal="left" vertical="center"/>
    </xf>
    <xf numFmtId="0" fontId="222" fillId="0" borderId="31" xfId="0" applyFont="1" applyBorder="1" applyAlignment="1" applyProtection="1">
      <alignment horizontal="left" vertical="center"/>
    </xf>
    <xf numFmtId="166" fontId="47" fillId="0" borderId="13" xfId="0" applyNumberFormat="1" applyFont="1" applyFill="1" applyBorder="1" applyAlignment="1" applyProtection="1">
      <alignment horizontal="center" vertical="center"/>
    </xf>
    <xf numFmtId="166" fontId="47" fillId="0" borderId="14" xfId="0" applyNumberFormat="1" applyFont="1" applyFill="1" applyBorder="1" applyAlignment="1" applyProtection="1">
      <alignment horizontal="center" vertical="center"/>
    </xf>
    <xf numFmtId="0" fontId="46" fillId="2" borderId="27" xfId="0" applyFont="1" applyFill="1" applyBorder="1" applyAlignment="1" applyProtection="1">
      <alignment horizontal="left" vertical="center"/>
      <protection locked="0"/>
    </xf>
    <xf numFmtId="0" fontId="46" fillId="2" borderId="46" xfId="0" applyFont="1" applyFill="1" applyBorder="1" applyAlignment="1" applyProtection="1">
      <alignment horizontal="left" vertical="center"/>
      <protection locked="0"/>
    </xf>
    <xf numFmtId="0" fontId="46" fillId="2" borderId="28" xfId="0" applyFont="1" applyFill="1" applyBorder="1" applyAlignment="1" applyProtection="1">
      <alignment horizontal="left" vertical="center"/>
      <protection locked="0"/>
    </xf>
    <xf numFmtId="0" fontId="222" fillId="0" borderId="20" xfId="0" applyFont="1" applyBorder="1" applyAlignment="1" applyProtection="1">
      <alignment horizontal="left" vertical="center"/>
    </xf>
    <xf numFmtId="0" fontId="222" fillId="0" borderId="38" xfId="0" applyFont="1" applyBorder="1" applyAlignment="1" applyProtection="1">
      <alignment horizontal="left" vertical="center"/>
    </xf>
    <xf numFmtId="0" fontId="222" fillId="0" borderId="3" xfId="0" applyFont="1" applyBorder="1" applyAlignment="1" applyProtection="1">
      <alignment horizontal="left" vertical="center"/>
    </xf>
    <xf numFmtId="0" fontId="222" fillId="0" borderId="21" xfId="0" applyFont="1" applyBorder="1" applyAlignment="1" applyProtection="1">
      <alignment horizontal="left" vertical="center"/>
    </xf>
    <xf numFmtId="7" fontId="224" fillId="15" borderId="9" xfId="0" applyNumberFormat="1" applyFont="1" applyFill="1" applyBorder="1" applyAlignment="1" applyProtection="1">
      <alignment horizontal="left" vertical="center"/>
    </xf>
    <xf numFmtId="7" fontId="224" fillId="15" borderId="0" xfId="0" applyNumberFormat="1" applyFont="1" applyFill="1" applyBorder="1" applyAlignment="1" applyProtection="1">
      <alignment horizontal="left" vertical="center"/>
    </xf>
    <xf numFmtId="7" fontId="224" fillId="15" borderId="1" xfId="0" applyNumberFormat="1" applyFont="1" applyFill="1" applyBorder="1" applyAlignment="1" applyProtection="1">
      <alignment horizontal="left" vertical="center"/>
    </xf>
    <xf numFmtId="0" fontId="0" fillId="0" borderId="0" xfId="0" applyBorder="1" applyAlignment="1" applyProtection="1">
      <alignment horizontal="left"/>
    </xf>
    <xf numFmtId="0" fontId="35" fillId="15" borderId="9" xfId="0" applyFont="1" applyFill="1" applyBorder="1" applyAlignment="1" applyProtection="1">
      <alignment horizontal="right" vertical="center"/>
    </xf>
    <xf numFmtId="0" fontId="35" fillId="15" borderId="0" xfId="0" applyFont="1" applyFill="1" applyBorder="1" applyAlignment="1" applyProtection="1">
      <alignment horizontal="right" vertical="center"/>
    </xf>
    <xf numFmtId="0" fontId="35" fillId="15" borderId="1" xfId="0" applyFont="1" applyFill="1" applyBorder="1" applyAlignment="1" applyProtection="1">
      <alignment horizontal="right" vertical="center"/>
    </xf>
    <xf numFmtId="0" fontId="167" fillId="15" borderId="12" xfId="0" applyFont="1" applyFill="1" applyBorder="1" applyAlignment="1" applyProtection="1">
      <alignment horizontal="center"/>
    </xf>
    <xf numFmtId="0" fontId="14" fillId="7" borderId="9" xfId="0" applyFont="1" applyFill="1" applyBorder="1" applyAlignment="1" applyProtection="1">
      <alignment horizontal="center"/>
    </xf>
    <xf numFmtId="0" fontId="14" fillId="7" borderId="0" xfId="0" applyFont="1" applyFill="1" applyBorder="1" applyAlignment="1" applyProtection="1">
      <alignment horizontal="center"/>
    </xf>
    <xf numFmtId="0" fontId="34" fillId="6" borderId="13" xfId="0" applyFont="1" applyFill="1" applyBorder="1" applyAlignment="1" applyProtection="1">
      <alignment horizontal="center" vertical="center"/>
    </xf>
    <xf numFmtId="0" fontId="34" fillId="6" borderId="12" xfId="0" applyFont="1" applyFill="1" applyBorder="1" applyAlignment="1" applyProtection="1">
      <alignment horizontal="center" vertical="center"/>
    </xf>
    <xf numFmtId="0" fontId="34" fillId="6" borderId="14" xfId="0" applyFont="1" applyFill="1" applyBorder="1" applyAlignment="1" applyProtection="1">
      <alignment horizontal="center" vertical="center"/>
    </xf>
    <xf numFmtId="0" fontId="5" fillId="0" borderId="32" xfId="0" applyFont="1" applyBorder="1" applyAlignment="1" applyProtection="1">
      <alignment horizontal="center"/>
    </xf>
    <xf numFmtId="0" fontId="5" fillId="0" borderId="2" xfId="0" applyFont="1" applyBorder="1" applyAlignment="1" applyProtection="1">
      <alignment horizontal="center"/>
    </xf>
    <xf numFmtId="0" fontId="0" fillId="2" borderId="101" xfId="0" applyFill="1" applyBorder="1" applyAlignment="1" applyProtection="1">
      <alignment horizontal="left"/>
      <protection locked="0"/>
    </xf>
    <xf numFmtId="0" fontId="0" fillId="2" borderId="96" xfId="0" applyFill="1" applyBorder="1" applyAlignment="1" applyProtection="1">
      <alignment horizontal="left"/>
      <protection locked="0"/>
    </xf>
    <xf numFmtId="0" fontId="0" fillId="2" borderId="68" xfId="0" applyFill="1" applyBorder="1" applyAlignment="1" applyProtection="1">
      <alignment horizontal="left"/>
      <protection locked="0"/>
    </xf>
    <xf numFmtId="0" fontId="0" fillId="2" borderId="47" xfId="0" applyFill="1" applyBorder="1" applyAlignment="1" applyProtection="1">
      <alignment horizontal="center"/>
      <protection locked="0"/>
    </xf>
    <xf numFmtId="0" fontId="0" fillId="2" borderId="17" xfId="0" applyFill="1" applyBorder="1" applyAlignment="1" applyProtection="1">
      <alignment horizontal="center"/>
      <protection locked="0"/>
    </xf>
    <xf numFmtId="0" fontId="0" fillId="2" borderId="54" xfId="0" applyFill="1" applyBorder="1" applyAlignment="1" applyProtection="1">
      <alignment horizontal="center"/>
      <protection locked="0"/>
    </xf>
    <xf numFmtId="0" fontId="40" fillId="0" borderId="43" xfId="0" applyFont="1" applyFill="1" applyBorder="1" applyAlignment="1" applyProtection="1">
      <alignment horizontal="center" wrapText="1"/>
    </xf>
    <xf numFmtId="0" fontId="40" fillId="0" borderId="11" xfId="0" applyFont="1" applyFill="1" applyBorder="1" applyAlignment="1" applyProtection="1">
      <alignment horizontal="center" wrapText="1"/>
    </xf>
    <xf numFmtId="0" fontId="40" fillId="0" borderId="70" xfId="0" applyFont="1" applyFill="1" applyBorder="1" applyAlignment="1" applyProtection="1">
      <alignment horizontal="center" wrapText="1"/>
    </xf>
    <xf numFmtId="0" fontId="27" fillId="13" borderId="13" xfId="0" applyFont="1" applyFill="1" applyBorder="1" applyAlignment="1" applyProtection="1">
      <alignment horizontal="center" vertical="center"/>
    </xf>
    <xf numFmtId="0" fontId="27" fillId="13" borderId="12" xfId="0" applyFont="1" applyFill="1" applyBorder="1" applyAlignment="1" applyProtection="1">
      <alignment horizontal="center" vertical="center"/>
    </xf>
    <xf numFmtId="0" fontId="27" fillId="13" borderId="14" xfId="0" applyFont="1" applyFill="1" applyBorder="1" applyAlignment="1" applyProtection="1">
      <alignment horizontal="center" vertical="center"/>
    </xf>
    <xf numFmtId="0" fontId="14" fillId="0" borderId="41" xfId="0" applyFont="1" applyFill="1" applyBorder="1" applyAlignment="1" applyProtection="1">
      <alignment horizontal="center" vertical="center"/>
    </xf>
    <xf numFmtId="0" fontId="14" fillId="0" borderId="28" xfId="0" applyFont="1" applyFill="1" applyBorder="1" applyAlignment="1" applyProtection="1">
      <alignment horizontal="center" vertical="center"/>
    </xf>
    <xf numFmtId="0" fontId="18" fillId="0" borderId="2" xfId="0" applyFont="1" applyBorder="1" applyAlignment="1" applyProtection="1">
      <alignment horizontal="center"/>
    </xf>
    <xf numFmtId="0" fontId="18" fillId="0" borderId="5" xfId="0" applyFont="1" applyBorder="1" applyAlignment="1" applyProtection="1">
      <alignment horizontal="center"/>
    </xf>
    <xf numFmtId="0" fontId="14" fillId="0" borderId="41" xfId="0" applyFont="1" applyFill="1" applyBorder="1" applyAlignment="1" applyProtection="1">
      <alignment horizontal="center" vertical="center" wrapText="1"/>
    </xf>
    <xf numFmtId="0" fontId="14" fillId="0" borderId="28" xfId="0" applyFont="1" applyFill="1" applyBorder="1" applyAlignment="1" applyProtection="1">
      <alignment horizontal="center" vertical="center" wrapText="1"/>
    </xf>
    <xf numFmtId="0" fontId="35" fillId="0" borderId="42"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0" borderId="49" xfId="0" applyFont="1" applyBorder="1" applyAlignment="1" applyProtection="1">
      <alignment horizontal="center" vertical="center"/>
    </xf>
    <xf numFmtId="0" fontId="35" fillId="0" borderId="27" xfId="0" applyFont="1" applyBorder="1" applyAlignment="1" applyProtection="1">
      <alignment horizontal="center" vertical="center"/>
    </xf>
    <xf numFmtId="0" fontId="18" fillId="4" borderId="13" xfId="0" applyFont="1" applyFill="1" applyBorder="1" applyAlignment="1" applyProtection="1">
      <alignment horizontal="center" vertical="center"/>
    </xf>
    <xf numFmtId="0" fontId="18" fillId="4" borderId="12" xfId="0" applyFont="1" applyFill="1" applyBorder="1" applyAlignment="1" applyProtection="1">
      <alignment horizontal="center" vertical="center"/>
    </xf>
    <xf numFmtId="0" fontId="10" fillId="0" borderId="2" xfId="0" applyFont="1" applyFill="1" applyBorder="1" applyAlignment="1" applyProtection="1">
      <alignment horizontal="right" vertical="center"/>
    </xf>
    <xf numFmtId="0" fontId="10" fillId="0" borderId="5" xfId="0" applyFont="1" applyFill="1" applyBorder="1" applyAlignment="1" applyProtection="1">
      <alignment horizontal="right" vertical="center"/>
    </xf>
    <xf numFmtId="0" fontId="14" fillId="6" borderId="32" xfId="0" applyFont="1" applyFill="1" applyBorder="1" applyAlignment="1" applyProtection="1">
      <alignment horizontal="center"/>
    </xf>
    <xf numFmtId="0" fontId="14" fillId="6" borderId="2" xfId="0" applyFont="1" applyFill="1" applyBorder="1" applyAlignment="1" applyProtection="1">
      <alignment horizontal="center"/>
    </xf>
    <xf numFmtId="0" fontId="14" fillId="6" borderId="5" xfId="0" applyFont="1" applyFill="1" applyBorder="1" applyAlignment="1" applyProtection="1">
      <alignment horizontal="center"/>
    </xf>
    <xf numFmtId="0" fontId="34" fillId="4" borderId="64" xfId="0" applyFont="1" applyFill="1" applyBorder="1" applyAlignment="1" applyProtection="1">
      <alignment horizontal="center" vertical="center"/>
    </xf>
    <xf numFmtId="0" fontId="34" fillId="4" borderId="103" xfId="0" applyFont="1" applyFill="1" applyBorder="1" applyAlignment="1" applyProtection="1">
      <alignment horizontal="center" vertical="center"/>
    </xf>
    <xf numFmtId="0" fontId="34" fillId="4" borderId="44" xfId="0" applyFont="1" applyFill="1" applyBorder="1" applyAlignment="1" applyProtection="1">
      <alignment horizontal="center" vertical="center"/>
    </xf>
    <xf numFmtId="0" fontId="34" fillId="4" borderId="66" xfId="0" applyFont="1" applyFill="1" applyBorder="1" applyAlignment="1" applyProtection="1">
      <alignment horizontal="center" vertical="center"/>
    </xf>
    <xf numFmtId="0" fontId="222" fillId="0" borderId="27" xfId="0" applyFont="1" applyBorder="1" applyAlignment="1" applyProtection="1">
      <alignment horizontal="left" vertical="center"/>
    </xf>
    <xf numFmtId="0" fontId="222" fillId="0" borderId="46" xfId="0" applyFont="1" applyBorder="1" applyAlignment="1" applyProtection="1">
      <alignment horizontal="left" vertical="center"/>
    </xf>
    <xf numFmtId="0" fontId="222" fillId="0" borderId="28" xfId="0" applyFont="1" applyBorder="1" applyAlignment="1" applyProtection="1">
      <alignment horizontal="left" vertical="center"/>
    </xf>
    <xf numFmtId="0" fontId="222" fillId="0" borderId="29" xfId="0" applyFont="1" applyBorder="1" applyAlignment="1" applyProtection="1">
      <alignment horizontal="left" vertical="center"/>
    </xf>
    <xf numFmtId="0" fontId="12" fillId="0" borderId="0" xfId="0" applyNumberFormat="1" applyFont="1" applyAlignment="1" applyProtection="1">
      <alignment horizontal="left" vertical="center" wrapText="1"/>
    </xf>
    <xf numFmtId="0" fontId="12" fillId="0" borderId="11" xfId="0" applyFont="1" applyBorder="1" applyAlignment="1" applyProtection="1">
      <alignment horizontal="left" vertical="center" wrapText="1"/>
    </xf>
    <xf numFmtId="0" fontId="223" fillId="0" borderId="20" xfId="0" applyFont="1" applyBorder="1" applyAlignment="1" applyProtection="1">
      <alignment horizontal="left" vertical="center"/>
    </xf>
    <xf numFmtId="0" fontId="223" fillId="0" borderId="38" xfId="0" applyFont="1" applyBorder="1" applyAlignment="1" applyProtection="1">
      <alignment horizontal="left" vertical="center"/>
    </xf>
    <xf numFmtId="0" fontId="223" fillId="0" borderId="3" xfId="0" applyFont="1" applyBorder="1" applyAlignment="1" applyProtection="1">
      <alignment horizontal="left" vertical="center"/>
    </xf>
    <xf numFmtId="0" fontId="223" fillId="0" borderId="21" xfId="0" applyFont="1" applyBorder="1" applyAlignment="1" applyProtection="1">
      <alignment horizontal="left" vertical="center"/>
    </xf>
    <xf numFmtId="0" fontId="222" fillId="0" borderId="49" xfId="0" applyFont="1" applyBorder="1" applyAlignment="1" applyProtection="1">
      <alignment horizontal="left" vertical="center"/>
    </xf>
    <xf numFmtId="0" fontId="222" fillId="0" borderId="51" xfId="0" applyFont="1" applyBorder="1" applyAlignment="1" applyProtection="1">
      <alignment horizontal="left" vertical="center"/>
    </xf>
    <xf numFmtId="0" fontId="222" fillId="0" borderId="41" xfId="0" applyFont="1" applyBorder="1" applyAlignment="1" applyProtection="1">
      <alignment horizontal="left" vertical="center"/>
    </xf>
    <xf numFmtId="0" fontId="222" fillId="0" borderId="42" xfId="0" applyFont="1" applyBorder="1" applyAlignment="1" applyProtection="1">
      <alignment horizontal="left" vertical="center"/>
    </xf>
    <xf numFmtId="0" fontId="18" fillId="4" borderId="13" xfId="0" applyFont="1" applyFill="1" applyBorder="1" applyAlignment="1" applyProtection="1">
      <alignment horizontal="center"/>
    </xf>
    <xf numFmtId="0" fontId="18" fillId="4" borderId="12" xfId="0" applyFont="1" applyFill="1" applyBorder="1" applyAlignment="1" applyProtection="1">
      <alignment horizontal="center"/>
    </xf>
    <xf numFmtId="0" fontId="30" fillId="0" borderId="0" xfId="0" applyFont="1" applyFill="1" applyBorder="1" applyAlignment="1" applyProtection="1">
      <alignment horizontal="center"/>
    </xf>
    <xf numFmtId="5" fontId="5" fillId="0" borderId="12" xfId="0" applyNumberFormat="1" applyFont="1" applyFill="1" applyBorder="1" applyAlignment="1" applyProtection="1">
      <alignment horizontal="center" vertical="center"/>
    </xf>
    <xf numFmtId="5" fontId="5" fillId="0" borderId="14" xfId="0" applyNumberFormat="1" applyFont="1" applyFill="1" applyBorder="1" applyAlignment="1" applyProtection="1">
      <alignment horizontal="center" vertical="center"/>
    </xf>
    <xf numFmtId="0" fontId="0" fillId="9" borderId="2" xfId="0" applyFill="1" applyBorder="1" applyAlignment="1" applyProtection="1">
      <alignment horizontal="center"/>
    </xf>
    <xf numFmtId="5" fontId="13" fillId="2" borderId="13" xfId="2" applyNumberFormat="1" applyFont="1" applyFill="1" applyBorder="1" applyAlignment="1" applyProtection="1">
      <alignment horizontal="center" vertical="center"/>
      <protection locked="0"/>
    </xf>
    <xf numFmtId="5" fontId="13" fillId="2" borderId="14" xfId="2" applyNumberFormat="1" applyFont="1" applyFill="1" applyBorder="1" applyAlignment="1" applyProtection="1">
      <alignment horizontal="center" vertical="center"/>
      <protection locked="0"/>
    </xf>
    <xf numFmtId="0" fontId="60" fillId="15" borderId="9" xfId="0" applyFont="1" applyFill="1" applyBorder="1" applyAlignment="1" applyProtection="1">
      <alignment horizontal="right" vertical="center"/>
    </xf>
    <xf numFmtId="0" fontId="126" fillId="15" borderId="0" xfId="0" applyFont="1" applyFill="1" applyBorder="1" applyAlignment="1" applyProtection="1">
      <alignment horizontal="right" vertical="center"/>
    </xf>
    <xf numFmtId="0" fontId="31" fillId="15" borderId="0" xfId="0" applyFont="1" applyFill="1" applyBorder="1" applyAlignment="1" applyProtection="1">
      <alignment horizontal="right" vertical="center"/>
    </xf>
    <xf numFmtId="0" fontId="40" fillId="9" borderId="2" xfId="0" applyFont="1" applyFill="1" applyBorder="1" applyAlignment="1" applyProtection="1">
      <alignment horizontal="center" vertical="top" wrapText="1"/>
    </xf>
    <xf numFmtId="0" fontId="34" fillId="0" borderId="43" xfId="0" applyFont="1" applyBorder="1" applyAlignment="1" applyProtection="1">
      <alignment horizontal="center" vertical="center" wrapText="1"/>
    </xf>
    <xf numFmtId="0" fontId="34" fillId="0" borderId="11" xfId="0" applyFont="1" applyBorder="1" applyAlignment="1" applyProtection="1">
      <alignment horizontal="center" vertical="center" wrapText="1"/>
    </xf>
    <xf numFmtId="0" fontId="34" fillId="0" borderId="70" xfId="0" applyFont="1" applyBorder="1" applyAlignment="1" applyProtection="1">
      <alignment horizontal="center" vertical="center" wrapText="1"/>
    </xf>
    <xf numFmtId="0" fontId="206" fillId="15" borderId="13" xfId="0" applyFont="1" applyFill="1" applyBorder="1" applyAlignment="1" applyProtection="1">
      <alignment horizontal="center" vertical="center" wrapText="1"/>
    </xf>
    <xf numFmtId="0" fontId="206" fillId="15" borderId="12" xfId="0" applyFont="1" applyFill="1" applyBorder="1" applyAlignment="1" applyProtection="1">
      <alignment horizontal="center" vertical="center" wrapText="1"/>
    </xf>
    <xf numFmtId="0" fontId="206" fillId="15" borderId="14" xfId="0" applyFont="1" applyFill="1" applyBorder="1" applyAlignment="1" applyProtection="1">
      <alignment horizontal="center" vertical="center" wrapText="1"/>
    </xf>
    <xf numFmtId="0" fontId="228" fillId="52" borderId="0" xfId="0" applyFont="1" applyFill="1" applyBorder="1" applyAlignment="1" applyProtection="1">
      <alignment horizontal="center" vertical="center" wrapText="1"/>
    </xf>
    <xf numFmtId="0" fontId="156" fillId="0" borderId="3" xfId="0" applyNumberFormat="1" applyFont="1" applyFill="1" applyBorder="1" applyAlignment="1" applyProtection="1">
      <alignment horizontal="center" vertical="center"/>
    </xf>
    <xf numFmtId="0" fontId="206" fillId="0" borderId="13" xfId="0" applyFont="1" applyFill="1" applyBorder="1" applyAlignment="1" applyProtection="1">
      <alignment horizontal="center" vertical="center" wrapText="1"/>
    </xf>
    <xf numFmtId="0" fontId="206" fillId="0" borderId="12" xfId="0" applyFont="1" applyFill="1" applyBorder="1" applyAlignment="1" applyProtection="1">
      <alignment horizontal="center" vertical="center" wrapText="1"/>
    </xf>
    <xf numFmtId="0" fontId="206" fillId="0" borderId="14" xfId="0" applyFont="1" applyFill="1" applyBorder="1" applyAlignment="1" applyProtection="1">
      <alignment horizontal="center" vertical="center" wrapText="1"/>
    </xf>
    <xf numFmtId="0" fontId="206" fillId="0" borderId="100" xfId="0" applyFont="1" applyBorder="1" applyAlignment="1">
      <alignment horizontal="center" vertical="center"/>
    </xf>
    <xf numFmtId="0" fontId="206" fillId="0" borderId="58" xfId="0" applyFont="1" applyBorder="1" applyAlignment="1">
      <alignment horizontal="center" vertical="center"/>
    </xf>
    <xf numFmtId="0" fontId="206" fillId="0" borderId="60" xfId="0" applyFont="1" applyBorder="1" applyAlignment="1">
      <alignment horizontal="center" vertical="center"/>
    </xf>
    <xf numFmtId="0" fontId="177" fillId="0" borderId="110" xfId="0" applyFont="1" applyBorder="1" applyAlignment="1" applyProtection="1">
      <alignment horizontal="right"/>
    </xf>
    <xf numFmtId="0" fontId="177" fillId="0" borderId="8" xfId="0" applyFont="1" applyBorder="1" applyAlignment="1" applyProtection="1">
      <alignment horizontal="right"/>
    </xf>
    <xf numFmtId="0" fontId="177" fillId="0" borderId="10" xfId="0" applyFont="1" applyBorder="1" applyAlignment="1" applyProtection="1">
      <alignment horizontal="right"/>
    </xf>
    <xf numFmtId="0" fontId="215" fillId="40" borderId="9" xfId="0" applyFont="1" applyFill="1" applyBorder="1" applyAlignment="1" applyProtection="1">
      <alignment horizontal="center" vertical="center"/>
    </xf>
    <xf numFmtId="0" fontId="215" fillId="40" borderId="0" xfId="0" applyFont="1" applyFill="1" applyBorder="1" applyAlignment="1" applyProtection="1">
      <alignment horizontal="center" vertical="center"/>
    </xf>
    <xf numFmtId="170" fontId="156" fillId="0" borderId="3" xfId="0" applyNumberFormat="1" applyFont="1" applyFill="1" applyBorder="1" applyAlignment="1" applyProtection="1">
      <alignment horizontal="center" vertical="center"/>
    </xf>
    <xf numFmtId="0" fontId="221" fillId="52" borderId="11" xfId="0" applyFont="1" applyFill="1" applyBorder="1" applyAlignment="1">
      <alignment horizontal="center" vertical="center" wrapText="1"/>
    </xf>
    <xf numFmtId="0" fontId="156" fillId="0" borderId="63" xfId="0" applyNumberFormat="1" applyFont="1" applyFill="1" applyBorder="1" applyAlignment="1" applyProtection="1">
      <alignment horizontal="center" vertical="center"/>
    </xf>
    <xf numFmtId="0" fontId="156" fillId="0" borderId="17" xfId="0" applyNumberFormat="1" applyFont="1" applyFill="1" applyBorder="1" applyAlignment="1" applyProtection="1">
      <alignment horizontal="center" vertical="center"/>
    </xf>
    <xf numFmtId="0" fontId="156" fillId="0" borderId="38" xfId="0" applyNumberFormat="1" applyFont="1" applyFill="1" applyBorder="1" applyAlignment="1" applyProtection="1">
      <alignment horizontal="center" vertical="center"/>
    </xf>
    <xf numFmtId="0" fontId="20" fillId="0" borderId="62" xfId="0" applyFont="1" applyFill="1" applyBorder="1" applyAlignment="1" applyProtection="1">
      <alignment horizontal="left" vertical="center"/>
    </xf>
    <xf numFmtId="0" fontId="20" fillId="0" borderId="39" xfId="0" applyFont="1" applyFill="1" applyBorder="1" applyAlignment="1" applyProtection="1">
      <alignment horizontal="left" vertical="center"/>
    </xf>
    <xf numFmtId="0" fontId="20" fillId="0" borderId="63" xfId="0" applyFont="1" applyFill="1" applyBorder="1" applyAlignment="1" applyProtection="1">
      <alignment horizontal="left" vertical="center"/>
    </xf>
    <xf numFmtId="0" fontId="20" fillId="0" borderId="38" xfId="0" applyFont="1" applyFill="1" applyBorder="1" applyAlignment="1" applyProtection="1">
      <alignment horizontal="left" vertical="center"/>
    </xf>
    <xf numFmtId="0" fontId="148" fillId="15" borderId="108" xfId="0" applyFont="1" applyFill="1" applyBorder="1" applyAlignment="1" applyProtection="1">
      <alignment horizontal="left" wrapText="1"/>
    </xf>
    <xf numFmtId="0" fontId="148" fillId="15" borderId="114" xfId="0" applyFont="1" applyFill="1" applyBorder="1" applyAlignment="1" applyProtection="1">
      <alignment horizontal="left" wrapText="1"/>
    </xf>
    <xf numFmtId="0" fontId="20" fillId="0" borderId="90" xfId="0" applyFont="1" applyFill="1" applyBorder="1" applyAlignment="1" applyProtection="1">
      <alignment horizontal="left" vertical="center"/>
    </xf>
    <xf numFmtId="0" fontId="20" fillId="0" borderId="91" xfId="0" applyFont="1" applyFill="1" applyBorder="1" applyAlignment="1" applyProtection="1">
      <alignment horizontal="left" vertical="center"/>
    </xf>
    <xf numFmtId="0" fontId="20" fillId="0" borderId="111" xfId="0" applyFont="1" applyFill="1" applyBorder="1" applyAlignment="1" applyProtection="1">
      <alignment horizontal="left" vertical="center"/>
    </xf>
    <xf numFmtId="0" fontId="20" fillId="0" borderId="112" xfId="0" applyFont="1" applyFill="1" applyBorder="1" applyAlignment="1" applyProtection="1">
      <alignment horizontal="left" vertical="center"/>
    </xf>
    <xf numFmtId="0" fontId="20" fillId="0" borderId="113" xfId="0" applyFont="1" applyFill="1" applyBorder="1" applyAlignment="1" applyProtection="1">
      <alignment horizontal="left" vertical="center"/>
    </xf>
    <xf numFmtId="0" fontId="20" fillId="0" borderId="37" xfId="0" applyFont="1" applyFill="1" applyBorder="1" applyAlignment="1" applyProtection="1">
      <alignment horizontal="left" vertical="center"/>
    </xf>
    <xf numFmtId="0" fontId="15" fillId="15" borderId="3" xfId="0" applyNumberFormat="1" applyFont="1" applyFill="1" applyBorder="1" applyAlignment="1" applyProtection="1">
      <alignment horizontal="left" vertical="center"/>
    </xf>
    <xf numFmtId="0" fontId="15" fillId="15" borderId="77" xfId="0" applyNumberFormat="1" applyFont="1" applyFill="1" applyBorder="1" applyAlignment="1" applyProtection="1">
      <alignment horizontal="left" vertical="center"/>
    </xf>
    <xf numFmtId="167" fontId="225" fillId="22" borderId="70" xfId="0" applyNumberFormat="1" applyFont="1" applyFill="1" applyBorder="1" applyAlignment="1" applyProtection="1">
      <alignment horizontal="center" vertical="center" wrapText="1"/>
      <protection locked="0"/>
    </xf>
    <xf numFmtId="167" fontId="225" fillId="22" borderId="5" xfId="0" applyNumberFormat="1" applyFont="1" applyFill="1" applyBorder="1" applyAlignment="1" applyProtection="1">
      <alignment horizontal="center" vertical="center" wrapText="1"/>
      <protection locked="0"/>
    </xf>
    <xf numFmtId="0" fontId="15" fillId="15" borderId="28" xfId="0" applyNumberFormat="1" applyFont="1" applyFill="1" applyBorder="1" applyAlignment="1" applyProtection="1">
      <alignment horizontal="left" vertical="center"/>
    </xf>
    <xf numFmtId="0" fontId="15" fillId="15" borderId="115" xfId="0" applyNumberFormat="1" applyFont="1" applyFill="1" applyBorder="1" applyAlignment="1" applyProtection="1">
      <alignment horizontal="left" vertical="center"/>
    </xf>
    <xf numFmtId="167" fontId="176" fillId="19" borderId="99" xfId="0" applyNumberFormat="1" applyFont="1" applyFill="1" applyBorder="1" applyAlignment="1" applyProtection="1">
      <alignment horizontal="center" vertical="center" wrapText="1"/>
      <protection locked="0"/>
    </xf>
    <xf numFmtId="167" fontId="176" fillId="19" borderId="67" xfId="0" applyNumberFormat="1" applyFont="1" applyFill="1" applyBorder="1" applyAlignment="1" applyProtection="1">
      <alignment horizontal="center" vertical="center" wrapText="1"/>
      <protection locked="0"/>
    </xf>
    <xf numFmtId="167" fontId="176" fillId="20" borderId="99" xfId="0" applyNumberFormat="1" applyFont="1" applyFill="1" applyBorder="1" applyAlignment="1" applyProtection="1">
      <alignment horizontal="center" vertical="center" wrapText="1"/>
      <protection locked="0"/>
    </xf>
    <xf numFmtId="167" fontId="176" fillId="20" borderId="67" xfId="0" applyNumberFormat="1" applyFont="1" applyFill="1" applyBorder="1" applyAlignment="1" applyProtection="1">
      <alignment horizontal="center" vertical="center" wrapText="1"/>
      <protection locked="0"/>
    </xf>
    <xf numFmtId="0" fontId="197" fillId="0" borderId="99" xfId="0" applyFont="1" applyBorder="1" applyAlignment="1">
      <alignment horizontal="center" vertical="center" wrapText="1"/>
    </xf>
    <xf numFmtId="0" fontId="197" fillId="0" borderId="67" xfId="0" applyFont="1" applyBorder="1" applyAlignment="1">
      <alignment horizontal="center" vertical="center" wrapText="1"/>
    </xf>
    <xf numFmtId="0" fontId="152" fillId="0" borderId="98" xfId="0" applyFont="1" applyBorder="1" applyAlignment="1">
      <alignment horizontal="center" vertical="center"/>
    </xf>
    <xf numFmtId="0" fontId="152" fillId="0" borderId="71" xfId="0" applyFont="1" applyBorder="1" applyAlignment="1">
      <alignment horizontal="center" vertical="center"/>
    </xf>
    <xf numFmtId="0" fontId="20" fillId="0" borderId="3" xfId="0" applyFont="1" applyFill="1" applyBorder="1" applyAlignment="1" applyProtection="1">
      <alignment horizontal="left" vertical="center"/>
    </xf>
    <xf numFmtId="0" fontId="20" fillId="0" borderId="57" xfId="0" applyFont="1" applyFill="1" applyBorder="1" applyAlignment="1" applyProtection="1">
      <alignment horizontal="left" vertical="center"/>
    </xf>
    <xf numFmtId="0" fontId="20" fillId="0" borderId="51" xfId="0" applyFont="1" applyFill="1" applyBorder="1" applyAlignment="1" applyProtection="1">
      <alignment horizontal="left" vertical="center"/>
    </xf>
    <xf numFmtId="0" fontId="20" fillId="0" borderId="17" xfId="0" applyFont="1" applyFill="1" applyBorder="1" applyAlignment="1" applyProtection="1">
      <alignment horizontal="left" vertical="center"/>
    </xf>
    <xf numFmtId="0" fontId="20" fillId="0" borderId="54" xfId="0" applyFont="1" applyFill="1" applyBorder="1" applyAlignment="1" applyProtection="1">
      <alignment horizontal="left" vertical="center"/>
    </xf>
    <xf numFmtId="0" fontId="20" fillId="0" borderId="50" xfId="0" applyFont="1" applyFill="1" applyBorder="1" applyAlignment="1" applyProtection="1">
      <alignment horizontal="left" vertical="center"/>
    </xf>
    <xf numFmtId="0" fontId="20" fillId="0" borderId="46" xfId="0" applyFont="1" applyFill="1" applyBorder="1" applyAlignment="1" applyProtection="1">
      <alignment horizontal="left" vertical="center"/>
    </xf>
    <xf numFmtId="0" fontId="207" fillId="6" borderId="93" xfId="0" applyFont="1" applyFill="1" applyBorder="1" applyAlignment="1" applyProtection="1">
      <alignment horizontal="center" vertical="center"/>
    </xf>
    <xf numFmtId="0" fontId="207" fillId="6" borderId="45" xfId="0" applyFont="1" applyFill="1" applyBorder="1" applyAlignment="1" applyProtection="1">
      <alignment horizontal="center" vertical="center"/>
    </xf>
    <xf numFmtId="0" fontId="207" fillId="6" borderId="94" xfId="0" applyFont="1" applyFill="1" applyBorder="1" applyAlignment="1" applyProtection="1">
      <alignment horizontal="center" vertical="center"/>
    </xf>
    <xf numFmtId="0" fontId="20" fillId="0" borderId="116" xfId="0" applyFont="1" applyFill="1" applyBorder="1" applyAlignment="1" applyProtection="1">
      <alignment horizontal="left" vertical="center"/>
    </xf>
    <xf numFmtId="0" fontId="20" fillId="0" borderId="117" xfId="0" applyFont="1" applyFill="1" applyBorder="1" applyAlignment="1" applyProtection="1">
      <alignment horizontal="left" vertical="center"/>
    </xf>
    <xf numFmtId="0" fontId="21" fillId="54" borderId="116" xfId="0" applyFont="1" applyFill="1" applyBorder="1" applyAlignment="1" applyProtection="1">
      <alignment horizontal="left" vertical="center"/>
    </xf>
    <xf numFmtId="0" fontId="21" fillId="54" borderId="117" xfId="0" applyFont="1" applyFill="1" applyBorder="1" applyAlignment="1" applyProtection="1">
      <alignment horizontal="left" vertical="center"/>
    </xf>
    <xf numFmtId="0" fontId="78" fillId="15" borderId="80" xfId="0" applyFont="1" applyFill="1" applyBorder="1" applyAlignment="1" applyProtection="1">
      <alignment horizontal="center" vertical="center" wrapText="1"/>
    </xf>
    <xf numFmtId="0" fontId="78" fillId="15" borderId="82" xfId="0" applyFont="1" applyFill="1" applyBorder="1" applyAlignment="1" applyProtection="1">
      <alignment horizontal="center" vertical="center" wrapText="1"/>
    </xf>
    <xf numFmtId="0" fontId="78" fillId="15" borderId="26" xfId="0" applyFont="1" applyFill="1" applyBorder="1" applyAlignment="1" applyProtection="1">
      <alignment horizontal="center" vertical="center" wrapText="1"/>
    </xf>
    <xf numFmtId="0" fontId="20" fillId="0" borderId="105" xfId="0" applyFont="1" applyFill="1" applyBorder="1" applyAlignment="1" applyProtection="1">
      <alignment horizontal="left" vertical="center"/>
    </xf>
    <xf numFmtId="0" fontId="20" fillId="0" borderId="75" xfId="0" applyFont="1" applyFill="1" applyBorder="1" applyAlignment="1" applyProtection="1">
      <alignment horizontal="left" vertical="center"/>
    </xf>
    <xf numFmtId="0" fontId="13" fillId="3" borderId="13" xfId="0" applyFont="1" applyFill="1" applyBorder="1" applyAlignment="1" applyProtection="1">
      <alignment horizontal="center" vertical="center" wrapText="1"/>
      <protection locked="0"/>
    </xf>
    <xf numFmtId="0" fontId="13" fillId="3" borderId="12" xfId="0" applyFont="1" applyFill="1" applyBorder="1" applyAlignment="1" applyProtection="1">
      <alignment horizontal="center" vertical="center" wrapText="1"/>
      <protection locked="0"/>
    </xf>
    <xf numFmtId="0" fontId="13" fillId="3" borderId="14" xfId="0" applyFont="1" applyFill="1" applyBorder="1" applyAlignment="1" applyProtection="1">
      <alignment horizontal="center" vertical="center" wrapText="1"/>
      <protection locked="0"/>
    </xf>
    <xf numFmtId="0" fontId="20" fillId="12" borderId="63" xfId="0" applyFont="1" applyFill="1" applyBorder="1" applyAlignment="1" applyProtection="1">
      <alignment horizontal="center" vertical="center"/>
      <protection locked="0"/>
    </xf>
    <xf numFmtId="0" fontId="20" fillId="12" borderId="38" xfId="0" applyFont="1" applyFill="1" applyBorder="1" applyAlignment="1" applyProtection="1">
      <alignment horizontal="center" vertical="center"/>
      <protection locked="0"/>
    </xf>
    <xf numFmtId="0" fontId="57" fillId="0" borderId="0" xfId="0" applyFont="1" applyBorder="1" applyAlignment="1" applyProtection="1">
      <alignment horizontal="left" vertical="center"/>
      <protection locked="0"/>
    </xf>
    <xf numFmtId="0" fontId="13" fillId="5" borderId="13" xfId="0" applyFont="1" applyFill="1" applyBorder="1" applyAlignment="1" applyProtection="1">
      <alignment horizontal="center" vertical="center" wrapText="1"/>
      <protection locked="0"/>
    </xf>
    <xf numFmtId="0" fontId="13" fillId="5" borderId="12" xfId="0" applyFont="1" applyFill="1" applyBorder="1" applyAlignment="1" applyProtection="1">
      <alignment horizontal="center" vertical="center" wrapText="1"/>
      <protection locked="0"/>
    </xf>
    <xf numFmtId="0" fontId="13" fillId="5" borderId="14" xfId="0" applyFont="1" applyFill="1" applyBorder="1" applyAlignment="1" applyProtection="1">
      <alignment horizontal="center" vertical="center" wrapText="1"/>
      <protection locked="0"/>
    </xf>
    <xf numFmtId="0" fontId="20" fillId="12" borderId="50" xfId="0" applyFont="1" applyFill="1" applyBorder="1" applyAlignment="1" applyProtection="1">
      <alignment horizontal="center" vertical="center"/>
      <protection locked="0"/>
    </xf>
    <xf numFmtId="0" fontId="20" fillId="12" borderId="46" xfId="0" applyFont="1" applyFill="1" applyBorder="1" applyAlignment="1" applyProtection="1">
      <alignment horizontal="center" vertical="center"/>
      <protection locked="0"/>
    </xf>
    <xf numFmtId="0" fontId="64" fillId="15" borderId="0" xfId="0" applyFont="1" applyFill="1" applyBorder="1" applyAlignment="1" applyProtection="1">
      <alignment horizontal="left" vertical="center"/>
    </xf>
    <xf numFmtId="0" fontId="20" fillId="0" borderId="119" xfId="0" applyFont="1" applyFill="1" applyBorder="1" applyAlignment="1" applyProtection="1">
      <alignment horizontal="center" vertical="center"/>
    </xf>
    <xf numFmtId="0" fontId="20" fillId="0" borderId="120" xfId="0" applyFont="1" applyFill="1" applyBorder="1" applyAlignment="1" applyProtection="1">
      <alignment horizontal="center" vertical="center"/>
    </xf>
    <xf numFmtId="0" fontId="20" fillId="0" borderId="28" xfId="0" applyFont="1" applyFill="1" applyBorder="1" applyAlignment="1" applyProtection="1">
      <alignment horizontal="left" vertical="center"/>
    </xf>
    <xf numFmtId="1" fontId="20" fillId="0" borderId="63" xfId="1" quotePrefix="1" applyNumberFormat="1" applyFont="1" applyFill="1" applyBorder="1" applyAlignment="1" applyProtection="1">
      <alignment horizontal="center" vertical="center"/>
    </xf>
    <xf numFmtId="1" fontId="20" fillId="0" borderId="17" xfId="1" quotePrefix="1" applyNumberFormat="1" applyFont="1" applyFill="1" applyBorder="1" applyAlignment="1" applyProtection="1">
      <alignment horizontal="center" vertical="center"/>
    </xf>
    <xf numFmtId="1" fontId="20" fillId="0" borderId="54" xfId="1" quotePrefix="1" applyNumberFormat="1" applyFont="1" applyFill="1" applyBorder="1" applyAlignment="1" applyProtection="1">
      <alignment horizontal="center" vertical="center"/>
    </xf>
    <xf numFmtId="0" fontId="18" fillId="4" borderId="121" xfId="0" applyFont="1" applyFill="1" applyBorder="1" applyAlignment="1" applyProtection="1">
      <alignment horizontal="center" vertical="center"/>
    </xf>
    <xf numFmtId="0" fontId="18" fillId="4" borderId="122" xfId="0" applyFont="1" applyFill="1" applyBorder="1" applyAlignment="1" applyProtection="1">
      <alignment horizontal="center" vertical="center"/>
    </xf>
    <xf numFmtId="0" fontId="18" fillId="4" borderId="14" xfId="0" applyFont="1" applyFill="1" applyBorder="1" applyAlignment="1" applyProtection="1">
      <alignment horizontal="center" vertical="center"/>
    </xf>
    <xf numFmtId="0" fontId="3" fillId="0" borderId="118" xfId="0" applyFont="1" applyBorder="1" applyAlignment="1">
      <alignment horizontal="center"/>
    </xf>
    <xf numFmtId="0" fontId="0" fillId="2" borderId="3" xfId="0" applyFill="1" applyBorder="1" applyAlignment="1" applyProtection="1">
      <alignment horizontal="left"/>
    </xf>
    <xf numFmtId="0" fontId="27" fillId="0" borderId="13" xfId="0" applyFont="1" applyFill="1" applyBorder="1" applyAlignment="1" applyProtection="1">
      <alignment horizontal="center" vertical="center"/>
    </xf>
    <xf numFmtId="0" fontId="27" fillId="0" borderId="12" xfId="0" applyFont="1" applyFill="1" applyBorder="1" applyAlignment="1" applyProtection="1">
      <alignment horizontal="center" vertical="center"/>
    </xf>
    <xf numFmtId="0" fontId="27" fillId="0" borderId="14" xfId="0" applyFont="1" applyFill="1" applyBorder="1" applyAlignment="1" applyProtection="1">
      <alignment horizontal="center" vertical="center"/>
    </xf>
    <xf numFmtId="0" fontId="0" fillId="2" borderId="7" xfId="0" applyFill="1" applyBorder="1" applyAlignment="1" applyProtection="1">
      <alignment horizontal="left"/>
    </xf>
  </cellXfs>
  <cellStyles count="16">
    <cellStyle name="Comma" xfId="1" builtinId="3"/>
    <cellStyle name="Currency" xfId="2" builtinId="4"/>
    <cellStyle name="Hyperlink" xfId="3" builtinId="8"/>
    <cellStyle name="Normal" xfId="0" builtinId="0"/>
    <cellStyle name="Normal 2" xfId="4" xr:uid="{00000000-0005-0000-0000-000004000000}"/>
    <cellStyle name="Normal 2 2" xfId="5" xr:uid="{00000000-0005-0000-0000-000005000000}"/>
    <cellStyle name="Normal 3" xfId="6" xr:uid="{00000000-0005-0000-0000-000006000000}"/>
    <cellStyle name="Normal 3 2" xfId="7" xr:uid="{00000000-0005-0000-0000-000007000000}"/>
    <cellStyle name="Normal 3 2 2" xfId="8" xr:uid="{00000000-0005-0000-0000-000008000000}"/>
    <cellStyle name="Normal 4" xfId="9" xr:uid="{00000000-0005-0000-0000-000009000000}"/>
    <cellStyle name="Normal 5" xfId="10" xr:uid="{00000000-0005-0000-0000-00000A000000}"/>
    <cellStyle name="Normal 5 2" xfId="11" xr:uid="{00000000-0005-0000-0000-00000B000000}"/>
    <cellStyle name="Normal 6" xfId="12" xr:uid="{00000000-0005-0000-0000-00000C000000}"/>
    <cellStyle name="Normal 6 2" xfId="13" xr:uid="{00000000-0005-0000-0000-00000D000000}"/>
    <cellStyle name="Normal 7" xfId="14" xr:uid="{00000000-0005-0000-0000-00000E000000}"/>
    <cellStyle name="Percent" xfId="15" builtinId="5"/>
  </cellStyles>
  <dxfs count="50">
    <dxf>
      <font>
        <b/>
        <i val="0"/>
        <condense val="0"/>
        <extend val="0"/>
        <color indexed="12"/>
      </font>
      <fill>
        <patternFill patternType="none">
          <bgColor indexed="65"/>
        </patternFill>
      </fill>
    </dxf>
    <dxf>
      <font>
        <b/>
        <i val="0"/>
        <condense val="0"/>
        <extend val="0"/>
        <color indexed="9"/>
      </font>
      <fill>
        <patternFill>
          <bgColor indexed="55"/>
        </patternFill>
      </fill>
    </dxf>
    <dxf>
      <font>
        <b/>
        <i/>
        <condense val="0"/>
        <extend val="0"/>
        <color indexed="12"/>
      </font>
    </dxf>
    <dxf>
      <font>
        <b/>
        <i/>
        <condense val="0"/>
        <extend val="0"/>
        <color indexed="9"/>
      </font>
      <fill>
        <patternFill>
          <bgColor indexed="55"/>
        </patternFill>
      </fill>
    </dxf>
    <dxf>
      <font>
        <b/>
        <i/>
        <condense val="0"/>
        <extend val="0"/>
        <color indexed="12"/>
      </font>
    </dxf>
    <dxf>
      <font>
        <b/>
        <i/>
        <condense val="0"/>
        <extend val="0"/>
        <color indexed="9"/>
      </font>
      <fill>
        <patternFill>
          <bgColor indexed="55"/>
        </patternFill>
      </fill>
    </dxf>
    <dxf>
      <font>
        <b/>
        <i/>
        <condense val="0"/>
        <extend val="0"/>
        <color indexed="12"/>
      </font>
    </dxf>
    <dxf>
      <font>
        <b/>
        <i/>
        <condense val="0"/>
        <extend val="0"/>
        <color indexed="9"/>
      </font>
      <fill>
        <patternFill>
          <bgColor indexed="55"/>
        </patternFill>
      </fill>
    </dxf>
    <dxf>
      <font>
        <b/>
        <i/>
        <condense val="0"/>
        <extend val="0"/>
        <color indexed="12"/>
      </font>
    </dxf>
    <dxf>
      <font>
        <b/>
        <i/>
        <condense val="0"/>
        <extend val="0"/>
        <color indexed="9"/>
      </font>
      <fill>
        <patternFill>
          <bgColor indexed="55"/>
        </patternFill>
      </fill>
    </dxf>
    <dxf>
      <font>
        <b/>
        <i/>
        <condense val="0"/>
        <extend val="0"/>
        <color indexed="12"/>
      </font>
    </dxf>
    <dxf>
      <font>
        <b/>
        <i/>
        <condense val="0"/>
        <extend val="0"/>
        <color indexed="9"/>
      </font>
      <fill>
        <patternFill>
          <bgColor indexed="55"/>
        </patternFill>
      </fill>
    </dxf>
    <dxf>
      <font>
        <b/>
        <i val="0"/>
        <condense val="0"/>
        <extend val="0"/>
        <color indexed="12"/>
      </font>
      <fill>
        <patternFill patternType="none">
          <bgColor indexed="65"/>
        </patternFill>
      </fill>
    </dxf>
    <dxf>
      <font>
        <b/>
        <i val="0"/>
        <condense val="0"/>
        <extend val="0"/>
        <color indexed="9"/>
      </font>
      <fill>
        <patternFill>
          <bgColor indexed="55"/>
        </patternFill>
      </fill>
    </dxf>
    <dxf>
      <font>
        <b/>
        <i/>
        <condense val="0"/>
        <extend val="0"/>
        <color indexed="12"/>
      </font>
    </dxf>
    <dxf>
      <font>
        <b/>
        <i/>
        <condense val="0"/>
        <extend val="0"/>
        <color indexed="9"/>
      </font>
      <fill>
        <patternFill>
          <bgColor indexed="55"/>
        </patternFill>
      </fill>
    </dxf>
    <dxf>
      <font>
        <b/>
        <i/>
        <condense val="0"/>
        <extend val="0"/>
        <color indexed="12"/>
      </font>
    </dxf>
    <dxf>
      <font>
        <b/>
        <i/>
        <condense val="0"/>
        <extend val="0"/>
        <color indexed="9"/>
      </font>
      <fill>
        <patternFill>
          <bgColor indexed="55"/>
        </patternFill>
      </fill>
    </dxf>
    <dxf>
      <font>
        <b/>
        <i val="0"/>
        <condense val="0"/>
        <extend val="0"/>
        <color indexed="12"/>
      </font>
      <fill>
        <patternFill patternType="none">
          <bgColor indexed="65"/>
        </patternFill>
      </fill>
    </dxf>
    <dxf>
      <font>
        <b/>
        <i val="0"/>
        <condense val="0"/>
        <extend val="0"/>
        <color indexed="9"/>
      </font>
      <fill>
        <patternFill>
          <bgColor indexed="55"/>
        </patternFill>
      </fill>
    </dxf>
    <dxf>
      <font>
        <b/>
        <i/>
        <condense val="0"/>
        <extend val="0"/>
        <color indexed="12"/>
      </font>
    </dxf>
    <dxf>
      <font>
        <b/>
        <i/>
        <condense val="0"/>
        <extend val="0"/>
        <color indexed="9"/>
      </font>
      <fill>
        <patternFill>
          <bgColor indexed="55"/>
        </patternFill>
      </fill>
    </dxf>
    <dxf>
      <font>
        <b/>
        <i/>
        <condense val="0"/>
        <extend val="0"/>
        <color indexed="12"/>
      </font>
    </dxf>
    <dxf>
      <font>
        <b/>
        <i/>
        <condense val="0"/>
        <extend val="0"/>
        <color indexed="9"/>
      </font>
      <fill>
        <patternFill>
          <bgColor indexed="55"/>
        </patternFill>
      </fill>
    </dxf>
    <dxf>
      <font>
        <b/>
        <i/>
        <condense val="0"/>
        <extend val="0"/>
        <color indexed="12"/>
      </font>
    </dxf>
    <dxf>
      <font>
        <b/>
        <i/>
        <condense val="0"/>
        <extend val="0"/>
        <color indexed="9"/>
      </font>
      <fill>
        <patternFill>
          <bgColor indexed="55"/>
        </patternFill>
      </fill>
    </dxf>
    <dxf>
      <font>
        <b/>
        <i/>
        <condense val="0"/>
        <extend val="0"/>
        <color indexed="12"/>
      </font>
    </dxf>
    <dxf>
      <font>
        <b/>
        <i/>
        <condense val="0"/>
        <extend val="0"/>
        <color indexed="9"/>
      </font>
      <fill>
        <patternFill>
          <bgColor indexed="55"/>
        </patternFill>
      </fill>
    </dxf>
    <dxf>
      <font>
        <b/>
        <i/>
        <condense val="0"/>
        <extend val="0"/>
        <color indexed="12"/>
      </font>
    </dxf>
    <dxf>
      <font>
        <b/>
        <i/>
        <condense val="0"/>
        <extend val="0"/>
        <color indexed="9"/>
      </font>
      <fill>
        <patternFill>
          <bgColor indexed="55"/>
        </patternFill>
      </fill>
    </dxf>
    <dxf>
      <font>
        <b/>
        <i val="0"/>
        <condense val="0"/>
        <extend val="0"/>
        <color indexed="12"/>
      </font>
      <fill>
        <patternFill patternType="none">
          <bgColor indexed="65"/>
        </patternFill>
      </fill>
    </dxf>
    <dxf>
      <font>
        <b/>
        <i val="0"/>
        <condense val="0"/>
        <extend val="0"/>
        <color indexed="9"/>
      </font>
      <fill>
        <patternFill>
          <bgColor indexed="55"/>
        </patternFill>
      </fill>
    </dxf>
    <dxf>
      <font>
        <b/>
        <i/>
        <condense val="0"/>
        <extend val="0"/>
        <color indexed="12"/>
      </font>
    </dxf>
    <dxf>
      <font>
        <b/>
        <i/>
        <condense val="0"/>
        <extend val="0"/>
        <color indexed="9"/>
      </font>
      <fill>
        <patternFill>
          <bgColor indexed="55"/>
        </patternFill>
      </fill>
    </dxf>
    <dxf>
      <font>
        <b/>
        <i val="0"/>
        <condense val="0"/>
        <extend val="0"/>
        <color indexed="12"/>
      </font>
      <fill>
        <patternFill patternType="none">
          <bgColor indexed="65"/>
        </patternFill>
      </fill>
    </dxf>
    <dxf>
      <font>
        <b/>
        <i val="0"/>
        <condense val="0"/>
        <extend val="0"/>
        <color indexed="9"/>
      </font>
      <fill>
        <patternFill>
          <bgColor indexed="55"/>
        </patternFill>
      </fill>
    </dxf>
    <dxf>
      <font>
        <b/>
        <i/>
        <condense val="0"/>
        <extend val="0"/>
        <color indexed="12"/>
      </font>
    </dxf>
    <dxf>
      <font>
        <b/>
        <i/>
        <condense val="0"/>
        <extend val="0"/>
        <color indexed="9"/>
      </font>
      <fill>
        <patternFill>
          <bgColor indexed="55"/>
        </patternFill>
      </fill>
    </dxf>
    <dxf>
      <font>
        <b/>
        <i/>
        <condense val="0"/>
        <extend val="0"/>
        <color indexed="12"/>
      </font>
    </dxf>
    <dxf>
      <font>
        <b/>
        <i/>
        <condense val="0"/>
        <extend val="0"/>
        <color indexed="9"/>
      </font>
      <fill>
        <patternFill>
          <bgColor indexed="55"/>
        </patternFill>
      </fill>
    </dxf>
    <dxf>
      <font>
        <b/>
        <i/>
        <condense val="0"/>
        <extend val="0"/>
        <color indexed="12"/>
      </font>
      <fill>
        <patternFill patternType="none">
          <bgColor indexed="65"/>
        </patternFill>
      </fill>
    </dxf>
    <dxf>
      <font>
        <b/>
        <i/>
        <condense val="0"/>
        <extend val="0"/>
        <color indexed="9"/>
      </font>
      <fill>
        <patternFill>
          <bgColor indexed="55"/>
        </patternFill>
      </fill>
    </dxf>
    <dxf>
      <font>
        <b/>
        <i/>
        <condense val="0"/>
        <extend val="0"/>
        <color indexed="12"/>
      </font>
    </dxf>
    <dxf>
      <font>
        <b/>
        <i val="0"/>
        <condense val="0"/>
        <extend val="0"/>
        <color indexed="9"/>
      </font>
      <fill>
        <patternFill>
          <bgColor indexed="55"/>
        </patternFill>
      </fill>
    </dxf>
    <dxf>
      <font>
        <b/>
        <i/>
        <condense val="0"/>
        <extend val="0"/>
        <color indexed="12"/>
      </font>
    </dxf>
    <dxf>
      <font>
        <b/>
        <i/>
        <condense val="0"/>
        <extend val="0"/>
        <color indexed="9"/>
      </font>
      <fill>
        <patternFill>
          <bgColor indexed="55"/>
        </patternFill>
      </fill>
    </dxf>
    <dxf>
      <fill>
        <patternFill>
          <bgColor indexed="42"/>
        </patternFill>
      </fill>
    </dxf>
    <dxf>
      <fill>
        <patternFill>
          <bgColor indexed="42"/>
        </patternFill>
      </fill>
    </dxf>
    <dxf>
      <fill>
        <patternFill>
          <bgColor indexed="51"/>
        </patternFill>
      </fill>
      <border>
        <left/>
        <right/>
        <top/>
        <bottom/>
      </border>
    </dxf>
    <dxf>
      <fill>
        <patternFill>
          <bgColor indexed="51"/>
        </patternFill>
      </fill>
      <border>
        <left/>
        <right/>
        <top/>
        <bottom/>
      </border>
    </dxf>
  </dxfs>
  <tableStyles count="0" defaultTableStyle="TableStyleMedium2" defaultPivotStyle="PivotStyleLight16"/>
  <colors>
    <mruColors>
      <color rgb="FFFCFC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9" Type="http://schemas.openxmlformats.org/officeDocument/2006/relationships/image" Target="../media/image39.png"/><Relationship Id="rId21" Type="http://schemas.openxmlformats.org/officeDocument/2006/relationships/image" Target="../media/image21.jpeg"/><Relationship Id="rId34" Type="http://schemas.openxmlformats.org/officeDocument/2006/relationships/image" Target="../media/image34.jpeg"/><Relationship Id="rId42" Type="http://schemas.openxmlformats.org/officeDocument/2006/relationships/image" Target="../media/image42.jpeg"/><Relationship Id="rId47" Type="http://schemas.openxmlformats.org/officeDocument/2006/relationships/image" Target="../media/image47.png"/><Relationship Id="rId50" Type="http://schemas.openxmlformats.org/officeDocument/2006/relationships/image" Target="../media/image50.jpeg"/><Relationship Id="rId55" Type="http://schemas.openxmlformats.org/officeDocument/2006/relationships/image" Target="../media/image55.png"/><Relationship Id="rId63" Type="http://schemas.openxmlformats.org/officeDocument/2006/relationships/image" Target="../media/image63.png"/><Relationship Id="rId7" Type="http://schemas.openxmlformats.org/officeDocument/2006/relationships/image" Target="../media/image7.jpeg"/><Relationship Id="rId2" Type="http://schemas.openxmlformats.org/officeDocument/2006/relationships/image" Target="../media/image2.jpeg"/><Relationship Id="rId16" Type="http://schemas.openxmlformats.org/officeDocument/2006/relationships/image" Target="../media/image16.jpeg"/><Relationship Id="rId29" Type="http://schemas.openxmlformats.org/officeDocument/2006/relationships/image" Target="../media/image29.pn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png"/><Relationship Id="rId37" Type="http://schemas.openxmlformats.org/officeDocument/2006/relationships/image" Target="../media/image37.jpeg"/><Relationship Id="rId40" Type="http://schemas.openxmlformats.org/officeDocument/2006/relationships/image" Target="../media/image40.png"/><Relationship Id="rId45" Type="http://schemas.openxmlformats.org/officeDocument/2006/relationships/image" Target="../media/image45.emf"/><Relationship Id="rId53" Type="http://schemas.openxmlformats.org/officeDocument/2006/relationships/image" Target="../media/image53.png"/><Relationship Id="rId58" Type="http://schemas.openxmlformats.org/officeDocument/2006/relationships/image" Target="../media/image58.png"/><Relationship Id="rId5" Type="http://schemas.openxmlformats.org/officeDocument/2006/relationships/image" Target="../media/image5.jpeg"/><Relationship Id="rId61" Type="http://schemas.openxmlformats.org/officeDocument/2006/relationships/image" Target="../media/image61.png"/><Relationship Id="rId19" Type="http://schemas.openxmlformats.org/officeDocument/2006/relationships/image" Target="../media/image1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png"/><Relationship Id="rId35" Type="http://schemas.openxmlformats.org/officeDocument/2006/relationships/image" Target="../media/image35.jpeg"/><Relationship Id="rId43" Type="http://schemas.openxmlformats.org/officeDocument/2006/relationships/image" Target="../media/image43.emf"/><Relationship Id="rId48" Type="http://schemas.openxmlformats.org/officeDocument/2006/relationships/image" Target="../media/image48.png"/><Relationship Id="rId56" Type="http://schemas.openxmlformats.org/officeDocument/2006/relationships/image" Target="../media/image56.jpeg"/><Relationship Id="rId8" Type="http://schemas.openxmlformats.org/officeDocument/2006/relationships/image" Target="../media/image8.jpeg"/><Relationship Id="rId51" Type="http://schemas.openxmlformats.org/officeDocument/2006/relationships/image" Target="../media/image51.png"/><Relationship Id="rId3" Type="http://schemas.openxmlformats.org/officeDocument/2006/relationships/image" Target="../media/image3.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png"/><Relationship Id="rId38" Type="http://schemas.openxmlformats.org/officeDocument/2006/relationships/image" Target="../media/image38.jpeg"/><Relationship Id="rId46" Type="http://schemas.openxmlformats.org/officeDocument/2006/relationships/image" Target="../media/image46.emf"/><Relationship Id="rId59" Type="http://schemas.openxmlformats.org/officeDocument/2006/relationships/image" Target="../media/image59.png"/><Relationship Id="rId20" Type="http://schemas.openxmlformats.org/officeDocument/2006/relationships/image" Target="../media/image20.jpeg"/><Relationship Id="rId41" Type="http://schemas.openxmlformats.org/officeDocument/2006/relationships/image" Target="../media/image41.png"/><Relationship Id="rId54" Type="http://schemas.openxmlformats.org/officeDocument/2006/relationships/image" Target="../media/image54.png"/><Relationship Id="rId62" Type="http://schemas.openxmlformats.org/officeDocument/2006/relationships/image" Target="../media/image62.png"/><Relationship Id="rId1" Type="http://schemas.openxmlformats.org/officeDocument/2006/relationships/image" Target="../media/image1.jpeg"/><Relationship Id="rId6" Type="http://schemas.openxmlformats.org/officeDocument/2006/relationships/image" Target="../media/image6.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png"/><Relationship Id="rId10" Type="http://schemas.openxmlformats.org/officeDocument/2006/relationships/image" Target="../media/image10.jpeg"/><Relationship Id="rId31" Type="http://schemas.openxmlformats.org/officeDocument/2006/relationships/image" Target="../media/image31.png"/><Relationship Id="rId44" Type="http://schemas.openxmlformats.org/officeDocument/2006/relationships/image" Target="../media/image44.emf"/><Relationship Id="rId52" Type="http://schemas.openxmlformats.org/officeDocument/2006/relationships/image" Target="../media/image52.jpeg"/><Relationship Id="rId60" Type="http://schemas.openxmlformats.org/officeDocument/2006/relationships/image" Target="../media/image60.png"/><Relationship Id="rId4" Type="http://schemas.openxmlformats.org/officeDocument/2006/relationships/image" Target="../media/image4.jpe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2" Type="http://schemas.openxmlformats.org/officeDocument/2006/relationships/image" Target="../media/image65.emf"/><Relationship Id="rId1" Type="http://schemas.openxmlformats.org/officeDocument/2006/relationships/image" Target="../media/image64.emf"/></Relationships>
</file>

<file path=xl/drawings/drawing1.xml><?xml version="1.0" encoding="utf-8"?>
<xdr:wsDr xmlns:xdr="http://schemas.openxmlformats.org/drawingml/2006/spreadsheetDrawing" xmlns:a="http://schemas.openxmlformats.org/drawingml/2006/main">
  <xdr:twoCellAnchor editAs="oneCell">
    <xdr:from>
      <xdr:col>3</xdr:col>
      <xdr:colOff>619125</xdr:colOff>
      <xdr:row>46</xdr:row>
      <xdr:rowOff>38100</xdr:rowOff>
    </xdr:from>
    <xdr:to>
      <xdr:col>3</xdr:col>
      <xdr:colOff>1114425</xdr:colOff>
      <xdr:row>46</xdr:row>
      <xdr:rowOff>533400</xdr:rowOff>
    </xdr:to>
    <xdr:pic>
      <xdr:nvPicPr>
        <xdr:cNvPr id="53329" name="Picture 21" descr="DoubleReverseCurve">
          <a:extLst>
            <a:ext uri="{FF2B5EF4-FFF2-40B4-BE49-F238E27FC236}">
              <a16:creationId xmlns:a16="http://schemas.microsoft.com/office/drawing/2014/main" id="{00000000-0008-0000-0100-000051D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5344775"/>
          <a:ext cx="495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619125</xdr:colOff>
      <xdr:row>52</xdr:row>
      <xdr:rowOff>47625</xdr:rowOff>
    </xdr:from>
    <xdr:to>
      <xdr:col>3</xdr:col>
      <xdr:colOff>1114425</xdr:colOff>
      <xdr:row>52</xdr:row>
      <xdr:rowOff>542925</xdr:rowOff>
    </xdr:to>
    <xdr:pic>
      <xdr:nvPicPr>
        <xdr:cNvPr id="53330" name="Picture 30" descr="EnteringRoadwayMerge">
          <a:extLst>
            <a:ext uri="{FF2B5EF4-FFF2-40B4-BE49-F238E27FC236}">
              <a16:creationId xmlns:a16="http://schemas.microsoft.com/office/drawing/2014/main" id="{00000000-0008-0000-0100-000052D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90850" y="18459450"/>
          <a:ext cx="495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619125</xdr:colOff>
      <xdr:row>53</xdr:row>
      <xdr:rowOff>38100</xdr:rowOff>
    </xdr:from>
    <xdr:to>
      <xdr:col>3</xdr:col>
      <xdr:colOff>1114425</xdr:colOff>
      <xdr:row>53</xdr:row>
      <xdr:rowOff>533400</xdr:rowOff>
    </xdr:to>
    <xdr:pic>
      <xdr:nvPicPr>
        <xdr:cNvPr id="53331" name="Picture 31" descr="Merge">
          <a:extLst>
            <a:ext uri="{FF2B5EF4-FFF2-40B4-BE49-F238E27FC236}">
              <a16:creationId xmlns:a16="http://schemas.microsoft.com/office/drawing/2014/main" id="{00000000-0008-0000-0100-000053D00000}"/>
            </a:ext>
          </a:extLst>
        </xdr:cNvPr>
        <xdr:cNvPicPr>
          <a:picLocks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990850" y="19021425"/>
          <a:ext cx="495300" cy="495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3</xdr:col>
      <xdr:colOff>619125</xdr:colOff>
      <xdr:row>54</xdr:row>
      <xdr:rowOff>47625</xdr:rowOff>
    </xdr:from>
    <xdr:to>
      <xdr:col>3</xdr:col>
      <xdr:colOff>1114425</xdr:colOff>
      <xdr:row>54</xdr:row>
      <xdr:rowOff>542925</xdr:rowOff>
    </xdr:to>
    <xdr:pic>
      <xdr:nvPicPr>
        <xdr:cNvPr id="53332" name="Picture 32" descr="AddedLane">
          <a:extLst>
            <a:ext uri="{FF2B5EF4-FFF2-40B4-BE49-F238E27FC236}">
              <a16:creationId xmlns:a16="http://schemas.microsoft.com/office/drawing/2014/main" id="{00000000-0008-0000-0100-000054D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990850" y="19602450"/>
          <a:ext cx="495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628650</xdr:colOff>
      <xdr:row>55</xdr:row>
      <xdr:rowOff>28575</xdr:rowOff>
    </xdr:from>
    <xdr:to>
      <xdr:col>3</xdr:col>
      <xdr:colOff>1133475</xdr:colOff>
      <xdr:row>55</xdr:row>
      <xdr:rowOff>533400</xdr:rowOff>
    </xdr:to>
    <xdr:pic>
      <xdr:nvPicPr>
        <xdr:cNvPr id="53333" name="Picture 33" descr="EnteringRoadAddedLane">
          <a:extLst>
            <a:ext uri="{FF2B5EF4-FFF2-40B4-BE49-F238E27FC236}">
              <a16:creationId xmlns:a16="http://schemas.microsoft.com/office/drawing/2014/main" id="{00000000-0008-0000-0100-000055D00000}"/>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00375" y="20154900"/>
          <a:ext cx="50482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628650</xdr:colOff>
      <xdr:row>44</xdr:row>
      <xdr:rowOff>47625</xdr:rowOff>
    </xdr:from>
    <xdr:to>
      <xdr:col>3</xdr:col>
      <xdr:colOff>1123950</xdr:colOff>
      <xdr:row>44</xdr:row>
      <xdr:rowOff>542925</xdr:rowOff>
    </xdr:to>
    <xdr:pic>
      <xdr:nvPicPr>
        <xdr:cNvPr id="53334" name="Picture 34" descr="2LaneReverseCurve">
          <a:extLst>
            <a:ext uri="{FF2B5EF4-FFF2-40B4-BE49-F238E27FC236}">
              <a16:creationId xmlns:a16="http://schemas.microsoft.com/office/drawing/2014/main" id="{00000000-0008-0000-0100-000056D00000}"/>
            </a:ext>
          </a:extLst>
        </xdr:cNvPr>
        <xdr:cNvPicPr>
          <a:picLocks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00375" y="14211300"/>
          <a:ext cx="495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19050</xdr:colOff>
      <xdr:row>131</xdr:row>
      <xdr:rowOff>38100</xdr:rowOff>
    </xdr:from>
    <xdr:to>
      <xdr:col>3</xdr:col>
      <xdr:colOff>1143000</xdr:colOff>
      <xdr:row>131</xdr:row>
      <xdr:rowOff>542925</xdr:rowOff>
    </xdr:to>
    <xdr:pic>
      <xdr:nvPicPr>
        <xdr:cNvPr id="53335" name="Picture 40" descr="DetourArrow-Left">
          <a:extLst>
            <a:ext uri="{FF2B5EF4-FFF2-40B4-BE49-F238E27FC236}">
              <a16:creationId xmlns:a16="http://schemas.microsoft.com/office/drawing/2014/main" id="{00000000-0008-0000-0100-000057D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390775" y="46891575"/>
          <a:ext cx="11239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542925</xdr:colOff>
      <xdr:row>132</xdr:row>
      <xdr:rowOff>57150</xdr:rowOff>
    </xdr:from>
    <xdr:to>
      <xdr:col>3</xdr:col>
      <xdr:colOff>1076325</xdr:colOff>
      <xdr:row>132</xdr:row>
      <xdr:rowOff>514350</xdr:rowOff>
    </xdr:to>
    <xdr:pic>
      <xdr:nvPicPr>
        <xdr:cNvPr id="53336" name="Picture 41" descr="Detour-WithArrowBelow">
          <a:extLst>
            <a:ext uri="{FF2B5EF4-FFF2-40B4-BE49-F238E27FC236}">
              <a16:creationId xmlns:a16="http://schemas.microsoft.com/office/drawing/2014/main" id="{00000000-0008-0000-0100-000058D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914650" y="47482125"/>
          <a:ext cx="5334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542925</xdr:colOff>
      <xdr:row>160</xdr:row>
      <xdr:rowOff>38100</xdr:rowOff>
    </xdr:from>
    <xdr:to>
      <xdr:col>3</xdr:col>
      <xdr:colOff>1076325</xdr:colOff>
      <xdr:row>160</xdr:row>
      <xdr:rowOff>542925</xdr:rowOff>
    </xdr:to>
    <xdr:pic>
      <xdr:nvPicPr>
        <xdr:cNvPr id="53337" name="Picture 42" descr="BikePedDetour-WithArrow">
          <a:extLst>
            <a:ext uri="{FF2B5EF4-FFF2-40B4-BE49-F238E27FC236}">
              <a16:creationId xmlns:a16="http://schemas.microsoft.com/office/drawing/2014/main" id="{00000000-0008-0000-0100-000059D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914650" y="62884050"/>
          <a:ext cx="5334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771525</xdr:colOff>
      <xdr:row>5</xdr:row>
      <xdr:rowOff>28575</xdr:rowOff>
    </xdr:from>
    <xdr:to>
      <xdr:col>3</xdr:col>
      <xdr:colOff>1066800</xdr:colOff>
      <xdr:row>5</xdr:row>
      <xdr:rowOff>533400</xdr:rowOff>
    </xdr:to>
    <xdr:pic>
      <xdr:nvPicPr>
        <xdr:cNvPr id="53338" name="Picture 58" descr="TaxDollarsUrban">
          <a:extLst>
            <a:ext uri="{FF2B5EF4-FFF2-40B4-BE49-F238E27FC236}">
              <a16:creationId xmlns:a16="http://schemas.microsoft.com/office/drawing/2014/main" id="{00000000-0008-0000-0100-00005AD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143250" y="1724025"/>
          <a:ext cx="2952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638175</xdr:colOff>
      <xdr:row>163</xdr:row>
      <xdr:rowOff>28575</xdr:rowOff>
    </xdr:from>
    <xdr:to>
      <xdr:col>3</xdr:col>
      <xdr:colOff>1133475</xdr:colOff>
      <xdr:row>163</xdr:row>
      <xdr:rowOff>542925</xdr:rowOff>
    </xdr:to>
    <xdr:pic>
      <xdr:nvPicPr>
        <xdr:cNvPr id="53339" name="Picture 63" descr="BikeSymbol-OnRoadway">
          <a:extLst>
            <a:ext uri="{FF2B5EF4-FFF2-40B4-BE49-F238E27FC236}">
              <a16:creationId xmlns:a16="http://schemas.microsoft.com/office/drawing/2014/main" id="{00000000-0008-0000-0100-00005BD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3009900" y="64589025"/>
          <a:ext cx="4953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638175</xdr:colOff>
      <xdr:row>104</xdr:row>
      <xdr:rowOff>28575</xdr:rowOff>
    </xdr:from>
    <xdr:to>
      <xdr:col>3</xdr:col>
      <xdr:colOff>1143000</xdr:colOff>
      <xdr:row>104</xdr:row>
      <xdr:rowOff>533400</xdr:rowOff>
    </xdr:to>
    <xdr:pic>
      <xdr:nvPicPr>
        <xdr:cNvPr id="53340" name="Picture 64" descr="SpeedZoneReduction-Symbol">
          <a:extLst>
            <a:ext uri="{FF2B5EF4-FFF2-40B4-BE49-F238E27FC236}">
              <a16:creationId xmlns:a16="http://schemas.microsoft.com/office/drawing/2014/main" id="{00000000-0008-0000-0100-00005CD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3009900" y="35918775"/>
          <a:ext cx="50482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409575</xdr:colOff>
      <xdr:row>149</xdr:row>
      <xdr:rowOff>38100</xdr:rowOff>
    </xdr:from>
    <xdr:to>
      <xdr:col>3</xdr:col>
      <xdr:colOff>1123950</xdr:colOff>
      <xdr:row>149</xdr:row>
      <xdr:rowOff>542925</xdr:rowOff>
    </xdr:to>
    <xdr:pic>
      <xdr:nvPicPr>
        <xdr:cNvPr id="53341" name="Picture 65" descr="SidewalkClosedR9-9">
          <a:extLst>
            <a:ext uri="{FF2B5EF4-FFF2-40B4-BE49-F238E27FC236}">
              <a16:creationId xmlns:a16="http://schemas.microsoft.com/office/drawing/2014/main" id="{00000000-0008-0000-0100-00005DD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781300" y="56597550"/>
          <a:ext cx="7143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304800</xdr:colOff>
      <xdr:row>153</xdr:row>
      <xdr:rowOff>38100</xdr:rowOff>
    </xdr:from>
    <xdr:to>
      <xdr:col>3</xdr:col>
      <xdr:colOff>1143000</xdr:colOff>
      <xdr:row>153</xdr:row>
      <xdr:rowOff>542925</xdr:rowOff>
    </xdr:to>
    <xdr:pic>
      <xdr:nvPicPr>
        <xdr:cNvPr id="53342" name="Picture 66" descr="WalkClosedCrossHereR9-11a">
          <a:extLst>
            <a:ext uri="{FF2B5EF4-FFF2-40B4-BE49-F238E27FC236}">
              <a16:creationId xmlns:a16="http://schemas.microsoft.com/office/drawing/2014/main" id="{00000000-0008-0000-0100-00005ED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2676525" y="58883550"/>
          <a:ext cx="8382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209550</xdr:colOff>
      <xdr:row>50</xdr:row>
      <xdr:rowOff>57150</xdr:rowOff>
    </xdr:from>
    <xdr:to>
      <xdr:col>3</xdr:col>
      <xdr:colOff>1123950</xdr:colOff>
      <xdr:row>50</xdr:row>
      <xdr:rowOff>523875</xdr:rowOff>
    </xdr:to>
    <xdr:pic>
      <xdr:nvPicPr>
        <xdr:cNvPr id="53343" name="Picture 68" descr="Arrow-Right">
          <a:extLst>
            <a:ext uri="{FF2B5EF4-FFF2-40B4-BE49-F238E27FC236}">
              <a16:creationId xmlns:a16="http://schemas.microsoft.com/office/drawing/2014/main" id="{00000000-0008-0000-0100-00005FD0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2581275" y="17325975"/>
          <a:ext cx="9144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619125</xdr:colOff>
      <xdr:row>42</xdr:row>
      <xdr:rowOff>38100</xdr:rowOff>
    </xdr:from>
    <xdr:to>
      <xdr:col>3</xdr:col>
      <xdr:colOff>1123950</xdr:colOff>
      <xdr:row>42</xdr:row>
      <xdr:rowOff>542925</xdr:rowOff>
    </xdr:to>
    <xdr:pic>
      <xdr:nvPicPr>
        <xdr:cNvPr id="53344" name="Picture 69" descr="TurnSymbolSign">
          <a:extLst>
            <a:ext uri="{FF2B5EF4-FFF2-40B4-BE49-F238E27FC236}">
              <a16:creationId xmlns:a16="http://schemas.microsoft.com/office/drawing/2014/main" id="{00000000-0008-0000-0100-000060D0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2990850" y="13058775"/>
          <a:ext cx="50482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619125</xdr:colOff>
      <xdr:row>43</xdr:row>
      <xdr:rowOff>38100</xdr:rowOff>
    </xdr:from>
    <xdr:to>
      <xdr:col>3</xdr:col>
      <xdr:colOff>1114425</xdr:colOff>
      <xdr:row>43</xdr:row>
      <xdr:rowOff>533400</xdr:rowOff>
    </xdr:to>
    <xdr:pic>
      <xdr:nvPicPr>
        <xdr:cNvPr id="53345" name="Picture 71" descr="CurveSymbolSign">
          <a:extLst>
            <a:ext uri="{FF2B5EF4-FFF2-40B4-BE49-F238E27FC236}">
              <a16:creationId xmlns:a16="http://schemas.microsoft.com/office/drawing/2014/main" id="{00000000-0008-0000-0100-000061D00000}"/>
            </a:ext>
          </a:extLst>
        </xdr:cNvPr>
        <xdr:cNvPicPr>
          <a:picLocks noChangeArrowheads="1"/>
        </xdr:cNvPicPr>
      </xdr:nvPicPr>
      <xdr:blipFill>
        <a:blip xmlns:r="http://schemas.openxmlformats.org/officeDocument/2006/relationships" r:embed="rId1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990850" y="13630275"/>
          <a:ext cx="495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609600</xdr:colOff>
      <xdr:row>34</xdr:row>
      <xdr:rowOff>38100</xdr:rowOff>
    </xdr:from>
    <xdr:to>
      <xdr:col>3</xdr:col>
      <xdr:colOff>1114425</xdr:colOff>
      <xdr:row>34</xdr:row>
      <xdr:rowOff>542925</xdr:rowOff>
    </xdr:to>
    <xdr:pic>
      <xdr:nvPicPr>
        <xdr:cNvPr id="53346" name="Picture 74" descr="RightLaneDrop">
          <a:extLst>
            <a:ext uri="{FF2B5EF4-FFF2-40B4-BE49-F238E27FC236}">
              <a16:creationId xmlns:a16="http://schemas.microsoft.com/office/drawing/2014/main" id="{00000000-0008-0000-0100-000062D00000}"/>
            </a:ext>
          </a:extLst>
        </xdr:cNvPr>
        <xdr:cNvPicPr>
          <a:picLocks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2981325" y="9782175"/>
          <a:ext cx="50482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36</xdr:row>
      <xdr:rowOff>38100</xdr:rowOff>
    </xdr:from>
    <xdr:to>
      <xdr:col>3</xdr:col>
      <xdr:colOff>1095375</xdr:colOff>
      <xdr:row>36</xdr:row>
      <xdr:rowOff>542925</xdr:rowOff>
    </xdr:to>
    <xdr:pic>
      <xdr:nvPicPr>
        <xdr:cNvPr id="53347" name="Picture 75" descr="RightLaneDrop">
          <a:extLst>
            <a:ext uri="{FF2B5EF4-FFF2-40B4-BE49-F238E27FC236}">
              <a16:creationId xmlns:a16="http://schemas.microsoft.com/office/drawing/2014/main" id="{00000000-0008-0000-0100-000063D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2962275" y="10925175"/>
          <a:ext cx="50482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600075</xdr:colOff>
      <xdr:row>19</xdr:row>
      <xdr:rowOff>38100</xdr:rowOff>
    </xdr:from>
    <xdr:to>
      <xdr:col>3</xdr:col>
      <xdr:colOff>1104900</xdr:colOff>
      <xdr:row>19</xdr:row>
      <xdr:rowOff>542925</xdr:rowOff>
    </xdr:to>
    <xdr:pic>
      <xdr:nvPicPr>
        <xdr:cNvPr id="53348" name="Picture 76" descr="ODOTFlaggerAhead">
          <a:extLst>
            <a:ext uri="{FF2B5EF4-FFF2-40B4-BE49-F238E27FC236}">
              <a16:creationId xmlns:a16="http://schemas.microsoft.com/office/drawing/2014/main" id="{00000000-0008-0000-0100-000064D000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2971800" y="5743575"/>
          <a:ext cx="50482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704850</xdr:colOff>
      <xdr:row>106</xdr:row>
      <xdr:rowOff>28575</xdr:rowOff>
    </xdr:from>
    <xdr:to>
      <xdr:col>3</xdr:col>
      <xdr:colOff>1057275</xdr:colOff>
      <xdr:row>106</xdr:row>
      <xdr:rowOff>533400</xdr:rowOff>
    </xdr:to>
    <xdr:pic>
      <xdr:nvPicPr>
        <xdr:cNvPr id="53349" name="Picture 79" descr="SpeedLimit50">
          <a:extLst>
            <a:ext uri="{FF2B5EF4-FFF2-40B4-BE49-F238E27FC236}">
              <a16:creationId xmlns:a16="http://schemas.microsoft.com/office/drawing/2014/main" id="{00000000-0008-0000-0100-000065D000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3076575" y="37061775"/>
          <a:ext cx="35242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676275</xdr:colOff>
      <xdr:row>108</xdr:row>
      <xdr:rowOff>38100</xdr:rowOff>
    </xdr:from>
    <xdr:to>
      <xdr:col>3</xdr:col>
      <xdr:colOff>1057275</xdr:colOff>
      <xdr:row>108</xdr:row>
      <xdr:rowOff>542925</xdr:rowOff>
    </xdr:to>
    <xdr:pic>
      <xdr:nvPicPr>
        <xdr:cNvPr id="53350" name="Picture 80" descr="speed55">
          <a:extLst>
            <a:ext uri="{FF2B5EF4-FFF2-40B4-BE49-F238E27FC236}">
              <a16:creationId xmlns:a16="http://schemas.microsoft.com/office/drawing/2014/main" id="{00000000-0008-0000-0100-000066D0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3048000" y="38214300"/>
          <a:ext cx="3810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409575</xdr:colOff>
      <xdr:row>124</xdr:row>
      <xdr:rowOff>47625</xdr:rowOff>
    </xdr:from>
    <xdr:to>
      <xdr:col>3</xdr:col>
      <xdr:colOff>1076325</xdr:colOff>
      <xdr:row>124</xdr:row>
      <xdr:rowOff>542925</xdr:rowOff>
    </xdr:to>
    <xdr:pic>
      <xdr:nvPicPr>
        <xdr:cNvPr id="53351" name="Picture 72" descr="RampClosed">
          <a:extLst>
            <a:ext uri="{FF2B5EF4-FFF2-40B4-BE49-F238E27FC236}">
              <a16:creationId xmlns:a16="http://schemas.microsoft.com/office/drawing/2014/main" id="{00000000-0008-0000-0100-000067D000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2781300" y="44843700"/>
          <a:ext cx="6667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619125</xdr:colOff>
      <xdr:row>35</xdr:row>
      <xdr:rowOff>47625</xdr:rowOff>
    </xdr:from>
    <xdr:to>
      <xdr:col>3</xdr:col>
      <xdr:colOff>1085850</xdr:colOff>
      <xdr:row>35</xdr:row>
      <xdr:rowOff>514350</xdr:rowOff>
    </xdr:to>
    <xdr:pic>
      <xdr:nvPicPr>
        <xdr:cNvPr id="53352" name="Picture 74" descr="RightLaneDrop">
          <a:extLst>
            <a:ext uri="{FF2B5EF4-FFF2-40B4-BE49-F238E27FC236}">
              <a16:creationId xmlns:a16="http://schemas.microsoft.com/office/drawing/2014/main" id="{00000000-0008-0000-0100-000068D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2990850" y="10363200"/>
          <a:ext cx="4667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37</xdr:row>
      <xdr:rowOff>38100</xdr:rowOff>
    </xdr:from>
    <xdr:to>
      <xdr:col>3</xdr:col>
      <xdr:colOff>1104900</xdr:colOff>
      <xdr:row>37</xdr:row>
      <xdr:rowOff>542925</xdr:rowOff>
    </xdr:to>
    <xdr:pic>
      <xdr:nvPicPr>
        <xdr:cNvPr id="53353" name="Picture 75" descr="RightLaneDrop">
          <a:extLst>
            <a:ext uri="{FF2B5EF4-FFF2-40B4-BE49-F238E27FC236}">
              <a16:creationId xmlns:a16="http://schemas.microsoft.com/office/drawing/2014/main" id="{00000000-0008-0000-0100-000069D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2962275" y="11496675"/>
          <a:ext cx="514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638175</xdr:colOff>
      <xdr:row>105</xdr:row>
      <xdr:rowOff>38100</xdr:rowOff>
    </xdr:from>
    <xdr:to>
      <xdr:col>3</xdr:col>
      <xdr:colOff>1133475</xdr:colOff>
      <xdr:row>105</xdr:row>
      <xdr:rowOff>533400</xdr:rowOff>
    </xdr:to>
    <xdr:pic>
      <xdr:nvPicPr>
        <xdr:cNvPr id="53354" name="Picture 64" descr="SpeedZoneReduction-Symbol">
          <a:extLst>
            <a:ext uri="{FF2B5EF4-FFF2-40B4-BE49-F238E27FC236}">
              <a16:creationId xmlns:a16="http://schemas.microsoft.com/office/drawing/2014/main" id="{00000000-0008-0000-0100-00006AD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3009900" y="36499800"/>
          <a:ext cx="495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704850</xdr:colOff>
      <xdr:row>107</xdr:row>
      <xdr:rowOff>47625</xdr:rowOff>
    </xdr:from>
    <xdr:to>
      <xdr:col>3</xdr:col>
      <xdr:colOff>1028700</xdr:colOff>
      <xdr:row>107</xdr:row>
      <xdr:rowOff>523875</xdr:rowOff>
    </xdr:to>
    <xdr:pic>
      <xdr:nvPicPr>
        <xdr:cNvPr id="53355" name="Picture 79" descr="SpeedLimit50">
          <a:extLst>
            <a:ext uri="{FF2B5EF4-FFF2-40B4-BE49-F238E27FC236}">
              <a16:creationId xmlns:a16="http://schemas.microsoft.com/office/drawing/2014/main" id="{00000000-0008-0000-0100-00006BD00000}"/>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3076575" y="37652325"/>
          <a:ext cx="3238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666750</xdr:colOff>
      <xdr:row>109</xdr:row>
      <xdr:rowOff>47625</xdr:rowOff>
    </xdr:from>
    <xdr:to>
      <xdr:col>3</xdr:col>
      <xdr:colOff>1028700</xdr:colOff>
      <xdr:row>109</xdr:row>
      <xdr:rowOff>523875</xdr:rowOff>
    </xdr:to>
    <xdr:pic>
      <xdr:nvPicPr>
        <xdr:cNvPr id="53356" name="Picture 80" descr="speed55">
          <a:extLst>
            <a:ext uri="{FF2B5EF4-FFF2-40B4-BE49-F238E27FC236}">
              <a16:creationId xmlns:a16="http://schemas.microsoft.com/office/drawing/2014/main" id="{00000000-0008-0000-0100-00006CD000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3038475" y="38795325"/>
          <a:ext cx="3619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504825</xdr:colOff>
      <xdr:row>77</xdr:row>
      <xdr:rowOff>66675</xdr:rowOff>
    </xdr:from>
    <xdr:to>
      <xdr:col>3</xdr:col>
      <xdr:colOff>1104900</xdr:colOff>
      <xdr:row>77</xdr:row>
      <xdr:rowOff>514350</xdr:rowOff>
    </xdr:to>
    <xdr:pic>
      <xdr:nvPicPr>
        <xdr:cNvPr id="53357" name="Picture 1">
          <a:extLst>
            <a:ext uri="{FF2B5EF4-FFF2-40B4-BE49-F238E27FC236}">
              <a16:creationId xmlns:a16="http://schemas.microsoft.com/office/drawing/2014/main" id="{00000000-0008-0000-0100-00006DD00000}"/>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2876550" y="27908250"/>
          <a:ext cx="6000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714375</xdr:colOff>
      <xdr:row>51</xdr:row>
      <xdr:rowOff>57150</xdr:rowOff>
    </xdr:from>
    <xdr:to>
      <xdr:col>3</xdr:col>
      <xdr:colOff>1019175</xdr:colOff>
      <xdr:row>51</xdr:row>
      <xdr:rowOff>514350</xdr:rowOff>
    </xdr:to>
    <xdr:pic>
      <xdr:nvPicPr>
        <xdr:cNvPr id="53358" name="Picture 2">
          <a:extLst>
            <a:ext uri="{FF2B5EF4-FFF2-40B4-BE49-F238E27FC236}">
              <a16:creationId xmlns:a16="http://schemas.microsoft.com/office/drawing/2014/main" id="{00000000-0008-0000-0100-00006ED00000}"/>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3086100" y="17897475"/>
          <a:ext cx="3048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571500</xdr:colOff>
      <xdr:row>78</xdr:row>
      <xdr:rowOff>95250</xdr:rowOff>
    </xdr:from>
    <xdr:to>
      <xdr:col>3</xdr:col>
      <xdr:colOff>971550</xdr:colOff>
      <xdr:row>78</xdr:row>
      <xdr:rowOff>485775</xdr:rowOff>
    </xdr:to>
    <xdr:pic>
      <xdr:nvPicPr>
        <xdr:cNvPr id="53359" name="Picture 3">
          <a:extLst>
            <a:ext uri="{FF2B5EF4-FFF2-40B4-BE49-F238E27FC236}">
              <a16:creationId xmlns:a16="http://schemas.microsoft.com/office/drawing/2014/main" id="{00000000-0008-0000-0100-00006FD00000}"/>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rot="-2744070">
          <a:off x="2947987" y="28503563"/>
          <a:ext cx="3905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638175</xdr:colOff>
      <xdr:row>60</xdr:row>
      <xdr:rowOff>95250</xdr:rowOff>
    </xdr:from>
    <xdr:to>
      <xdr:col>3</xdr:col>
      <xdr:colOff>1028700</xdr:colOff>
      <xdr:row>60</xdr:row>
      <xdr:rowOff>485775</xdr:rowOff>
    </xdr:to>
    <xdr:pic>
      <xdr:nvPicPr>
        <xdr:cNvPr id="53360" name="Picture 4">
          <a:extLst>
            <a:ext uri="{FF2B5EF4-FFF2-40B4-BE49-F238E27FC236}">
              <a16:creationId xmlns:a16="http://schemas.microsoft.com/office/drawing/2014/main" id="{00000000-0008-0000-0100-000070D00000}"/>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rot="-2707386">
          <a:off x="3009900" y="21783675"/>
          <a:ext cx="3905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676275</xdr:colOff>
      <xdr:row>61</xdr:row>
      <xdr:rowOff>57150</xdr:rowOff>
    </xdr:from>
    <xdr:to>
      <xdr:col>3</xdr:col>
      <xdr:colOff>981075</xdr:colOff>
      <xdr:row>61</xdr:row>
      <xdr:rowOff>504825</xdr:rowOff>
    </xdr:to>
    <xdr:pic>
      <xdr:nvPicPr>
        <xdr:cNvPr id="53361" name="Picture 5">
          <a:extLst>
            <a:ext uri="{FF2B5EF4-FFF2-40B4-BE49-F238E27FC236}">
              <a16:creationId xmlns:a16="http://schemas.microsoft.com/office/drawing/2014/main" id="{00000000-0008-0000-0100-000071D00000}"/>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3048000" y="22317075"/>
          <a:ext cx="304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76</xdr:row>
      <xdr:rowOff>95250</xdr:rowOff>
    </xdr:from>
    <xdr:to>
      <xdr:col>3</xdr:col>
      <xdr:colOff>981075</xdr:colOff>
      <xdr:row>76</xdr:row>
      <xdr:rowOff>485775</xdr:rowOff>
    </xdr:to>
    <xdr:pic>
      <xdr:nvPicPr>
        <xdr:cNvPr id="53362" name="Picture 6">
          <a:extLst>
            <a:ext uri="{FF2B5EF4-FFF2-40B4-BE49-F238E27FC236}">
              <a16:creationId xmlns:a16="http://schemas.microsoft.com/office/drawing/2014/main" id="{00000000-0008-0000-0100-000072D00000}"/>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rot="-2674511">
          <a:off x="2962275" y="27365325"/>
          <a:ext cx="3905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657225</xdr:colOff>
      <xdr:row>112</xdr:row>
      <xdr:rowOff>95250</xdr:rowOff>
    </xdr:from>
    <xdr:to>
      <xdr:col>3</xdr:col>
      <xdr:colOff>1047750</xdr:colOff>
      <xdr:row>112</xdr:row>
      <xdr:rowOff>485775</xdr:rowOff>
    </xdr:to>
    <xdr:pic>
      <xdr:nvPicPr>
        <xdr:cNvPr id="53363" name="Picture 8">
          <a:extLst>
            <a:ext uri="{FF2B5EF4-FFF2-40B4-BE49-F238E27FC236}">
              <a16:creationId xmlns:a16="http://schemas.microsoft.com/office/drawing/2014/main" id="{00000000-0008-0000-0100-000073D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bwMode="auto">
        <a:xfrm rot="-2657737">
          <a:off x="3028950" y="39909750"/>
          <a:ext cx="3905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638175</xdr:colOff>
      <xdr:row>114</xdr:row>
      <xdr:rowOff>85725</xdr:rowOff>
    </xdr:from>
    <xdr:to>
      <xdr:col>3</xdr:col>
      <xdr:colOff>1028700</xdr:colOff>
      <xdr:row>114</xdr:row>
      <xdr:rowOff>476250</xdr:rowOff>
    </xdr:to>
    <xdr:pic>
      <xdr:nvPicPr>
        <xdr:cNvPr id="53364" name="Picture 9">
          <a:extLst>
            <a:ext uri="{FF2B5EF4-FFF2-40B4-BE49-F238E27FC236}">
              <a16:creationId xmlns:a16="http://schemas.microsoft.com/office/drawing/2014/main" id="{00000000-0008-0000-0100-000074D00000}"/>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rot="-2706693">
          <a:off x="3009900" y="41043225"/>
          <a:ext cx="3905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638175</xdr:colOff>
      <xdr:row>116</xdr:row>
      <xdr:rowOff>85725</xdr:rowOff>
    </xdr:from>
    <xdr:to>
      <xdr:col>3</xdr:col>
      <xdr:colOff>1038225</xdr:colOff>
      <xdr:row>116</xdr:row>
      <xdr:rowOff>476250</xdr:rowOff>
    </xdr:to>
    <xdr:pic>
      <xdr:nvPicPr>
        <xdr:cNvPr id="53365" name="Picture 10">
          <a:extLst>
            <a:ext uri="{FF2B5EF4-FFF2-40B4-BE49-F238E27FC236}">
              <a16:creationId xmlns:a16="http://schemas.microsoft.com/office/drawing/2014/main" id="{00000000-0008-0000-0100-000075D00000}"/>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rot="-2701763">
          <a:off x="3014662" y="41857613"/>
          <a:ext cx="3905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219075</xdr:colOff>
      <xdr:row>133</xdr:row>
      <xdr:rowOff>66675</xdr:rowOff>
    </xdr:from>
    <xdr:to>
      <xdr:col>3</xdr:col>
      <xdr:colOff>609600</xdr:colOff>
      <xdr:row>133</xdr:row>
      <xdr:rowOff>523875</xdr:rowOff>
    </xdr:to>
    <xdr:pic>
      <xdr:nvPicPr>
        <xdr:cNvPr id="53366" name="Picture 11">
          <a:extLst>
            <a:ext uri="{FF2B5EF4-FFF2-40B4-BE49-F238E27FC236}">
              <a16:creationId xmlns:a16="http://schemas.microsoft.com/office/drawing/2014/main" id="{00000000-0008-0000-0100-000076D00000}"/>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2590800" y="48063150"/>
          <a:ext cx="3905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714375</xdr:colOff>
      <xdr:row>133</xdr:row>
      <xdr:rowOff>66675</xdr:rowOff>
    </xdr:from>
    <xdr:to>
      <xdr:col>3</xdr:col>
      <xdr:colOff>1095375</xdr:colOff>
      <xdr:row>133</xdr:row>
      <xdr:rowOff>523875</xdr:rowOff>
    </xdr:to>
    <xdr:pic>
      <xdr:nvPicPr>
        <xdr:cNvPr id="53367" name="Picture 12">
          <a:extLst>
            <a:ext uri="{FF2B5EF4-FFF2-40B4-BE49-F238E27FC236}">
              <a16:creationId xmlns:a16="http://schemas.microsoft.com/office/drawing/2014/main" id="{00000000-0008-0000-0100-000077D00000}"/>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3086100" y="48063150"/>
          <a:ext cx="3810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476250</xdr:colOff>
      <xdr:row>162</xdr:row>
      <xdr:rowOff>28575</xdr:rowOff>
    </xdr:from>
    <xdr:to>
      <xdr:col>3</xdr:col>
      <xdr:colOff>1104900</xdr:colOff>
      <xdr:row>162</xdr:row>
      <xdr:rowOff>533400</xdr:rowOff>
    </xdr:to>
    <xdr:pic>
      <xdr:nvPicPr>
        <xdr:cNvPr id="53368" name="Picture 13">
          <a:extLst>
            <a:ext uri="{FF2B5EF4-FFF2-40B4-BE49-F238E27FC236}">
              <a16:creationId xmlns:a16="http://schemas.microsoft.com/office/drawing/2014/main" id="{00000000-0008-0000-0100-000078D00000}"/>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2847975" y="64017525"/>
          <a:ext cx="6286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485775</xdr:colOff>
      <xdr:row>161</xdr:row>
      <xdr:rowOff>28575</xdr:rowOff>
    </xdr:from>
    <xdr:to>
      <xdr:col>3</xdr:col>
      <xdr:colOff>1114425</xdr:colOff>
      <xdr:row>161</xdr:row>
      <xdr:rowOff>533400</xdr:rowOff>
    </xdr:to>
    <xdr:pic>
      <xdr:nvPicPr>
        <xdr:cNvPr id="53369" name="Picture 14">
          <a:extLst>
            <a:ext uri="{FF2B5EF4-FFF2-40B4-BE49-F238E27FC236}">
              <a16:creationId xmlns:a16="http://schemas.microsoft.com/office/drawing/2014/main" id="{00000000-0008-0000-0100-000079D00000}"/>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2857500" y="63446025"/>
          <a:ext cx="6286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676275</xdr:colOff>
      <xdr:row>165</xdr:row>
      <xdr:rowOff>85725</xdr:rowOff>
    </xdr:from>
    <xdr:to>
      <xdr:col>3</xdr:col>
      <xdr:colOff>1076325</xdr:colOff>
      <xdr:row>165</xdr:row>
      <xdr:rowOff>476250</xdr:rowOff>
    </xdr:to>
    <xdr:pic>
      <xdr:nvPicPr>
        <xdr:cNvPr id="53370" name="Picture 15">
          <a:extLst>
            <a:ext uri="{FF2B5EF4-FFF2-40B4-BE49-F238E27FC236}">
              <a16:creationId xmlns:a16="http://schemas.microsoft.com/office/drawing/2014/main" id="{00000000-0008-0000-0100-00007AD00000}"/>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a:stretch>
          <a:fillRect/>
        </a:stretch>
      </xdr:blipFill>
      <xdr:spPr bwMode="auto">
        <a:xfrm rot="2681094" flipH="1">
          <a:off x="3048000" y="65789175"/>
          <a:ext cx="4000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266700</xdr:colOff>
      <xdr:row>71</xdr:row>
      <xdr:rowOff>19050</xdr:rowOff>
    </xdr:from>
    <xdr:to>
      <xdr:col>3</xdr:col>
      <xdr:colOff>1143000</xdr:colOff>
      <xdr:row>71</xdr:row>
      <xdr:rowOff>552450</xdr:rowOff>
    </xdr:to>
    <xdr:pic>
      <xdr:nvPicPr>
        <xdr:cNvPr id="53371" name="Picture 46">
          <a:extLst>
            <a:ext uri="{FF2B5EF4-FFF2-40B4-BE49-F238E27FC236}">
              <a16:creationId xmlns:a16="http://schemas.microsoft.com/office/drawing/2014/main" id="{00000000-0008-0000-0100-00007BD00000}"/>
            </a:ext>
          </a:extLst>
        </xdr:cNvPr>
        <xdr:cNvPicPr>
          <a:picLocks noChangeAspect="1" noChangeArrowheads="1"/>
        </xdr:cNvPicPr>
      </xdr:nvPicPr>
      <xdr:blipFill>
        <a:blip xmlns:r="http://schemas.openxmlformats.org/officeDocument/2006/relationships" r:embed="rId43" cstate="print">
          <a:extLst>
            <a:ext uri="{28A0092B-C50C-407E-A947-70E740481C1C}">
              <a14:useLocalDpi xmlns:a14="http://schemas.microsoft.com/office/drawing/2010/main" val="0"/>
            </a:ext>
          </a:extLst>
        </a:blip>
        <a:srcRect/>
        <a:stretch>
          <a:fillRect/>
        </a:stretch>
      </xdr:blipFill>
      <xdr:spPr bwMode="auto">
        <a:xfrm>
          <a:off x="2638425" y="25079325"/>
          <a:ext cx="8763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457200</xdr:colOff>
      <xdr:row>72</xdr:row>
      <xdr:rowOff>28575</xdr:rowOff>
    </xdr:from>
    <xdr:to>
      <xdr:col>3</xdr:col>
      <xdr:colOff>1000125</xdr:colOff>
      <xdr:row>72</xdr:row>
      <xdr:rowOff>552450</xdr:rowOff>
    </xdr:to>
    <xdr:pic>
      <xdr:nvPicPr>
        <xdr:cNvPr id="53372" name="Picture 47">
          <a:extLst>
            <a:ext uri="{FF2B5EF4-FFF2-40B4-BE49-F238E27FC236}">
              <a16:creationId xmlns:a16="http://schemas.microsoft.com/office/drawing/2014/main" id="{00000000-0008-0000-0100-00007CD00000}"/>
            </a:ext>
          </a:extLst>
        </xdr:cNvPr>
        <xdr:cNvPicPr>
          <a:picLocks noChangeAspect="1" noChangeArrowheads="1"/>
        </xdr:cNvPicPr>
      </xdr:nvPicPr>
      <xdr:blipFill>
        <a:blip xmlns:r="http://schemas.openxmlformats.org/officeDocument/2006/relationships" r:embed="rId44" cstate="print">
          <a:extLst>
            <a:ext uri="{28A0092B-C50C-407E-A947-70E740481C1C}">
              <a14:useLocalDpi xmlns:a14="http://schemas.microsoft.com/office/drawing/2010/main" val="0"/>
            </a:ext>
          </a:extLst>
        </a:blip>
        <a:srcRect/>
        <a:stretch>
          <a:fillRect/>
        </a:stretch>
      </xdr:blipFill>
      <xdr:spPr bwMode="auto">
        <a:xfrm>
          <a:off x="2828925" y="25660350"/>
          <a:ext cx="5429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571500</xdr:colOff>
      <xdr:row>73</xdr:row>
      <xdr:rowOff>28575</xdr:rowOff>
    </xdr:from>
    <xdr:to>
      <xdr:col>3</xdr:col>
      <xdr:colOff>1123950</xdr:colOff>
      <xdr:row>74</xdr:row>
      <xdr:rowOff>0</xdr:rowOff>
    </xdr:to>
    <xdr:pic>
      <xdr:nvPicPr>
        <xdr:cNvPr id="53373" name="Picture 49">
          <a:extLst>
            <a:ext uri="{FF2B5EF4-FFF2-40B4-BE49-F238E27FC236}">
              <a16:creationId xmlns:a16="http://schemas.microsoft.com/office/drawing/2014/main" id="{00000000-0008-0000-0100-00007DD00000}"/>
            </a:ext>
          </a:extLst>
        </xdr:cNvPr>
        <xdr:cNvPicPr>
          <a:picLocks noChangeAspect="1" noChangeArrowheads="1"/>
        </xdr:cNvPicPr>
      </xdr:nvPicPr>
      <xdr:blipFill>
        <a:blip xmlns:r="http://schemas.openxmlformats.org/officeDocument/2006/relationships" r:embed="rId45"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943225" y="26231850"/>
          <a:ext cx="5524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561975</xdr:colOff>
      <xdr:row>16</xdr:row>
      <xdr:rowOff>19050</xdr:rowOff>
    </xdr:from>
    <xdr:to>
      <xdr:col>3</xdr:col>
      <xdr:colOff>1123950</xdr:colOff>
      <xdr:row>16</xdr:row>
      <xdr:rowOff>561975</xdr:rowOff>
    </xdr:to>
    <xdr:pic>
      <xdr:nvPicPr>
        <xdr:cNvPr id="53374" name="Picture 55">
          <a:extLst>
            <a:ext uri="{FF2B5EF4-FFF2-40B4-BE49-F238E27FC236}">
              <a16:creationId xmlns:a16="http://schemas.microsoft.com/office/drawing/2014/main" id="{00000000-0008-0000-0100-00007ED00000}"/>
            </a:ext>
          </a:extLst>
        </xdr:cNvPr>
        <xdr:cNvPicPr>
          <a:picLocks noChangeAspect="1" noChangeArrowheads="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a:stretch>
          <a:fillRect/>
        </a:stretch>
      </xdr:blipFill>
      <xdr:spPr bwMode="auto">
        <a:xfrm>
          <a:off x="2933700" y="4333875"/>
          <a:ext cx="5619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581025</xdr:colOff>
      <xdr:row>93</xdr:row>
      <xdr:rowOff>57150</xdr:rowOff>
    </xdr:from>
    <xdr:to>
      <xdr:col>3</xdr:col>
      <xdr:colOff>1152525</xdr:colOff>
      <xdr:row>93</xdr:row>
      <xdr:rowOff>514350</xdr:rowOff>
    </xdr:to>
    <xdr:pic>
      <xdr:nvPicPr>
        <xdr:cNvPr id="53375" name="Picture 1">
          <a:extLst>
            <a:ext uri="{FF2B5EF4-FFF2-40B4-BE49-F238E27FC236}">
              <a16:creationId xmlns:a16="http://schemas.microsoft.com/office/drawing/2014/main" id="{00000000-0008-0000-0100-00007FD00000}"/>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a:fillRect/>
        </a:stretch>
      </xdr:blipFill>
      <xdr:spPr bwMode="auto">
        <a:xfrm>
          <a:off x="2162175" y="32832675"/>
          <a:ext cx="13620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600075</xdr:colOff>
      <xdr:row>18</xdr:row>
      <xdr:rowOff>28575</xdr:rowOff>
    </xdr:from>
    <xdr:to>
      <xdr:col>3</xdr:col>
      <xdr:colOff>1133475</xdr:colOff>
      <xdr:row>18</xdr:row>
      <xdr:rowOff>552450</xdr:rowOff>
    </xdr:to>
    <xdr:pic>
      <xdr:nvPicPr>
        <xdr:cNvPr id="53376" name="Picture 2">
          <a:extLst>
            <a:ext uri="{FF2B5EF4-FFF2-40B4-BE49-F238E27FC236}">
              <a16:creationId xmlns:a16="http://schemas.microsoft.com/office/drawing/2014/main" id="{00000000-0008-0000-0100-000080D00000}"/>
            </a:ext>
          </a:extLst>
        </xdr:cNvPr>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bwMode="auto">
        <a:xfrm>
          <a:off x="2971800" y="5162550"/>
          <a:ext cx="533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600075</xdr:colOff>
      <xdr:row>88</xdr:row>
      <xdr:rowOff>28575</xdr:rowOff>
    </xdr:from>
    <xdr:to>
      <xdr:col>3</xdr:col>
      <xdr:colOff>1133475</xdr:colOff>
      <xdr:row>88</xdr:row>
      <xdr:rowOff>552450</xdr:rowOff>
    </xdr:to>
    <xdr:pic>
      <xdr:nvPicPr>
        <xdr:cNvPr id="53377" name="Picture 3">
          <a:extLst>
            <a:ext uri="{FF2B5EF4-FFF2-40B4-BE49-F238E27FC236}">
              <a16:creationId xmlns:a16="http://schemas.microsoft.com/office/drawing/2014/main" id="{00000000-0008-0000-0100-000081D00000}"/>
            </a:ext>
          </a:extLst>
        </xdr:cNvPr>
        <xdr:cNvPicPr>
          <a:picLocks noChangeAspect="1"/>
        </xdr:cNvPicPr>
      </xdr:nvPicPr>
      <xdr:blipFill>
        <a:blip xmlns:r="http://schemas.openxmlformats.org/officeDocument/2006/relationships" r:embed="rId49"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971800" y="31242000"/>
          <a:ext cx="533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219075</xdr:colOff>
      <xdr:row>151</xdr:row>
      <xdr:rowOff>57150</xdr:rowOff>
    </xdr:from>
    <xdr:to>
      <xdr:col>3</xdr:col>
      <xdr:colOff>1114425</xdr:colOff>
      <xdr:row>151</xdr:row>
      <xdr:rowOff>514350</xdr:rowOff>
    </xdr:to>
    <xdr:pic>
      <xdr:nvPicPr>
        <xdr:cNvPr id="53378" name="Picture 1">
          <a:extLst>
            <a:ext uri="{FF2B5EF4-FFF2-40B4-BE49-F238E27FC236}">
              <a16:creationId xmlns:a16="http://schemas.microsoft.com/office/drawing/2014/main" id="{00000000-0008-0000-0100-000082D00000}"/>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bwMode="auto">
        <a:xfrm>
          <a:off x="2590800" y="57759600"/>
          <a:ext cx="89535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647700</xdr:colOff>
      <xdr:row>159</xdr:row>
      <xdr:rowOff>38100</xdr:rowOff>
    </xdr:from>
    <xdr:to>
      <xdr:col>3</xdr:col>
      <xdr:colOff>981075</xdr:colOff>
      <xdr:row>159</xdr:row>
      <xdr:rowOff>542925</xdr:rowOff>
    </xdr:to>
    <xdr:pic>
      <xdr:nvPicPr>
        <xdr:cNvPr id="53379" name="Picture 1">
          <a:extLst>
            <a:ext uri="{FF2B5EF4-FFF2-40B4-BE49-F238E27FC236}">
              <a16:creationId xmlns:a16="http://schemas.microsoft.com/office/drawing/2014/main" id="{00000000-0008-0000-0100-000083D00000}"/>
            </a:ext>
          </a:extLst>
        </xdr:cNvPr>
        <xdr:cNvPicPr>
          <a:picLocks noChangeAspect="1"/>
        </xdr:cNvPicPr>
      </xdr:nvPicPr>
      <xdr:blipFill>
        <a:blip xmlns:r="http://schemas.openxmlformats.org/officeDocument/2006/relationships" r:embed="rId51" cstate="print">
          <a:extLst>
            <a:ext uri="{28A0092B-C50C-407E-A947-70E740481C1C}">
              <a14:useLocalDpi xmlns:a14="http://schemas.microsoft.com/office/drawing/2010/main" val="0"/>
            </a:ext>
          </a:extLst>
        </a:blip>
        <a:srcRect/>
        <a:stretch>
          <a:fillRect/>
        </a:stretch>
      </xdr:blipFill>
      <xdr:spPr bwMode="auto">
        <a:xfrm>
          <a:off x="3019425" y="62312550"/>
          <a:ext cx="3333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438150</xdr:colOff>
      <xdr:row>152</xdr:row>
      <xdr:rowOff>38100</xdr:rowOff>
    </xdr:from>
    <xdr:to>
      <xdr:col>3</xdr:col>
      <xdr:colOff>1104900</xdr:colOff>
      <xdr:row>152</xdr:row>
      <xdr:rowOff>542925</xdr:rowOff>
    </xdr:to>
    <xdr:pic>
      <xdr:nvPicPr>
        <xdr:cNvPr id="53380" name="Picture 1">
          <a:extLst>
            <a:ext uri="{FF2B5EF4-FFF2-40B4-BE49-F238E27FC236}">
              <a16:creationId xmlns:a16="http://schemas.microsoft.com/office/drawing/2014/main" id="{00000000-0008-0000-0100-000084D00000}"/>
            </a:ext>
          </a:extLst>
        </xdr:cNvPr>
        <xdr:cNvPicPr>
          <a:picLocks noChangeAspect="1"/>
        </xdr:cNvPicPr>
      </xdr:nvPicPr>
      <xdr:blipFill>
        <a:blip xmlns:r="http://schemas.openxmlformats.org/officeDocument/2006/relationships" r:embed="rId52" cstate="print">
          <a:extLst>
            <a:ext uri="{28A0092B-C50C-407E-A947-70E740481C1C}">
              <a14:useLocalDpi xmlns:a14="http://schemas.microsoft.com/office/drawing/2010/main" val="0"/>
            </a:ext>
          </a:extLst>
        </a:blip>
        <a:srcRect/>
        <a:stretch>
          <a:fillRect/>
        </a:stretch>
      </xdr:blipFill>
      <xdr:spPr bwMode="auto">
        <a:xfrm>
          <a:off x="2809875" y="58312050"/>
          <a:ext cx="6667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400050</xdr:colOff>
      <xdr:row>167</xdr:row>
      <xdr:rowOff>38100</xdr:rowOff>
    </xdr:from>
    <xdr:to>
      <xdr:col>3</xdr:col>
      <xdr:colOff>1143000</xdr:colOff>
      <xdr:row>167</xdr:row>
      <xdr:rowOff>542925</xdr:rowOff>
    </xdr:to>
    <xdr:pic>
      <xdr:nvPicPr>
        <xdr:cNvPr id="53381" name="Picture 2">
          <a:extLst>
            <a:ext uri="{FF2B5EF4-FFF2-40B4-BE49-F238E27FC236}">
              <a16:creationId xmlns:a16="http://schemas.microsoft.com/office/drawing/2014/main" id="{00000000-0008-0000-0100-000085D00000}"/>
            </a:ext>
          </a:extLst>
        </xdr:cNvPr>
        <xdr:cNvPicPr>
          <a:picLocks noChangeAspect="1"/>
        </xdr:cNvPicPr>
      </xdr:nvPicPr>
      <xdr:blipFill>
        <a:blip xmlns:r="http://schemas.openxmlformats.org/officeDocument/2006/relationships" r:embed="rId53" cstate="print">
          <a:extLst>
            <a:ext uri="{28A0092B-C50C-407E-A947-70E740481C1C}">
              <a14:useLocalDpi xmlns:a14="http://schemas.microsoft.com/office/drawing/2010/main" val="0"/>
            </a:ext>
          </a:extLst>
        </a:blip>
        <a:srcRect/>
        <a:stretch>
          <a:fillRect/>
        </a:stretch>
      </xdr:blipFill>
      <xdr:spPr bwMode="auto">
        <a:xfrm>
          <a:off x="2771775" y="66627375"/>
          <a:ext cx="7429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647700</xdr:colOff>
      <xdr:row>158</xdr:row>
      <xdr:rowOff>38100</xdr:rowOff>
    </xdr:from>
    <xdr:to>
      <xdr:col>3</xdr:col>
      <xdr:colOff>981075</xdr:colOff>
      <xdr:row>158</xdr:row>
      <xdr:rowOff>542925</xdr:rowOff>
    </xdr:to>
    <xdr:pic>
      <xdr:nvPicPr>
        <xdr:cNvPr id="53382" name="Picture 3">
          <a:extLst>
            <a:ext uri="{FF2B5EF4-FFF2-40B4-BE49-F238E27FC236}">
              <a16:creationId xmlns:a16="http://schemas.microsoft.com/office/drawing/2014/main" id="{00000000-0008-0000-0100-000086D00000}"/>
            </a:ext>
          </a:extLst>
        </xdr:cNvPr>
        <xdr:cNvPicPr>
          <a:picLocks noChangeAspect="1"/>
        </xdr:cNvPicPr>
      </xdr:nvPicPr>
      <xdr:blipFill>
        <a:blip xmlns:r="http://schemas.openxmlformats.org/officeDocument/2006/relationships" r:embed="rId54" cstate="print">
          <a:extLst>
            <a:ext uri="{28A0092B-C50C-407E-A947-70E740481C1C}">
              <a14:useLocalDpi xmlns:a14="http://schemas.microsoft.com/office/drawing/2010/main" val="0"/>
            </a:ext>
          </a:extLst>
        </a:blip>
        <a:srcRect/>
        <a:stretch>
          <a:fillRect/>
        </a:stretch>
      </xdr:blipFill>
      <xdr:spPr bwMode="auto">
        <a:xfrm>
          <a:off x="3019425" y="61741050"/>
          <a:ext cx="3333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619125</xdr:colOff>
      <xdr:row>164</xdr:row>
      <xdr:rowOff>38100</xdr:rowOff>
    </xdr:from>
    <xdr:to>
      <xdr:col>3</xdr:col>
      <xdr:colOff>1123950</xdr:colOff>
      <xdr:row>164</xdr:row>
      <xdr:rowOff>542925</xdr:rowOff>
    </xdr:to>
    <xdr:pic>
      <xdr:nvPicPr>
        <xdr:cNvPr id="53383" name="Picture 4">
          <a:extLst>
            <a:ext uri="{FF2B5EF4-FFF2-40B4-BE49-F238E27FC236}">
              <a16:creationId xmlns:a16="http://schemas.microsoft.com/office/drawing/2014/main" id="{00000000-0008-0000-0100-000087D00000}"/>
            </a:ext>
          </a:extLst>
        </xdr:cNvPr>
        <xdr:cNvPicPr>
          <a:picLocks noChangeAspect="1"/>
        </xdr:cNvPicPr>
      </xdr:nvPicPr>
      <xdr:blipFill>
        <a:blip xmlns:r="http://schemas.openxmlformats.org/officeDocument/2006/relationships" r:embed="rId55" cstate="print">
          <a:extLst>
            <a:ext uri="{28A0092B-C50C-407E-A947-70E740481C1C}">
              <a14:useLocalDpi xmlns:a14="http://schemas.microsoft.com/office/drawing/2010/main" val="0"/>
            </a:ext>
          </a:extLst>
        </a:blip>
        <a:srcRect/>
        <a:stretch>
          <a:fillRect/>
        </a:stretch>
      </xdr:blipFill>
      <xdr:spPr bwMode="auto">
        <a:xfrm>
          <a:off x="2990850" y="65170050"/>
          <a:ext cx="50482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723900</xdr:colOff>
      <xdr:row>156</xdr:row>
      <xdr:rowOff>28575</xdr:rowOff>
    </xdr:from>
    <xdr:to>
      <xdr:col>3</xdr:col>
      <xdr:colOff>904875</xdr:colOff>
      <xdr:row>156</xdr:row>
      <xdr:rowOff>552450</xdr:rowOff>
    </xdr:to>
    <xdr:pic>
      <xdr:nvPicPr>
        <xdr:cNvPr id="53384" name="Picture 5">
          <a:extLst>
            <a:ext uri="{FF2B5EF4-FFF2-40B4-BE49-F238E27FC236}">
              <a16:creationId xmlns:a16="http://schemas.microsoft.com/office/drawing/2014/main" id="{00000000-0008-0000-0100-000088D00000}"/>
            </a:ext>
          </a:extLst>
        </xdr:cNvPr>
        <xdr:cNvPicPr>
          <a:picLocks noChangeAspect="1"/>
        </xdr:cNvPicPr>
      </xdr:nvPicPr>
      <xdr:blipFill>
        <a:blip xmlns:r="http://schemas.openxmlformats.org/officeDocument/2006/relationships" r:embed="rId56" cstate="print">
          <a:extLst>
            <a:ext uri="{28A0092B-C50C-407E-A947-70E740481C1C}">
              <a14:useLocalDpi xmlns:a14="http://schemas.microsoft.com/office/drawing/2010/main" val="0"/>
            </a:ext>
          </a:extLst>
        </a:blip>
        <a:srcRect/>
        <a:stretch>
          <a:fillRect/>
        </a:stretch>
      </xdr:blipFill>
      <xdr:spPr bwMode="auto">
        <a:xfrm>
          <a:off x="3095625" y="60588525"/>
          <a:ext cx="1809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723900</xdr:colOff>
      <xdr:row>157</xdr:row>
      <xdr:rowOff>28575</xdr:rowOff>
    </xdr:from>
    <xdr:to>
      <xdr:col>3</xdr:col>
      <xdr:colOff>895350</xdr:colOff>
      <xdr:row>157</xdr:row>
      <xdr:rowOff>552450</xdr:rowOff>
    </xdr:to>
    <xdr:pic>
      <xdr:nvPicPr>
        <xdr:cNvPr id="53385" name="Picture 6">
          <a:extLst>
            <a:ext uri="{FF2B5EF4-FFF2-40B4-BE49-F238E27FC236}">
              <a16:creationId xmlns:a16="http://schemas.microsoft.com/office/drawing/2014/main" id="{00000000-0008-0000-0100-000089D0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rcRect/>
        <a:stretch>
          <a:fillRect/>
        </a:stretch>
      </xdr:blipFill>
      <xdr:spPr bwMode="auto">
        <a:xfrm>
          <a:off x="3095625" y="61160025"/>
          <a:ext cx="1714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447675</xdr:colOff>
      <xdr:row>147</xdr:row>
      <xdr:rowOff>9525</xdr:rowOff>
    </xdr:from>
    <xdr:to>
      <xdr:col>3</xdr:col>
      <xdr:colOff>1133475</xdr:colOff>
      <xdr:row>147</xdr:row>
      <xdr:rowOff>561975</xdr:rowOff>
    </xdr:to>
    <xdr:pic>
      <xdr:nvPicPr>
        <xdr:cNvPr id="53386" name="Picture 1">
          <a:extLst>
            <a:ext uri="{FF2B5EF4-FFF2-40B4-BE49-F238E27FC236}">
              <a16:creationId xmlns:a16="http://schemas.microsoft.com/office/drawing/2014/main" id="{00000000-0008-0000-0100-00008AD00000}"/>
            </a:ext>
          </a:extLst>
        </xdr:cNvPr>
        <xdr:cNvPicPr>
          <a:picLocks noChangeAspect="1"/>
        </xdr:cNvPicPr>
      </xdr:nvPicPr>
      <xdr:blipFill>
        <a:blip xmlns:r="http://schemas.openxmlformats.org/officeDocument/2006/relationships" r:embed="rId58" cstate="print">
          <a:extLst>
            <a:ext uri="{28A0092B-C50C-407E-A947-70E740481C1C}">
              <a14:useLocalDpi xmlns:a14="http://schemas.microsoft.com/office/drawing/2010/main" val="0"/>
            </a:ext>
          </a:extLst>
        </a:blip>
        <a:srcRect/>
        <a:stretch>
          <a:fillRect/>
        </a:stretch>
      </xdr:blipFill>
      <xdr:spPr bwMode="auto">
        <a:xfrm>
          <a:off x="2819400" y="55425975"/>
          <a:ext cx="6858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314325</xdr:colOff>
      <xdr:row>148</xdr:row>
      <xdr:rowOff>19050</xdr:rowOff>
    </xdr:from>
    <xdr:to>
      <xdr:col>3</xdr:col>
      <xdr:colOff>1133475</xdr:colOff>
      <xdr:row>149</xdr:row>
      <xdr:rowOff>0</xdr:rowOff>
    </xdr:to>
    <xdr:pic>
      <xdr:nvPicPr>
        <xdr:cNvPr id="53387" name="Picture 2">
          <a:extLst>
            <a:ext uri="{FF2B5EF4-FFF2-40B4-BE49-F238E27FC236}">
              <a16:creationId xmlns:a16="http://schemas.microsoft.com/office/drawing/2014/main" id="{00000000-0008-0000-0100-00008BD00000}"/>
            </a:ext>
          </a:extLst>
        </xdr:cNvPr>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rcRect/>
        <a:stretch>
          <a:fillRect/>
        </a:stretch>
      </xdr:blipFill>
      <xdr:spPr bwMode="auto">
        <a:xfrm>
          <a:off x="2686050" y="56007000"/>
          <a:ext cx="8191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238125</xdr:colOff>
      <xdr:row>144</xdr:row>
      <xdr:rowOff>19050</xdr:rowOff>
    </xdr:from>
    <xdr:to>
      <xdr:col>3</xdr:col>
      <xdr:colOff>1114425</xdr:colOff>
      <xdr:row>145</xdr:row>
      <xdr:rowOff>0</xdr:rowOff>
    </xdr:to>
    <xdr:pic>
      <xdr:nvPicPr>
        <xdr:cNvPr id="53388" name="Picture 3">
          <a:extLst>
            <a:ext uri="{FF2B5EF4-FFF2-40B4-BE49-F238E27FC236}">
              <a16:creationId xmlns:a16="http://schemas.microsoft.com/office/drawing/2014/main" id="{00000000-0008-0000-0100-00008CD00000}"/>
            </a:ext>
          </a:extLst>
        </xdr:cNvPr>
        <xdr:cNvPicPr>
          <a:picLocks noChangeAspect="1"/>
        </xdr:cNvPicPr>
      </xdr:nvPicPr>
      <xdr:blipFill>
        <a:blip xmlns:r="http://schemas.openxmlformats.org/officeDocument/2006/relationships" r:embed="rId60" cstate="print">
          <a:extLst>
            <a:ext uri="{28A0092B-C50C-407E-A947-70E740481C1C}">
              <a14:useLocalDpi xmlns:a14="http://schemas.microsoft.com/office/drawing/2010/main" val="0"/>
            </a:ext>
          </a:extLst>
        </a:blip>
        <a:srcRect/>
        <a:stretch>
          <a:fillRect/>
        </a:stretch>
      </xdr:blipFill>
      <xdr:spPr bwMode="auto">
        <a:xfrm>
          <a:off x="2609850" y="53721000"/>
          <a:ext cx="8763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114300</xdr:colOff>
      <xdr:row>145</xdr:row>
      <xdr:rowOff>38100</xdr:rowOff>
    </xdr:from>
    <xdr:to>
      <xdr:col>3</xdr:col>
      <xdr:colOff>1114425</xdr:colOff>
      <xdr:row>145</xdr:row>
      <xdr:rowOff>542925</xdr:rowOff>
    </xdr:to>
    <xdr:pic>
      <xdr:nvPicPr>
        <xdr:cNvPr id="53389" name="Picture 4">
          <a:extLst>
            <a:ext uri="{FF2B5EF4-FFF2-40B4-BE49-F238E27FC236}">
              <a16:creationId xmlns:a16="http://schemas.microsoft.com/office/drawing/2014/main" id="{00000000-0008-0000-0100-00008DD00000}"/>
            </a:ext>
          </a:extLst>
        </xdr:cNvPr>
        <xdr:cNvPicPr>
          <a:picLocks noChangeAspect="1"/>
        </xdr:cNvPicPr>
      </xdr:nvPicPr>
      <xdr:blipFill>
        <a:blip xmlns:r="http://schemas.openxmlformats.org/officeDocument/2006/relationships" r:embed="rId61" cstate="print">
          <a:extLst>
            <a:ext uri="{28A0092B-C50C-407E-A947-70E740481C1C}">
              <a14:useLocalDpi xmlns:a14="http://schemas.microsoft.com/office/drawing/2010/main" val="0"/>
            </a:ext>
          </a:extLst>
        </a:blip>
        <a:srcRect/>
        <a:stretch>
          <a:fillRect/>
        </a:stretch>
      </xdr:blipFill>
      <xdr:spPr bwMode="auto">
        <a:xfrm>
          <a:off x="2486025" y="54311550"/>
          <a:ext cx="100012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238125</xdr:colOff>
      <xdr:row>146</xdr:row>
      <xdr:rowOff>9525</xdr:rowOff>
    </xdr:from>
    <xdr:to>
      <xdr:col>3</xdr:col>
      <xdr:colOff>1114425</xdr:colOff>
      <xdr:row>146</xdr:row>
      <xdr:rowOff>561975</xdr:rowOff>
    </xdr:to>
    <xdr:pic>
      <xdr:nvPicPr>
        <xdr:cNvPr id="53390" name="Picture 5">
          <a:extLst>
            <a:ext uri="{FF2B5EF4-FFF2-40B4-BE49-F238E27FC236}">
              <a16:creationId xmlns:a16="http://schemas.microsoft.com/office/drawing/2014/main" id="{00000000-0008-0000-0100-00008ED00000}"/>
            </a:ext>
          </a:extLst>
        </xdr:cNvPr>
        <xdr:cNvPicPr>
          <a:picLocks noChangeAspect="1"/>
        </xdr:cNvPicPr>
      </xdr:nvPicPr>
      <xdr:blipFill>
        <a:blip xmlns:r="http://schemas.openxmlformats.org/officeDocument/2006/relationships" r:embed="rId62" cstate="print">
          <a:extLst>
            <a:ext uri="{28A0092B-C50C-407E-A947-70E740481C1C}">
              <a14:useLocalDpi xmlns:a14="http://schemas.microsoft.com/office/drawing/2010/main" val="0"/>
            </a:ext>
          </a:extLst>
        </a:blip>
        <a:srcRect/>
        <a:stretch>
          <a:fillRect/>
        </a:stretch>
      </xdr:blipFill>
      <xdr:spPr bwMode="auto">
        <a:xfrm>
          <a:off x="2609850" y="54854475"/>
          <a:ext cx="8763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381000</xdr:colOff>
      <xdr:row>150</xdr:row>
      <xdr:rowOff>9525</xdr:rowOff>
    </xdr:from>
    <xdr:to>
      <xdr:col>3</xdr:col>
      <xdr:colOff>1104900</xdr:colOff>
      <xdr:row>150</xdr:row>
      <xdr:rowOff>561975</xdr:rowOff>
    </xdr:to>
    <xdr:pic>
      <xdr:nvPicPr>
        <xdr:cNvPr id="53391" name="Picture 6">
          <a:extLst>
            <a:ext uri="{FF2B5EF4-FFF2-40B4-BE49-F238E27FC236}">
              <a16:creationId xmlns:a16="http://schemas.microsoft.com/office/drawing/2014/main" id="{00000000-0008-0000-0100-00008FD00000}"/>
            </a:ext>
          </a:extLst>
        </xdr:cNvPr>
        <xdr:cNvPicPr>
          <a:picLocks noChangeAspect="1"/>
        </xdr:cNvPicPr>
      </xdr:nvPicPr>
      <xdr:blipFill>
        <a:blip xmlns:r="http://schemas.openxmlformats.org/officeDocument/2006/relationships" r:embed="rId63" cstate="print">
          <a:extLst>
            <a:ext uri="{28A0092B-C50C-407E-A947-70E740481C1C}">
              <a14:useLocalDpi xmlns:a14="http://schemas.microsoft.com/office/drawing/2010/main" val="0"/>
            </a:ext>
          </a:extLst>
        </a:blip>
        <a:srcRect/>
        <a:stretch>
          <a:fillRect/>
        </a:stretch>
      </xdr:blipFill>
      <xdr:spPr bwMode="auto">
        <a:xfrm>
          <a:off x="2752725" y="57140475"/>
          <a:ext cx="7239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51</xdr:row>
      <xdr:rowOff>57150</xdr:rowOff>
    </xdr:from>
    <xdr:to>
      <xdr:col>3</xdr:col>
      <xdr:colOff>219075</xdr:colOff>
      <xdr:row>63</xdr:row>
      <xdr:rowOff>161925</xdr:rowOff>
    </xdr:to>
    <xdr:pic>
      <xdr:nvPicPr>
        <xdr:cNvPr id="2739" name="Picture 15">
          <a:extLst>
            <a:ext uri="{FF2B5EF4-FFF2-40B4-BE49-F238E27FC236}">
              <a16:creationId xmlns:a16="http://schemas.microsoft.com/office/drawing/2014/main" id="{00000000-0008-0000-1000-0000B30A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12382500"/>
          <a:ext cx="4229100" cy="2162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257175</xdr:colOff>
      <xdr:row>53</xdr:row>
      <xdr:rowOff>66675</xdr:rowOff>
    </xdr:from>
    <xdr:to>
      <xdr:col>7</xdr:col>
      <xdr:colOff>552450</xdr:colOff>
      <xdr:row>61</xdr:row>
      <xdr:rowOff>152399</xdr:rowOff>
    </xdr:to>
    <xdr:pic>
      <xdr:nvPicPr>
        <xdr:cNvPr id="2740" name="Picture 16">
          <a:extLst>
            <a:ext uri="{FF2B5EF4-FFF2-40B4-BE49-F238E27FC236}">
              <a16:creationId xmlns:a16="http://schemas.microsoft.com/office/drawing/2014/main" id="{00000000-0008-0000-1000-0000B40A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314825" y="12734925"/>
          <a:ext cx="3457575" cy="1457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Brendan.BAGGETT@odot.oregon.gov" TargetMode="External"/><Relationship Id="rId3" Type="http://schemas.openxmlformats.org/officeDocument/2006/relationships/hyperlink" Target="mailto:fahad.alhajri@odot.state.or.us" TargetMode="External"/><Relationship Id="rId7" Type="http://schemas.openxmlformats.org/officeDocument/2006/relationships/hyperlink" Target="mailto:fahad.alhajri@odot.oregon.gov"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justin.s.king@odot.oregon.gov" TargetMode="External"/><Relationship Id="rId5" Type="http://schemas.openxmlformats.org/officeDocument/2006/relationships/hyperlink" Target="mailto:Brendan.BAGGETT@odot.state.or.us" TargetMode="External"/><Relationship Id="rId4" Type="http://schemas.openxmlformats.org/officeDocument/2006/relationships/hyperlink" Target="mailto:justin.s.king@odot.state.or.us" TargetMode="External"/><Relationship Id="rId9" Type="http://schemas.openxmlformats.org/officeDocument/2006/relationships/printerSettings" Target="../printerSettings/printerSettings3.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5" Type="http://schemas.openxmlformats.org/officeDocument/2006/relationships/comments" Target="../comments8.xml"/><Relationship Id="rId4" Type="http://schemas.openxmlformats.org/officeDocument/2006/relationships/vmlDrawing" Target="../drawings/vmlDrawing8.vml"/></Relationships>
</file>

<file path=xl/worksheets/_rels/sheet1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27.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28.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comments" Target="../comments13.xml"/><Relationship Id="rId5" Type="http://schemas.openxmlformats.org/officeDocument/2006/relationships/vmlDrawing" Target="../drawings/vmlDrawing13.vml"/><Relationship Id="rId4" Type="http://schemas.openxmlformats.org/officeDocument/2006/relationships/drawing" Target="../drawings/drawing2.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5" Type="http://schemas.openxmlformats.org/officeDocument/2006/relationships/comments" Target="../comments14.xml"/><Relationship Id="rId4" Type="http://schemas.openxmlformats.org/officeDocument/2006/relationships/vmlDrawing" Target="../drawings/vmlDrawing14.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L49"/>
  <sheetViews>
    <sheetView tabSelected="1" zoomScale="120" zoomScaleNormal="120" workbookViewId="0">
      <selection activeCell="O11" sqref="O11"/>
    </sheetView>
  </sheetViews>
  <sheetFormatPr defaultRowHeight="12.75" x14ac:dyDescent="0.2"/>
  <cols>
    <col min="1" max="1" width="12.83203125" style="28" customWidth="1"/>
    <col min="2" max="4" width="12.83203125" customWidth="1"/>
    <col min="5" max="6" width="14.83203125" customWidth="1"/>
    <col min="7" max="7" width="14.33203125" bestFit="1" customWidth="1"/>
    <col min="8" max="9" width="11.33203125" customWidth="1"/>
    <col min="10" max="10" width="11.83203125" customWidth="1"/>
  </cols>
  <sheetData>
    <row r="1" spans="1:12" s="344" customFormat="1" ht="33.950000000000003" customHeight="1" thickBot="1" x14ac:dyDescent="0.3">
      <c r="A1" s="1344" t="s">
        <v>1075</v>
      </c>
      <c r="B1" s="1345"/>
      <c r="C1" s="1345"/>
      <c r="D1" s="1345"/>
      <c r="E1" s="1345"/>
      <c r="F1" s="1345"/>
      <c r="G1" s="1345"/>
      <c r="H1" s="1345"/>
      <c r="I1" s="1345"/>
      <c r="J1" s="1346"/>
    </row>
    <row r="2" spans="1:12" s="416" customFormat="1" ht="12.95" customHeight="1" x14ac:dyDescent="0.2">
      <c r="A2" s="1366" t="s">
        <v>395</v>
      </c>
      <c r="B2" s="1367"/>
      <c r="C2" s="1367"/>
      <c r="D2" s="1367"/>
      <c r="E2" s="1368" t="s">
        <v>396</v>
      </c>
      <c r="F2" s="1361" t="s">
        <v>501</v>
      </c>
      <c r="G2" s="1326" t="s">
        <v>1080</v>
      </c>
      <c r="H2" s="1326"/>
      <c r="I2" s="1326"/>
      <c r="J2" s="1327"/>
      <c r="L2" s="417"/>
    </row>
    <row r="3" spans="1:12" s="416" customFormat="1" ht="12.95" customHeight="1" x14ac:dyDescent="0.2">
      <c r="A3" s="1364" t="s">
        <v>1076</v>
      </c>
      <c r="B3" s="1365"/>
      <c r="C3" s="1365"/>
      <c r="D3" s="1365"/>
      <c r="E3" s="1324"/>
      <c r="F3" s="1362"/>
      <c r="G3" s="1326"/>
      <c r="H3" s="1326"/>
      <c r="I3" s="1326"/>
      <c r="J3" s="1327"/>
      <c r="L3" s="417"/>
    </row>
    <row r="4" spans="1:12" s="416" customFormat="1" ht="12.95" customHeight="1" x14ac:dyDescent="0.2">
      <c r="A4" s="1359" t="s">
        <v>917</v>
      </c>
      <c r="B4" s="1360"/>
      <c r="C4" s="1360"/>
      <c r="D4" s="1360"/>
      <c r="E4" s="1324" t="s">
        <v>368</v>
      </c>
      <c r="F4" s="1362"/>
      <c r="G4" s="1326" t="s">
        <v>1079</v>
      </c>
      <c r="H4" s="1326"/>
      <c r="I4" s="1326"/>
      <c r="J4" s="1327"/>
    </row>
    <row r="5" spans="1:12" s="416" customFormat="1" ht="12.95" customHeight="1" x14ac:dyDescent="0.2">
      <c r="A5" s="1364" t="s">
        <v>1077</v>
      </c>
      <c r="B5" s="1365"/>
      <c r="C5" s="1365"/>
      <c r="D5" s="1365"/>
      <c r="E5" s="1324"/>
      <c r="F5" s="1362"/>
      <c r="G5" s="1326"/>
      <c r="H5" s="1326"/>
      <c r="I5" s="1326"/>
      <c r="J5" s="1327"/>
      <c r="L5" s="417"/>
    </row>
    <row r="6" spans="1:12" s="416" customFormat="1" ht="12.95" customHeight="1" x14ac:dyDescent="0.2">
      <c r="A6" s="1359" t="s">
        <v>1020</v>
      </c>
      <c r="B6" s="1360"/>
      <c r="C6" s="1360"/>
      <c r="D6" s="1360"/>
      <c r="E6" s="1324" t="s">
        <v>1021</v>
      </c>
      <c r="F6" s="1362"/>
      <c r="G6" s="1326" t="s">
        <v>1081</v>
      </c>
      <c r="H6" s="1326"/>
      <c r="I6" s="1326"/>
      <c r="J6" s="1327"/>
    </row>
    <row r="7" spans="1:12" s="416" customFormat="1" ht="12.95" customHeight="1" thickBot="1" x14ac:dyDescent="0.25">
      <c r="A7" s="1328" t="s">
        <v>1078</v>
      </c>
      <c r="B7" s="1329"/>
      <c r="C7" s="1329"/>
      <c r="D7" s="1329"/>
      <c r="E7" s="1325"/>
      <c r="F7" s="1363"/>
      <c r="G7" s="1326"/>
      <c r="H7" s="1326"/>
      <c r="I7" s="1326"/>
      <c r="J7" s="1327"/>
      <c r="L7" s="417"/>
    </row>
    <row r="8" spans="1:12" ht="15.95" customHeight="1" thickBot="1" x14ac:dyDescent="0.25">
      <c r="A8" s="1379" t="s">
        <v>369</v>
      </c>
      <c r="B8" s="1380"/>
      <c r="C8" s="1380"/>
      <c r="D8" s="1380"/>
      <c r="E8" s="1380"/>
      <c r="F8" s="1380"/>
      <c r="G8" s="1380"/>
      <c r="H8" s="1380"/>
      <c r="I8" s="1380"/>
      <c r="J8" s="1381"/>
    </row>
    <row r="9" spans="1:12" ht="49.9" customHeight="1" thickBot="1" x14ac:dyDescent="0.25">
      <c r="A9" s="1376" t="s">
        <v>587</v>
      </c>
      <c r="B9" s="1377"/>
      <c r="C9" s="1377"/>
      <c r="D9" s="1377"/>
      <c r="E9" s="1377"/>
      <c r="F9" s="1377"/>
      <c r="G9" s="1377"/>
      <c r="H9" s="1377"/>
      <c r="I9" s="1377"/>
      <c r="J9" s="1378"/>
    </row>
    <row r="10" spans="1:12" s="416" customFormat="1" ht="24" customHeight="1" thickBot="1" x14ac:dyDescent="0.25">
      <c r="A10" s="1384" t="s">
        <v>502</v>
      </c>
      <c r="B10" s="1385"/>
      <c r="C10" s="1385"/>
      <c r="D10" s="1385"/>
      <c r="E10" s="1385"/>
      <c r="F10" s="1385"/>
      <c r="G10" s="1385"/>
      <c r="H10" s="1385"/>
      <c r="I10" s="1385"/>
      <c r="J10" s="1386"/>
    </row>
    <row r="11" spans="1:12" s="910" customFormat="1" ht="19.899999999999999" customHeight="1" thickBot="1" x14ac:dyDescent="0.25">
      <c r="A11" s="1319" t="s">
        <v>196</v>
      </c>
      <c r="B11" s="1320"/>
      <c r="C11" s="1321"/>
      <c r="D11" s="1322"/>
      <c r="E11" s="1322"/>
      <c r="F11" s="1322"/>
      <c r="G11" s="1322"/>
      <c r="H11" s="1322"/>
      <c r="I11" s="1322"/>
      <c r="J11" s="1323"/>
    </row>
    <row r="12" spans="1:12" s="910" customFormat="1" ht="19.899999999999999" customHeight="1" thickBot="1" x14ac:dyDescent="0.25">
      <c r="A12" s="1357" t="s">
        <v>197</v>
      </c>
      <c r="B12" s="1358"/>
      <c r="C12" s="1369"/>
      <c r="D12" s="1370"/>
      <c r="E12" s="1370"/>
      <c r="F12" s="1370"/>
      <c r="G12" s="1370"/>
      <c r="H12" s="1370"/>
      <c r="I12" s="1370"/>
      <c r="J12" s="1371"/>
    </row>
    <row r="13" spans="1:12" s="910" customFormat="1" ht="19.899999999999999" customHeight="1" thickBot="1" x14ac:dyDescent="0.25">
      <c r="A13" s="1357" t="s">
        <v>1061</v>
      </c>
      <c r="B13" s="1358"/>
      <c r="C13" s="1369"/>
      <c r="D13" s="1370"/>
      <c r="E13" s="1370"/>
      <c r="F13" s="1370"/>
      <c r="G13" s="1370"/>
      <c r="H13" s="1370"/>
      <c r="I13" s="1370"/>
      <c r="J13" s="1371"/>
    </row>
    <row r="14" spans="1:12" s="910" customFormat="1" ht="19.899999999999999" customHeight="1" thickBot="1" x14ac:dyDescent="0.25">
      <c r="A14" s="1357" t="s">
        <v>2</v>
      </c>
      <c r="B14" s="1358"/>
      <c r="C14" s="911"/>
      <c r="D14" s="912" t="s">
        <v>409</v>
      </c>
      <c r="E14" s="912"/>
      <c r="F14" s="913"/>
      <c r="G14" s="913"/>
      <c r="H14" s="913"/>
      <c r="I14" s="913"/>
      <c r="J14" s="914"/>
    </row>
    <row r="15" spans="1:12" s="910" customFormat="1" ht="19.899999999999999" customHeight="1" thickBot="1" x14ac:dyDescent="0.25">
      <c r="A15" s="1357" t="s">
        <v>410</v>
      </c>
      <c r="B15" s="1358"/>
      <c r="C15" s="915"/>
      <c r="D15" s="916" t="s">
        <v>411</v>
      </c>
      <c r="E15" s="916"/>
      <c r="F15" s="913"/>
      <c r="G15" s="913"/>
      <c r="H15" s="913"/>
      <c r="I15" s="913"/>
      <c r="J15" s="914"/>
    </row>
    <row r="16" spans="1:12" s="910" customFormat="1" ht="19.899999999999999" customHeight="1" thickBot="1" x14ac:dyDescent="0.25">
      <c r="A16" s="1357" t="s">
        <v>198</v>
      </c>
      <c r="B16" s="1358"/>
      <c r="C16" s="1382"/>
      <c r="D16" s="1383"/>
      <c r="E16" s="674"/>
      <c r="F16" s="913"/>
      <c r="G16" s="913"/>
      <c r="H16" s="913"/>
      <c r="I16" s="913"/>
      <c r="J16" s="914"/>
    </row>
    <row r="17" spans="1:10" s="910" customFormat="1" ht="19.899999999999999" customHeight="1" thickBot="1" x14ac:dyDescent="0.25">
      <c r="A17" s="1373" t="s">
        <v>44</v>
      </c>
      <c r="B17" s="1374"/>
      <c r="C17" s="1372"/>
      <c r="D17" s="1370"/>
      <c r="E17" s="1371"/>
      <c r="F17" s="917"/>
      <c r="G17" s="918"/>
      <c r="H17" s="918"/>
      <c r="I17" s="918"/>
      <c r="J17" s="919"/>
    </row>
    <row r="18" spans="1:10" s="344" customFormat="1" ht="15.95" customHeight="1" thickBot="1" x14ac:dyDescent="0.3">
      <c r="A18" s="1341" t="s">
        <v>67</v>
      </c>
      <c r="B18" s="1342"/>
      <c r="C18" s="1375"/>
      <c r="D18" s="1375"/>
      <c r="E18" s="1375"/>
      <c r="F18" s="1342"/>
      <c r="G18" s="1342"/>
      <c r="H18" s="1342"/>
      <c r="I18" s="1342"/>
      <c r="J18" s="1343"/>
    </row>
    <row r="19" spans="1:10" s="418" customFormat="1" ht="18" customHeight="1" x14ac:dyDescent="0.2">
      <c r="A19" s="1353" t="s">
        <v>503</v>
      </c>
      <c r="B19" s="1354"/>
      <c r="C19" s="1354"/>
      <c r="D19" s="1354"/>
      <c r="E19" s="1354"/>
      <c r="F19" s="1354"/>
      <c r="G19" s="1354"/>
      <c r="H19" s="1354"/>
      <c r="I19" s="1354"/>
      <c r="J19" s="1355"/>
    </row>
    <row r="20" spans="1:10" s="419" customFormat="1" ht="18" customHeight="1" x14ac:dyDescent="0.25">
      <c r="A20" s="1356" t="s">
        <v>504</v>
      </c>
      <c r="B20" s="1348"/>
      <c r="C20" s="1348"/>
      <c r="D20" s="1348"/>
      <c r="E20" s="1348"/>
      <c r="F20" s="1348"/>
      <c r="G20" s="1348"/>
      <c r="H20" s="1348"/>
      <c r="I20" s="1348"/>
      <c r="J20" s="1349"/>
    </row>
    <row r="21" spans="1:10" s="419" customFormat="1" ht="18" customHeight="1" x14ac:dyDescent="0.25">
      <c r="A21" s="1347" t="s">
        <v>505</v>
      </c>
      <c r="B21" s="1348"/>
      <c r="C21" s="1348"/>
      <c r="D21" s="1348"/>
      <c r="E21" s="1348"/>
      <c r="F21" s="1348"/>
      <c r="G21" s="1348"/>
      <c r="H21" s="1348"/>
      <c r="I21" s="1348"/>
      <c r="J21" s="1349"/>
    </row>
    <row r="22" spans="1:10" s="416" customFormat="1" ht="18" customHeight="1" x14ac:dyDescent="0.2">
      <c r="A22" s="1330" t="s">
        <v>500</v>
      </c>
      <c r="B22" s="1331"/>
      <c r="C22" s="1331"/>
      <c r="D22" s="1331"/>
      <c r="E22" s="1331"/>
      <c r="F22" s="1331"/>
      <c r="G22" s="1331"/>
      <c r="H22" s="1331"/>
      <c r="I22" s="1331"/>
      <c r="J22" s="1332"/>
    </row>
    <row r="23" spans="1:10" s="416" customFormat="1" ht="18" customHeight="1" x14ac:dyDescent="0.2">
      <c r="A23" s="1347" t="s">
        <v>506</v>
      </c>
      <c r="B23" s="1348"/>
      <c r="C23" s="1348"/>
      <c r="D23" s="1348"/>
      <c r="E23" s="1348"/>
      <c r="F23" s="1348"/>
      <c r="G23" s="1348"/>
      <c r="H23" s="1348"/>
      <c r="I23" s="1348"/>
      <c r="J23" s="1349"/>
    </row>
    <row r="24" spans="1:10" s="416" customFormat="1" ht="18" customHeight="1" x14ac:dyDescent="0.2">
      <c r="A24" s="1350" t="s">
        <v>507</v>
      </c>
      <c r="B24" s="1351"/>
      <c r="C24" s="1351"/>
      <c r="D24" s="1351"/>
      <c r="E24" s="1351"/>
      <c r="F24" s="1351"/>
      <c r="G24" s="1351"/>
      <c r="H24" s="1351"/>
      <c r="I24" s="1351"/>
      <c r="J24" s="1352"/>
    </row>
    <row r="25" spans="1:10" s="416" customFormat="1" ht="18" customHeight="1" x14ac:dyDescent="0.2">
      <c r="A25" s="1347" t="s">
        <v>508</v>
      </c>
      <c r="B25" s="1348"/>
      <c r="C25" s="1348"/>
      <c r="D25" s="1348"/>
      <c r="E25" s="1348"/>
      <c r="F25" s="1348"/>
      <c r="G25" s="1348"/>
      <c r="H25" s="1348"/>
      <c r="I25" s="1348"/>
      <c r="J25" s="1349"/>
    </row>
    <row r="26" spans="1:10" s="416" customFormat="1" ht="30" customHeight="1" x14ac:dyDescent="0.2">
      <c r="A26" s="1330" t="s">
        <v>509</v>
      </c>
      <c r="B26" s="1331"/>
      <c r="C26" s="1331"/>
      <c r="D26" s="1331"/>
      <c r="E26" s="1331"/>
      <c r="F26" s="1331"/>
      <c r="G26" s="1331"/>
      <c r="H26" s="1331"/>
      <c r="I26" s="1331"/>
      <c r="J26" s="1332"/>
    </row>
    <row r="27" spans="1:10" s="416" customFormat="1" ht="45" customHeight="1" thickBot="1" x14ac:dyDescent="0.25">
      <c r="A27" s="1330" t="s">
        <v>871</v>
      </c>
      <c r="B27" s="1331"/>
      <c r="C27" s="1331"/>
      <c r="D27" s="1331"/>
      <c r="E27" s="1331"/>
      <c r="F27" s="1331"/>
      <c r="G27" s="1331"/>
      <c r="H27" s="1331"/>
      <c r="I27" s="1331"/>
      <c r="J27" s="1332"/>
    </row>
    <row r="28" spans="1:10" s="344" customFormat="1" ht="15.95" customHeight="1" thickBot="1" x14ac:dyDescent="0.3">
      <c r="A28" s="1341" t="s">
        <v>370</v>
      </c>
      <c r="B28" s="1342"/>
      <c r="C28" s="1342"/>
      <c r="D28" s="1342"/>
      <c r="E28" s="1342"/>
      <c r="F28" s="1342"/>
      <c r="G28" s="1342"/>
      <c r="H28" s="1342"/>
      <c r="I28" s="1342"/>
      <c r="J28" s="1343"/>
    </row>
    <row r="29" spans="1:10" s="416" customFormat="1" ht="27.95" customHeight="1" thickBot="1" x14ac:dyDescent="0.25">
      <c r="A29" s="1336" t="s">
        <v>872</v>
      </c>
      <c r="B29" s="1337"/>
      <c r="C29" s="1337"/>
      <c r="D29" s="1337"/>
      <c r="E29" s="1337"/>
      <c r="F29" s="1337"/>
      <c r="G29" s="1337"/>
      <c r="H29" s="1337"/>
      <c r="I29" s="1337"/>
      <c r="J29" s="1338"/>
    </row>
    <row r="30" spans="1:10" s="416" customFormat="1" ht="54" customHeight="1" thickBot="1" x14ac:dyDescent="0.25">
      <c r="A30" s="1336" t="s">
        <v>873</v>
      </c>
      <c r="B30" s="1337"/>
      <c r="C30" s="1337"/>
      <c r="D30" s="1337"/>
      <c r="E30" s="1337"/>
      <c r="F30" s="1337"/>
      <c r="G30" s="1337"/>
      <c r="H30" s="1337"/>
      <c r="I30" s="1337"/>
      <c r="J30" s="1338"/>
    </row>
    <row r="31" spans="1:10" s="416" customFormat="1" ht="27.95" customHeight="1" thickBot="1" x14ac:dyDescent="0.25">
      <c r="A31" s="1336" t="s">
        <v>510</v>
      </c>
      <c r="B31" s="1339"/>
      <c r="C31" s="1339"/>
      <c r="D31" s="1339"/>
      <c r="E31" s="1339"/>
      <c r="F31" s="1339"/>
      <c r="G31" s="1339"/>
      <c r="H31" s="1339"/>
      <c r="I31" s="1339"/>
      <c r="J31" s="1340"/>
    </row>
    <row r="32" spans="1:10" s="416" customFormat="1" ht="51.95" customHeight="1" x14ac:dyDescent="0.2">
      <c r="A32" s="1336" t="s">
        <v>1062</v>
      </c>
      <c r="B32" s="1337"/>
      <c r="C32" s="1337"/>
      <c r="D32" s="1337"/>
      <c r="E32" s="1337"/>
      <c r="F32" s="1337"/>
      <c r="G32" s="1337"/>
      <c r="H32" s="1337"/>
      <c r="I32" s="1337"/>
      <c r="J32" s="1338"/>
    </row>
    <row r="33" spans="1:10" s="416" customFormat="1" ht="51.95" customHeight="1" thickBot="1" x14ac:dyDescent="0.25">
      <c r="A33" s="1333" t="s">
        <v>874</v>
      </c>
      <c r="B33" s="1334"/>
      <c r="C33" s="1334"/>
      <c r="D33" s="1334"/>
      <c r="E33" s="1334"/>
      <c r="F33" s="1334"/>
      <c r="G33" s="1334"/>
      <c r="H33" s="1334"/>
      <c r="I33" s="1334"/>
      <c r="J33" s="1335"/>
    </row>
    <row r="37" spans="1:10" x14ac:dyDescent="0.2">
      <c r="A37" s="83"/>
    </row>
    <row r="38" spans="1:10" x14ac:dyDescent="0.2">
      <c r="A38" s="82"/>
    </row>
    <row r="39" spans="1:10" x14ac:dyDescent="0.2">
      <c r="A39" s="82"/>
    </row>
    <row r="40" spans="1:10" x14ac:dyDescent="0.2">
      <c r="A40" s="82"/>
    </row>
    <row r="41" spans="1:10" x14ac:dyDescent="0.2">
      <c r="A41" s="82"/>
    </row>
    <row r="42" spans="1:10" x14ac:dyDescent="0.2">
      <c r="A42" s="83"/>
    </row>
    <row r="43" spans="1:10" x14ac:dyDescent="0.2">
      <c r="A43" s="82"/>
    </row>
    <row r="44" spans="1:10" x14ac:dyDescent="0.2">
      <c r="A44" s="82"/>
    </row>
    <row r="45" spans="1:10" x14ac:dyDescent="0.2">
      <c r="A45" s="82"/>
    </row>
    <row r="46" spans="1:10" x14ac:dyDescent="0.2">
      <c r="A46" s="82"/>
    </row>
    <row r="47" spans="1:10" x14ac:dyDescent="0.2">
      <c r="A47" s="82"/>
    </row>
    <row r="48" spans="1:10" x14ac:dyDescent="0.2">
      <c r="A48" s="82"/>
    </row>
    <row r="49" spans="1:1" x14ac:dyDescent="0.2">
      <c r="A49" s="82"/>
    </row>
  </sheetData>
  <sheetProtection sheet="1" objects="1" scenarios="1"/>
  <customSheetViews>
    <customSheetView guid="{BB74A1C6-5E27-472D-B8C3-E947F1C4C13A}" showRuler="0">
      <selection activeCell="C38" sqref="C38"/>
      <pageMargins left="0" right="0" top="0.5" bottom="0.25" header="0.25" footer="0.25"/>
      <printOptions gridLines="1"/>
      <pageSetup orientation="portrait" horizontalDpi="400" r:id="rId1"/>
      <headerFooter alignWithMargins="0"/>
    </customSheetView>
    <customSheetView guid="{555F2380-EAA6-4988-A685-CF8F62C17C19}" showRuler="0">
      <selection activeCell="A24" sqref="A24"/>
      <pageMargins left="0" right="0" top="0.5" bottom="0.25" header="0.25" footer="0.25"/>
      <printOptions gridLines="1"/>
      <pageSetup orientation="portrait" horizontalDpi="400" r:id="rId2"/>
      <headerFooter alignWithMargins="0"/>
    </customSheetView>
  </customSheetViews>
  <mergeCells count="45">
    <mergeCell ref="E2:E3"/>
    <mergeCell ref="A25:J25"/>
    <mergeCell ref="C12:J12"/>
    <mergeCell ref="C13:J13"/>
    <mergeCell ref="C17:E17"/>
    <mergeCell ref="A13:B13"/>
    <mergeCell ref="A12:B12"/>
    <mergeCell ref="A17:B17"/>
    <mergeCell ref="A15:B15"/>
    <mergeCell ref="A18:J18"/>
    <mergeCell ref="A14:B14"/>
    <mergeCell ref="A9:J9"/>
    <mergeCell ref="A4:D4"/>
    <mergeCell ref="A8:J8"/>
    <mergeCell ref="C16:D16"/>
    <mergeCell ref="A10:J10"/>
    <mergeCell ref="A1:J1"/>
    <mergeCell ref="E4:E5"/>
    <mergeCell ref="A23:J23"/>
    <mergeCell ref="A24:J24"/>
    <mergeCell ref="A19:J19"/>
    <mergeCell ref="A20:J20"/>
    <mergeCell ref="A21:J21"/>
    <mergeCell ref="A22:J22"/>
    <mergeCell ref="A16:B16"/>
    <mergeCell ref="A6:D6"/>
    <mergeCell ref="F2:F7"/>
    <mergeCell ref="A5:D5"/>
    <mergeCell ref="G4:J5"/>
    <mergeCell ref="G2:J3"/>
    <mergeCell ref="A2:D2"/>
    <mergeCell ref="A3:D3"/>
    <mergeCell ref="A26:J26"/>
    <mergeCell ref="A33:J33"/>
    <mergeCell ref="A32:J32"/>
    <mergeCell ref="A30:J30"/>
    <mergeCell ref="A27:J27"/>
    <mergeCell ref="A29:J29"/>
    <mergeCell ref="A31:J31"/>
    <mergeCell ref="A28:J28"/>
    <mergeCell ref="A11:B11"/>
    <mergeCell ref="C11:J11"/>
    <mergeCell ref="E6:E7"/>
    <mergeCell ref="G6:J7"/>
    <mergeCell ref="A7:D7"/>
  </mergeCells>
  <phoneticPr fontId="4" type="noConversion"/>
  <hyperlinks>
    <hyperlink ref="G4" r:id="rId3" display="fahad.alhajri@odot.state.or.us" xr:uid="{00000000-0004-0000-0000-000000000000}"/>
    <hyperlink ref="G2" r:id="rId4" display="justin.s.king@odot.state.or.us" xr:uid="{00000000-0004-0000-0000-000001000000}"/>
    <hyperlink ref="G6" r:id="rId5" display="Brendan.BAGGETT@odot.state.or.us" xr:uid="{00000000-0004-0000-0000-000002000000}"/>
    <hyperlink ref="G2:J3" r:id="rId6" display="justin.s.king@odot.oregon.gov" xr:uid="{00000000-0004-0000-0000-000003000000}"/>
    <hyperlink ref="G4:J5" r:id="rId7" display="fahad.alhajri@odot.oregon.gov" xr:uid="{00000000-0004-0000-0000-000004000000}"/>
    <hyperlink ref="G6:J7" r:id="rId8" display="Brendan.BAGGETT@odot.oregon.gov" xr:uid="{00000000-0004-0000-0000-000005000000}"/>
  </hyperlinks>
  <printOptions horizontalCentered="1" gridLines="1" gridLinesSet="0"/>
  <pageMargins left="0" right="0" top="0" bottom="0" header="0" footer="0"/>
  <pageSetup scale="89" orientation="portrait" horizontalDpi="400" r:id="rId9"/>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M167"/>
  <sheetViews>
    <sheetView workbookViewId="0">
      <selection activeCell="D37" sqref="D37"/>
    </sheetView>
  </sheetViews>
  <sheetFormatPr defaultRowHeight="12.75" x14ac:dyDescent="0.2"/>
  <cols>
    <col min="1" max="1" width="20.83203125" customWidth="1"/>
    <col min="2" max="2" width="15.83203125" customWidth="1"/>
    <col min="3" max="6" width="10.83203125" customWidth="1"/>
    <col min="7" max="8" width="14.83203125" customWidth="1"/>
    <col min="9" max="10" width="10.83203125" customWidth="1"/>
    <col min="11" max="11" width="15.83203125" customWidth="1"/>
  </cols>
  <sheetData>
    <row r="1" spans="1:13" ht="24" thickBot="1" x14ac:dyDescent="0.25">
      <c r="A1" s="1455" t="s">
        <v>235</v>
      </c>
      <c r="B1" s="1456"/>
      <c r="C1" s="1456"/>
      <c r="D1" s="1456"/>
      <c r="E1" s="1456"/>
      <c r="F1" s="1456"/>
      <c r="G1" s="1456"/>
      <c r="H1" s="1456"/>
      <c r="I1" s="1456"/>
      <c r="J1" s="1456"/>
      <c r="K1" s="1457"/>
      <c r="M1" s="38"/>
    </row>
    <row r="2" spans="1:13" ht="16.149999999999999" customHeight="1" x14ac:dyDescent="0.2">
      <c r="A2" s="458" t="s">
        <v>48</v>
      </c>
      <c r="B2" s="1833" t="str">
        <f>IF('Instructions - READ FIRST'!$C$11="","",'Instructions - READ FIRST'!$C$11)</f>
        <v/>
      </c>
      <c r="C2" s="1833"/>
      <c r="D2" s="1833"/>
      <c r="E2" s="1833"/>
      <c r="F2" s="1833"/>
      <c r="G2" s="549" t="s">
        <v>7</v>
      </c>
      <c r="H2" s="1833" t="str">
        <f>IF('Instructions - READ FIRST'!$C$13="","",'Instructions - READ FIRST'!$C$13)</f>
        <v/>
      </c>
      <c r="I2" s="1833"/>
      <c r="J2" s="1833"/>
      <c r="K2" s="1834"/>
      <c r="L2" s="38"/>
    </row>
    <row r="3" spans="1:13" ht="16.149999999999999" customHeight="1" thickBot="1" x14ac:dyDescent="0.25">
      <c r="A3" s="460" t="s">
        <v>49</v>
      </c>
      <c r="B3" s="1835" t="str">
        <f>IF('Instructions - READ FIRST'!$C$12="","",'Instructions - READ FIRST'!$C$12)</f>
        <v/>
      </c>
      <c r="C3" s="1835"/>
      <c r="D3" s="1835"/>
      <c r="E3" s="1835"/>
      <c r="F3" s="1835"/>
      <c r="G3" s="550" t="s">
        <v>2</v>
      </c>
      <c r="H3" s="1832" t="str">
        <f>IF('Instructions - READ FIRST'!$C$14="","",'Instructions - READ FIRST'!$C$14)</f>
        <v/>
      </c>
      <c r="I3" s="1832"/>
      <c r="J3" s="464" t="s">
        <v>79</v>
      </c>
      <c r="K3" s="445" t="str">
        <f>IF('Instructions - READ FIRST'!$C$15="","",'Instructions - READ FIRST'!$C$15)</f>
        <v/>
      </c>
      <c r="L3" s="38"/>
    </row>
    <row r="4" spans="1:13" ht="7.9" customHeight="1" thickBot="1" x14ac:dyDescent="0.25">
      <c r="A4" s="551"/>
      <c r="B4" s="552"/>
      <c r="C4" s="553"/>
      <c r="D4" s="553"/>
      <c r="E4" s="553"/>
      <c r="F4" s="553"/>
      <c r="G4" s="551"/>
      <c r="H4" s="470"/>
      <c r="I4" s="554"/>
      <c r="J4" s="555"/>
      <c r="K4" s="556"/>
      <c r="L4" s="38"/>
    </row>
    <row r="5" spans="1:13" ht="44.1" customHeight="1" thickBot="1" x14ac:dyDescent="0.25">
      <c r="A5" s="1829" t="s">
        <v>522</v>
      </c>
      <c r="B5" s="1830"/>
      <c r="C5" s="1830"/>
      <c r="D5" s="1830"/>
      <c r="E5" s="1830"/>
      <c r="F5" s="1830"/>
      <c r="G5" s="1830"/>
      <c r="H5" s="1830"/>
      <c r="I5" s="1830"/>
      <c r="J5" s="1830"/>
      <c r="K5" s="1831"/>
    </row>
    <row r="6" spans="1:13" ht="7.9" customHeight="1" thickBot="1" x14ac:dyDescent="0.25">
      <c r="A6" s="551"/>
      <c r="B6" s="552"/>
      <c r="C6" s="553"/>
      <c r="D6" s="553"/>
      <c r="E6" s="553"/>
      <c r="F6" s="553"/>
      <c r="G6" s="551"/>
      <c r="H6" s="470"/>
      <c r="I6" s="554"/>
      <c r="J6" s="555"/>
      <c r="K6" s="556"/>
      <c r="L6" s="38"/>
    </row>
    <row r="7" spans="1:13" ht="24" customHeight="1" thickBot="1" x14ac:dyDescent="0.25">
      <c r="A7" s="1706" t="s">
        <v>524</v>
      </c>
      <c r="B7" s="1707"/>
      <c r="C7" s="1707"/>
      <c r="D7" s="1707"/>
      <c r="E7" s="1707"/>
      <c r="F7" s="1707"/>
      <c r="G7" s="1707"/>
      <c r="H7" s="1707"/>
      <c r="I7" s="1707"/>
      <c r="J7" s="1707"/>
      <c r="K7" s="1708"/>
    </row>
    <row r="8" spans="1:13" ht="30" x14ac:dyDescent="0.2">
      <c r="A8" s="1796" t="s">
        <v>210</v>
      </c>
      <c r="B8" s="1796"/>
      <c r="C8" s="577" t="s">
        <v>445</v>
      </c>
      <c r="D8" s="577" t="s">
        <v>446</v>
      </c>
      <c r="E8" s="577" t="s">
        <v>464</v>
      </c>
      <c r="F8" s="577" t="s">
        <v>523</v>
      </c>
      <c r="G8" s="1820" t="s">
        <v>93</v>
      </c>
      <c r="H8" s="1820"/>
      <c r="I8" s="1820"/>
      <c r="J8" s="1820"/>
      <c r="K8" s="1820"/>
    </row>
    <row r="9" spans="1:13" s="96" customFormat="1" ht="15.95" customHeight="1" x14ac:dyDescent="0.2">
      <c r="A9" s="1827" t="s">
        <v>187</v>
      </c>
      <c r="B9" s="1828"/>
      <c r="C9" s="1828"/>
      <c r="D9" s="1828"/>
      <c r="E9" s="1828"/>
      <c r="F9" s="1828"/>
      <c r="G9" s="1825"/>
      <c r="H9" s="1825"/>
      <c r="I9" s="1825"/>
      <c r="J9" s="1825"/>
      <c r="K9" s="1826"/>
    </row>
    <row r="10" spans="1:13" x14ac:dyDescent="0.2">
      <c r="A10" s="1765"/>
      <c r="B10" s="1765"/>
      <c r="C10" s="542"/>
      <c r="D10" s="542"/>
      <c r="E10" s="1022"/>
      <c r="F10" s="1034">
        <f>ROUNDUP((((D10-C10)/40)*3)*E10,0)</f>
        <v>0</v>
      </c>
      <c r="G10" s="1765"/>
      <c r="H10" s="1765"/>
      <c r="I10" s="1765"/>
      <c r="J10" s="1765"/>
      <c r="K10" s="1765"/>
    </row>
    <row r="11" spans="1:13" x14ac:dyDescent="0.2">
      <c r="A11" s="1765"/>
      <c r="B11" s="1765"/>
      <c r="C11" s="542"/>
      <c r="D11" s="542"/>
      <c r="E11" s="1022"/>
      <c r="F11" s="1034">
        <f t="shared" ref="F11:F16" si="0">ROUNDUP((((D11-C11)/40)*3)*E11,0)</f>
        <v>0</v>
      </c>
      <c r="G11" s="1765"/>
      <c r="H11" s="1765"/>
      <c r="I11" s="1765"/>
      <c r="J11" s="1765"/>
      <c r="K11" s="1765"/>
    </row>
    <row r="12" spans="1:13" x14ac:dyDescent="0.2">
      <c r="A12" s="1765"/>
      <c r="B12" s="1765"/>
      <c r="C12" s="542"/>
      <c r="D12" s="542"/>
      <c r="E12" s="1022"/>
      <c r="F12" s="1034">
        <f t="shared" si="0"/>
        <v>0</v>
      </c>
      <c r="G12" s="1765"/>
      <c r="H12" s="1765"/>
      <c r="I12" s="1765"/>
      <c r="J12" s="1765"/>
      <c r="K12" s="1765"/>
    </row>
    <row r="13" spans="1:13" x14ac:dyDescent="0.2">
      <c r="A13" s="1765"/>
      <c r="B13" s="1765"/>
      <c r="C13" s="542"/>
      <c r="D13" s="542"/>
      <c r="E13" s="1022"/>
      <c r="F13" s="1034">
        <f t="shared" si="0"/>
        <v>0</v>
      </c>
      <c r="G13" s="1765"/>
      <c r="H13" s="1765"/>
      <c r="I13" s="1765"/>
      <c r="J13" s="1765"/>
      <c r="K13" s="1765"/>
    </row>
    <row r="14" spans="1:13" x14ac:dyDescent="0.2">
      <c r="A14" s="1765"/>
      <c r="B14" s="1765"/>
      <c r="C14" s="542"/>
      <c r="D14" s="542"/>
      <c r="E14" s="1022"/>
      <c r="F14" s="1034">
        <f t="shared" si="0"/>
        <v>0</v>
      </c>
      <c r="G14" s="1765"/>
      <c r="H14" s="1765"/>
      <c r="I14" s="1765"/>
      <c r="J14" s="1765"/>
      <c r="K14" s="1765"/>
    </row>
    <row r="15" spans="1:13" x14ac:dyDescent="0.2">
      <c r="A15" s="1765"/>
      <c r="B15" s="1765"/>
      <c r="C15" s="542"/>
      <c r="D15" s="542"/>
      <c r="E15" s="1022"/>
      <c r="F15" s="1034">
        <f t="shared" si="0"/>
        <v>0</v>
      </c>
      <c r="G15" s="1765"/>
      <c r="H15" s="1765"/>
      <c r="I15" s="1765"/>
      <c r="J15" s="1765"/>
      <c r="K15" s="1765"/>
    </row>
    <row r="16" spans="1:13" x14ac:dyDescent="0.2">
      <c r="A16" s="1765"/>
      <c r="B16" s="1765"/>
      <c r="C16" s="542"/>
      <c r="D16" s="542"/>
      <c r="E16" s="1022"/>
      <c r="F16" s="1034">
        <f t="shared" si="0"/>
        <v>0</v>
      </c>
      <c r="G16" s="1765"/>
      <c r="H16" s="1765"/>
      <c r="I16" s="1765"/>
      <c r="J16" s="1765"/>
      <c r="K16" s="1765"/>
    </row>
    <row r="17" spans="1:11" ht="15" x14ac:dyDescent="0.25">
      <c r="A17" s="557"/>
      <c r="B17" s="557"/>
      <c r="C17" s="558"/>
      <c r="D17" s="558"/>
      <c r="E17" s="576" t="s">
        <v>180</v>
      </c>
      <c r="F17" s="1035">
        <f>SUM(F10:F16)</f>
        <v>0</v>
      </c>
      <c r="G17" s="557"/>
      <c r="H17" s="557"/>
      <c r="I17" s="557"/>
      <c r="J17" s="557"/>
      <c r="K17" s="557"/>
    </row>
    <row r="18" spans="1:11" ht="8.1" customHeight="1" x14ac:dyDescent="0.2">
      <c r="A18" s="557"/>
      <c r="B18" s="557"/>
      <c r="C18" s="558"/>
      <c r="D18" s="558"/>
      <c r="E18" s="557"/>
      <c r="F18" s="559"/>
      <c r="G18" s="557"/>
      <c r="H18" s="557"/>
      <c r="I18" s="557"/>
      <c r="J18" s="557"/>
      <c r="K18" s="557"/>
    </row>
    <row r="19" spans="1:11" s="96" customFormat="1" ht="39.950000000000003" customHeight="1" x14ac:dyDescent="0.2">
      <c r="A19" s="1836" t="s">
        <v>389</v>
      </c>
      <c r="B19" s="1836"/>
      <c r="C19" s="1836"/>
      <c r="D19" s="1836"/>
      <c r="E19" s="1836"/>
      <c r="F19" s="1836"/>
      <c r="G19" s="1808" t="s">
        <v>530</v>
      </c>
      <c r="H19" s="1809"/>
      <c r="I19" s="1809"/>
      <c r="J19" s="1809"/>
      <c r="K19" s="1809"/>
    </row>
    <row r="20" spans="1:11" x14ac:dyDescent="0.2">
      <c r="A20" s="1765"/>
      <c r="B20" s="1765"/>
      <c r="C20" s="542"/>
      <c r="D20" s="542"/>
      <c r="E20" s="1022"/>
      <c r="F20" s="1034">
        <f>ROUNDUP(((D20-C20)/10)*E20,0)</f>
        <v>0</v>
      </c>
      <c r="G20" s="1765"/>
      <c r="H20" s="1765"/>
      <c r="I20" s="1765"/>
      <c r="J20" s="1765"/>
      <c r="K20" s="1765"/>
    </row>
    <row r="21" spans="1:11" x14ac:dyDescent="0.2">
      <c r="A21" s="1765"/>
      <c r="B21" s="1765"/>
      <c r="C21" s="542"/>
      <c r="D21" s="542"/>
      <c r="E21" s="1022"/>
      <c r="F21" s="1034">
        <f t="shared" ref="F21:F27" si="1">ROUNDUP(((D21-C21)/10)*E21,0)</f>
        <v>0</v>
      </c>
      <c r="G21" s="1765"/>
      <c r="H21" s="1765"/>
      <c r="I21" s="1765"/>
      <c r="J21" s="1765"/>
      <c r="K21" s="1765"/>
    </row>
    <row r="22" spans="1:11" x14ac:dyDescent="0.2">
      <c r="A22" s="1765"/>
      <c r="B22" s="1765"/>
      <c r="C22" s="542"/>
      <c r="D22" s="542"/>
      <c r="E22" s="1022"/>
      <c r="F22" s="1034">
        <f t="shared" si="1"/>
        <v>0</v>
      </c>
      <c r="G22" s="1765"/>
      <c r="H22" s="1765"/>
      <c r="I22" s="1765"/>
      <c r="J22" s="1765"/>
      <c r="K22" s="1765"/>
    </row>
    <row r="23" spans="1:11" x14ac:dyDescent="0.2">
      <c r="A23" s="1765"/>
      <c r="B23" s="1765"/>
      <c r="C23" s="542"/>
      <c r="D23" s="542"/>
      <c r="E23" s="1022"/>
      <c r="F23" s="1034">
        <f t="shared" si="1"/>
        <v>0</v>
      </c>
      <c r="G23" s="1765"/>
      <c r="H23" s="1765"/>
      <c r="I23" s="1765"/>
      <c r="J23" s="1765"/>
      <c r="K23" s="1765"/>
    </row>
    <row r="24" spans="1:11" x14ac:dyDescent="0.2">
      <c r="A24" s="1765"/>
      <c r="B24" s="1765"/>
      <c r="C24" s="542"/>
      <c r="D24" s="542"/>
      <c r="E24" s="1022"/>
      <c r="F24" s="1034">
        <f t="shared" si="1"/>
        <v>0</v>
      </c>
      <c r="G24" s="1765"/>
      <c r="H24" s="1765"/>
      <c r="I24" s="1765"/>
      <c r="J24" s="1765"/>
      <c r="K24" s="1765"/>
    </row>
    <row r="25" spans="1:11" x14ac:dyDescent="0.2">
      <c r="A25" s="1765"/>
      <c r="B25" s="1765"/>
      <c r="C25" s="542"/>
      <c r="D25" s="542"/>
      <c r="E25" s="1022"/>
      <c r="F25" s="1034">
        <f t="shared" si="1"/>
        <v>0</v>
      </c>
      <c r="G25" s="1765"/>
      <c r="H25" s="1765"/>
      <c r="I25" s="1765"/>
      <c r="J25" s="1765"/>
      <c r="K25" s="1765"/>
    </row>
    <row r="26" spans="1:11" x14ac:dyDescent="0.2">
      <c r="A26" s="1765"/>
      <c r="B26" s="1765"/>
      <c r="C26" s="542"/>
      <c r="D26" s="542"/>
      <c r="E26" s="1022"/>
      <c r="F26" s="1034">
        <f t="shared" si="1"/>
        <v>0</v>
      </c>
      <c r="G26" s="1765"/>
      <c r="H26" s="1765"/>
      <c r="I26" s="1765"/>
      <c r="J26" s="1765"/>
      <c r="K26" s="1765"/>
    </row>
    <row r="27" spans="1:11" x14ac:dyDescent="0.2">
      <c r="A27" s="1765"/>
      <c r="B27" s="1765"/>
      <c r="C27" s="542"/>
      <c r="D27" s="542"/>
      <c r="E27" s="1022"/>
      <c r="F27" s="1034">
        <f t="shared" si="1"/>
        <v>0</v>
      </c>
      <c r="G27" s="1765"/>
      <c r="H27" s="1765"/>
      <c r="I27" s="1765"/>
      <c r="J27" s="1765"/>
      <c r="K27" s="1765"/>
    </row>
    <row r="28" spans="1:11" ht="15" x14ac:dyDescent="0.25">
      <c r="A28" s="557"/>
      <c r="B28" s="557"/>
      <c r="C28" s="558"/>
      <c r="D28" s="558"/>
      <c r="E28" s="576" t="s">
        <v>180</v>
      </c>
      <c r="F28" s="1035">
        <f>SUM(F20:F27)</f>
        <v>0</v>
      </c>
      <c r="G28" s="557"/>
      <c r="H28" s="557"/>
      <c r="I28" s="557"/>
      <c r="J28" s="557"/>
      <c r="K28" s="557"/>
    </row>
    <row r="29" spans="1:11" ht="19.5" customHeight="1" thickBot="1" x14ac:dyDescent="0.25">
      <c r="A29" s="557"/>
      <c r="B29" s="557"/>
      <c r="C29" s="558"/>
      <c r="D29" s="558"/>
      <c r="E29" s="557"/>
      <c r="F29" s="559"/>
      <c r="G29" s="557"/>
      <c r="H29" s="557"/>
      <c r="I29" s="557"/>
      <c r="J29" s="557"/>
      <c r="K29" s="557"/>
    </row>
    <row r="30" spans="1:11" ht="24" customHeight="1" thickBot="1" x14ac:dyDescent="0.25">
      <c r="A30" s="1706" t="s">
        <v>526</v>
      </c>
      <c r="B30" s="1707"/>
      <c r="C30" s="1707"/>
      <c r="D30" s="1707"/>
      <c r="E30" s="1707"/>
      <c r="F30" s="1707"/>
      <c r="G30" s="1707"/>
      <c r="H30" s="1707"/>
      <c r="I30" s="1707"/>
      <c r="J30" s="1707"/>
      <c r="K30" s="1708"/>
    </row>
    <row r="31" spans="1:11" ht="30" x14ac:dyDescent="0.2">
      <c r="A31" s="1796" t="s">
        <v>210</v>
      </c>
      <c r="B31" s="1796"/>
      <c r="C31" s="577" t="s">
        <v>445</v>
      </c>
      <c r="D31" s="577" t="s">
        <v>446</v>
      </c>
      <c r="E31" s="577" t="s">
        <v>464</v>
      </c>
      <c r="F31" s="577" t="s">
        <v>523</v>
      </c>
      <c r="G31" s="1820" t="s">
        <v>93</v>
      </c>
      <c r="H31" s="1820"/>
      <c r="I31" s="1820"/>
      <c r="J31" s="1820"/>
      <c r="K31" s="1820"/>
    </row>
    <row r="32" spans="1:11" s="96" customFormat="1" ht="39.950000000000003" customHeight="1" x14ac:dyDescent="0.2">
      <c r="A32" s="1836" t="s">
        <v>390</v>
      </c>
      <c r="B32" s="1836"/>
      <c r="C32" s="1836"/>
      <c r="D32" s="1836"/>
      <c r="E32" s="1836"/>
      <c r="F32" s="1836"/>
      <c r="G32" s="1808" t="s">
        <v>530</v>
      </c>
      <c r="H32" s="1809"/>
      <c r="I32" s="1809"/>
      <c r="J32" s="1809"/>
      <c r="K32" s="1809"/>
    </row>
    <row r="33" spans="1:11" x14ac:dyDescent="0.2">
      <c r="A33" s="1765"/>
      <c r="B33" s="1765"/>
      <c r="C33" s="542"/>
      <c r="D33" s="542"/>
      <c r="E33" s="1022"/>
      <c r="F33" s="1034">
        <f t="shared" ref="F33:F38" si="2">ROUNDUP((((D33-C33)/10)*2)*E33,0)</f>
        <v>0</v>
      </c>
      <c r="G33" s="1765"/>
      <c r="H33" s="1765"/>
      <c r="I33" s="1765"/>
      <c r="J33" s="1765"/>
      <c r="K33" s="1765"/>
    </row>
    <row r="34" spans="1:11" x14ac:dyDescent="0.2">
      <c r="A34" s="1765"/>
      <c r="B34" s="1765"/>
      <c r="C34" s="542"/>
      <c r="D34" s="542"/>
      <c r="E34" s="1022"/>
      <c r="F34" s="1034">
        <f t="shared" si="2"/>
        <v>0</v>
      </c>
      <c r="G34" s="1765"/>
      <c r="H34" s="1765"/>
      <c r="I34" s="1765"/>
      <c r="J34" s="1765"/>
      <c r="K34" s="1765"/>
    </row>
    <row r="35" spans="1:11" x14ac:dyDescent="0.2">
      <c r="A35" s="1765"/>
      <c r="B35" s="1765"/>
      <c r="C35" s="542"/>
      <c r="D35" s="542"/>
      <c r="E35" s="1022"/>
      <c r="F35" s="1034">
        <f t="shared" si="2"/>
        <v>0</v>
      </c>
      <c r="G35" s="1765"/>
      <c r="H35" s="1765"/>
      <c r="I35" s="1765"/>
      <c r="J35" s="1765"/>
      <c r="K35" s="1765"/>
    </row>
    <row r="36" spans="1:11" x14ac:dyDescent="0.2">
      <c r="A36" s="1765"/>
      <c r="B36" s="1765"/>
      <c r="C36" s="542"/>
      <c r="D36" s="542"/>
      <c r="E36" s="1022"/>
      <c r="F36" s="1034">
        <f t="shared" si="2"/>
        <v>0</v>
      </c>
      <c r="G36" s="1765"/>
      <c r="H36" s="1765"/>
      <c r="I36" s="1765"/>
      <c r="J36" s="1765"/>
      <c r="K36" s="1765"/>
    </row>
    <row r="37" spans="1:11" x14ac:dyDescent="0.2">
      <c r="A37" s="1765"/>
      <c r="B37" s="1765"/>
      <c r="C37" s="542"/>
      <c r="D37" s="542"/>
      <c r="E37" s="1022"/>
      <c r="F37" s="1034">
        <f t="shared" si="2"/>
        <v>0</v>
      </c>
      <c r="G37" s="1765"/>
      <c r="H37" s="1765"/>
      <c r="I37" s="1765"/>
      <c r="J37" s="1765"/>
      <c r="K37" s="1765"/>
    </row>
    <row r="38" spans="1:11" x14ac:dyDescent="0.2">
      <c r="A38" s="1765"/>
      <c r="B38" s="1765"/>
      <c r="C38" s="542"/>
      <c r="D38" s="542"/>
      <c r="E38" s="1022"/>
      <c r="F38" s="1034">
        <f t="shared" si="2"/>
        <v>0</v>
      </c>
      <c r="G38" s="1765"/>
      <c r="H38" s="1765"/>
      <c r="I38" s="1765"/>
      <c r="J38" s="1765"/>
      <c r="K38" s="1765"/>
    </row>
    <row r="39" spans="1:11" ht="15.75" thickBot="1" x14ac:dyDescent="0.3">
      <c r="A39" s="557"/>
      <c r="B39" s="557"/>
      <c r="C39" s="558"/>
      <c r="D39" s="558"/>
      <c r="E39" s="576" t="s">
        <v>180</v>
      </c>
      <c r="F39" s="1035">
        <f>SUM(F33:F38)</f>
        <v>0</v>
      </c>
      <c r="G39" s="557"/>
      <c r="H39" s="557"/>
      <c r="I39" s="557"/>
      <c r="J39" s="557"/>
      <c r="K39" s="557"/>
    </row>
    <row r="40" spans="1:11" ht="8.1" customHeight="1" x14ac:dyDescent="0.25">
      <c r="A40" s="557"/>
      <c r="B40" s="557"/>
      <c r="C40" s="558"/>
      <c r="D40" s="558"/>
      <c r="E40" s="560"/>
      <c r="F40" s="561"/>
      <c r="G40" s="557"/>
      <c r="H40" s="557"/>
      <c r="I40" s="557"/>
      <c r="J40" s="557"/>
      <c r="K40" s="557"/>
    </row>
    <row r="41" spans="1:11" ht="15.95" customHeight="1" x14ac:dyDescent="0.2">
      <c r="A41" s="1800" t="s">
        <v>479</v>
      </c>
      <c r="B41" s="1801"/>
      <c r="C41" s="1801"/>
      <c r="D41" s="1801"/>
      <c r="E41" s="1801"/>
      <c r="F41" s="1802"/>
      <c r="G41" s="1810"/>
      <c r="H41" s="1810"/>
      <c r="I41" s="1810"/>
      <c r="J41" s="1810"/>
      <c r="K41" s="1810"/>
    </row>
    <row r="42" spans="1:11" x14ac:dyDescent="0.2">
      <c r="A42" s="1765"/>
      <c r="B42" s="1765"/>
      <c r="C42" s="542"/>
      <c r="D42" s="542"/>
      <c r="E42" s="1022"/>
      <c r="F42" s="1034">
        <f>ROUNDUP((D42-C42)/4*E42,0)</f>
        <v>0</v>
      </c>
      <c r="G42" s="1765"/>
      <c r="H42" s="1765"/>
      <c r="I42" s="1765"/>
      <c r="J42" s="1765"/>
      <c r="K42" s="1765"/>
    </row>
    <row r="43" spans="1:11" x14ac:dyDescent="0.2">
      <c r="A43" s="1765"/>
      <c r="B43" s="1765"/>
      <c r="C43" s="542"/>
      <c r="D43" s="542"/>
      <c r="E43" s="1022"/>
      <c r="F43" s="1034">
        <f>ROUNDUP((D43-C43)/4*E43,0)</f>
        <v>0</v>
      </c>
      <c r="G43" s="1765"/>
      <c r="H43" s="1765"/>
      <c r="I43" s="1765"/>
      <c r="J43" s="1765"/>
      <c r="K43" s="1765"/>
    </row>
    <row r="44" spans="1:11" x14ac:dyDescent="0.2">
      <c r="A44" s="1765"/>
      <c r="B44" s="1765"/>
      <c r="C44" s="542"/>
      <c r="D44" s="542"/>
      <c r="E44" s="1022"/>
      <c r="F44" s="1034">
        <f>ROUNDUP((D44-C44)/4*E44,0)</f>
        <v>0</v>
      </c>
      <c r="G44" s="1765"/>
      <c r="H44" s="1765"/>
      <c r="I44" s="1765"/>
      <c r="J44" s="1765"/>
      <c r="K44" s="1765"/>
    </row>
    <row r="45" spans="1:11" x14ac:dyDescent="0.2">
      <c r="A45" s="1765"/>
      <c r="B45" s="1765"/>
      <c r="C45" s="542"/>
      <c r="D45" s="542"/>
      <c r="E45" s="1022"/>
      <c r="F45" s="1034">
        <f>ROUNDUP((D45-C45)/4*E45,0)</f>
        <v>0</v>
      </c>
      <c r="G45" s="1765"/>
      <c r="H45" s="1765"/>
      <c r="I45" s="1765"/>
      <c r="J45" s="1765"/>
      <c r="K45" s="1765"/>
    </row>
    <row r="46" spans="1:11" ht="15" x14ac:dyDescent="0.25">
      <c r="A46" s="562"/>
      <c r="B46" s="557"/>
      <c r="C46" s="558"/>
      <c r="D46" s="558"/>
      <c r="E46" s="576" t="s">
        <v>180</v>
      </c>
      <c r="F46" s="1035">
        <f>SUM(F42:F45)</f>
        <v>0</v>
      </c>
      <c r="G46" s="557"/>
      <c r="H46" s="557"/>
      <c r="I46" s="557"/>
      <c r="J46" s="557"/>
      <c r="K46" s="557"/>
    </row>
    <row r="47" spans="1:11" ht="8.1" customHeight="1" thickBot="1" x14ac:dyDescent="0.3">
      <c r="A47" s="562"/>
      <c r="B47" s="557"/>
      <c r="C47" s="558"/>
      <c r="D47" s="558"/>
      <c r="E47" s="560"/>
      <c r="F47" s="561"/>
      <c r="G47" s="557"/>
      <c r="H47" s="557"/>
      <c r="I47" s="557"/>
      <c r="J47" s="557"/>
      <c r="K47" s="557"/>
    </row>
    <row r="48" spans="1:11" s="96" customFormat="1" ht="18" customHeight="1" thickBot="1" x14ac:dyDescent="0.25">
      <c r="A48" s="578"/>
      <c r="B48" s="572"/>
      <c r="C48" s="579"/>
      <c r="D48" s="1837" t="s">
        <v>483</v>
      </c>
      <c r="E48" s="1838"/>
      <c r="F48" s="1838"/>
      <c r="G48" s="1036">
        <f>SUM(F17,F28,F39,F46)</f>
        <v>0</v>
      </c>
      <c r="H48" s="580" t="s">
        <v>66</v>
      </c>
      <c r="I48" s="581"/>
      <c r="J48" s="572"/>
      <c r="K48" s="572"/>
    </row>
    <row r="49" spans="1:11" ht="15" customHeight="1" thickBot="1" x14ac:dyDescent="0.3">
      <c r="A49" s="564"/>
      <c r="B49" s="565"/>
      <c r="C49" s="566"/>
      <c r="D49" s="567"/>
      <c r="E49" s="567"/>
      <c r="F49" s="567"/>
      <c r="G49" s="568"/>
      <c r="H49" s="563"/>
      <c r="I49" s="563"/>
      <c r="J49" s="565"/>
      <c r="K49" s="565"/>
    </row>
    <row r="50" spans="1:11" ht="24" customHeight="1" thickTop="1" thickBot="1" x14ac:dyDescent="0.25">
      <c r="A50" s="1841" t="s">
        <v>525</v>
      </c>
      <c r="B50" s="1842"/>
      <c r="C50" s="1842"/>
      <c r="D50" s="1842"/>
      <c r="E50" s="1842"/>
      <c r="F50" s="1842"/>
      <c r="G50" s="1842"/>
      <c r="H50" s="1842"/>
      <c r="I50" s="1842"/>
      <c r="J50" s="1842"/>
      <c r="K50" s="1843"/>
    </row>
    <row r="51" spans="1:11" ht="30.75" thickTop="1" x14ac:dyDescent="0.2">
      <c r="A51" s="1796" t="s">
        <v>210</v>
      </c>
      <c r="B51" s="1796"/>
      <c r="C51" s="577" t="s">
        <v>445</v>
      </c>
      <c r="D51" s="577" t="s">
        <v>446</v>
      </c>
      <c r="E51" s="577" t="s">
        <v>464</v>
      </c>
      <c r="F51" s="577" t="s">
        <v>523</v>
      </c>
      <c r="G51" s="1820" t="s">
        <v>93</v>
      </c>
      <c r="H51" s="1820"/>
      <c r="I51" s="1820"/>
      <c r="J51" s="1820"/>
      <c r="K51" s="1820"/>
    </row>
    <row r="52" spans="1:11" s="96" customFormat="1" ht="15.95" customHeight="1" x14ac:dyDescent="0.2">
      <c r="A52" s="1827" t="s">
        <v>484</v>
      </c>
      <c r="B52" s="1828"/>
      <c r="C52" s="1828"/>
      <c r="D52" s="1828"/>
      <c r="E52" s="1828"/>
      <c r="F52" s="1828"/>
      <c r="G52" s="1845"/>
      <c r="H52" s="1845"/>
      <c r="I52" s="1845"/>
      <c r="J52" s="1845"/>
      <c r="K52" s="1846"/>
    </row>
    <row r="53" spans="1:11" x14ac:dyDescent="0.2">
      <c r="A53" s="1765"/>
      <c r="B53" s="1765"/>
      <c r="C53" s="542"/>
      <c r="D53" s="542"/>
      <c r="E53" s="1022"/>
      <c r="F53" s="1034">
        <f t="shared" ref="F53:F58" si="3">ROUNDUP((((D53-C53)/40)*3)*E53,0)</f>
        <v>0</v>
      </c>
      <c r="G53" s="1765"/>
      <c r="H53" s="1765"/>
      <c r="I53" s="1765"/>
      <c r="J53" s="1765"/>
      <c r="K53" s="1765"/>
    </row>
    <row r="54" spans="1:11" x14ac:dyDescent="0.2">
      <c r="A54" s="1765"/>
      <c r="B54" s="1765"/>
      <c r="C54" s="542"/>
      <c r="D54" s="542"/>
      <c r="E54" s="1022"/>
      <c r="F54" s="1034">
        <f t="shared" si="3"/>
        <v>0</v>
      </c>
      <c r="G54" s="1765"/>
      <c r="H54" s="1765"/>
      <c r="I54" s="1765"/>
      <c r="J54" s="1765"/>
      <c r="K54" s="1765"/>
    </row>
    <row r="55" spans="1:11" x14ac:dyDescent="0.2">
      <c r="A55" s="1715"/>
      <c r="B55" s="1844"/>
      <c r="C55" s="542"/>
      <c r="D55" s="542"/>
      <c r="E55" s="1022"/>
      <c r="F55" s="1034">
        <f t="shared" si="3"/>
        <v>0</v>
      </c>
      <c r="G55" s="1765"/>
      <c r="H55" s="1765"/>
      <c r="I55" s="1765"/>
      <c r="J55" s="1765"/>
      <c r="K55" s="1765"/>
    </row>
    <row r="56" spans="1:11" x14ac:dyDescent="0.2">
      <c r="A56" s="1765"/>
      <c r="B56" s="1765"/>
      <c r="C56" s="542"/>
      <c r="D56" s="542"/>
      <c r="E56" s="1022"/>
      <c r="F56" s="1034">
        <f t="shared" si="3"/>
        <v>0</v>
      </c>
      <c r="G56" s="1765"/>
      <c r="H56" s="1765"/>
      <c r="I56" s="1765"/>
      <c r="J56" s="1765"/>
      <c r="K56" s="1765"/>
    </row>
    <row r="57" spans="1:11" x14ac:dyDescent="0.2">
      <c r="A57" s="1765"/>
      <c r="B57" s="1765"/>
      <c r="C57" s="542"/>
      <c r="D57" s="542"/>
      <c r="E57" s="1022"/>
      <c r="F57" s="1034">
        <f t="shared" si="3"/>
        <v>0</v>
      </c>
      <c r="G57" s="1765"/>
      <c r="H57" s="1765"/>
      <c r="I57" s="1765"/>
      <c r="J57" s="1765"/>
      <c r="K57" s="1765"/>
    </row>
    <row r="58" spans="1:11" x14ac:dyDescent="0.2">
      <c r="A58" s="1765"/>
      <c r="B58" s="1765"/>
      <c r="C58" s="542"/>
      <c r="D58" s="542"/>
      <c r="E58" s="1022"/>
      <c r="F58" s="1034">
        <f t="shared" si="3"/>
        <v>0</v>
      </c>
      <c r="G58" s="1765"/>
      <c r="H58" s="1765"/>
      <c r="I58" s="1765"/>
      <c r="J58" s="1765"/>
      <c r="K58" s="1765"/>
    </row>
    <row r="59" spans="1:11" ht="15" x14ac:dyDescent="0.25">
      <c r="A59" s="569"/>
      <c r="B59" s="570"/>
      <c r="C59" s="571"/>
      <c r="D59" s="571"/>
      <c r="E59" s="576" t="s">
        <v>180</v>
      </c>
      <c r="F59" s="1035">
        <f>SUM(F53:F58)</f>
        <v>0</v>
      </c>
      <c r="G59" s="557"/>
      <c r="H59" s="557"/>
      <c r="I59" s="557"/>
      <c r="J59" s="557"/>
      <c r="K59" s="557"/>
    </row>
    <row r="60" spans="1:11" ht="8.1" customHeight="1" x14ac:dyDescent="0.2">
      <c r="A60" s="569"/>
      <c r="B60" s="570"/>
      <c r="C60" s="571"/>
      <c r="D60" s="571"/>
      <c r="E60" s="570"/>
      <c r="F60" s="559"/>
      <c r="G60" s="557"/>
      <c r="H60" s="557"/>
      <c r="I60" s="557"/>
      <c r="J60" s="557"/>
      <c r="K60" s="557"/>
    </row>
    <row r="61" spans="1:11" s="96" customFormat="1" ht="15.95" customHeight="1" x14ac:dyDescent="0.2">
      <c r="A61" s="1800" t="s">
        <v>391</v>
      </c>
      <c r="B61" s="1801"/>
      <c r="C61" s="1801"/>
      <c r="D61" s="1801"/>
      <c r="E61" s="1801"/>
      <c r="F61" s="1802"/>
      <c r="G61" s="572"/>
      <c r="H61" s="572"/>
      <c r="I61" s="572"/>
      <c r="J61" s="572"/>
      <c r="K61" s="572"/>
    </row>
    <row r="62" spans="1:11" x14ac:dyDescent="0.2">
      <c r="A62" s="1765"/>
      <c r="B62" s="1765"/>
      <c r="C62" s="542"/>
      <c r="D62" s="542"/>
      <c r="E62" s="1022"/>
      <c r="F62" s="1034">
        <f>ROUNDUP(((D62-C62)/10)*E62,0)</f>
        <v>0</v>
      </c>
      <c r="G62" s="1765"/>
      <c r="H62" s="1765"/>
      <c r="I62" s="1765"/>
      <c r="J62" s="1765"/>
      <c r="K62" s="1765"/>
    </row>
    <row r="63" spans="1:11" x14ac:dyDescent="0.2">
      <c r="A63" s="1765"/>
      <c r="B63" s="1765"/>
      <c r="C63" s="542"/>
      <c r="D63" s="542"/>
      <c r="E63" s="1022"/>
      <c r="F63" s="1034">
        <f>ROUNDUP(((D63-C63)/10)*E63,0)</f>
        <v>0</v>
      </c>
      <c r="G63" s="1765"/>
      <c r="H63" s="1765"/>
      <c r="I63" s="1765"/>
      <c r="J63" s="1765"/>
      <c r="K63" s="1765"/>
    </row>
    <row r="64" spans="1:11" x14ac:dyDescent="0.2">
      <c r="A64" s="1765"/>
      <c r="B64" s="1765"/>
      <c r="C64" s="542"/>
      <c r="D64" s="542"/>
      <c r="E64" s="1022"/>
      <c r="F64" s="1034">
        <f>ROUNDUP(((D64-C64)/10)*E64,0)</f>
        <v>0</v>
      </c>
      <c r="G64" s="1765"/>
      <c r="H64" s="1765"/>
      <c r="I64" s="1765"/>
      <c r="J64" s="1765"/>
      <c r="K64" s="1765"/>
    </row>
    <row r="65" spans="1:11" x14ac:dyDescent="0.2">
      <c r="A65" s="1765"/>
      <c r="B65" s="1765"/>
      <c r="C65" s="542"/>
      <c r="D65" s="542"/>
      <c r="E65" s="1022"/>
      <c r="F65" s="1034">
        <f>ROUNDUP(((D65-C65)/10)*E65,0)</f>
        <v>0</v>
      </c>
      <c r="G65" s="1765"/>
      <c r="H65" s="1765"/>
      <c r="I65" s="1765"/>
      <c r="J65" s="1765"/>
      <c r="K65" s="1765"/>
    </row>
    <row r="66" spans="1:11" ht="15" x14ac:dyDescent="0.25">
      <c r="A66" s="557"/>
      <c r="B66" s="557"/>
      <c r="C66" s="558"/>
      <c r="D66" s="558"/>
      <c r="E66" s="576" t="s">
        <v>180</v>
      </c>
      <c r="F66" s="1035">
        <f>SUM(F62:F65)</f>
        <v>0</v>
      </c>
      <c r="G66" s="557"/>
      <c r="H66" s="557"/>
      <c r="I66" s="557"/>
      <c r="J66" s="557"/>
      <c r="K66" s="557"/>
    </row>
    <row r="67" spans="1:11" ht="15" customHeight="1" x14ac:dyDescent="0.2">
      <c r="A67" s="557"/>
      <c r="B67" s="557"/>
      <c r="C67" s="558"/>
      <c r="D67" s="558"/>
      <c r="E67" s="557"/>
      <c r="F67" s="559"/>
      <c r="G67" s="557"/>
      <c r="H67" s="557"/>
      <c r="I67" s="557"/>
      <c r="J67" s="557"/>
      <c r="K67" s="557"/>
    </row>
    <row r="68" spans="1:11" s="96" customFormat="1" ht="15.95" customHeight="1" x14ac:dyDescent="0.2">
      <c r="A68" s="1836" t="s">
        <v>392</v>
      </c>
      <c r="B68" s="1836"/>
      <c r="C68" s="1836"/>
      <c r="D68" s="1836"/>
      <c r="E68" s="1836"/>
      <c r="F68" s="1836"/>
      <c r="G68" s="572"/>
      <c r="H68" s="572"/>
      <c r="I68" s="572"/>
      <c r="J68" s="572"/>
      <c r="K68" s="572"/>
    </row>
    <row r="69" spans="1:11" x14ac:dyDescent="0.2">
      <c r="A69" s="1765"/>
      <c r="B69" s="1765"/>
      <c r="C69" s="542"/>
      <c r="D69" s="542"/>
      <c r="E69" s="1022"/>
      <c r="F69" s="1034">
        <f>ROUNDUP(((D69-C69)/10)*2*E69,0)</f>
        <v>0</v>
      </c>
      <c r="G69" s="1765"/>
      <c r="H69" s="1765"/>
      <c r="I69" s="1765"/>
      <c r="J69" s="1765"/>
      <c r="K69" s="1765"/>
    </row>
    <row r="70" spans="1:11" x14ac:dyDescent="0.2">
      <c r="A70" s="1765"/>
      <c r="B70" s="1765"/>
      <c r="C70" s="542"/>
      <c r="D70" s="542"/>
      <c r="E70" s="1022"/>
      <c r="F70" s="1034">
        <f>ROUNDUP(((D70-C70)/10)*2*E70,0)</f>
        <v>0</v>
      </c>
      <c r="G70" s="1765"/>
      <c r="H70" s="1765"/>
      <c r="I70" s="1765"/>
      <c r="J70" s="1765"/>
      <c r="K70" s="1765"/>
    </row>
    <row r="71" spans="1:11" x14ac:dyDescent="0.2">
      <c r="A71" s="1765"/>
      <c r="B71" s="1765"/>
      <c r="C71" s="542"/>
      <c r="D71" s="542"/>
      <c r="E71" s="1022"/>
      <c r="F71" s="1034">
        <f>ROUNDUP(((D71-C71)/10)*2*E71,0)</f>
        <v>0</v>
      </c>
      <c r="G71" s="1765"/>
      <c r="H71" s="1765"/>
      <c r="I71" s="1765"/>
      <c r="J71" s="1765"/>
      <c r="K71" s="1765"/>
    </row>
    <row r="72" spans="1:11" x14ac:dyDescent="0.2">
      <c r="A72" s="1765"/>
      <c r="B72" s="1765"/>
      <c r="C72" s="542"/>
      <c r="D72" s="542"/>
      <c r="E72" s="1022"/>
      <c r="F72" s="1034">
        <f>ROUNDUP(((D72-C72)/10)*2*E72,0)</f>
        <v>0</v>
      </c>
      <c r="G72" s="1765"/>
      <c r="H72" s="1765"/>
      <c r="I72" s="1765"/>
      <c r="J72" s="1765"/>
      <c r="K72" s="1765"/>
    </row>
    <row r="73" spans="1:11" x14ac:dyDescent="0.2">
      <c r="A73" s="1765"/>
      <c r="B73" s="1765"/>
      <c r="C73" s="542"/>
      <c r="D73" s="542"/>
      <c r="E73" s="1022"/>
      <c r="F73" s="1034">
        <f>ROUNDUP(((D73-C73)/10)*2*E73,0)</f>
        <v>0</v>
      </c>
      <c r="G73" s="1765"/>
      <c r="H73" s="1765"/>
      <c r="I73" s="1765"/>
      <c r="J73" s="1765"/>
      <c r="K73" s="1765"/>
    </row>
    <row r="74" spans="1:11" ht="15" x14ac:dyDescent="0.25">
      <c r="A74" s="557"/>
      <c r="B74" s="557"/>
      <c r="C74" s="558"/>
      <c r="D74" s="558"/>
      <c r="E74" s="576" t="s">
        <v>180</v>
      </c>
      <c r="F74" s="1035">
        <f>SUM(F69:F73)</f>
        <v>0</v>
      </c>
      <c r="G74" s="557"/>
      <c r="H74" s="557"/>
      <c r="I74" s="557"/>
      <c r="J74" s="557"/>
      <c r="K74" s="557"/>
    </row>
    <row r="75" spans="1:11" ht="8.1" customHeight="1" thickBot="1" x14ac:dyDescent="0.25">
      <c r="A75" s="557"/>
      <c r="B75" s="557"/>
      <c r="C75" s="558"/>
      <c r="D75" s="558"/>
      <c r="E75" s="557"/>
      <c r="F75" s="557"/>
      <c r="G75" s="557"/>
      <c r="H75" s="557"/>
      <c r="I75" s="557"/>
      <c r="J75" s="557"/>
      <c r="K75" s="557"/>
    </row>
    <row r="76" spans="1:11" ht="18" customHeight="1" thickBot="1" x14ac:dyDescent="0.3">
      <c r="A76" s="426"/>
      <c r="B76" s="426"/>
      <c r="C76" s="573"/>
      <c r="D76" s="1847" t="s">
        <v>485</v>
      </c>
      <c r="E76" s="1848"/>
      <c r="F76" s="1848"/>
      <c r="G76" s="1037">
        <f>SUM(F59,F66,F74)</f>
        <v>0</v>
      </c>
      <c r="H76" s="587" t="s">
        <v>66</v>
      </c>
      <c r="I76" s="563"/>
      <c r="J76" s="557"/>
      <c r="K76" s="557"/>
    </row>
    <row r="77" spans="1:11" ht="12" customHeight="1" thickBot="1" x14ac:dyDescent="0.25">
      <c r="A77" s="426"/>
      <c r="B77" s="426"/>
      <c r="C77" s="573"/>
      <c r="D77" s="573"/>
      <c r="E77" s="426"/>
      <c r="F77" s="426"/>
      <c r="G77" s="426"/>
      <c r="H77" s="426"/>
      <c r="I77" s="426"/>
      <c r="J77" s="557"/>
      <c r="K77" s="557"/>
    </row>
    <row r="78" spans="1:11" ht="21.95" customHeight="1" thickBot="1" x14ac:dyDescent="0.25">
      <c r="A78" s="582" t="s">
        <v>202</v>
      </c>
      <c r="B78" s="583"/>
      <c r="C78" s="584"/>
      <c r="D78" s="584"/>
      <c r="E78" s="585"/>
      <c r="F78" s="586"/>
      <c r="G78" s="1038">
        <f>G48+G76</f>
        <v>0</v>
      </c>
      <c r="H78" s="1823" t="s">
        <v>66</v>
      </c>
      <c r="I78" s="1824"/>
      <c r="J78" s="557"/>
      <c r="K78" s="557"/>
    </row>
    <row r="79" spans="1:11" ht="24" customHeight="1" thickBot="1" x14ac:dyDescent="0.25">
      <c r="A79" s="1792" t="s">
        <v>527</v>
      </c>
      <c r="B79" s="1793"/>
      <c r="C79" s="1793"/>
      <c r="D79" s="1793"/>
      <c r="E79" s="1793"/>
      <c r="F79" s="1793"/>
      <c r="G79" s="1794"/>
      <c r="H79" s="1794"/>
      <c r="I79" s="1794"/>
      <c r="J79" s="1794"/>
      <c r="K79" s="1795"/>
    </row>
    <row r="80" spans="1:11" ht="30" x14ac:dyDescent="0.2">
      <c r="A80" s="1796" t="s">
        <v>210</v>
      </c>
      <c r="B80" s="1796"/>
      <c r="C80" s="577" t="s">
        <v>445</v>
      </c>
      <c r="D80" s="577" t="s">
        <v>446</v>
      </c>
      <c r="E80" s="577" t="s">
        <v>464</v>
      </c>
      <c r="F80" s="577" t="s">
        <v>523</v>
      </c>
      <c r="G80" s="1797" t="s">
        <v>93</v>
      </c>
      <c r="H80" s="1798"/>
      <c r="I80" s="1798"/>
      <c r="J80" s="1798"/>
      <c r="K80" s="1799"/>
    </row>
    <row r="81" spans="1:11" ht="15" customHeight="1" x14ac:dyDescent="0.2">
      <c r="A81" s="1800" t="s">
        <v>187</v>
      </c>
      <c r="B81" s="1801"/>
      <c r="C81" s="1801"/>
      <c r="D81" s="1801"/>
      <c r="E81" s="1801"/>
      <c r="F81" s="1802"/>
      <c r="G81" s="1797"/>
      <c r="H81" s="1798"/>
      <c r="I81" s="1798"/>
      <c r="J81" s="1798"/>
      <c r="K81" s="1798"/>
    </row>
    <row r="82" spans="1:11" x14ac:dyDescent="0.2">
      <c r="A82" s="1765"/>
      <c r="B82" s="1765"/>
      <c r="C82" s="542"/>
      <c r="D82" s="542"/>
      <c r="E82" s="1022"/>
      <c r="F82" s="1034">
        <f>ROUNDUP((((D82-C82)/40)*3)*E82,0)</f>
        <v>0</v>
      </c>
      <c r="G82" s="1765"/>
      <c r="H82" s="1765"/>
      <c r="I82" s="1765"/>
      <c r="J82" s="1765"/>
      <c r="K82" s="1765"/>
    </row>
    <row r="83" spans="1:11" x14ac:dyDescent="0.2">
      <c r="A83" s="1765"/>
      <c r="B83" s="1765"/>
      <c r="C83" s="542"/>
      <c r="D83" s="542"/>
      <c r="E83" s="1022"/>
      <c r="F83" s="1034">
        <f t="shared" ref="F83:F89" si="4">ROUNDUP((((D83-C83)/40)*3)*E83,0)</f>
        <v>0</v>
      </c>
      <c r="G83" s="1765"/>
      <c r="H83" s="1765"/>
      <c r="I83" s="1765"/>
      <c r="J83" s="1765"/>
      <c r="K83" s="1765"/>
    </row>
    <row r="84" spans="1:11" x14ac:dyDescent="0.2">
      <c r="A84" s="1765"/>
      <c r="B84" s="1765"/>
      <c r="C84" s="542"/>
      <c r="D84" s="542"/>
      <c r="E84" s="1022"/>
      <c r="F84" s="1034">
        <f t="shared" si="4"/>
        <v>0</v>
      </c>
      <c r="G84" s="1765"/>
      <c r="H84" s="1765"/>
      <c r="I84" s="1765"/>
      <c r="J84" s="1765"/>
      <c r="K84" s="1765"/>
    </row>
    <row r="85" spans="1:11" x14ac:dyDescent="0.2">
      <c r="A85" s="1765"/>
      <c r="B85" s="1765"/>
      <c r="C85" s="542"/>
      <c r="D85" s="542"/>
      <c r="E85" s="1022"/>
      <c r="F85" s="1034">
        <f t="shared" si="4"/>
        <v>0</v>
      </c>
      <c r="G85" s="1765"/>
      <c r="H85" s="1765"/>
      <c r="I85" s="1765"/>
      <c r="J85" s="1765"/>
      <c r="K85" s="1765"/>
    </row>
    <row r="86" spans="1:11" x14ac:dyDescent="0.2">
      <c r="A86" s="1765"/>
      <c r="B86" s="1765"/>
      <c r="C86" s="542"/>
      <c r="D86" s="542"/>
      <c r="E86" s="1022"/>
      <c r="F86" s="1034">
        <f>ROUNDUP((((D86-C86)/40)*3)*E86,0)</f>
        <v>0</v>
      </c>
      <c r="G86" s="1765"/>
      <c r="H86" s="1765"/>
      <c r="I86" s="1765"/>
      <c r="J86" s="1765"/>
      <c r="K86" s="1765"/>
    </row>
    <row r="87" spans="1:11" x14ac:dyDescent="0.2">
      <c r="A87" s="1765"/>
      <c r="B87" s="1765"/>
      <c r="C87" s="542"/>
      <c r="D87" s="542"/>
      <c r="E87" s="1022"/>
      <c r="F87" s="1034">
        <f>ROUNDUP((((D87-C87)/40)*3)*E87,0)</f>
        <v>0</v>
      </c>
      <c r="G87" s="1765"/>
      <c r="H87" s="1765"/>
      <c r="I87" s="1765"/>
      <c r="J87" s="1765"/>
      <c r="K87" s="1765"/>
    </row>
    <row r="88" spans="1:11" x14ac:dyDescent="0.2">
      <c r="A88" s="1765"/>
      <c r="B88" s="1765"/>
      <c r="C88" s="542"/>
      <c r="D88" s="542"/>
      <c r="E88" s="1022"/>
      <c r="F88" s="1034">
        <f t="shared" si="4"/>
        <v>0</v>
      </c>
      <c r="G88" s="1765"/>
      <c r="H88" s="1765"/>
      <c r="I88" s="1765"/>
      <c r="J88" s="1765"/>
      <c r="K88" s="1765"/>
    </row>
    <row r="89" spans="1:11" x14ac:dyDescent="0.2">
      <c r="A89" s="1765"/>
      <c r="B89" s="1765"/>
      <c r="C89" s="542"/>
      <c r="D89" s="542"/>
      <c r="E89" s="1022"/>
      <c r="F89" s="1034">
        <f t="shared" si="4"/>
        <v>0</v>
      </c>
      <c r="G89" s="1765"/>
      <c r="H89" s="1765"/>
      <c r="I89" s="1765"/>
      <c r="J89" s="1765"/>
      <c r="K89" s="1765"/>
    </row>
    <row r="90" spans="1:11" ht="15" x14ac:dyDescent="0.2">
      <c r="A90" s="557"/>
      <c r="B90" s="557"/>
      <c r="C90" s="558"/>
      <c r="D90" s="558"/>
      <c r="E90" s="590" t="s">
        <v>180</v>
      </c>
      <c r="F90" s="1039">
        <f>SUM(F82:F89)</f>
        <v>0</v>
      </c>
      <c r="G90" s="557"/>
      <c r="H90" s="557"/>
      <c r="I90" s="557"/>
      <c r="J90" s="557"/>
      <c r="K90" s="557"/>
    </row>
    <row r="91" spans="1:11" ht="14.1" customHeight="1" x14ac:dyDescent="0.2">
      <c r="A91" s="557"/>
      <c r="B91" s="557"/>
      <c r="C91" s="558"/>
      <c r="D91" s="558"/>
      <c r="E91" s="474"/>
      <c r="F91" s="474"/>
      <c r="G91" s="557"/>
      <c r="H91" s="557"/>
      <c r="I91" s="557"/>
      <c r="J91" s="557"/>
      <c r="K91" s="557"/>
    </row>
    <row r="92" spans="1:11" ht="39.950000000000003" customHeight="1" x14ac:dyDescent="0.2">
      <c r="A92" s="1800" t="s">
        <v>389</v>
      </c>
      <c r="B92" s="1801"/>
      <c r="C92" s="1801"/>
      <c r="D92" s="1801"/>
      <c r="E92" s="1801"/>
      <c r="F92" s="1802"/>
      <c r="G92" s="1808" t="s">
        <v>529</v>
      </c>
      <c r="H92" s="1809"/>
      <c r="I92" s="1809"/>
      <c r="J92" s="1809"/>
      <c r="K92" s="1809"/>
    </row>
    <row r="93" spans="1:11" x14ac:dyDescent="0.2">
      <c r="A93" s="1765"/>
      <c r="B93" s="1765"/>
      <c r="C93" s="542"/>
      <c r="D93" s="542"/>
      <c r="E93" s="1022"/>
      <c r="F93" s="1034">
        <f t="shared" ref="F93:F98" si="5">ROUNDUP(((D93-C93)/10)*E93,0)</f>
        <v>0</v>
      </c>
      <c r="G93" s="1765"/>
      <c r="H93" s="1765"/>
      <c r="I93" s="1765"/>
      <c r="J93" s="1765"/>
      <c r="K93" s="1765"/>
    </row>
    <row r="94" spans="1:11" x14ac:dyDescent="0.2">
      <c r="A94" s="1765"/>
      <c r="B94" s="1765"/>
      <c r="C94" s="542"/>
      <c r="D94" s="542"/>
      <c r="E94" s="1022"/>
      <c r="F94" s="1034">
        <f t="shared" si="5"/>
        <v>0</v>
      </c>
      <c r="G94" s="1765"/>
      <c r="H94" s="1765"/>
      <c r="I94" s="1765"/>
      <c r="J94" s="1765"/>
      <c r="K94" s="1765"/>
    </row>
    <row r="95" spans="1:11" x14ac:dyDescent="0.2">
      <c r="A95" s="1765"/>
      <c r="B95" s="1765"/>
      <c r="C95" s="542"/>
      <c r="D95" s="542"/>
      <c r="E95" s="1022"/>
      <c r="F95" s="1034">
        <f t="shared" si="5"/>
        <v>0</v>
      </c>
      <c r="G95" s="1765"/>
      <c r="H95" s="1765"/>
      <c r="I95" s="1765"/>
      <c r="J95" s="1765"/>
      <c r="K95" s="1765"/>
    </row>
    <row r="96" spans="1:11" x14ac:dyDescent="0.2">
      <c r="A96" s="1765"/>
      <c r="B96" s="1765"/>
      <c r="C96" s="542"/>
      <c r="D96" s="542"/>
      <c r="E96" s="1022"/>
      <c r="F96" s="1034">
        <f t="shared" si="5"/>
        <v>0</v>
      </c>
      <c r="G96" s="1765"/>
      <c r="H96" s="1765"/>
      <c r="I96" s="1765"/>
      <c r="J96" s="1765"/>
      <c r="K96" s="1765"/>
    </row>
    <row r="97" spans="1:11" x14ac:dyDescent="0.2">
      <c r="A97" s="1765"/>
      <c r="B97" s="1765"/>
      <c r="C97" s="542"/>
      <c r="D97" s="542"/>
      <c r="E97" s="1022"/>
      <c r="F97" s="1034">
        <f t="shared" si="5"/>
        <v>0</v>
      </c>
      <c r="G97" s="1765"/>
      <c r="H97" s="1765"/>
      <c r="I97" s="1765"/>
      <c r="J97" s="1765"/>
      <c r="K97" s="1765"/>
    </row>
    <row r="98" spans="1:11" x14ac:dyDescent="0.2">
      <c r="A98" s="1765"/>
      <c r="B98" s="1765"/>
      <c r="C98" s="542"/>
      <c r="D98" s="542"/>
      <c r="E98" s="1022"/>
      <c r="F98" s="1034">
        <f t="shared" si="5"/>
        <v>0</v>
      </c>
      <c r="G98" s="1765"/>
      <c r="H98" s="1765"/>
      <c r="I98" s="1765"/>
      <c r="J98" s="1765"/>
      <c r="K98" s="1765"/>
    </row>
    <row r="99" spans="1:11" ht="15" x14ac:dyDescent="0.2">
      <c r="A99" s="557"/>
      <c r="B99" s="557"/>
      <c r="C99" s="558"/>
      <c r="D99" s="558"/>
      <c r="E99" s="590" t="s">
        <v>180</v>
      </c>
      <c r="F99" s="1039">
        <f>SUM(F93:F98)</f>
        <v>0</v>
      </c>
      <c r="G99" s="557"/>
      <c r="H99" s="557"/>
      <c r="I99" s="557"/>
      <c r="J99" s="557"/>
      <c r="K99" s="557"/>
    </row>
    <row r="100" spans="1:11" ht="14.1" customHeight="1" thickBot="1" x14ac:dyDescent="0.25">
      <c r="A100" s="557"/>
      <c r="B100" s="557"/>
      <c r="C100" s="558"/>
      <c r="D100" s="558"/>
      <c r="E100" s="557"/>
      <c r="F100" s="559"/>
      <c r="G100" s="557"/>
      <c r="H100" s="557"/>
      <c r="I100" s="557"/>
      <c r="J100" s="557"/>
      <c r="K100" s="557"/>
    </row>
    <row r="101" spans="1:11" ht="24" customHeight="1" thickBot="1" x14ac:dyDescent="0.25">
      <c r="A101" s="1792" t="s">
        <v>527</v>
      </c>
      <c r="B101" s="1793"/>
      <c r="C101" s="1793"/>
      <c r="D101" s="1793"/>
      <c r="E101" s="1793"/>
      <c r="F101" s="1793"/>
      <c r="G101" s="1794"/>
      <c r="H101" s="1794"/>
      <c r="I101" s="1794"/>
      <c r="J101" s="1794"/>
      <c r="K101" s="1795"/>
    </row>
    <row r="102" spans="1:11" ht="30" x14ac:dyDescent="0.2">
      <c r="A102" s="1796" t="s">
        <v>210</v>
      </c>
      <c r="B102" s="1796"/>
      <c r="C102" s="577" t="s">
        <v>445</v>
      </c>
      <c r="D102" s="577" t="s">
        <v>446</v>
      </c>
      <c r="E102" s="577" t="s">
        <v>464</v>
      </c>
      <c r="F102" s="577" t="s">
        <v>523</v>
      </c>
      <c r="G102" s="1797" t="s">
        <v>93</v>
      </c>
      <c r="H102" s="1798"/>
      <c r="I102" s="1798"/>
      <c r="J102" s="1798"/>
      <c r="K102" s="1799"/>
    </row>
    <row r="103" spans="1:11" ht="39.950000000000003" customHeight="1" x14ac:dyDescent="0.2">
      <c r="A103" s="1800" t="s">
        <v>390</v>
      </c>
      <c r="B103" s="1801"/>
      <c r="C103" s="1801"/>
      <c r="D103" s="1801"/>
      <c r="E103" s="1801"/>
      <c r="F103" s="1802"/>
      <c r="G103" s="1808" t="s">
        <v>529</v>
      </c>
      <c r="H103" s="1809"/>
      <c r="I103" s="1809"/>
      <c r="J103" s="1809"/>
      <c r="K103" s="1809"/>
    </row>
    <row r="104" spans="1:11" x14ac:dyDescent="0.2">
      <c r="A104" s="1765"/>
      <c r="B104" s="1765"/>
      <c r="C104" s="542"/>
      <c r="D104" s="542"/>
      <c r="E104" s="1022"/>
      <c r="F104" s="1034">
        <f t="shared" ref="F104:F109" si="6">ROUNDUP((((D104-C104)/10)*2)*E104,0)</f>
        <v>0</v>
      </c>
      <c r="G104" s="1765"/>
      <c r="H104" s="1765"/>
      <c r="I104" s="1765"/>
      <c r="J104" s="1765"/>
      <c r="K104" s="1765"/>
    </row>
    <row r="105" spans="1:11" x14ac:dyDescent="0.2">
      <c r="A105" s="1765"/>
      <c r="B105" s="1765"/>
      <c r="C105" s="542"/>
      <c r="D105" s="542"/>
      <c r="E105" s="1022"/>
      <c r="F105" s="1034">
        <f t="shared" si="6"/>
        <v>0</v>
      </c>
      <c r="G105" s="1765"/>
      <c r="H105" s="1765"/>
      <c r="I105" s="1765"/>
      <c r="J105" s="1765"/>
      <c r="K105" s="1765"/>
    </row>
    <row r="106" spans="1:11" x14ac:dyDescent="0.2">
      <c r="A106" s="1765"/>
      <c r="B106" s="1765"/>
      <c r="C106" s="542"/>
      <c r="D106" s="542"/>
      <c r="E106" s="1022"/>
      <c r="F106" s="1034">
        <f t="shared" si="6"/>
        <v>0</v>
      </c>
      <c r="G106" s="1765"/>
      <c r="H106" s="1765"/>
      <c r="I106" s="1765"/>
      <c r="J106" s="1765"/>
      <c r="K106" s="1765"/>
    </row>
    <row r="107" spans="1:11" x14ac:dyDescent="0.2">
      <c r="A107" s="1765"/>
      <c r="B107" s="1765"/>
      <c r="C107" s="542"/>
      <c r="D107" s="542"/>
      <c r="E107" s="1022"/>
      <c r="F107" s="1034">
        <f t="shared" si="6"/>
        <v>0</v>
      </c>
      <c r="G107" s="1765"/>
      <c r="H107" s="1765"/>
      <c r="I107" s="1765"/>
      <c r="J107" s="1765"/>
      <c r="K107" s="1765"/>
    </row>
    <row r="108" spans="1:11" x14ac:dyDescent="0.2">
      <c r="A108" s="1765"/>
      <c r="B108" s="1765"/>
      <c r="C108" s="542"/>
      <c r="D108" s="542"/>
      <c r="E108" s="1022"/>
      <c r="F108" s="1034">
        <f t="shared" si="6"/>
        <v>0</v>
      </c>
      <c r="G108" s="1765"/>
      <c r="H108" s="1765"/>
      <c r="I108" s="1765"/>
      <c r="J108" s="1765"/>
      <c r="K108" s="1765"/>
    </row>
    <row r="109" spans="1:11" x14ac:dyDescent="0.2">
      <c r="A109" s="1765"/>
      <c r="B109" s="1765"/>
      <c r="C109" s="542"/>
      <c r="D109" s="542"/>
      <c r="E109" s="1022"/>
      <c r="F109" s="1034">
        <f t="shared" si="6"/>
        <v>0</v>
      </c>
      <c r="G109" s="1765"/>
      <c r="H109" s="1765"/>
      <c r="I109" s="1765"/>
      <c r="J109" s="1765"/>
      <c r="K109" s="1765"/>
    </row>
    <row r="110" spans="1:11" ht="15" x14ac:dyDescent="0.2">
      <c r="A110" s="557"/>
      <c r="B110" s="557"/>
      <c r="C110" s="558"/>
      <c r="D110" s="558"/>
      <c r="E110" s="590" t="s">
        <v>180</v>
      </c>
      <c r="F110" s="1039">
        <f>SUM(F104:F109)</f>
        <v>0</v>
      </c>
      <c r="G110" s="557"/>
      <c r="H110" s="557"/>
      <c r="I110" s="557"/>
      <c r="J110" s="557"/>
      <c r="K110" s="557"/>
    </row>
    <row r="111" spans="1:11" ht="14.1" customHeight="1" x14ac:dyDescent="0.2">
      <c r="A111" s="557"/>
      <c r="B111" s="557"/>
      <c r="C111" s="558"/>
      <c r="D111" s="558"/>
      <c r="E111" s="557"/>
      <c r="F111" s="559"/>
      <c r="G111" s="557"/>
      <c r="H111" s="557"/>
      <c r="I111" s="557"/>
      <c r="J111" s="557"/>
      <c r="K111" s="557"/>
    </row>
    <row r="112" spans="1:11" ht="18" customHeight="1" x14ac:dyDescent="0.2">
      <c r="A112" s="1800" t="s">
        <v>479</v>
      </c>
      <c r="B112" s="1801"/>
      <c r="C112" s="1801"/>
      <c r="D112" s="1801"/>
      <c r="E112" s="1801"/>
      <c r="F112" s="1802"/>
      <c r="G112" s="1810"/>
      <c r="H112" s="1810"/>
      <c r="I112" s="1810"/>
      <c r="J112" s="1810"/>
      <c r="K112" s="1810"/>
    </row>
    <row r="113" spans="1:11" x14ac:dyDescent="0.2">
      <c r="A113" s="1765"/>
      <c r="B113" s="1765"/>
      <c r="C113" s="542"/>
      <c r="D113" s="542"/>
      <c r="E113" s="1022"/>
      <c r="F113" s="1034">
        <f t="shared" ref="F113:F119" si="7">ROUNDUP((D113-C113)/4*E113,0)</f>
        <v>0</v>
      </c>
      <c r="G113" s="1765"/>
      <c r="H113" s="1765"/>
      <c r="I113" s="1765"/>
      <c r="J113" s="1765"/>
      <c r="K113" s="1765"/>
    </row>
    <row r="114" spans="1:11" x14ac:dyDescent="0.2">
      <c r="A114" s="1765"/>
      <c r="B114" s="1765"/>
      <c r="C114" s="542"/>
      <c r="D114" s="542"/>
      <c r="E114" s="1022"/>
      <c r="F114" s="1034">
        <f t="shared" si="7"/>
        <v>0</v>
      </c>
      <c r="G114" s="1765"/>
      <c r="H114" s="1765"/>
      <c r="I114" s="1765"/>
      <c r="J114" s="1765"/>
      <c r="K114" s="1765"/>
    </row>
    <row r="115" spans="1:11" x14ac:dyDescent="0.2">
      <c r="A115" s="1765"/>
      <c r="B115" s="1765"/>
      <c r="C115" s="542"/>
      <c r="D115" s="542"/>
      <c r="E115" s="1022"/>
      <c r="F115" s="1034">
        <f t="shared" si="7"/>
        <v>0</v>
      </c>
      <c r="G115" s="1765"/>
      <c r="H115" s="1765"/>
      <c r="I115" s="1765"/>
      <c r="J115" s="1765"/>
      <c r="K115" s="1765"/>
    </row>
    <row r="116" spans="1:11" x14ac:dyDescent="0.2">
      <c r="A116" s="1765"/>
      <c r="B116" s="1765"/>
      <c r="C116" s="542"/>
      <c r="D116" s="542"/>
      <c r="E116" s="1022"/>
      <c r="F116" s="1034">
        <f t="shared" si="7"/>
        <v>0</v>
      </c>
      <c r="G116" s="1765"/>
      <c r="H116" s="1765"/>
      <c r="I116" s="1765"/>
      <c r="J116" s="1765"/>
      <c r="K116" s="1765"/>
    </row>
    <row r="117" spans="1:11" x14ac:dyDescent="0.2">
      <c r="A117" s="1765"/>
      <c r="B117" s="1765"/>
      <c r="C117" s="542"/>
      <c r="D117" s="542"/>
      <c r="E117" s="1022"/>
      <c r="F117" s="1034">
        <f t="shared" si="7"/>
        <v>0</v>
      </c>
      <c r="G117" s="1765"/>
      <c r="H117" s="1765"/>
      <c r="I117" s="1765"/>
      <c r="J117" s="1765"/>
      <c r="K117" s="1765"/>
    </row>
    <row r="118" spans="1:11" x14ac:dyDescent="0.2">
      <c r="A118" s="1765"/>
      <c r="B118" s="1765"/>
      <c r="C118" s="542"/>
      <c r="D118" s="542"/>
      <c r="E118" s="1022"/>
      <c r="F118" s="1034">
        <f t="shared" si="7"/>
        <v>0</v>
      </c>
      <c r="G118" s="1765"/>
      <c r="H118" s="1765"/>
      <c r="I118" s="1765"/>
      <c r="J118" s="1765"/>
      <c r="K118" s="1765"/>
    </row>
    <row r="119" spans="1:11" x14ac:dyDescent="0.2">
      <c r="A119" s="1765"/>
      <c r="B119" s="1765"/>
      <c r="C119" s="542"/>
      <c r="D119" s="542"/>
      <c r="E119" s="1022"/>
      <c r="F119" s="1034">
        <f t="shared" si="7"/>
        <v>0</v>
      </c>
      <c r="G119" s="1765"/>
      <c r="H119" s="1765"/>
      <c r="I119" s="1765"/>
      <c r="J119" s="1765"/>
      <c r="K119" s="1765"/>
    </row>
    <row r="120" spans="1:11" ht="15" x14ac:dyDescent="0.25">
      <c r="A120" s="562"/>
      <c r="B120" s="557"/>
      <c r="C120" s="558"/>
      <c r="D120" s="558"/>
      <c r="E120" s="576" t="s">
        <v>180</v>
      </c>
      <c r="F120" s="1035">
        <f>SUM(F113:F119)</f>
        <v>0</v>
      </c>
      <c r="G120" s="557"/>
      <c r="H120" s="557"/>
      <c r="I120" s="557"/>
      <c r="J120" s="557"/>
      <c r="K120" s="557"/>
    </row>
    <row r="121" spans="1:11" ht="8.1" customHeight="1" thickBot="1" x14ac:dyDescent="0.3">
      <c r="A121" s="562"/>
      <c r="B121" s="557"/>
      <c r="C121" s="558"/>
      <c r="D121" s="558"/>
      <c r="E121" s="560"/>
      <c r="F121" s="561"/>
      <c r="G121" s="557"/>
      <c r="H121" s="557"/>
      <c r="I121" s="557"/>
      <c r="J121" s="557"/>
      <c r="K121" s="557"/>
    </row>
    <row r="122" spans="1:11" ht="20.100000000000001" customHeight="1" thickBot="1" x14ac:dyDescent="0.25">
      <c r="A122" s="562"/>
      <c r="B122" s="557"/>
      <c r="C122" s="558"/>
      <c r="D122" s="558"/>
      <c r="E122" s="1837" t="s">
        <v>181</v>
      </c>
      <c r="F122" s="1838"/>
      <c r="G122" s="1036">
        <f>SUM(F90,F99,F110,F120)</f>
        <v>0</v>
      </c>
      <c r="H122" s="1815" t="s">
        <v>66</v>
      </c>
      <c r="I122" s="1816"/>
      <c r="J122" s="557"/>
      <c r="K122" s="557"/>
    </row>
    <row r="123" spans="1:11" ht="13.5" thickBot="1" x14ac:dyDescent="0.25">
      <c r="A123" s="562"/>
      <c r="B123" s="557"/>
      <c r="C123" s="558"/>
      <c r="D123" s="558"/>
      <c r="E123" s="557"/>
      <c r="F123" s="559"/>
      <c r="G123" s="557"/>
      <c r="H123" s="557"/>
      <c r="I123" s="557"/>
      <c r="J123" s="557"/>
      <c r="K123" s="557"/>
    </row>
    <row r="124" spans="1:11" ht="24" customHeight="1" thickBot="1" x14ac:dyDescent="0.25">
      <c r="A124" s="1817" t="s">
        <v>528</v>
      </c>
      <c r="B124" s="1818"/>
      <c r="C124" s="1818"/>
      <c r="D124" s="1818"/>
      <c r="E124" s="1818"/>
      <c r="F124" s="1818"/>
      <c r="G124" s="1818"/>
      <c r="H124" s="1818"/>
      <c r="I124" s="1818"/>
      <c r="J124" s="1818"/>
      <c r="K124" s="1819"/>
    </row>
    <row r="125" spans="1:11" ht="30" x14ac:dyDescent="0.2">
      <c r="A125" s="1796" t="s">
        <v>210</v>
      </c>
      <c r="B125" s="1796"/>
      <c r="C125" s="577" t="s">
        <v>445</v>
      </c>
      <c r="D125" s="577" t="s">
        <v>446</v>
      </c>
      <c r="E125" s="577" t="s">
        <v>464</v>
      </c>
      <c r="F125" s="577" t="s">
        <v>523</v>
      </c>
      <c r="G125" s="1820" t="s">
        <v>93</v>
      </c>
      <c r="H125" s="1820"/>
      <c r="I125" s="1820"/>
      <c r="J125" s="1820"/>
      <c r="K125" s="1820"/>
    </row>
    <row r="126" spans="1:11" ht="15" x14ac:dyDescent="0.2">
      <c r="A126" s="1800" t="s">
        <v>188</v>
      </c>
      <c r="B126" s="1801"/>
      <c r="C126" s="1801"/>
      <c r="D126" s="1801"/>
      <c r="E126" s="1801"/>
      <c r="F126" s="1802"/>
      <c r="G126" s="1821"/>
      <c r="H126" s="1822"/>
      <c r="I126" s="1822"/>
      <c r="J126" s="1822"/>
      <c r="K126" s="1822"/>
    </row>
    <row r="127" spans="1:11" x14ac:dyDescent="0.2">
      <c r="A127" s="1765"/>
      <c r="B127" s="1765"/>
      <c r="C127" s="542"/>
      <c r="D127" s="542"/>
      <c r="E127" s="1022"/>
      <c r="F127" s="1034">
        <f>ROUNDUP((((D127-C127)/40)*3)*E127,0)</f>
        <v>0</v>
      </c>
      <c r="G127" s="1765"/>
      <c r="H127" s="1765"/>
      <c r="I127" s="1765"/>
      <c r="J127" s="1765"/>
      <c r="K127" s="1765"/>
    </row>
    <row r="128" spans="1:11" x14ac:dyDescent="0.2">
      <c r="A128" s="1765"/>
      <c r="B128" s="1765"/>
      <c r="C128" s="542"/>
      <c r="D128" s="542"/>
      <c r="E128" s="1022"/>
      <c r="F128" s="1034">
        <f>ROUNDUP((((D128-C128)/40)*3)*E128,0)</f>
        <v>0</v>
      </c>
      <c r="G128" s="1765"/>
      <c r="H128" s="1765"/>
      <c r="I128" s="1765"/>
      <c r="J128" s="1765"/>
      <c r="K128" s="1765"/>
    </row>
    <row r="129" spans="1:11" x14ac:dyDescent="0.2">
      <c r="A129" s="1765"/>
      <c r="B129" s="1765"/>
      <c r="C129" s="542"/>
      <c r="D129" s="542"/>
      <c r="E129" s="1022"/>
      <c r="F129" s="1034">
        <f>ROUNDUP((((D129-C129)/40)*3)*E129,0)</f>
        <v>0</v>
      </c>
      <c r="G129" s="1765"/>
      <c r="H129" s="1765"/>
      <c r="I129" s="1765"/>
      <c r="J129" s="1765"/>
      <c r="K129" s="1765"/>
    </row>
    <row r="130" spans="1:11" x14ac:dyDescent="0.2">
      <c r="A130" s="1765"/>
      <c r="B130" s="1765"/>
      <c r="C130" s="542"/>
      <c r="D130" s="542"/>
      <c r="E130" s="1022"/>
      <c r="F130" s="1034">
        <f>ROUNDUP((((D130-C130)/40)*3)*E130,0)</f>
        <v>0</v>
      </c>
      <c r="G130" s="1765"/>
      <c r="H130" s="1765"/>
      <c r="I130" s="1765"/>
      <c r="J130" s="1765"/>
      <c r="K130" s="1765"/>
    </row>
    <row r="131" spans="1:11" x14ac:dyDescent="0.2">
      <c r="A131" s="1765"/>
      <c r="B131" s="1765"/>
      <c r="C131" s="542"/>
      <c r="D131" s="542"/>
      <c r="E131" s="1022"/>
      <c r="F131" s="1034">
        <f>ROUNDUP((((D131-C131)/40)*3)*E131,0)</f>
        <v>0</v>
      </c>
      <c r="G131" s="1765"/>
      <c r="H131" s="1765"/>
      <c r="I131" s="1765"/>
      <c r="J131" s="1765"/>
      <c r="K131" s="1765"/>
    </row>
    <row r="132" spans="1:11" ht="15" x14ac:dyDescent="0.2">
      <c r="A132" s="569"/>
      <c r="B132" s="570"/>
      <c r="C132" s="571"/>
      <c r="D132" s="571"/>
      <c r="E132" s="590" t="s">
        <v>180</v>
      </c>
      <c r="F132" s="1039">
        <f>SUM(F127:F131)</f>
        <v>0</v>
      </c>
      <c r="G132" s="557"/>
      <c r="H132" s="557"/>
      <c r="I132" s="557"/>
      <c r="J132" s="557"/>
      <c r="K132" s="557"/>
    </row>
    <row r="133" spans="1:11" ht="8.1" customHeight="1" x14ac:dyDescent="0.2">
      <c r="A133" s="569"/>
      <c r="B133" s="570"/>
      <c r="C133" s="571"/>
      <c r="D133" s="571"/>
      <c r="E133" s="570"/>
      <c r="F133" s="559"/>
      <c r="G133" s="557"/>
      <c r="H133" s="557"/>
      <c r="I133" s="557"/>
      <c r="J133" s="557"/>
      <c r="K133" s="557"/>
    </row>
    <row r="134" spans="1:11" ht="15" x14ac:dyDescent="0.2">
      <c r="A134" s="1800" t="s">
        <v>391</v>
      </c>
      <c r="B134" s="1801"/>
      <c r="C134" s="1801"/>
      <c r="D134" s="1801"/>
      <c r="E134" s="1801"/>
      <c r="F134" s="1802"/>
      <c r="G134" s="557"/>
      <c r="H134" s="557"/>
      <c r="I134" s="557"/>
      <c r="J134" s="557"/>
      <c r="K134" s="557"/>
    </row>
    <row r="135" spans="1:11" x14ac:dyDescent="0.2">
      <c r="A135" s="1765"/>
      <c r="B135" s="1765"/>
      <c r="C135" s="542"/>
      <c r="D135" s="542"/>
      <c r="E135" s="1022"/>
      <c r="F135" s="1034">
        <f t="shared" ref="F135:F140" si="8">ROUNDUP(((D135-C135)/10)*E135,0)</f>
        <v>0</v>
      </c>
      <c r="G135" s="1765"/>
      <c r="H135" s="1765"/>
      <c r="I135" s="1765"/>
      <c r="J135" s="1765"/>
      <c r="K135" s="1765"/>
    </row>
    <row r="136" spans="1:11" x14ac:dyDescent="0.2">
      <c r="A136" s="1765"/>
      <c r="B136" s="1765"/>
      <c r="C136" s="542"/>
      <c r="D136" s="542"/>
      <c r="E136" s="1022"/>
      <c r="F136" s="1034">
        <f t="shared" si="8"/>
        <v>0</v>
      </c>
      <c r="G136" s="1765"/>
      <c r="H136" s="1765"/>
      <c r="I136" s="1765"/>
      <c r="J136" s="1765"/>
      <c r="K136" s="1765"/>
    </row>
    <row r="137" spans="1:11" x14ac:dyDescent="0.2">
      <c r="A137" s="1765"/>
      <c r="B137" s="1765"/>
      <c r="C137" s="542"/>
      <c r="D137" s="542"/>
      <c r="E137" s="1022"/>
      <c r="F137" s="1034">
        <f t="shared" si="8"/>
        <v>0</v>
      </c>
      <c r="G137" s="1765"/>
      <c r="H137" s="1765"/>
      <c r="I137" s="1765"/>
      <c r="J137" s="1765"/>
      <c r="K137" s="1765"/>
    </row>
    <row r="138" spans="1:11" x14ac:dyDescent="0.2">
      <c r="A138" s="1765"/>
      <c r="B138" s="1765"/>
      <c r="C138" s="542"/>
      <c r="D138" s="542"/>
      <c r="E138" s="1022"/>
      <c r="F138" s="1034">
        <f t="shared" si="8"/>
        <v>0</v>
      </c>
      <c r="G138" s="1765"/>
      <c r="H138" s="1765"/>
      <c r="I138" s="1765"/>
      <c r="J138" s="1765"/>
      <c r="K138" s="1765"/>
    </row>
    <row r="139" spans="1:11" x14ac:dyDescent="0.2">
      <c r="A139" s="1765"/>
      <c r="B139" s="1765"/>
      <c r="C139" s="542"/>
      <c r="D139" s="542"/>
      <c r="E139" s="1022"/>
      <c r="F139" s="1034">
        <f t="shared" si="8"/>
        <v>0</v>
      </c>
      <c r="G139" s="1765"/>
      <c r="H139" s="1765"/>
      <c r="I139" s="1765"/>
      <c r="J139" s="1765"/>
      <c r="K139" s="1765"/>
    </row>
    <row r="140" spans="1:11" x14ac:dyDescent="0.2">
      <c r="A140" s="1765"/>
      <c r="B140" s="1765"/>
      <c r="C140" s="542"/>
      <c r="D140" s="542"/>
      <c r="E140" s="1022"/>
      <c r="F140" s="1034">
        <f t="shared" si="8"/>
        <v>0</v>
      </c>
      <c r="G140" s="1765"/>
      <c r="H140" s="1765"/>
      <c r="I140" s="1765"/>
      <c r="J140" s="1765"/>
      <c r="K140" s="1765"/>
    </row>
    <row r="141" spans="1:11" ht="15" x14ac:dyDescent="0.2">
      <c r="A141" s="557"/>
      <c r="B141" s="557"/>
      <c r="C141" s="558"/>
      <c r="D141" s="558"/>
      <c r="E141" s="590" t="s">
        <v>180</v>
      </c>
      <c r="F141" s="1039">
        <f>SUM(F135:F140)</f>
        <v>0</v>
      </c>
      <c r="G141" s="557"/>
      <c r="H141" s="557"/>
      <c r="I141" s="557"/>
      <c r="J141" s="557"/>
      <c r="K141" s="557"/>
    </row>
    <row r="142" spans="1:11" ht="8.1" customHeight="1" x14ac:dyDescent="0.2">
      <c r="A142" s="557"/>
      <c r="B142" s="557"/>
      <c r="C142" s="558"/>
      <c r="D142" s="558"/>
      <c r="E142" s="557"/>
      <c r="F142" s="559"/>
      <c r="G142" s="557"/>
      <c r="H142" s="557"/>
      <c r="I142" s="557"/>
      <c r="J142" s="557"/>
      <c r="K142" s="557"/>
    </row>
    <row r="143" spans="1:11" ht="15" x14ac:dyDescent="0.2">
      <c r="A143" s="1800" t="s">
        <v>392</v>
      </c>
      <c r="B143" s="1801"/>
      <c r="C143" s="1801"/>
      <c r="D143" s="1801"/>
      <c r="E143" s="1801"/>
      <c r="F143" s="1802"/>
      <c r="G143" s="1812" t="s">
        <v>93</v>
      </c>
      <c r="H143" s="1812"/>
      <c r="I143" s="1812"/>
      <c r="J143" s="1812"/>
      <c r="K143" s="1812"/>
    </row>
    <row r="144" spans="1:11" x14ac:dyDescent="0.2">
      <c r="A144" s="1765"/>
      <c r="B144" s="1765"/>
      <c r="C144" s="542"/>
      <c r="D144" s="542"/>
      <c r="E144" s="1022"/>
      <c r="F144" s="1034">
        <f>ROUNDUP(((D144-C144)/10)*2*E144,0)</f>
        <v>0</v>
      </c>
      <c r="G144" s="1765"/>
      <c r="H144" s="1765"/>
      <c r="I144" s="1765"/>
      <c r="J144" s="1765"/>
      <c r="K144" s="1765"/>
    </row>
    <row r="145" spans="1:11" x14ac:dyDescent="0.2">
      <c r="A145" s="1765"/>
      <c r="B145" s="1765"/>
      <c r="C145" s="542"/>
      <c r="D145" s="542"/>
      <c r="E145" s="1022"/>
      <c r="F145" s="1034">
        <f>ROUNDUP(((D145-C145)/10)*2*E145,0)</f>
        <v>0</v>
      </c>
      <c r="G145" s="1765"/>
      <c r="H145" s="1765"/>
      <c r="I145" s="1765"/>
      <c r="J145" s="1765"/>
      <c r="K145" s="1765"/>
    </row>
    <row r="146" spans="1:11" x14ac:dyDescent="0.2">
      <c r="A146" s="1765"/>
      <c r="B146" s="1765"/>
      <c r="C146" s="542"/>
      <c r="D146" s="542"/>
      <c r="E146" s="1022"/>
      <c r="F146" s="1034">
        <f>ROUNDUP(((D146-C146)/10)*2*E146,0)</f>
        <v>0</v>
      </c>
      <c r="G146" s="1765"/>
      <c r="H146" s="1765"/>
      <c r="I146" s="1765"/>
      <c r="J146" s="1765"/>
      <c r="K146" s="1765"/>
    </row>
    <row r="147" spans="1:11" x14ac:dyDescent="0.2">
      <c r="A147" s="1765"/>
      <c r="B147" s="1765"/>
      <c r="C147" s="542"/>
      <c r="D147" s="542"/>
      <c r="E147" s="1022"/>
      <c r="F147" s="1034">
        <f>ROUNDUP(((D147-C147)/10)*2*E147,0)</f>
        <v>0</v>
      </c>
      <c r="G147" s="1765"/>
      <c r="H147" s="1765"/>
      <c r="I147" s="1765"/>
      <c r="J147" s="1765"/>
      <c r="K147" s="1765"/>
    </row>
    <row r="148" spans="1:11" x14ac:dyDescent="0.2">
      <c r="A148" s="1765"/>
      <c r="B148" s="1765"/>
      <c r="C148" s="542"/>
      <c r="D148" s="542"/>
      <c r="E148" s="1022"/>
      <c r="F148" s="1034">
        <f>ROUNDUP(((D148-C148)/10)*2*E148,0)</f>
        <v>0</v>
      </c>
      <c r="G148" s="1765"/>
      <c r="H148" s="1765"/>
      <c r="I148" s="1765"/>
      <c r="J148" s="1765"/>
      <c r="K148" s="1765"/>
    </row>
    <row r="149" spans="1:11" ht="15" x14ac:dyDescent="0.2">
      <c r="A149" s="557"/>
      <c r="B149" s="557"/>
      <c r="C149" s="558"/>
      <c r="D149" s="558"/>
      <c r="E149" s="590" t="s">
        <v>180</v>
      </c>
      <c r="F149" s="1039">
        <f>SUM(F144:F148)</f>
        <v>0</v>
      </c>
      <c r="G149" s="557"/>
      <c r="H149" s="557"/>
      <c r="I149" s="557"/>
      <c r="J149" s="557"/>
      <c r="K149" s="557"/>
    </row>
    <row r="150" spans="1:11" ht="8.1" customHeight="1" thickBot="1" x14ac:dyDescent="0.25">
      <c r="A150" s="557"/>
      <c r="B150" s="557"/>
      <c r="C150" s="558"/>
      <c r="D150" s="558"/>
      <c r="E150" s="557"/>
      <c r="F150" s="557"/>
      <c r="G150" s="557"/>
      <c r="H150" s="557"/>
      <c r="I150" s="557"/>
      <c r="J150" s="557"/>
      <c r="K150" s="557"/>
    </row>
    <row r="151" spans="1:11" ht="18" customHeight="1" thickBot="1" x14ac:dyDescent="0.25">
      <c r="A151" s="426"/>
      <c r="B151" s="426"/>
      <c r="C151" s="573"/>
      <c r="D151" s="573"/>
      <c r="E151" s="1837" t="s">
        <v>182</v>
      </c>
      <c r="F151" s="1838"/>
      <c r="G151" s="1036">
        <f>SUM(F132,F141,F149)</f>
        <v>0</v>
      </c>
      <c r="H151" s="1815" t="s">
        <v>66</v>
      </c>
      <c r="I151" s="1816"/>
      <c r="J151" s="557"/>
      <c r="K151" s="557"/>
    </row>
    <row r="152" spans="1:11" ht="9.9499999999999993" customHeight="1" thickBot="1" x14ac:dyDescent="0.25">
      <c r="A152" s="426"/>
      <c r="B152" s="426"/>
      <c r="C152" s="573"/>
      <c r="D152" s="573"/>
      <c r="E152" s="426"/>
      <c r="F152" s="426"/>
      <c r="G152" s="426"/>
      <c r="H152" s="426"/>
      <c r="I152" s="426"/>
      <c r="J152" s="557"/>
      <c r="K152" s="557"/>
    </row>
    <row r="153" spans="1:11" ht="21" customHeight="1" thickBot="1" x14ac:dyDescent="0.3">
      <c r="A153" s="592" t="s">
        <v>203</v>
      </c>
      <c r="B153" s="593"/>
      <c r="C153" s="594"/>
      <c r="D153" s="594"/>
      <c r="E153" s="595"/>
      <c r="F153" s="596"/>
      <c r="G153" s="1040">
        <f>G122+G151</f>
        <v>0</v>
      </c>
      <c r="H153" s="1813" t="s">
        <v>66</v>
      </c>
      <c r="I153" s="1814"/>
      <c r="J153" s="557"/>
      <c r="K153" s="557"/>
    </row>
    <row r="154" spans="1:11" ht="24" customHeight="1" thickBot="1" x14ac:dyDescent="0.25">
      <c r="A154" s="1803" t="s">
        <v>186</v>
      </c>
      <c r="B154" s="1804"/>
      <c r="C154" s="1804"/>
      <c r="D154" s="1804"/>
      <c r="E154" s="1804"/>
      <c r="F154" s="1804"/>
      <c r="G154" s="1804"/>
      <c r="H154" s="1804"/>
      <c r="I154" s="1804"/>
      <c r="J154" s="1804"/>
      <c r="K154" s="1805"/>
    </row>
    <row r="155" spans="1:11" ht="15" x14ac:dyDescent="0.2">
      <c r="A155" s="1840" t="s">
        <v>210</v>
      </c>
      <c r="B155" s="1840"/>
      <c r="C155" s="1840"/>
      <c r="D155" s="597" t="s">
        <v>99</v>
      </c>
      <c r="E155" s="597" t="s">
        <v>169</v>
      </c>
      <c r="F155" s="597" t="s">
        <v>170</v>
      </c>
      <c r="G155" s="597" t="s">
        <v>171</v>
      </c>
      <c r="H155" s="597" t="s">
        <v>172</v>
      </c>
      <c r="I155" s="597" t="s">
        <v>173</v>
      </c>
      <c r="J155" s="557"/>
      <c r="K155" s="557"/>
    </row>
    <row r="156" spans="1:11" x14ac:dyDescent="0.2">
      <c r="A156" s="1811"/>
      <c r="B156" s="1811"/>
      <c r="C156" s="1811"/>
      <c r="D156" s="1022"/>
      <c r="E156" s="1022"/>
      <c r="F156" s="1022"/>
      <c r="G156" s="1022"/>
      <c r="H156" s="1022"/>
      <c r="I156" s="1022"/>
      <c r="J156" s="557"/>
      <c r="K156" s="557"/>
    </row>
    <row r="157" spans="1:11" x14ac:dyDescent="0.2">
      <c r="A157" s="1811"/>
      <c r="B157" s="1811"/>
      <c r="C157" s="1811"/>
      <c r="D157" s="1022"/>
      <c r="E157" s="1022"/>
      <c r="F157" s="1022"/>
      <c r="G157" s="1022"/>
      <c r="H157" s="1022"/>
      <c r="I157" s="1022"/>
      <c r="J157" s="557"/>
      <c r="K157" s="557"/>
    </row>
    <row r="158" spans="1:11" x14ac:dyDescent="0.2">
      <c r="A158" s="1811"/>
      <c r="B158" s="1811"/>
      <c r="C158" s="1811"/>
      <c r="D158" s="1022"/>
      <c r="E158" s="1022"/>
      <c r="F158" s="1022"/>
      <c r="G158" s="1022"/>
      <c r="H158" s="1022"/>
      <c r="I158" s="1022"/>
      <c r="J158" s="557"/>
      <c r="K158" s="557"/>
    </row>
    <row r="159" spans="1:11" x14ac:dyDescent="0.2">
      <c r="A159" s="1811"/>
      <c r="B159" s="1811"/>
      <c r="C159" s="1811"/>
      <c r="D159" s="1022"/>
      <c r="E159" s="1022"/>
      <c r="F159" s="1022"/>
      <c r="G159" s="1022"/>
      <c r="H159" s="1022"/>
      <c r="I159" s="1022"/>
      <c r="J159" s="557"/>
      <c r="K159" s="557"/>
    </row>
    <row r="160" spans="1:11" x14ac:dyDescent="0.2">
      <c r="A160" s="1811"/>
      <c r="B160" s="1811"/>
      <c r="C160" s="1811"/>
      <c r="D160" s="1022"/>
      <c r="E160" s="1022"/>
      <c r="F160" s="1022"/>
      <c r="G160" s="1022"/>
      <c r="H160" s="1022"/>
      <c r="I160" s="1022"/>
      <c r="J160" s="557"/>
      <c r="K160" s="557"/>
    </row>
    <row r="161" spans="1:12" x14ac:dyDescent="0.2">
      <c r="A161" s="1811"/>
      <c r="B161" s="1811"/>
      <c r="C161" s="1811"/>
      <c r="D161" s="1022"/>
      <c r="E161" s="1022"/>
      <c r="F161" s="1022"/>
      <c r="G161" s="1022"/>
      <c r="H161" s="1022"/>
      <c r="I161" s="1022"/>
      <c r="J161" s="557"/>
      <c r="K161" s="557"/>
    </row>
    <row r="162" spans="1:12" x14ac:dyDescent="0.2">
      <c r="A162" s="1811"/>
      <c r="B162" s="1811"/>
      <c r="C162" s="1811"/>
      <c r="D162" s="1022"/>
      <c r="E162" s="1022"/>
      <c r="F162" s="1022"/>
      <c r="G162" s="1022"/>
      <c r="H162" s="1022"/>
      <c r="I162" s="1022"/>
      <c r="J162" s="557"/>
      <c r="K162" s="557"/>
    </row>
    <row r="163" spans="1:12" x14ac:dyDescent="0.2">
      <c r="A163" s="598"/>
      <c r="B163" s="598"/>
      <c r="C163" s="599"/>
      <c r="D163" s="1021">
        <f t="shared" ref="D163:I163" si="9">SUM(D156:D162)</f>
        <v>0</v>
      </c>
      <c r="E163" s="1021">
        <f t="shared" si="9"/>
        <v>0</v>
      </c>
      <c r="F163" s="1021">
        <f t="shared" si="9"/>
        <v>0</v>
      </c>
      <c r="G163" s="1021">
        <f t="shared" si="9"/>
        <v>0</v>
      </c>
      <c r="H163" s="1021">
        <f t="shared" si="9"/>
        <v>0</v>
      </c>
      <c r="I163" s="1021">
        <f t="shared" si="9"/>
        <v>0</v>
      </c>
      <c r="J163" s="426"/>
      <c r="K163" s="426"/>
      <c r="L163" s="38"/>
    </row>
    <row r="164" spans="1:12" ht="15" x14ac:dyDescent="0.2">
      <c r="A164" s="1839" t="s">
        <v>190</v>
      </c>
      <c r="B164" s="1839"/>
      <c r="C164" s="1839"/>
      <c r="D164" s="1041">
        <f t="shared" ref="D164:I164" si="10">ROUNDUP(D163*1.3,-0.5)</f>
        <v>0</v>
      </c>
      <c r="E164" s="1041">
        <f t="shared" si="10"/>
        <v>0</v>
      </c>
      <c r="F164" s="1041">
        <f t="shared" si="10"/>
        <v>0</v>
      </c>
      <c r="G164" s="1041">
        <f t="shared" si="10"/>
        <v>0</v>
      </c>
      <c r="H164" s="1041">
        <f t="shared" si="10"/>
        <v>0</v>
      </c>
      <c r="I164" s="1041">
        <f t="shared" si="10"/>
        <v>0</v>
      </c>
      <c r="J164" s="426"/>
      <c r="K164" s="426"/>
    </row>
    <row r="165" spans="1:12" ht="8.1" customHeight="1" thickBot="1" x14ac:dyDescent="0.25">
      <c r="A165" s="426"/>
      <c r="B165" s="426"/>
      <c r="C165" s="426"/>
      <c r="D165" s="426"/>
      <c r="E165" s="426"/>
      <c r="F165" s="426"/>
      <c r="G165" s="426"/>
      <c r="H165" s="426"/>
      <c r="I165" s="426"/>
      <c r="J165" s="426"/>
      <c r="K165" s="426"/>
    </row>
    <row r="166" spans="1:12" ht="24" customHeight="1" thickBot="1" x14ac:dyDescent="0.25">
      <c r="A166" s="426"/>
      <c r="B166" s="426"/>
      <c r="C166" s="426"/>
      <c r="D166" s="426"/>
      <c r="E166" s="426"/>
      <c r="F166" s="426"/>
      <c r="G166" s="591" t="s">
        <v>47</v>
      </c>
      <c r="H166" s="1042">
        <f>SUM(D164:I164)</f>
        <v>0</v>
      </c>
      <c r="I166" s="1806" t="s">
        <v>189</v>
      </c>
      <c r="J166" s="1806"/>
      <c r="K166" s="1807"/>
    </row>
    <row r="167" spans="1:12" x14ac:dyDescent="0.2">
      <c r="A167" s="23"/>
      <c r="B167" s="23"/>
      <c r="C167" s="22"/>
      <c r="D167" s="22"/>
      <c r="E167" s="22"/>
      <c r="F167" s="23"/>
      <c r="G167" s="25"/>
      <c r="H167" s="34"/>
      <c r="I167" s="34"/>
      <c r="J167" s="34"/>
    </row>
  </sheetData>
  <sheetProtection sheet="1" objects="1" scenarios="1"/>
  <mergeCells count="234">
    <mergeCell ref="G10:K10"/>
    <mergeCell ref="A10:B10"/>
    <mergeCell ref="A38:B38"/>
    <mergeCell ref="A41:F41"/>
    <mergeCell ref="A43:B43"/>
    <mergeCell ref="G84:K84"/>
    <mergeCell ref="G73:K73"/>
    <mergeCell ref="G72:K72"/>
    <mergeCell ref="A57:B57"/>
    <mergeCell ref="G57:K57"/>
    <mergeCell ref="G23:K23"/>
    <mergeCell ref="G24:K24"/>
    <mergeCell ref="G56:K56"/>
    <mergeCell ref="G71:K71"/>
    <mergeCell ref="G65:K65"/>
    <mergeCell ref="G63:K63"/>
    <mergeCell ref="A79:K79"/>
    <mergeCell ref="A63:B63"/>
    <mergeCell ref="A72:B72"/>
    <mergeCell ref="A73:B73"/>
    <mergeCell ref="G14:K14"/>
    <mergeCell ref="G15:K15"/>
    <mergeCell ref="G16:K16"/>
    <mergeCell ref="G25:K25"/>
    <mergeCell ref="A137:B137"/>
    <mergeCell ref="A135:B135"/>
    <mergeCell ref="A136:B136"/>
    <mergeCell ref="A117:B117"/>
    <mergeCell ref="A118:B118"/>
    <mergeCell ref="D76:F76"/>
    <mergeCell ref="A97:B97"/>
    <mergeCell ref="A130:B130"/>
    <mergeCell ref="A131:B131"/>
    <mergeCell ref="A134:F134"/>
    <mergeCell ref="A98:B98"/>
    <mergeCell ref="A106:B106"/>
    <mergeCell ref="A104:B104"/>
    <mergeCell ref="G51:K51"/>
    <mergeCell ref="A55:B55"/>
    <mergeCell ref="G55:K55"/>
    <mergeCell ref="A52:F52"/>
    <mergeCell ref="G26:K26"/>
    <mergeCell ref="G27:K27"/>
    <mergeCell ref="G20:K20"/>
    <mergeCell ref="G21:K21"/>
    <mergeCell ref="A58:B58"/>
    <mergeCell ref="G58:K58"/>
    <mergeCell ref="G52:K52"/>
    <mergeCell ref="A53:B53"/>
    <mergeCell ref="G53:K53"/>
    <mergeCell ref="A54:B54"/>
    <mergeCell ref="G54:K54"/>
    <mergeCell ref="A56:B56"/>
    <mergeCell ref="A13:B13"/>
    <mergeCell ref="A14:B14"/>
    <mergeCell ref="A15:B15"/>
    <mergeCell ref="A21:B21"/>
    <mergeCell ref="A27:B27"/>
    <mergeCell ref="A25:B25"/>
    <mergeCell ref="A26:B26"/>
    <mergeCell ref="A19:F19"/>
    <mergeCell ref="A51:B51"/>
    <mergeCell ref="A22:B22"/>
    <mergeCell ref="D48:F48"/>
    <mergeCell ref="A164:C164"/>
    <mergeCell ref="A155:C155"/>
    <mergeCell ref="A84:B84"/>
    <mergeCell ref="A16:B16"/>
    <mergeCell ref="A32:F32"/>
    <mergeCell ref="A45:B45"/>
    <mergeCell ref="A35:B35"/>
    <mergeCell ref="A62:B62"/>
    <mergeCell ref="A61:F61"/>
    <mergeCell ref="A82:B82"/>
    <mergeCell ref="A128:B128"/>
    <mergeCell ref="A129:B129"/>
    <mergeCell ref="A92:F92"/>
    <mergeCell ref="A88:B88"/>
    <mergeCell ref="A85:B85"/>
    <mergeCell ref="A89:B89"/>
    <mergeCell ref="A116:B116"/>
    <mergeCell ref="A113:B113"/>
    <mergeCell ref="A119:B119"/>
    <mergeCell ref="A105:B105"/>
    <mergeCell ref="A103:F103"/>
    <mergeCell ref="A81:F81"/>
    <mergeCell ref="A127:B127"/>
    <mergeCell ref="A50:K50"/>
    <mergeCell ref="E151:F151"/>
    <mergeCell ref="G139:K139"/>
    <mergeCell ref="G140:K140"/>
    <mergeCell ref="A147:B147"/>
    <mergeCell ref="A148:B148"/>
    <mergeCell ref="G64:K64"/>
    <mergeCell ref="G148:K148"/>
    <mergeCell ref="G147:K147"/>
    <mergeCell ref="A145:B145"/>
    <mergeCell ref="A146:B146"/>
    <mergeCell ref="A140:B140"/>
    <mergeCell ref="A143:F143"/>
    <mergeCell ref="A144:B144"/>
    <mergeCell ref="A126:F126"/>
    <mergeCell ref="E122:F122"/>
    <mergeCell ref="A71:B71"/>
    <mergeCell ref="A70:B70"/>
    <mergeCell ref="A64:B64"/>
    <mergeCell ref="G92:K92"/>
    <mergeCell ref="G82:K82"/>
    <mergeCell ref="G94:K94"/>
    <mergeCell ref="G95:K95"/>
    <mergeCell ref="G96:K96"/>
    <mergeCell ref="G97:K97"/>
    <mergeCell ref="A1:K1"/>
    <mergeCell ref="A7:K7"/>
    <mergeCell ref="G9:K9"/>
    <mergeCell ref="A9:F9"/>
    <mergeCell ref="A5:K5"/>
    <mergeCell ref="H3:I3"/>
    <mergeCell ref="H2:K2"/>
    <mergeCell ref="B3:F3"/>
    <mergeCell ref="G70:K70"/>
    <mergeCell ref="G38:K38"/>
    <mergeCell ref="A69:B69"/>
    <mergeCell ref="A68:F68"/>
    <mergeCell ref="A11:B11"/>
    <mergeCell ref="G22:K22"/>
    <mergeCell ref="A42:B42"/>
    <mergeCell ref="A31:B31"/>
    <mergeCell ref="G31:K31"/>
    <mergeCell ref="G19:K19"/>
    <mergeCell ref="A65:B65"/>
    <mergeCell ref="B2:F2"/>
    <mergeCell ref="A8:B8"/>
    <mergeCell ref="G8:K8"/>
    <mergeCell ref="G62:K62"/>
    <mergeCell ref="G69:K69"/>
    <mergeCell ref="G11:K11"/>
    <mergeCell ref="G12:K12"/>
    <mergeCell ref="G13:K13"/>
    <mergeCell ref="G37:K37"/>
    <mergeCell ref="G45:K45"/>
    <mergeCell ref="A36:B36"/>
    <mergeCell ref="A37:B37"/>
    <mergeCell ref="A33:B33"/>
    <mergeCell ref="A34:B34"/>
    <mergeCell ref="G33:K33"/>
    <mergeCell ref="A24:B24"/>
    <mergeCell ref="G34:K34"/>
    <mergeCell ref="G35:K35"/>
    <mergeCell ref="G36:K36"/>
    <mergeCell ref="G43:K43"/>
    <mergeCell ref="G44:K44"/>
    <mergeCell ref="G42:K42"/>
    <mergeCell ref="G41:K41"/>
    <mergeCell ref="A44:B44"/>
    <mergeCell ref="G32:K32"/>
    <mergeCell ref="A30:K30"/>
    <mergeCell ref="A20:B20"/>
    <mergeCell ref="A23:B23"/>
    <mergeCell ref="A12:B12"/>
    <mergeCell ref="G83:K83"/>
    <mergeCell ref="H78:I78"/>
    <mergeCell ref="A94:B94"/>
    <mergeCell ref="A93:B93"/>
    <mergeCell ref="A96:B96"/>
    <mergeCell ref="A95:B95"/>
    <mergeCell ref="A80:B80"/>
    <mergeCell ref="G80:K80"/>
    <mergeCell ref="G81:K81"/>
    <mergeCell ref="A83:B83"/>
    <mergeCell ref="G88:K88"/>
    <mergeCell ref="G85:K85"/>
    <mergeCell ref="H153:I153"/>
    <mergeCell ref="G128:K128"/>
    <mergeCell ref="G129:K129"/>
    <mergeCell ref="G105:K105"/>
    <mergeCell ref="G106:K106"/>
    <mergeCell ref="G107:K107"/>
    <mergeCell ref="G108:K108"/>
    <mergeCell ref="G109:K109"/>
    <mergeCell ref="H122:I122"/>
    <mergeCell ref="G113:K113"/>
    <mergeCell ref="G127:K127"/>
    <mergeCell ref="H151:I151"/>
    <mergeCell ref="G131:K131"/>
    <mergeCell ref="G118:K118"/>
    <mergeCell ref="G119:K119"/>
    <mergeCell ref="G135:K135"/>
    <mergeCell ref="A124:K124"/>
    <mergeCell ref="A125:B125"/>
    <mergeCell ref="G125:K125"/>
    <mergeCell ref="G126:K126"/>
    <mergeCell ref="G114:K114"/>
    <mergeCell ref="A115:B115"/>
    <mergeCell ref="G115:K115"/>
    <mergeCell ref="A107:B107"/>
    <mergeCell ref="A154:K154"/>
    <mergeCell ref="A138:B138"/>
    <mergeCell ref="A139:B139"/>
    <mergeCell ref="I166:K166"/>
    <mergeCell ref="G103:K103"/>
    <mergeCell ref="G98:K98"/>
    <mergeCell ref="G104:K104"/>
    <mergeCell ref="G112:K112"/>
    <mergeCell ref="G117:K117"/>
    <mergeCell ref="A162:C162"/>
    <mergeCell ref="A156:C156"/>
    <mergeCell ref="A157:C157"/>
    <mergeCell ref="A158:C158"/>
    <mergeCell ref="A159:C159"/>
    <mergeCell ref="A161:C161"/>
    <mergeCell ref="A160:C160"/>
    <mergeCell ref="G130:K130"/>
    <mergeCell ref="G143:K143"/>
    <mergeCell ref="G145:K145"/>
    <mergeCell ref="G146:K146"/>
    <mergeCell ref="G144:K144"/>
    <mergeCell ref="G138:K138"/>
    <mergeCell ref="G136:K136"/>
    <mergeCell ref="G137:K137"/>
    <mergeCell ref="G116:K116"/>
    <mergeCell ref="A86:B86"/>
    <mergeCell ref="G86:K86"/>
    <mergeCell ref="A87:B87"/>
    <mergeCell ref="G87:K87"/>
    <mergeCell ref="A101:K101"/>
    <mergeCell ref="A102:B102"/>
    <mergeCell ref="G102:K102"/>
    <mergeCell ref="G93:K93"/>
    <mergeCell ref="A114:B114"/>
    <mergeCell ref="A108:B108"/>
    <mergeCell ref="A112:F112"/>
    <mergeCell ref="A109:B109"/>
    <mergeCell ref="G89:K89"/>
  </mergeCells>
  <phoneticPr fontId="4" type="noConversion"/>
  <pageMargins left="0" right="0" top="0.75" bottom="1" header="0.5" footer="0.5"/>
  <pageSetup orientation="landscape" r:id="rId1"/>
  <headerFooter alignWithMargins="0">
    <oddFooter>&amp;L&amp;8&amp;F&amp;C&amp;P&amp;R&amp;8&amp;A</oddFooter>
  </headerFooter>
  <rowBreaks count="4" manualBreakCount="4">
    <brk id="49" max="16383" man="1"/>
    <brk id="100" max="16383" man="1"/>
    <brk id="123" max="16383" man="1"/>
    <brk id="153" max="16383"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L41"/>
  <sheetViews>
    <sheetView view="pageBreakPreview" zoomScale="110" zoomScaleNormal="100" zoomScaleSheetLayoutView="110" workbookViewId="0">
      <selection activeCell="A37" sqref="A37:D37"/>
    </sheetView>
  </sheetViews>
  <sheetFormatPr defaultRowHeight="12.75" x14ac:dyDescent="0.2"/>
  <cols>
    <col min="1" max="1" width="24.83203125" customWidth="1"/>
    <col min="2" max="2" width="15.83203125" customWidth="1"/>
    <col min="3" max="3" width="10.83203125" customWidth="1"/>
    <col min="4" max="4" width="12.83203125" customWidth="1"/>
    <col min="5" max="5" width="11.33203125" customWidth="1"/>
    <col min="6" max="6" width="9.83203125" customWidth="1"/>
    <col min="7" max="7" width="11.83203125" customWidth="1"/>
    <col min="8" max="8" width="14.83203125" customWidth="1"/>
    <col min="9" max="9" width="10.83203125" customWidth="1"/>
    <col min="10" max="10" width="14.83203125" customWidth="1"/>
  </cols>
  <sheetData>
    <row r="1" spans="1:12" s="253" customFormat="1" ht="30" customHeight="1" thickBot="1" x14ac:dyDescent="0.4">
      <c r="A1" s="1649" t="s">
        <v>840</v>
      </c>
      <c r="B1" s="1650"/>
      <c r="C1" s="1650"/>
      <c r="D1" s="1650"/>
      <c r="E1" s="1650"/>
      <c r="F1" s="1650"/>
      <c r="G1" s="1650"/>
      <c r="H1" s="1650"/>
      <c r="I1" s="1650"/>
      <c r="J1" s="1651"/>
      <c r="L1" s="254"/>
    </row>
    <row r="2" spans="1:12" ht="18" customHeight="1" x14ac:dyDescent="0.2">
      <c r="A2" s="458" t="s">
        <v>48</v>
      </c>
      <c r="B2" s="1833" t="str">
        <f>IF('Instructions - READ FIRST'!$C$11="","",'Instructions - READ FIRST'!$C$11)</f>
        <v/>
      </c>
      <c r="C2" s="1833"/>
      <c r="D2" s="1833"/>
      <c r="E2" s="1833"/>
      <c r="F2" s="1833"/>
      <c r="G2" s="1833"/>
      <c r="H2" s="368" t="s">
        <v>7</v>
      </c>
      <c r="I2" s="1858" t="str">
        <f>IF('Instructions - READ FIRST'!$C$13="","",'Instructions - READ FIRST'!$C$13)</f>
        <v/>
      </c>
      <c r="J2" s="1859"/>
      <c r="K2" s="38"/>
    </row>
    <row r="3" spans="1:12" ht="18" customHeight="1" thickBot="1" x14ac:dyDescent="0.25">
      <c r="A3" s="460" t="s">
        <v>49</v>
      </c>
      <c r="B3" s="1835" t="str">
        <f>IF('Instructions - READ FIRST'!$C$12="","",'Instructions - READ FIRST'!$C$12)</f>
        <v/>
      </c>
      <c r="C3" s="1835"/>
      <c r="D3" s="1835"/>
      <c r="E3" s="1835"/>
      <c r="F3" s="1835"/>
      <c r="G3" s="550" t="s">
        <v>2</v>
      </c>
      <c r="H3" s="897" t="str">
        <f>IF('Instructions - READ FIRST'!$C$14="","",'Instructions - READ FIRST'!$C$14)</f>
        <v/>
      </c>
      <c r="I3" s="464" t="s">
        <v>79</v>
      </c>
      <c r="J3" s="445" t="str">
        <f>IF('Instructions - READ FIRST'!$C$15="","",'Instructions - READ FIRST'!$C$15)</f>
        <v/>
      </c>
      <c r="K3" s="38"/>
    </row>
    <row r="4" spans="1:12" ht="20.100000000000001" customHeight="1" thickBot="1" x14ac:dyDescent="0.25">
      <c r="A4" s="1860" t="s">
        <v>844</v>
      </c>
      <c r="B4" s="1861"/>
      <c r="C4" s="1861"/>
      <c r="D4" s="1861"/>
      <c r="E4" s="1861"/>
      <c r="F4" s="1861"/>
      <c r="G4" s="1861"/>
      <c r="H4" s="1861"/>
      <c r="I4" s="1861"/>
      <c r="J4" s="1862"/>
      <c r="K4" s="38"/>
    </row>
    <row r="5" spans="1:12" ht="6" customHeight="1" thickBot="1" x14ac:dyDescent="0.25">
      <c r="A5" s="426"/>
      <c r="B5" s="426"/>
      <c r="C5" s="426"/>
      <c r="D5" s="427"/>
      <c r="E5" s="428"/>
      <c r="F5" s="426"/>
      <c r="G5" s="426"/>
      <c r="H5" s="426"/>
      <c r="I5" s="426"/>
      <c r="J5" s="429"/>
    </row>
    <row r="6" spans="1:12" ht="43.9" customHeight="1" thickBot="1" x14ac:dyDescent="0.25">
      <c r="A6" s="1872" t="s">
        <v>867</v>
      </c>
      <c r="B6" s="1873"/>
      <c r="C6" s="1873"/>
      <c r="D6" s="1873"/>
      <c r="E6" s="1873"/>
      <c r="F6" s="1873"/>
      <c r="G6" s="1873"/>
      <c r="H6" s="1873"/>
      <c r="I6" s="1873"/>
      <c r="J6" s="1874"/>
    </row>
    <row r="7" spans="1:12" ht="30.75" thickBot="1" x14ac:dyDescent="0.25">
      <c r="A7" s="1850" t="s">
        <v>842</v>
      </c>
      <c r="B7" s="1851"/>
      <c r="C7" s="1851"/>
      <c r="D7" s="1852"/>
      <c r="E7" s="469" t="s">
        <v>925</v>
      </c>
      <c r="F7" s="469" t="s">
        <v>926</v>
      </c>
      <c r="G7" s="1853" t="s">
        <v>843</v>
      </c>
      <c r="H7" s="1853"/>
      <c r="I7" s="1853"/>
      <c r="J7" s="1854"/>
    </row>
    <row r="8" spans="1:12" ht="15" customHeight="1" x14ac:dyDescent="0.2">
      <c r="A8" s="1855"/>
      <c r="B8" s="1856"/>
      <c r="C8" s="1856"/>
      <c r="D8" s="1857"/>
      <c r="E8" s="1019">
        <v>0</v>
      </c>
      <c r="F8" s="1043">
        <f>E8*11</f>
        <v>0</v>
      </c>
      <c r="G8" s="1718"/>
      <c r="H8" s="1719"/>
      <c r="I8" s="1719"/>
      <c r="J8" s="1720"/>
    </row>
    <row r="9" spans="1:12" ht="15" customHeight="1" x14ac:dyDescent="0.2">
      <c r="A9" s="1849"/>
      <c r="B9" s="1716"/>
      <c r="C9" s="1716"/>
      <c r="D9" s="1844"/>
      <c r="E9" s="1022"/>
      <c r="F9" s="1043">
        <f>E9*11</f>
        <v>0</v>
      </c>
      <c r="G9" s="1715"/>
      <c r="H9" s="1716"/>
      <c r="I9" s="1716"/>
      <c r="J9" s="1717"/>
    </row>
    <row r="10" spans="1:12" ht="15" customHeight="1" x14ac:dyDescent="0.2">
      <c r="A10" s="1849"/>
      <c r="B10" s="1716"/>
      <c r="C10" s="1716"/>
      <c r="D10" s="1844"/>
      <c r="E10" s="1022"/>
      <c r="F10" s="1043">
        <f>E10*11</f>
        <v>0</v>
      </c>
      <c r="G10" s="1715"/>
      <c r="H10" s="1716"/>
      <c r="I10" s="1716"/>
      <c r="J10" s="1717"/>
    </row>
    <row r="11" spans="1:12" ht="15" customHeight="1" x14ac:dyDescent="0.2">
      <c r="A11" s="1849"/>
      <c r="B11" s="1716"/>
      <c r="C11" s="1716"/>
      <c r="D11" s="1844"/>
      <c r="E11" s="1022"/>
      <c r="F11" s="1043">
        <f>E11*11</f>
        <v>0</v>
      </c>
      <c r="G11" s="1715"/>
      <c r="H11" s="1716"/>
      <c r="I11" s="1716"/>
      <c r="J11" s="1717"/>
    </row>
    <row r="12" spans="1:12" ht="15" customHeight="1" thickBot="1" x14ac:dyDescent="0.25">
      <c r="A12" s="1849"/>
      <c r="B12" s="1716"/>
      <c r="C12" s="1716"/>
      <c r="D12" s="1844"/>
      <c r="E12" s="1022"/>
      <c r="F12" s="1043">
        <f>E12*11</f>
        <v>0</v>
      </c>
      <c r="G12" s="1715"/>
      <c r="H12" s="1716"/>
      <c r="I12" s="1716"/>
      <c r="J12" s="1717"/>
    </row>
    <row r="13" spans="1:12" ht="16.5" thickBot="1" x14ac:dyDescent="0.25">
      <c r="A13" s="921"/>
      <c r="B13" s="426"/>
      <c r="C13" s="922"/>
      <c r="D13" s="922"/>
      <c r="E13" s="923" t="s">
        <v>47</v>
      </c>
      <c r="F13" s="1044">
        <f>SUM(F8:F12)</f>
        <v>0</v>
      </c>
      <c r="G13" s="532"/>
      <c r="H13" s="426"/>
      <c r="I13" s="426"/>
      <c r="J13" s="426"/>
    </row>
    <row r="14" spans="1:12" ht="10.15" customHeight="1" thickBot="1" x14ac:dyDescent="0.25">
      <c r="A14" s="921"/>
      <c r="B14" s="426"/>
      <c r="C14" s="922"/>
      <c r="D14" s="922"/>
      <c r="E14" s="924"/>
      <c r="F14" s="895"/>
      <c r="G14" s="532"/>
      <c r="H14" s="426"/>
      <c r="I14" s="426"/>
      <c r="J14" s="426"/>
    </row>
    <row r="15" spans="1:12" ht="45" customHeight="1" thickBot="1" x14ac:dyDescent="0.25">
      <c r="A15" s="1869" t="s">
        <v>845</v>
      </c>
      <c r="B15" s="1870"/>
      <c r="C15" s="1870"/>
      <c r="D15" s="1870"/>
      <c r="E15" s="1870"/>
      <c r="F15" s="1870"/>
      <c r="G15" s="1870"/>
      <c r="H15" s="1870"/>
      <c r="I15" s="1870"/>
      <c r="J15" s="1871"/>
    </row>
    <row r="16" spans="1:12" ht="30.75" thickBot="1" x14ac:dyDescent="0.25">
      <c r="A16" s="1850" t="s">
        <v>842</v>
      </c>
      <c r="B16" s="1851"/>
      <c r="C16" s="1851"/>
      <c r="D16" s="1852"/>
      <c r="E16" s="469" t="s">
        <v>846</v>
      </c>
      <c r="F16" s="469" t="s">
        <v>926</v>
      </c>
      <c r="G16" s="1853" t="s">
        <v>843</v>
      </c>
      <c r="H16" s="1853"/>
      <c r="I16" s="1853"/>
      <c r="J16" s="1854"/>
    </row>
    <row r="17" spans="1:10" ht="15" customHeight="1" x14ac:dyDescent="0.2">
      <c r="A17" s="1855"/>
      <c r="B17" s="1856"/>
      <c r="C17" s="1856"/>
      <c r="D17" s="1857"/>
      <c r="E17" s="1019">
        <v>0</v>
      </c>
      <c r="F17" s="1043">
        <f>E17*2*60</f>
        <v>0</v>
      </c>
      <c r="G17" s="1718"/>
      <c r="H17" s="1719"/>
      <c r="I17" s="1719"/>
      <c r="J17" s="1720"/>
    </row>
    <row r="18" spans="1:10" ht="15" customHeight="1" x14ac:dyDescent="0.2">
      <c r="A18" s="1849"/>
      <c r="B18" s="1716"/>
      <c r="C18" s="1716"/>
      <c r="D18" s="1844"/>
      <c r="E18" s="1022"/>
      <c r="F18" s="1043">
        <f>E18*2*60</f>
        <v>0</v>
      </c>
      <c r="G18" s="1715"/>
      <c r="H18" s="1716"/>
      <c r="I18" s="1716"/>
      <c r="J18" s="1717"/>
    </row>
    <row r="19" spans="1:10" ht="15" customHeight="1" x14ac:dyDescent="0.2">
      <c r="A19" s="1849"/>
      <c r="B19" s="1716"/>
      <c r="C19" s="1716"/>
      <c r="D19" s="1844"/>
      <c r="E19" s="1022"/>
      <c r="F19" s="1043">
        <f>E19*2*60</f>
        <v>0</v>
      </c>
      <c r="G19" s="1715"/>
      <c r="H19" s="1716"/>
      <c r="I19" s="1716"/>
      <c r="J19" s="1717"/>
    </row>
    <row r="20" spans="1:10" ht="15" customHeight="1" x14ac:dyDescent="0.2">
      <c r="A20" s="1849"/>
      <c r="B20" s="1716"/>
      <c r="C20" s="1716"/>
      <c r="D20" s="1844"/>
      <c r="E20" s="1022"/>
      <c r="F20" s="1043">
        <f>E20*2*60</f>
        <v>0</v>
      </c>
      <c r="G20" s="1715"/>
      <c r="H20" s="1716"/>
      <c r="I20" s="1716"/>
      <c r="J20" s="1717"/>
    </row>
    <row r="21" spans="1:10" ht="15" customHeight="1" thickBot="1" x14ac:dyDescent="0.25">
      <c r="A21" s="1849"/>
      <c r="B21" s="1716"/>
      <c r="C21" s="1716"/>
      <c r="D21" s="1844"/>
      <c r="E21" s="1022"/>
      <c r="F21" s="1043">
        <f>E21*2*60</f>
        <v>0</v>
      </c>
      <c r="G21" s="1715"/>
      <c r="H21" s="1716"/>
      <c r="I21" s="1716"/>
      <c r="J21" s="1717"/>
    </row>
    <row r="22" spans="1:10" ht="16.5" thickBot="1" x14ac:dyDescent="0.25">
      <c r="A22" s="921"/>
      <c r="B22" s="426"/>
      <c r="C22" s="922"/>
      <c r="D22" s="922"/>
      <c r="E22" s="923" t="s">
        <v>47</v>
      </c>
      <c r="F22" s="1044">
        <f>SUM(F17:F21)</f>
        <v>0</v>
      </c>
      <c r="G22" s="532"/>
      <c r="H22" s="426"/>
      <c r="I22" s="426"/>
      <c r="J22" s="426"/>
    </row>
    <row r="23" spans="1:10" ht="10.15" customHeight="1" thickBot="1" x14ac:dyDescent="0.25">
      <c r="A23" s="921"/>
      <c r="B23" s="426"/>
      <c r="C23" s="922"/>
      <c r="D23" s="922"/>
      <c r="E23" s="924"/>
      <c r="F23" s="895"/>
      <c r="G23" s="532"/>
      <c r="H23" s="426"/>
      <c r="I23" s="426"/>
      <c r="J23" s="426"/>
    </row>
    <row r="24" spans="1:10" ht="45" customHeight="1" thickBot="1" x14ac:dyDescent="0.25">
      <c r="A24" s="1866" t="s">
        <v>848</v>
      </c>
      <c r="B24" s="1867"/>
      <c r="C24" s="1867"/>
      <c r="D24" s="1867"/>
      <c r="E24" s="1867"/>
      <c r="F24" s="1867"/>
      <c r="G24" s="1867"/>
      <c r="H24" s="1867"/>
      <c r="I24" s="1867"/>
      <c r="J24" s="1868"/>
    </row>
    <row r="25" spans="1:10" ht="30.75" thickBot="1" x14ac:dyDescent="0.25">
      <c r="A25" s="1850" t="s">
        <v>842</v>
      </c>
      <c r="B25" s="1851"/>
      <c r="C25" s="1851"/>
      <c r="D25" s="1852"/>
      <c r="E25" s="469" t="s">
        <v>846</v>
      </c>
      <c r="F25" s="469" t="s">
        <v>926</v>
      </c>
      <c r="G25" s="1853" t="s">
        <v>843</v>
      </c>
      <c r="H25" s="1853"/>
      <c r="I25" s="1853"/>
      <c r="J25" s="1854"/>
    </row>
    <row r="26" spans="1:10" ht="15" customHeight="1" x14ac:dyDescent="0.2">
      <c r="A26" s="1855"/>
      <c r="B26" s="1856"/>
      <c r="C26" s="1856"/>
      <c r="D26" s="1857"/>
      <c r="E26" s="1019">
        <v>0</v>
      </c>
      <c r="F26" s="1043">
        <f>E26*2*60</f>
        <v>0</v>
      </c>
      <c r="G26" s="1718"/>
      <c r="H26" s="1719"/>
      <c r="I26" s="1719"/>
      <c r="J26" s="1720"/>
    </row>
    <row r="27" spans="1:10" ht="15" customHeight="1" x14ac:dyDescent="0.2">
      <c r="A27" s="1849"/>
      <c r="B27" s="1716"/>
      <c r="C27" s="1716"/>
      <c r="D27" s="1844"/>
      <c r="E27" s="1022"/>
      <c r="F27" s="1043">
        <f>E27*2*60</f>
        <v>0</v>
      </c>
      <c r="G27" s="1715"/>
      <c r="H27" s="1716"/>
      <c r="I27" s="1716"/>
      <c r="J27" s="1717"/>
    </row>
    <row r="28" spans="1:10" ht="15" customHeight="1" x14ac:dyDescent="0.2">
      <c r="A28" s="1849"/>
      <c r="B28" s="1716"/>
      <c r="C28" s="1716"/>
      <c r="D28" s="1844"/>
      <c r="E28" s="1022"/>
      <c r="F28" s="1043">
        <f>E28*2*60</f>
        <v>0</v>
      </c>
      <c r="G28" s="1715"/>
      <c r="H28" s="1716"/>
      <c r="I28" s="1716"/>
      <c r="J28" s="1717"/>
    </row>
    <row r="29" spans="1:10" ht="15" customHeight="1" x14ac:dyDescent="0.2">
      <c r="A29" s="1849"/>
      <c r="B29" s="1716"/>
      <c r="C29" s="1716"/>
      <c r="D29" s="1844"/>
      <c r="E29" s="1022"/>
      <c r="F29" s="1043">
        <f>E29*2*60</f>
        <v>0</v>
      </c>
      <c r="G29" s="1715"/>
      <c r="H29" s="1716"/>
      <c r="I29" s="1716"/>
      <c r="J29" s="1717"/>
    </row>
    <row r="30" spans="1:10" ht="15" customHeight="1" thickBot="1" x14ac:dyDescent="0.25">
      <c r="A30" s="1849"/>
      <c r="B30" s="1716"/>
      <c r="C30" s="1716"/>
      <c r="D30" s="1844"/>
      <c r="E30" s="1022"/>
      <c r="F30" s="1043">
        <f>E30*2*60</f>
        <v>0</v>
      </c>
      <c r="G30" s="1715"/>
      <c r="H30" s="1716"/>
      <c r="I30" s="1716"/>
      <c r="J30" s="1717"/>
    </row>
    <row r="31" spans="1:10" ht="16.5" thickBot="1" x14ac:dyDescent="0.25">
      <c r="A31" s="925"/>
      <c r="B31" s="426"/>
      <c r="C31" s="922"/>
      <c r="D31" s="922"/>
      <c r="E31" s="923" t="s">
        <v>47</v>
      </c>
      <c r="F31" s="1044">
        <f>SUM(F26:F30)</f>
        <v>0</v>
      </c>
      <c r="G31" s="532"/>
      <c r="H31" s="426"/>
      <c r="I31" s="426"/>
      <c r="J31" s="426"/>
    </row>
    <row r="32" spans="1:10" ht="20.100000000000001" customHeight="1" thickBot="1" x14ac:dyDescent="0.25">
      <c r="A32" s="926"/>
      <c r="B32" s="426"/>
      <c r="C32" s="922"/>
      <c r="D32" s="922"/>
      <c r="E32" s="924"/>
      <c r="F32" s="895"/>
      <c r="G32" s="532"/>
      <c r="H32" s="426"/>
      <c r="I32" s="426"/>
      <c r="J32" s="426"/>
    </row>
    <row r="33" spans="1:10" ht="60" customHeight="1" thickBot="1" x14ac:dyDescent="0.25">
      <c r="A33" s="1863" t="s">
        <v>847</v>
      </c>
      <c r="B33" s="1864"/>
      <c r="C33" s="1864"/>
      <c r="D33" s="1864"/>
      <c r="E33" s="1864"/>
      <c r="F33" s="1864"/>
      <c r="G33" s="1864"/>
      <c r="H33" s="1864"/>
      <c r="I33" s="1864"/>
      <c r="J33" s="1865"/>
    </row>
    <row r="34" spans="1:10" s="96" customFormat="1" ht="30.75" thickBot="1" x14ac:dyDescent="0.25">
      <c r="A34" s="1850" t="s">
        <v>842</v>
      </c>
      <c r="B34" s="1851"/>
      <c r="C34" s="1851"/>
      <c r="D34" s="1852" t="s">
        <v>841</v>
      </c>
      <c r="E34" s="469" t="s">
        <v>846</v>
      </c>
      <c r="F34" s="469" t="s">
        <v>926</v>
      </c>
      <c r="G34" s="1853" t="s">
        <v>843</v>
      </c>
      <c r="H34" s="1853"/>
      <c r="I34" s="1853"/>
      <c r="J34" s="1854"/>
    </row>
    <row r="35" spans="1:10" ht="15" customHeight="1" x14ac:dyDescent="0.2">
      <c r="A35" s="1855"/>
      <c r="B35" s="1856"/>
      <c r="C35" s="1856"/>
      <c r="D35" s="1857"/>
      <c r="E35" s="1019">
        <v>0</v>
      </c>
      <c r="F35" s="1043">
        <f t="shared" ref="F35:F40" si="0">E35*2*110</f>
        <v>0</v>
      </c>
      <c r="G35" s="1718"/>
      <c r="H35" s="1719"/>
      <c r="I35" s="1719"/>
      <c r="J35" s="1720"/>
    </row>
    <row r="36" spans="1:10" ht="15" customHeight="1" x14ac:dyDescent="0.2">
      <c r="A36" s="1849"/>
      <c r="B36" s="1716"/>
      <c r="C36" s="1716"/>
      <c r="D36" s="1844"/>
      <c r="E36" s="1022"/>
      <c r="F36" s="1043">
        <f t="shared" si="0"/>
        <v>0</v>
      </c>
      <c r="G36" s="1715"/>
      <c r="H36" s="1716"/>
      <c r="I36" s="1716"/>
      <c r="J36" s="1717"/>
    </row>
    <row r="37" spans="1:10" ht="15" customHeight="1" x14ac:dyDescent="0.2">
      <c r="A37" s="1849"/>
      <c r="B37" s="1716"/>
      <c r="C37" s="1716"/>
      <c r="D37" s="1844"/>
      <c r="E37" s="1022"/>
      <c r="F37" s="1043">
        <f t="shared" si="0"/>
        <v>0</v>
      </c>
      <c r="G37" s="1715"/>
      <c r="H37" s="1716"/>
      <c r="I37" s="1716"/>
      <c r="J37" s="1717"/>
    </row>
    <row r="38" spans="1:10" ht="15" customHeight="1" x14ac:dyDescent="0.2">
      <c r="A38" s="1849"/>
      <c r="B38" s="1716"/>
      <c r="C38" s="1716"/>
      <c r="D38" s="1844"/>
      <c r="E38" s="1022"/>
      <c r="F38" s="1043">
        <f t="shared" si="0"/>
        <v>0</v>
      </c>
      <c r="G38" s="1715"/>
      <c r="H38" s="1716"/>
      <c r="I38" s="1716"/>
      <c r="J38" s="1717"/>
    </row>
    <row r="39" spans="1:10" ht="15" customHeight="1" x14ac:dyDescent="0.2">
      <c r="A39" s="1849"/>
      <c r="B39" s="1716"/>
      <c r="C39" s="1716"/>
      <c r="D39" s="1844"/>
      <c r="E39" s="1022"/>
      <c r="F39" s="1043">
        <f t="shared" si="0"/>
        <v>0</v>
      </c>
      <c r="G39" s="1715"/>
      <c r="H39" s="1716"/>
      <c r="I39" s="1716"/>
      <c r="J39" s="1717"/>
    </row>
    <row r="40" spans="1:10" ht="15" customHeight="1" thickBot="1" x14ac:dyDescent="0.25">
      <c r="A40" s="1849"/>
      <c r="B40" s="1716"/>
      <c r="C40" s="1716"/>
      <c r="D40" s="1844"/>
      <c r="E40" s="1022"/>
      <c r="F40" s="1043">
        <f t="shared" si="0"/>
        <v>0</v>
      </c>
      <c r="G40" s="1715"/>
      <c r="H40" s="1716"/>
      <c r="I40" s="1716"/>
      <c r="J40" s="1717"/>
    </row>
    <row r="41" spans="1:10" ht="16.5" thickBot="1" x14ac:dyDescent="0.25">
      <c r="A41" s="925"/>
      <c r="B41" s="426"/>
      <c r="C41" s="922"/>
      <c r="D41" s="922"/>
      <c r="E41" s="923" t="s">
        <v>47</v>
      </c>
      <c r="F41" s="1044">
        <f>SUM(F35:F40)</f>
        <v>0</v>
      </c>
      <c r="G41" s="532"/>
      <c r="H41" s="426"/>
      <c r="I41" s="426"/>
      <c r="J41" s="925"/>
    </row>
  </sheetData>
  <sheetProtection sheet="1" objects="1" scenarios="1"/>
  <mergeCells count="59">
    <mergeCell ref="A11:D11"/>
    <mergeCell ref="G11:J11"/>
    <mergeCell ref="A6:J6"/>
    <mergeCell ref="A7:D7"/>
    <mergeCell ref="G7:J7"/>
    <mergeCell ref="A8:D8"/>
    <mergeCell ref="G8:J8"/>
    <mergeCell ref="A9:D9"/>
    <mergeCell ref="A28:D28"/>
    <mergeCell ref="G28:J28"/>
    <mergeCell ref="G20:J20"/>
    <mergeCell ref="G19:J19"/>
    <mergeCell ref="G9:J9"/>
    <mergeCell ref="G16:J16"/>
    <mergeCell ref="A24:J24"/>
    <mergeCell ref="A25:D25"/>
    <mergeCell ref="G25:J25"/>
    <mergeCell ref="A26:D26"/>
    <mergeCell ref="G26:J26"/>
    <mergeCell ref="A20:D20"/>
    <mergeCell ref="G21:J21"/>
    <mergeCell ref="A15:J15"/>
    <mergeCell ref="A10:D10"/>
    <mergeCell ref="G10:J10"/>
    <mergeCell ref="A33:J33"/>
    <mergeCell ref="A12:D12"/>
    <mergeCell ref="G12:J12"/>
    <mergeCell ref="G17:J17"/>
    <mergeCell ref="G18:J18"/>
    <mergeCell ref="A29:D29"/>
    <mergeCell ref="G29:J29"/>
    <mergeCell ref="A30:D30"/>
    <mergeCell ref="G30:J30"/>
    <mergeCell ref="A16:D16"/>
    <mergeCell ref="A21:D21"/>
    <mergeCell ref="A19:D19"/>
    <mergeCell ref="A18:D18"/>
    <mergeCell ref="A17:D17"/>
    <mergeCell ref="A27:D27"/>
    <mergeCell ref="G27:J27"/>
    <mergeCell ref="A1:J1"/>
    <mergeCell ref="B2:G2"/>
    <mergeCell ref="I2:J2"/>
    <mergeCell ref="B3:F3"/>
    <mergeCell ref="A4:J4"/>
    <mergeCell ref="A34:D34"/>
    <mergeCell ref="G34:J34"/>
    <mergeCell ref="A35:D35"/>
    <mergeCell ref="G35:J35"/>
    <mergeCell ref="A36:D36"/>
    <mergeCell ref="G36:J36"/>
    <mergeCell ref="A40:D40"/>
    <mergeCell ref="G40:J40"/>
    <mergeCell ref="A37:D37"/>
    <mergeCell ref="G37:J37"/>
    <mergeCell ref="A38:D38"/>
    <mergeCell ref="G38:J38"/>
    <mergeCell ref="A39:D39"/>
    <mergeCell ref="G39:J39"/>
  </mergeCells>
  <printOptions horizontalCentered="1"/>
  <pageMargins left="0" right="0" top="0.5" bottom="0.5" header="0.5" footer="0.5"/>
  <pageSetup scale="80" orientation="landscape" r:id="rId1"/>
  <headerFooter alignWithMargins="0">
    <oddFooter>&amp;L&amp;8&amp;F&amp;C&amp;P&amp;R&amp;8&amp;A</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L200"/>
  <sheetViews>
    <sheetView view="pageBreakPreview" topLeftCell="A88" zoomScaleNormal="100" zoomScaleSheetLayoutView="100" workbookViewId="0">
      <selection activeCell="D37" sqref="D37:J37"/>
    </sheetView>
  </sheetViews>
  <sheetFormatPr defaultRowHeight="12.75" x14ac:dyDescent="0.2"/>
  <cols>
    <col min="1" max="1" width="24.83203125" customWidth="1"/>
    <col min="2" max="2" width="15.83203125" customWidth="1"/>
    <col min="3" max="3" width="10.83203125" customWidth="1"/>
    <col min="4" max="4" width="12.83203125" customWidth="1"/>
    <col min="5" max="6" width="14.83203125" customWidth="1"/>
    <col min="7" max="7" width="11.83203125" customWidth="1"/>
    <col min="8" max="8" width="14.83203125" customWidth="1"/>
    <col min="9" max="9" width="10.83203125" customWidth="1"/>
    <col min="10" max="10" width="12.83203125" customWidth="1"/>
  </cols>
  <sheetData>
    <row r="1" spans="1:12" s="253" customFormat="1" ht="30" customHeight="1" thickBot="1" x14ac:dyDescent="0.4">
      <c r="A1" s="1649" t="s">
        <v>383</v>
      </c>
      <c r="B1" s="1650"/>
      <c r="C1" s="1650"/>
      <c r="D1" s="1650"/>
      <c r="E1" s="1650"/>
      <c r="F1" s="1650"/>
      <c r="G1" s="1650"/>
      <c r="H1" s="1650"/>
      <c r="I1" s="1650"/>
      <c r="J1" s="1651"/>
      <c r="L1" s="254"/>
    </row>
    <row r="2" spans="1:12" ht="18" customHeight="1" x14ac:dyDescent="0.2">
      <c r="A2" s="458" t="s">
        <v>48</v>
      </c>
      <c r="B2" s="1833" t="str">
        <f>IF('Instructions - READ FIRST'!$C$11="","",'Instructions - READ FIRST'!$C$11)</f>
        <v/>
      </c>
      <c r="C2" s="1833"/>
      <c r="D2" s="1833"/>
      <c r="E2" s="1833"/>
      <c r="F2" s="1833"/>
      <c r="G2" s="1833"/>
      <c r="H2" s="368" t="s">
        <v>7</v>
      </c>
      <c r="I2" s="1858" t="str">
        <f>IF('Instructions - READ FIRST'!$C$13="","",'Instructions - READ FIRST'!$C$13)</f>
        <v/>
      </c>
      <c r="J2" s="1859"/>
      <c r="K2" s="38"/>
    </row>
    <row r="3" spans="1:12" ht="18" customHeight="1" thickBot="1" x14ac:dyDescent="0.25">
      <c r="A3" s="460" t="s">
        <v>49</v>
      </c>
      <c r="B3" s="1835" t="str">
        <f>IF('Instructions - READ FIRST'!$C$12="","",'Instructions - READ FIRST'!$C$12)</f>
        <v/>
      </c>
      <c r="C3" s="1835"/>
      <c r="D3" s="1835"/>
      <c r="E3" s="1835"/>
      <c r="F3" s="1835"/>
      <c r="G3" s="550" t="s">
        <v>2</v>
      </c>
      <c r="H3" s="600" t="str">
        <f>IF('Instructions - READ FIRST'!$C$14="","",'Instructions - READ FIRST'!$C$14)</f>
        <v/>
      </c>
      <c r="I3" s="464" t="s">
        <v>79</v>
      </c>
      <c r="J3" s="445" t="str">
        <f>IF('Instructions - READ FIRST'!$C$15="","",'Instructions - READ FIRST'!$C$15)</f>
        <v/>
      </c>
      <c r="K3" s="38"/>
    </row>
    <row r="4" spans="1:12" ht="39.950000000000003" customHeight="1" thickBot="1" x14ac:dyDescent="0.25">
      <c r="A4" s="1860" t="s">
        <v>522</v>
      </c>
      <c r="B4" s="1861"/>
      <c r="C4" s="1861"/>
      <c r="D4" s="1861"/>
      <c r="E4" s="1861"/>
      <c r="F4" s="1861"/>
      <c r="G4" s="1861"/>
      <c r="H4" s="1861"/>
      <c r="I4" s="1861"/>
      <c r="J4" s="1862"/>
      <c r="K4" s="38"/>
    </row>
    <row r="5" spans="1:12" ht="13.5" thickBot="1" x14ac:dyDescent="0.25">
      <c r="A5" s="426"/>
      <c r="B5" s="426"/>
      <c r="C5" s="426"/>
      <c r="D5" s="427"/>
      <c r="E5" s="428"/>
      <c r="F5" s="426"/>
      <c r="G5" s="426"/>
      <c r="H5" s="426"/>
      <c r="I5" s="426"/>
      <c r="J5" s="429"/>
    </row>
    <row r="6" spans="1:12" ht="21.95" customHeight="1" thickBot="1" x14ac:dyDescent="0.25">
      <c r="A6" s="1503" t="s">
        <v>373</v>
      </c>
      <c r="B6" s="1504"/>
      <c r="C6" s="1504"/>
      <c r="D6" s="1504"/>
      <c r="E6" s="1504"/>
      <c r="F6" s="1504"/>
      <c r="G6" s="1504"/>
      <c r="H6" s="1504"/>
      <c r="I6" s="1504"/>
      <c r="J6" s="1505"/>
    </row>
    <row r="7" spans="1:12" ht="8.1" customHeight="1" thickBot="1" x14ac:dyDescent="0.35">
      <c r="A7" s="601"/>
      <c r="B7" s="602"/>
      <c r="C7" s="602"/>
      <c r="D7" s="602"/>
      <c r="E7" s="602"/>
      <c r="F7" s="602"/>
      <c r="G7" s="602"/>
      <c r="H7" s="602"/>
      <c r="I7" s="603"/>
      <c r="J7" s="604"/>
    </row>
    <row r="8" spans="1:12" ht="16.5" thickBot="1" x14ac:dyDescent="0.3">
      <c r="A8" s="1911" t="s">
        <v>211</v>
      </c>
      <c r="B8" s="1912"/>
      <c r="C8" s="1903" t="s">
        <v>466</v>
      </c>
      <c r="D8" s="605"/>
      <c r="E8" s="605"/>
      <c r="F8" s="606"/>
      <c r="G8" s="426"/>
      <c r="H8" s="426"/>
      <c r="I8" s="426"/>
      <c r="J8" s="607"/>
    </row>
    <row r="9" spans="1:12" ht="16.5" thickBot="1" x14ac:dyDescent="0.3">
      <c r="A9" s="1960" t="s">
        <v>210</v>
      </c>
      <c r="B9" s="1961"/>
      <c r="C9" s="1904"/>
      <c r="D9" s="1957" t="s">
        <v>93</v>
      </c>
      <c r="E9" s="1957"/>
      <c r="F9" s="1957"/>
      <c r="G9" s="1957"/>
      <c r="H9" s="1957"/>
      <c r="I9" s="1957"/>
      <c r="J9" s="1958"/>
      <c r="K9" s="38"/>
    </row>
    <row r="10" spans="1:12" x14ac:dyDescent="0.2">
      <c r="A10" s="1878"/>
      <c r="B10" s="1758"/>
      <c r="C10" s="1045"/>
      <c r="D10" s="1882"/>
      <c r="E10" s="1883"/>
      <c r="F10" s="1883"/>
      <c r="G10" s="1883"/>
      <c r="H10" s="1883"/>
      <c r="I10" s="1883"/>
      <c r="J10" s="1884"/>
      <c r="K10" s="38"/>
    </row>
    <row r="11" spans="1:12" x14ac:dyDescent="0.2">
      <c r="A11" s="1879"/>
      <c r="B11" s="1752"/>
      <c r="C11" s="1046"/>
      <c r="D11" s="1875"/>
      <c r="E11" s="1876"/>
      <c r="F11" s="1876"/>
      <c r="G11" s="1876"/>
      <c r="H11" s="1876"/>
      <c r="I11" s="1876"/>
      <c r="J11" s="1877"/>
    </row>
    <row r="12" spans="1:12" x14ac:dyDescent="0.2">
      <c r="A12" s="1879"/>
      <c r="B12" s="1752"/>
      <c r="C12" s="1046"/>
      <c r="D12" s="1875"/>
      <c r="E12" s="1876"/>
      <c r="F12" s="1876"/>
      <c r="G12" s="1876"/>
      <c r="H12" s="1876"/>
      <c r="I12" s="1876"/>
      <c r="J12" s="1877"/>
    </row>
    <row r="13" spans="1:12" ht="13.5" thickBot="1" x14ac:dyDescent="0.25">
      <c r="A13" s="1879"/>
      <c r="B13" s="1752"/>
      <c r="C13" s="1047"/>
      <c r="D13" s="1906"/>
      <c r="E13" s="1907"/>
      <c r="F13" s="1907"/>
      <c r="G13" s="1907"/>
      <c r="H13" s="1907"/>
      <c r="I13" s="1907"/>
      <c r="J13" s="1908"/>
    </row>
    <row r="14" spans="1:12" ht="16.5" thickBot="1" x14ac:dyDescent="0.25">
      <c r="A14" s="608"/>
      <c r="B14" s="659" t="s">
        <v>47</v>
      </c>
      <c r="C14" s="1048">
        <f>SUM(C10:C13)</f>
        <v>0</v>
      </c>
      <c r="D14" s="474"/>
      <c r="E14" s="474"/>
      <c r="F14" s="474"/>
      <c r="G14" s="610"/>
      <c r="H14" s="557"/>
      <c r="I14" s="611"/>
      <c r="J14" s="612"/>
    </row>
    <row r="15" spans="1:12" ht="8.1" customHeight="1" thickBot="1" x14ac:dyDescent="0.25">
      <c r="A15" s="608"/>
      <c r="B15" s="557"/>
      <c r="C15" s="557"/>
      <c r="D15" s="426"/>
      <c r="E15" s="426"/>
      <c r="F15" s="557"/>
      <c r="G15" s="557"/>
      <c r="H15" s="557"/>
      <c r="I15" s="557"/>
      <c r="J15" s="613"/>
    </row>
    <row r="16" spans="1:12" ht="16.5" thickBot="1" x14ac:dyDescent="0.3">
      <c r="A16" s="1962" t="s">
        <v>215</v>
      </c>
      <c r="B16" s="1963"/>
      <c r="C16" s="1903" t="s">
        <v>466</v>
      </c>
      <c r="D16" s="614"/>
      <c r="E16" s="614"/>
      <c r="F16" s="574"/>
      <c r="G16" s="557"/>
      <c r="H16" s="557"/>
      <c r="I16" s="557"/>
      <c r="J16" s="615"/>
    </row>
    <row r="17" spans="1:11" ht="16.5" thickBot="1" x14ac:dyDescent="0.3">
      <c r="A17" s="1901" t="s">
        <v>210</v>
      </c>
      <c r="B17" s="1902"/>
      <c r="C17" s="1904"/>
      <c r="D17" s="1956" t="s">
        <v>93</v>
      </c>
      <c r="E17" s="1957"/>
      <c r="F17" s="1957"/>
      <c r="G17" s="1957"/>
      <c r="H17" s="1957"/>
      <c r="I17" s="1957"/>
      <c r="J17" s="1958"/>
      <c r="K17" s="38"/>
    </row>
    <row r="18" spans="1:11" x14ac:dyDescent="0.2">
      <c r="A18" s="1878"/>
      <c r="B18" s="1758"/>
      <c r="C18" s="1045"/>
      <c r="D18" s="1882"/>
      <c r="E18" s="1883"/>
      <c r="F18" s="1883"/>
      <c r="G18" s="1883"/>
      <c r="H18" s="1883"/>
      <c r="I18" s="1883"/>
      <c r="J18" s="1884"/>
      <c r="K18" s="38"/>
    </row>
    <row r="19" spans="1:11" x14ac:dyDescent="0.2">
      <c r="A19" s="1879"/>
      <c r="B19" s="1752"/>
      <c r="C19" s="1046"/>
      <c r="D19" s="1875"/>
      <c r="E19" s="1876"/>
      <c r="F19" s="1876"/>
      <c r="G19" s="1876"/>
      <c r="H19" s="1876"/>
      <c r="I19" s="1876"/>
      <c r="J19" s="1877"/>
    </row>
    <row r="20" spans="1:11" x14ac:dyDescent="0.2">
      <c r="A20" s="1879"/>
      <c r="B20" s="1752"/>
      <c r="C20" s="1046"/>
      <c r="D20" s="1875"/>
      <c r="E20" s="1876"/>
      <c r="F20" s="1876"/>
      <c r="G20" s="1876"/>
      <c r="H20" s="1876"/>
      <c r="I20" s="1876"/>
      <c r="J20" s="1877"/>
    </row>
    <row r="21" spans="1:11" ht="13.5" thickBot="1" x14ac:dyDescent="0.25">
      <c r="A21" s="1879"/>
      <c r="B21" s="1752"/>
      <c r="C21" s="1047"/>
      <c r="D21" s="1906"/>
      <c r="E21" s="1907"/>
      <c r="F21" s="1907"/>
      <c r="G21" s="1907"/>
      <c r="H21" s="1907"/>
      <c r="I21" s="1907"/>
      <c r="J21" s="1908"/>
    </row>
    <row r="22" spans="1:11" ht="16.5" thickBot="1" x14ac:dyDescent="0.3">
      <c r="A22" s="608"/>
      <c r="B22" s="660" t="s">
        <v>47</v>
      </c>
      <c r="C22" s="1049">
        <f>SUM(C18:C21)</f>
        <v>0</v>
      </c>
      <c r="D22" s="474"/>
      <c r="E22" s="474"/>
      <c r="F22" s="474"/>
      <c r="G22" s="610"/>
      <c r="H22" s="557"/>
      <c r="I22" s="611"/>
      <c r="J22" s="612"/>
    </row>
    <row r="23" spans="1:11" ht="8.1" customHeight="1" thickBot="1" x14ac:dyDescent="0.25">
      <c r="A23" s="608"/>
      <c r="B23" s="557"/>
      <c r="C23" s="557"/>
      <c r="D23" s="426"/>
      <c r="E23" s="426"/>
      <c r="F23" s="557"/>
      <c r="G23" s="557"/>
      <c r="H23" s="557"/>
      <c r="I23" s="557"/>
      <c r="J23" s="613"/>
    </row>
    <row r="24" spans="1:11" ht="16.5" thickBot="1" x14ac:dyDescent="0.3">
      <c r="A24" s="1896" t="s">
        <v>212</v>
      </c>
      <c r="B24" s="1897"/>
      <c r="C24" s="1903" t="s">
        <v>466</v>
      </c>
      <c r="D24" s="614"/>
      <c r="E24" s="614"/>
      <c r="F24" s="661"/>
      <c r="G24" s="557"/>
      <c r="H24" s="557"/>
      <c r="I24" s="557"/>
      <c r="J24" s="615"/>
    </row>
    <row r="25" spans="1:11" ht="16.5" thickBot="1" x14ac:dyDescent="0.3">
      <c r="A25" s="1901" t="s">
        <v>210</v>
      </c>
      <c r="B25" s="1902"/>
      <c r="C25" s="1904"/>
      <c r="D25" s="1959" t="s">
        <v>93</v>
      </c>
      <c r="E25" s="1725"/>
      <c r="F25" s="1725"/>
      <c r="G25" s="1725"/>
      <c r="H25" s="1725"/>
      <c r="I25" s="1725"/>
      <c r="J25" s="1726"/>
    </row>
    <row r="26" spans="1:11" x14ac:dyDescent="0.2">
      <c r="A26" s="1878"/>
      <c r="B26" s="1758"/>
      <c r="C26" s="1045"/>
      <c r="D26" s="1882"/>
      <c r="E26" s="1883"/>
      <c r="F26" s="1883"/>
      <c r="G26" s="1883"/>
      <c r="H26" s="1883"/>
      <c r="I26" s="1883"/>
      <c r="J26" s="1884"/>
    </row>
    <row r="27" spans="1:11" x14ac:dyDescent="0.2">
      <c r="A27" s="1879"/>
      <c r="B27" s="1752"/>
      <c r="C27" s="1046"/>
      <c r="D27" s="1875"/>
      <c r="E27" s="1876"/>
      <c r="F27" s="1876"/>
      <c r="G27" s="1876"/>
      <c r="H27" s="1876"/>
      <c r="I27" s="1876"/>
      <c r="J27" s="1877"/>
    </row>
    <row r="28" spans="1:11" x14ac:dyDescent="0.2">
      <c r="A28" s="1879"/>
      <c r="B28" s="1752"/>
      <c r="C28" s="1046"/>
      <c r="D28" s="1875"/>
      <c r="E28" s="1876"/>
      <c r="F28" s="1876"/>
      <c r="G28" s="1876"/>
      <c r="H28" s="1876"/>
      <c r="I28" s="1876"/>
      <c r="J28" s="1877"/>
    </row>
    <row r="29" spans="1:11" ht="13.5" thickBot="1" x14ac:dyDescent="0.25">
      <c r="A29" s="1879"/>
      <c r="B29" s="1752"/>
      <c r="C29" s="1047"/>
      <c r="D29" s="1906"/>
      <c r="E29" s="1907"/>
      <c r="F29" s="1907"/>
      <c r="G29" s="1907"/>
      <c r="H29" s="1907"/>
      <c r="I29" s="1907"/>
      <c r="J29" s="1908"/>
    </row>
    <row r="30" spans="1:11" ht="16.5" thickBot="1" x14ac:dyDescent="0.3">
      <c r="A30" s="608"/>
      <c r="B30" s="660" t="s">
        <v>47</v>
      </c>
      <c r="C30" s="1049">
        <f>SUM(C26:C29)</f>
        <v>0</v>
      </c>
      <c r="D30" s="474"/>
      <c r="E30" s="474"/>
      <c r="F30" s="474"/>
      <c r="G30" s="610"/>
      <c r="H30" s="557"/>
      <c r="I30" s="611"/>
      <c r="J30" s="612"/>
    </row>
    <row r="31" spans="1:11" ht="16.149999999999999" customHeight="1" thickBot="1" x14ac:dyDescent="0.25">
      <c r="A31" s="608"/>
      <c r="B31" s="557"/>
      <c r="C31" s="557"/>
      <c r="D31" s="426"/>
      <c r="E31" s="426"/>
      <c r="F31" s="557"/>
      <c r="G31" s="557"/>
      <c r="H31" s="557"/>
      <c r="I31" s="557"/>
      <c r="J31" s="613"/>
    </row>
    <row r="32" spans="1:11" ht="16.5" thickBot="1" x14ac:dyDescent="0.3">
      <c r="A32" s="1896" t="s">
        <v>213</v>
      </c>
      <c r="B32" s="1897"/>
      <c r="C32" s="1903" t="s">
        <v>466</v>
      </c>
      <c r="D32" s="614"/>
      <c r="E32" s="614"/>
      <c r="F32" s="557"/>
      <c r="G32" s="557"/>
      <c r="H32" s="557"/>
      <c r="I32" s="557"/>
      <c r="J32" s="615"/>
    </row>
    <row r="33" spans="1:12" ht="16.5" thickBot="1" x14ac:dyDescent="0.3">
      <c r="A33" s="1901" t="s">
        <v>210</v>
      </c>
      <c r="B33" s="1902"/>
      <c r="C33" s="1904"/>
      <c r="D33" s="1959" t="s">
        <v>93</v>
      </c>
      <c r="E33" s="1725"/>
      <c r="F33" s="1725"/>
      <c r="G33" s="1725"/>
      <c r="H33" s="1725"/>
      <c r="I33" s="1725"/>
      <c r="J33" s="1726"/>
      <c r="L33" s="38"/>
    </row>
    <row r="34" spans="1:12" x14ac:dyDescent="0.2">
      <c r="A34" s="1878"/>
      <c r="B34" s="1758"/>
      <c r="C34" s="1045"/>
      <c r="D34" s="1882"/>
      <c r="E34" s="1883"/>
      <c r="F34" s="1883"/>
      <c r="G34" s="1883"/>
      <c r="H34" s="1883"/>
      <c r="I34" s="1883"/>
      <c r="J34" s="1884"/>
      <c r="L34" s="38"/>
    </row>
    <row r="35" spans="1:12" x14ac:dyDescent="0.2">
      <c r="A35" s="1879"/>
      <c r="B35" s="1752"/>
      <c r="C35" s="1046"/>
      <c r="D35" s="1875"/>
      <c r="E35" s="1876"/>
      <c r="F35" s="1876"/>
      <c r="G35" s="1876"/>
      <c r="H35" s="1876"/>
      <c r="I35" s="1876"/>
      <c r="J35" s="1877"/>
    </row>
    <row r="36" spans="1:12" x14ac:dyDescent="0.2">
      <c r="A36" s="1879"/>
      <c r="B36" s="1752"/>
      <c r="C36" s="1046"/>
      <c r="D36" s="1875"/>
      <c r="E36" s="1876"/>
      <c r="F36" s="1876"/>
      <c r="G36" s="1876"/>
      <c r="H36" s="1876"/>
      <c r="I36" s="1876"/>
      <c r="J36" s="1877"/>
    </row>
    <row r="37" spans="1:12" ht="13.5" thickBot="1" x14ac:dyDescent="0.25">
      <c r="A37" s="1879"/>
      <c r="B37" s="1752"/>
      <c r="C37" s="1047"/>
      <c r="D37" s="1906"/>
      <c r="E37" s="1907"/>
      <c r="F37" s="1907"/>
      <c r="G37" s="1907"/>
      <c r="H37" s="1907"/>
      <c r="I37" s="1907"/>
      <c r="J37" s="1908"/>
    </row>
    <row r="38" spans="1:12" ht="16.5" thickBot="1" x14ac:dyDescent="0.3">
      <c r="A38" s="608"/>
      <c r="B38" s="660" t="s">
        <v>47</v>
      </c>
      <c r="C38" s="1049">
        <f>SUM(C34:C37)</f>
        <v>0</v>
      </c>
      <c r="D38" s="474"/>
      <c r="E38" s="474"/>
      <c r="F38" s="474"/>
      <c r="G38" s="610"/>
      <c r="H38" s="557"/>
      <c r="I38" s="611"/>
      <c r="J38" s="613"/>
    </row>
    <row r="39" spans="1:12" s="1" customFormat="1" ht="16.149999999999999" customHeight="1" thickBot="1" x14ac:dyDescent="0.25">
      <c r="A39" s="608"/>
      <c r="B39" s="557"/>
      <c r="C39" s="557"/>
      <c r="D39" s="557"/>
      <c r="E39" s="557"/>
      <c r="F39" s="557"/>
      <c r="G39" s="557"/>
      <c r="H39" s="557"/>
      <c r="I39" s="557"/>
      <c r="J39" s="613"/>
    </row>
    <row r="40" spans="1:12" ht="16.5" thickBot="1" x14ac:dyDescent="0.3">
      <c r="A40" s="1896" t="s">
        <v>214</v>
      </c>
      <c r="B40" s="1897"/>
      <c r="C40" s="1903" t="s">
        <v>466</v>
      </c>
      <c r="D40" s="616"/>
      <c r="E40" s="616"/>
      <c r="F40" s="557"/>
      <c r="G40" s="557"/>
      <c r="H40" s="557"/>
      <c r="I40" s="557"/>
      <c r="J40" s="613"/>
    </row>
    <row r="41" spans="1:12" ht="16.5" thickBot="1" x14ac:dyDescent="0.3">
      <c r="A41" s="1901" t="s">
        <v>210</v>
      </c>
      <c r="B41" s="1902"/>
      <c r="C41" s="1904"/>
      <c r="D41" s="1959" t="s">
        <v>93</v>
      </c>
      <c r="E41" s="1725"/>
      <c r="F41" s="1725"/>
      <c r="G41" s="1725"/>
      <c r="H41" s="1725"/>
      <c r="I41" s="1725"/>
      <c r="J41" s="1726"/>
    </row>
    <row r="42" spans="1:12" x14ac:dyDescent="0.2">
      <c r="A42" s="1878"/>
      <c r="B42" s="1758"/>
      <c r="C42" s="1045"/>
      <c r="D42" s="1882"/>
      <c r="E42" s="1883"/>
      <c r="F42" s="1883"/>
      <c r="G42" s="1883"/>
      <c r="H42" s="1883"/>
      <c r="I42" s="1883"/>
      <c r="J42" s="1884"/>
    </row>
    <row r="43" spans="1:12" x14ac:dyDescent="0.2">
      <c r="A43" s="1879"/>
      <c r="B43" s="1752"/>
      <c r="C43" s="1046"/>
      <c r="D43" s="1875"/>
      <c r="E43" s="1876"/>
      <c r="F43" s="1876"/>
      <c r="G43" s="1876"/>
      <c r="H43" s="1876"/>
      <c r="I43" s="1876"/>
      <c r="J43" s="1877"/>
    </row>
    <row r="44" spans="1:12" x14ac:dyDescent="0.2">
      <c r="A44" s="1879"/>
      <c r="B44" s="1752"/>
      <c r="C44" s="1046"/>
      <c r="D44" s="1875"/>
      <c r="E44" s="1876"/>
      <c r="F44" s="1876"/>
      <c r="G44" s="1876"/>
      <c r="H44" s="1876"/>
      <c r="I44" s="1876"/>
      <c r="J44" s="1877"/>
    </row>
    <row r="45" spans="1:12" ht="13.5" thickBot="1" x14ac:dyDescent="0.25">
      <c r="A45" s="1879"/>
      <c r="B45" s="1752"/>
      <c r="C45" s="1047"/>
      <c r="D45" s="1906"/>
      <c r="E45" s="1907"/>
      <c r="F45" s="1907"/>
      <c r="G45" s="1907"/>
      <c r="H45" s="1907"/>
      <c r="I45" s="1907"/>
      <c r="J45" s="1908"/>
    </row>
    <row r="46" spans="1:12" ht="16.5" thickBot="1" x14ac:dyDescent="0.3">
      <c r="A46" s="608"/>
      <c r="B46" s="660" t="s">
        <v>47</v>
      </c>
      <c r="C46" s="1049">
        <f>SUM(C42:C45)</f>
        <v>0</v>
      </c>
      <c r="D46" s="474"/>
      <c r="E46" s="474"/>
      <c r="F46" s="474"/>
      <c r="G46" s="610"/>
      <c r="H46" s="557"/>
      <c r="I46" s="611"/>
      <c r="J46" s="613"/>
    </row>
    <row r="47" spans="1:12" ht="8.1" customHeight="1" thickBot="1" x14ac:dyDescent="0.25">
      <c r="A47" s="608"/>
      <c r="B47" s="557"/>
      <c r="C47" s="557"/>
      <c r="D47" s="557"/>
      <c r="E47" s="557"/>
      <c r="F47" s="557"/>
      <c r="G47" s="557"/>
      <c r="H47" s="557"/>
      <c r="I47" s="557"/>
      <c r="J47" s="613"/>
    </row>
    <row r="48" spans="1:12" ht="16.5" thickBot="1" x14ac:dyDescent="0.3">
      <c r="A48" s="1896" t="s">
        <v>476</v>
      </c>
      <c r="B48" s="1905"/>
      <c r="C48" s="1905"/>
      <c r="D48" s="1905"/>
      <c r="E48" s="1905"/>
      <c r="F48" s="1905"/>
      <c r="G48" s="1905"/>
      <c r="H48" s="1897"/>
      <c r="I48" s="557"/>
      <c r="J48" s="613"/>
    </row>
    <row r="49" spans="1:12" ht="16.5" thickBot="1" x14ac:dyDescent="0.3">
      <c r="A49" s="1901" t="s">
        <v>210</v>
      </c>
      <c r="B49" s="1902"/>
      <c r="C49" s="662" t="s">
        <v>4</v>
      </c>
      <c r="D49" s="1966" t="s">
        <v>93</v>
      </c>
      <c r="E49" s="1967"/>
      <c r="F49" s="1957"/>
      <c r="G49" s="1957"/>
      <c r="H49" s="1957"/>
      <c r="I49" s="1957"/>
      <c r="J49" s="1958"/>
    </row>
    <row r="50" spans="1:12" x14ac:dyDescent="0.2">
      <c r="A50" s="1878"/>
      <c r="B50" s="1758"/>
      <c r="C50" s="1045"/>
      <c r="D50" s="1882"/>
      <c r="E50" s="1883"/>
      <c r="F50" s="1883"/>
      <c r="G50" s="1883"/>
      <c r="H50" s="1883"/>
      <c r="I50" s="1883"/>
      <c r="J50" s="1884"/>
    </row>
    <row r="51" spans="1:12" x14ac:dyDescent="0.2">
      <c r="A51" s="1879"/>
      <c r="B51" s="1752"/>
      <c r="C51" s="1046"/>
      <c r="D51" s="1875"/>
      <c r="E51" s="1876"/>
      <c r="F51" s="1876"/>
      <c r="G51" s="1876"/>
      <c r="H51" s="1876"/>
      <c r="I51" s="1876"/>
      <c r="J51" s="1877"/>
    </row>
    <row r="52" spans="1:12" x14ac:dyDescent="0.2">
      <c r="A52" s="1879"/>
      <c r="B52" s="1752"/>
      <c r="C52" s="1046"/>
      <c r="D52" s="1875"/>
      <c r="E52" s="1876"/>
      <c r="F52" s="1876"/>
      <c r="G52" s="1876"/>
      <c r="H52" s="1876"/>
      <c r="I52" s="1876"/>
      <c r="J52" s="1877"/>
    </row>
    <row r="53" spans="1:12" ht="13.5" thickBot="1" x14ac:dyDescent="0.25">
      <c r="A53" s="1879"/>
      <c r="B53" s="1752"/>
      <c r="C53" s="1047"/>
      <c r="D53" s="1906"/>
      <c r="E53" s="1907"/>
      <c r="F53" s="1907"/>
      <c r="G53" s="1907"/>
      <c r="H53" s="1907"/>
      <c r="I53" s="1907"/>
      <c r="J53" s="1908"/>
    </row>
    <row r="54" spans="1:12" ht="16.5" thickBot="1" x14ac:dyDescent="0.3">
      <c r="A54" s="617"/>
      <c r="B54" s="663" t="s">
        <v>47</v>
      </c>
      <c r="C54" s="1049">
        <f>SUM(C50:C53)</f>
        <v>0</v>
      </c>
      <c r="D54" s="396"/>
      <c r="E54" s="396"/>
      <c r="F54" s="396"/>
      <c r="G54" s="618"/>
      <c r="H54" s="619"/>
      <c r="I54" s="620"/>
      <c r="J54" s="615"/>
    </row>
    <row r="55" spans="1:12" ht="7.5" customHeight="1" x14ac:dyDescent="0.2">
      <c r="A55" s="608"/>
      <c r="B55" s="557"/>
      <c r="C55" s="557"/>
      <c r="D55" s="426"/>
      <c r="E55" s="426"/>
      <c r="F55" s="557"/>
      <c r="G55" s="557"/>
      <c r="H55" s="557"/>
      <c r="I55" s="557"/>
      <c r="J55" s="557"/>
    </row>
    <row r="56" spans="1:12" ht="8.1" customHeight="1" thickBot="1" x14ac:dyDescent="0.25">
      <c r="A56" s="608"/>
      <c r="B56" s="557"/>
      <c r="C56" s="557"/>
      <c r="D56" s="426"/>
      <c r="E56" s="426"/>
      <c r="F56" s="557"/>
      <c r="G56" s="557"/>
      <c r="H56" s="557"/>
      <c r="I56" s="557"/>
      <c r="J56" s="557"/>
    </row>
    <row r="57" spans="1:12" ht="21.95" customHeight="1" thickBot="1" x14ac:dyDescent="0.25">
      <c r="A57" s="1503" t="s">
        <v>373</v>
      </c>
      <c r="B57" s="1504"/>
      <c r="C57" s="1504"/>
      <c r="D57" s="1504"/>
      <c r="E57" s="1504"/>
      <c r="F57" s="1504"/>
      <c r="G57" s="1504"/>
      <c r="H57" s="1504"/>
      <c r="I57" s="1504"/>
      <c r="J57" s="1505"/>
    </row>
    <row r="58" spans="1:12" ht="8.1" customHeight="1" thickBot="1" x14ac:dyDescent="0.35">
      <c r="A58" s="601"/>
      <c r="B58" s="602"/>
      <c r="C58" s="602"/>
      <c r="D58" s="602"/>
      <c r="E58" s="602"/>
      <c r="F58" s="602"/>
      <c r="G58" s="602"/>
      <c r="H58" s="602"/>
      <c r="I58" s="603"/>
      <c r="J58" s="604"/>
    </row>
    <row r="59" spans="1:12" ht="16.5" thickBot="1" x14ac:dyDescent="0.3">
      <c r="A59" s="1964" t="s">
        <v>216</v>
      </c>
      <c r="B59" s="1965"/>
      <c r="C59" s="1903" t="s">
        <v>466</v>
      </c>
      <c r="D59" s="614"/>
      <c r="E59" s="614"/>
      <c r="F59" s="557"/>
      <c r="G59" s="557"/>
      <c r="H59" s="557"/>
      <c r="I59" s="557"/>
      <c r="J59" s="613"/>
    </row>
    <row r="60" spans="1:12" ht="16.5" thickBot="1" x14ac:dyDescent="0.3">
      <c r="A60" s="1901" t="s">
        <v>210</v>
      </c>
      <c r="B60" s="1902"/>
      <c r="C60" s="1904"/>
      <c r="D60" s="1725" t="s">
        <v>93</v>
      </c>
      <c r="E60" s="1725"/>
      <c r="F60" s="1725"/>
      <c r="G60" s="1725"/>
      <c r="H60" s="1725"/>
      <c r="I60" s="1725"/>
      <c r="J60" s="1726"/>
      <c r="L60" s="38"/>
    </row>
    <row r="61" spans="1:12" x14ac:dyDescent="0.2">
      <c r="A61" s="1909"/>
      <c r="B61" s="1910"/>
      <c r="C61" s="1050"/>
      <c r="D61" s="1890"/>
      <c r="E61" s="1891"/>
      <c r="F61" s="1891"/>
      <c r="G61" s="1891"/>
      <c r="H61" s="1891"/>
      <c r="I61" s="1891"/>
      <c r="J61" s="1892"/>
      <c r="L61" s="38"/>
    </row>
    <row r="62" spans="1:12" x14ac:dyDescent="0.2">
      <c r="A62" s="1888"/>
      <c r="B62" s="1889"/>
      <c r="C62" s="1051"/>
      <c r="D62" s="1893"/>
      <c r="E62" s="1894"/>
      <c r="F62" s="1894"/>
      <c r="G62" s="1894"/>
      <c r="H62" s="1894"/>
      <c r="I62" s="1894"/>
      <c r="J62" s="1895"/>
    </row>
    <row r="63" spans="1:12" x14ac:dyDescent="0.2">
      <c r="A63" s="1888"/>
      <c r="B63" s="1889"/>
      <c r="C63" s="1051"/>
      <c r="D63" s="1893"/>
      <c r="E63" s="1894"/>
      <c r="F63" s="1894"/>
      <c r="G63" s="1894"/>
      <c r="H63" s="1894"/>
      <c r="I63" s="1894"/>
      <c r="J63" s="1895"/>
    </row>
    <row r="64" spans="1:12" ht="13.5" thickBot="1" x14ac:dyDescent="0.25">
      <c r="A64" s="1888"/>
      <c r="B64" s="1889"/>
      <c r="C64" s="1051"/>
      <c r="D64" s="1885"/>
      <c r="E64" s="1886"/>
      <c r="F64" s="1886"/>
      <c r="G64" s="1886"/>
      <c r="H64" s="1886"/>
      <c r="I64" s="1886"/>
      <c r="J64" s="1887"/>
    </row>
    <row r="65" spans="1:12" ht="15.75" thickBot="1" x14ac:dyDescent="0.3">
      <c r="A65" s="608"/>
      <c r="B65" s="609" t="s">
        <v>47</v>
      </c>
      <c r="C65" s="1052">
        <f>SUM(C61:C64)</f>
        <v>0</v>
      </c>
      <c r="D65" s="474"/>
      <c r="E65" s="474"/>
      <c r="F65" s="474"/>
      <c r="G65" s="610"/>
      <c r="H65" s="557"/>
      <c r="I65" s="611"/>
      <c r="J65" s="613"/>
    </row>
    <row r="66" spans="1:12" ht="8.1" customHeight="1" thickBot="1" x14ac:dyDescent="0.25">
      <c r="A66" s="608"/>
      <c r="B66" s="557"/>
      <c r="C66" s="557"/>
      <c r="D66" s="426"/>
      <c r="E66" s="426"/>
      <c r="F66" s="557"/>
      <c r="G66" s="557"/>
      <c r="H66" s="557"/>
      <c r="I66" s="557"/>
      <c r="J66" s="613"/>
    </row>
    <row r="67" spans="1:12" ht="16.5" thickBot="1" x14ac:dyDescent="0.3">
      <c r="A67" s="1964" t="s">
        <v>376</v>
      </c>
      <c r="B67" s="1965"/>
      <c r="C67" s="1903" t="s">
        <v>466</v>
      </c>
      <c r="D67" s="614"/>
      <c r="E67" s="614"/>
      <c r="F67" s="557"/>
      <c r="G67" s="557"/>
      <c r="H67" s="557"/>
      <c r="I67" s="557"/>
      <c r="J67" s="613"/>
    </row>
    <row r="68" spans="1:12" ht="16.5" thickBot="1" x14ac:dyDescent="0.3">
      <c r="A68" s="1901" t="s">
        <v>210</v>
      </c>
      <c r="B68" s="1902"/>
      <c r="C68" s="1904"/>
      <c r="D68" s="1725" t="s">
        <v>93</v>
      </c>
      <c r="E68" s="1725"/>
      <c r="F68" s="1725"/>
      <c r="G68" s="1725"/>
      <c r="H68" s="1725"/>
      <c r="I68" s="1725"/>
      <c r="J68" s="1726"/>
      <c r="L68" s="38"/>
    </row>
    <row r="69" spans="1:12" x14ac:dyDescent="0.2">
      <c r="A69" s="1909"/>
      <c r="B69" s="1910"/>
      <c r="C69" s="1050"/>
      <c r="D69" s="1890"/>
      <c r="E69" s="1891"/>
      <c r="F69" s="1891"/>
      <c r="G69" s="1891"/>
      <c r="H69" s="1891"/>
      <c r="I69" s="1891"/>
      <c r="J69" s="1892"/>
      <c r="L69" s="38"/>
    </row>
    <row r="70" spans="1:12" x14ac:dyDescent="0.2">
      <c r="A70" s="1888"/>
      <c r="B70" s="1889"/>
      <c r="C70" s="1051"/>
      <c r="D70" s="1893"/>
      <c r="E70" s="1894"/>
      <c r="F70" s="1894"/>
      <c r="G70" s="1894"/>
      <c r="H70" s="1894"/>
      <c r="I70" s="1894"/>
      <c r="J70" s="1895"/>
    </row>
    <row r="71" spans="1:12" x14ac:dyDescent="0.2">
      <c r="A71" s="1888"/>
      <c r="B71" s="1889"/>
      <c r="C71" s="1051"/>
      <c r="D71" s="1893"/>
      <c r="E71" s="1894"/>
      <c r="F71" s="1894"/>
      <c r="G71" s="1894"/>
      <c r="H71" s="1894"/>
      <c r="I71" s="1894"/>
      <c r="J71" s="1895"/>
    </row>
    <row r="72" spans="1:12" ht="13.5" thickBot="1" x14ac:dyDescent="0.25">
      <c r="A72" s="1888"/>
      <c r="B72" s="1889"/>
      <c r="C72" s="1051"/>
      <c r="D72" s="1885"/>
      <c r="E72" s="1886"/>
      <c r="F72" s="1886"/>
      <c r="G72" s="1886"/>
      <c r="H72" s="1886"/>
      <c r="I72" s="1886"/>
      <c r="J72" s="1887"/>
    </row>
    <row r="73" spans="1:12" ht="15.75" thickBot="1" x14ac:dyDescent="0.3">
      <c r="A73" s="608"/>
      <c r="B73" s="609" t="s">
        <v>47</v>
      </c>
      <c r="C73" s="1052">
        <f>SUM(C69:C72)</f>
        <v>0</v>
      </c>
      <c r="D73" s="474"/>
      <c r="E73" s="474"/>
      <c r="F73" s="474"/>
      <c r="G73" s="610"/>
      <c r="H73" s="557"/>
      <c r="I73" s="611"/>
      <c r="J73" s="613"/>
    </row>
    <row r="74" spans="1:12" ht="8.1" customHeight="1" thickBot="1" x14ac:dyDescent="0.25">
      <c r="A74" s="608"/>
      <c r="B74" s="557"/>
      <c r="C74" s="557"/>
      <c r="D74" s="426"/>
      <c r="E74" s="426"/>
      <c r="F74" s="557"/>
      <c r="G74" s="557"/>
      <c r="H74" s="557"/>
      <c r="I74" s="557"/>
      <c r="J74" s="613"/>
    </row>
    <row r="75" spans="1:12" ht="16.5" thickBot="1" x14ac:dyDescent="0.3">
      <c r="A75" s="1964" t="s">
        <v>377</v>
      </c>
      <c r="B75" s="1965"/>
      <c r="C75" s="1903" t="s">
        <v>466</v>
      </c>
      <c r="D75" s="614"/>
      <c r="E75" s="614"/>
      <c r="F75" s="557"/>
      <c r="G75" s="557"/>
      <c r="H75" s="557"/>
      <c r="I75" s="557"/>
      <c r="J75" s="613"/>
    </row>
    <row r="76" spans="1:12" ht="16.5" thickBot="1" x14ac:dyDescent="0.3">
      <c r="A76" s="1901" t="s">
        <v>210</v>
      </c>
      <c r="B76" s="1902"/>
      <c r="C76" s="1904"/>
      <c r="D76" s="1725" t="s">
        <v>93</v>
      </c>
      <c r="E76" s="1725"/>
      <c r="F76" s="1725"/>
      <c r="G76" s="1725"/>
      <c r="H76" s="1725"/>
      <c r="I76" s="1725"/>
      <c r="J76" s="1726"/>
      <c r="L76" s="38"/>
    </row>
    <row r="77" spans="1:12" x14ac:dyDescent="0.2">
      <c r="A77" s="1909"/>
      <c r="B77" s="1910"/>
      <c r="C77" s="1050"/>
      <c r="D77" s="1890"/>
      <c r="E77" s="1891"/>
      <c r="F77" s="1891"/>
      <c r="G77" s="1891"/>
      <c r="H77" s="1891"/>
      <c r="I77" s="1891"/>
      <c r="J77" s="1892"/>
      <c r="L77" s="38"/>
    </row>
    <row r="78" spans="1:12" x14ac:dyDescent="0.2">
      <c r="A78" s="1888"/>
      <c r="B78" s="1889"/>
      <c r="C78" s="1051"/>
      <c r="D78" s="1893"/>
      <c r="E78" s="1894"/>
      <c r="F78" s="1894"/>
      <c r="G78" s="1894"/>
      <c r="H78" s="1894"/>
      <c r="I78" s="1894"/>
      <c r="J78" s="1895"/>
    </row>
    <row r="79" spans="1:12" x14ac:dyDescent="0.2">
      <c r="A79" s="1888"/>
      <c r="B79" s="1889"/>
      <c r="C79" s="1051"/>
      <c r="D79" s="1893"/>
      <c r="E79" s="1894"/>
      <c r="F79" s="1894"/>
      <c r="G79" s="1894"/>
      <c r="H79" s="1894"/>
      <c r="I79" s="1894"/>
      <c r="J79" s="1895"/>
    </row>
    <row r="80" spans="1:12" ht="13.5" thickBot="1" x14ac:dyDescent="0.25">
      <c r="A80" s="1888"/>
      <c r="B80" s="1889"/>
      <c r="C80" s="1051"/>
      <c r="D80" s="1885"/>
      <c r="E80" s="1886"/>
      <c r="F80" s="1886"/>
      <c r="G80" s="1886"/>
      <c r="H80" s="1886"/>
      <c r="I80" s="1886"/>
      <c r="J80" s="1887"/>
    </row>
    <row r="81" spans="1:10" ht="15.75" thickBot="1" x14ac:dyDescent="0.3">
      <c r="A81" s="608"/>
      <c r="B81" s="609" t="s">
        <v>47</v>
      </c>
      <c r="C81" s="1052">
        <f>SUM(C77:C80)</f>
        <v>0</v>
      </c>
      <c r="D81" s="474"/>
      <c r="E81" s="474"/>
      <c r="F81" s="474"/>
      <c r="G81" s="610"/>
      <c r="H81" s="557"/>
      <c r="I81" s="611"/>
      <c r="J81" s="613"/>
    </row>
    <row r="82" spans="1:10" ht="8.1" customHeight="1" thickBot="1" x14ac:dyDescent="0.25">
      <c r="A82" s="608"/>
      <c r="B82" s="557"/>
      <c r="C82" s="557"/>
      <c r="D82" s="426"/>
      <c r="E82" s="426"/>
      <c r="F82" s="557"/>
      <c r="G82" s="557"/>
      <c r="H82" s="557"/>
      <c r="I82" s="557"/>
      <c r="J82" s="613"/>
    </row>
    <row r="83" spans="1:10" ht="16.5" thickBot="1" x14ac:dyDescent="0.3">
      <c r="A83" s="1896" t="s">
        <v>477</v>
      </c>
      <c r="B83" s="1897"/>
      <c r="C83" s="1903" t="s">
        <v>466</v>
      </c>
      <c r="D83" s="614"/>
      <c r="E83" s="614"/>
      <c r="F83" s="557"/>
      <c r="G83" s="557"/>
      <c r="H83" s="557"/>
      <c r="I83" s="557"/>
      <c r="J83" s="613"/>
    </row>
    <row r="84" spans="1:10" ht="16.5" thickBot="1" x14ac:dyDescent="0.3">
      <c r="A84" s="1901" t="s">
        <v>210</v>
      </c>
      <c r="B84" s="1902"/>
      <c r="C84" s="1904"/>
      <c r="D84" s="1898" t="s">
        <v>93</v>
      </c>
      <c r="E84" s="1899"/>
      <c r="F84" s="1899"/>
      <c r="G84" s="1899"/>
      <c r="H84" s="1899"/>
      <c r="I84" s="1899"/>
      <c r="J84" s="1900"/>
    </row>
    <row r="85" spans="1:10" x14ac:dyDescent="0.2">
      <c r="A85" s="1878"/>
      <c r="B85" s="1758"/>
      <c r="C85" s="1045"/>
      <c r="D85" s="1882"/>
      <c r="E85" s="1883"/>
      <c r="F85" s="1883"/>
      <c r="G85" s="1883"/>
      <c r="H85" s="1883"/>
      <c r="I85" s="1883"/>
      <c r="J85" s="1884"/>
    </row>
    <row r="86" spans="1:10" x14ac:dyDescent="0.2">
      <c r="A86" s="1879"/>
      <c r="B86" s="1752"/>
      <c r="C86" s="1046"/>
      <c r="D86" s="1875"/>
      <c r="E86" s="1876"/>
      <c r="F86" s="1876"/>
      <c r="G86" s="1876"/>
      <c r="H86" s="1876"/>
      <c r="I86" s="1876"/>
      <c r="J86" s="1877"/>
    </row>
    <row r="87" spans="1:10" x14ac:dyDescent="0.2">
      <c r="A87" s="1879"/>
      <c r="B87" s="1752"/>
      <c r="C87" s="1046"/>
      <c r="D87" s="1875"/>
      <c r="E87" s="1876"/>
      <c r="F87" s="1876"/>
      <c r="G87" s="1876"/>
      <c r="H87" s="1876"/>
      <c r="I87" s="1876"/>
      <c r="J87" s="1877"/>
    </row>
    <row r="88" spans="1:10" ht="13.5" thickBot="1" x14ac:dyDescent="0.25">
      <c r="A88" s="1879"/>
      <c r="B88" s="1752"/>
      <c r="C88" s="1047"/>
      <c r="D88" s="1906"/>
      <c r="E88" s="1907"/>
      <c r="F88" s="1907"/>
      <c r="G88" s="1907"/>
      <c r="H88" s="1907"/>
      <c r="I88" s="1907"/>
      <c r="J88" s="1908"/>
    </row>
    <row r="89" spans="1:10" ht="15.75" thickBot="1" x14ac:dyDescent="0.3">
      <c r="A89" s="608"/>
      <c r="B89" s="609" t="s">
        <v>47</v>
      </c>
      <c r="C89" s="1052">
        <f>SUM(C85:C88)</f>
        <v>0</v>
      </c>
      <c r="D89" s="474"/>
      <c r="E89" s="474"/>
      <c r="F89" s="474"/>
      <c r="G89" s="610"/>
      <c r="H89" s="557"/>
      <c r="I89" s="557"/>
      <c r="J89" s="613"/>
    </row>
    <row r="90" spans="1:10" ht="9.9499999999999993" customHeight="1" thickBot="1" x14ac:dyDescent="0.25">
      <c r="A90" s="608"/>
      <c r="B90" s="557"/>
      <c r="C90" s="557"/>
      <c r="D90" s="557"/>
      <c r="E90" s="557"/>
      <c r="F90" s="557"/>
      <c r="G90" s="557"/>
      <c r="H90" s="557"/>
      <c r="I90" s="557"/>
      <c r="J90" s="613"/>
    </row>
    <row r="91" spans="1:10" ht="24" customHeight="1" thickBot="1" x14ac:dyDescent="0.25">
      <c r="A91" s="1937" t="s">
        <v>229</v>
      </c>
      <c r="B91" s="1938"/>
      <c r="C91" s="1053">
        <f>SUM(C89,C81,C73,C65,C54,C46,C38,C30,C22,C14)</f>
        <v>0</v>
      </c>
      <c r="D91" s="621"/>
      <c r="E91" s="622"/>
      <c r="F91" s="623"/>
      <c r="G91" s="623"/>
      <c r="H91" s="570"/>
      <c r="I91" s="570"/>
      <c r="J91" s="624"/>
    </row>
    <row r="92" spans="1:10" ht="9.9499999999999993" customHeight="1" thickBot="1" x14ac:dyDescent="0.25">
      <c r="A92" s="617"/>
      <c r="B92" s="619"/>
      <c r="C92" s="619"/>
      <c r="D92" s="619"/>
      <c r="E92" s="619"/>
      <c r="F92" s="619"/>
      <c r="G92" s="619"/>
      <c r="H92" s="619"/>
      <c r="I92" s="619"/>
      <c r="J92" s="615"/>
    </row>
    <row r="93" spans="1:10" ht="9.9499999999999993" customHeight="1" thickBot="1" x14ac:dyDescent="0.25">
      <c r="A93" s="617"/>
      <c r="B93" s="619"/>
      <c r="C93" s="619"/>
      <c r="D93" s="619"/>
      <c r="E93" s="619"/>
      <c r="F93" s="619"/>
      <c r="G93" s="619"/>
      <c r="H93" s="619"/>
      <c r="I93" s="619"/>
      <c r="J93" s="619"/>
    </row>
    <row r="94" spans="1:10" ht="21.95" customHeight="1" thickBot="1" x14ac:dyDescent="0.25">
      <c r="A94" s="1922" t="s">
        <v>531</v>
      </c>
      <c r="B94" s="1923"/>
      <c r="C94" s="1923"/>
      <c r="D94" s="1923"/>
      <c r="E94" s="1923"/>
      <c r="F94" s="1923"/>
      <c r="G94" s="1923"/>
      <c r="H94" s="1923"/>
      <c r="I94" s="1923"/>
      <c r="J94" s="1969"/>
    </row>
    <row r="95" spans="1:10" ht="9.9499999999999993" customHeight="1" thickBot="1" x14ac:dyDescent="0.25">
      <c r="A95" s="608"/>
      <c r="B95" s="557"/>
      <c r="C95" s="557"/>
      <c r="D95" s="557"/>
      <c r="E95" s="557"/>
      <c r="F95" s="557"/>
      <c r="G95" s="557"/>
      <c r="H95" s="557"/>
      <c r="I95" s="557"/>
      <c r="J95" s="557"/>
    </row>
    <row r="96" spans="1:10" ht="15.75" thickBot="1" x14ac:dyDescent="0.3">
      <c r="A96" s="1934" t="s">
        <v>946</v>
      </c>
      <c r="B96" s="1935"/>
      <c r="D96" s="557"/>
      <c r="E96" s="557"/>
      <c r="F96" s="557"/>
      <c r="G96" s="625"/>
      <c r="H96" s="625"/>
      <c r="I96" s="625"/>
      <c r="J96" s="557"/>
    </row>
    <row r="97" spans="1:10" s="342" customFormat="1" ht="32.25" thickBot="1" x14ac:dyDescent="0.3">
      <c r="A97" s="1206" t="s">
        <v>210</v>
      </c>
      <c r="B97" s="1207" t="s">
        <v>942</v>
      </c>
      <c r="C97" s="1208" t="s">
        <v>943</v>
      </c>
      <c r="D97" s="1209" t="s">
        <v>72</v>
      </c>
      <c r="E97" s="665" t="s">
        <v>381</v>
      </c>
      <c r="F97" s="1968"/>
      <c r="G97" s="1968"/>
      <c r="H97" s="1968"/>
      <c r="I97" s="1968"/>
      <c r="J97" s="1968"/>
    </row>
    <row r="98" spans="1:10" x14ac:dyDescent="0.2">
      <c r="A98" s="1200"/>
      <c r="B98" s="1205"/>
      <c r="C98" s="1202"/>
      <c r="D98" s="1019"/>
      <c r="E98" s="1018">
        <f>B98*C98*(ROUNDUP(D98,-0.5))</f>
        <v>0</v>
      </c>
      <c r="F98" s="1716"/>
      <c r="G98" s="1716"/>
      <c r="H98" s="1716"/>
      <c r="I98" s="1716"/>
      <c r="J98" s="1717"/>
    </row>
    <row r="99" spans="1:10" x14ac:dyDescent="0.2">
      <c r="A99" s="1201"/>
      <c r="B99" s="1204"/>
      <c r="C99" s="1203"/>
      <c r="D99" s="1022"/>
      <c r="E99" s="1018">
        <f t="shared" ref="E99:E105" si="0">B99*C99*(ROUNDUP(D99,-0.5))</f>
        <v>0</v>
      </c>
      <c r="F99" s="1716"/>
      <c r="G99" s="1716"/>
      <c r="H99" s="1716"/>
      <c r="I99" s="1716"/>
      <c r="J99" s="1717"/>
    </row>
    <row r="100" spans="1:10" x14ac:dyDescent="0.2">
      <c r="A100" s="1201"/>
      <c r="B100" s="1204"/>
      <c r="C100" s="1203"/>
      <c r="D100" s="1022"/>
      <c r="E100" s="1018">
        <f t="shared" si="0"/>
        <v>0</v>
      </c>
      <c r="F100" s="1716"/>
      <c r="G100" s="1716"/>
      <c r="H100" s="1716"/>
      <c r="I100" s="1716"/>
      <c r="J100" s="1717"/>
    </row>
    <row r="101" spans="1:10" x14ac:dyDescent="0.2">
      <c r="A101" s="1201"/>
      <c r="B101" s="1204"/>
      <c r="C101" s="1203"/>
      <c r="D101" s="1022"/>
      <c r="E101" s="1018">
        <f t="shared" si="0"/>
        <v>0</v>
      </c>
      <c r="F101" s="1716"/>
      <c r="G101" s="1716"/>
      <c r="H101" s="1716"/>
      <c r="I101" s="1716"/>
      <c r="J101" s="1717"/>
    </row>
    <row r="102" spans="1:10" x14ac:dyDescent="0.2">
      <c r="A102" s="1201"/>
      <c r="B102" s="1204"/>
      <c r="C102" s="1203"/>
      <c r="D102" s="1022"/>
      <c r="E102" s="1018">
        <f t="shared" si="0"/>
        <v>0</v>
      </c>
      <c r="F102" s="1716"/>
      <c r="G102" s="1716"/>
      <c r="H102" s="1716"/>
      <c r="I102" s="1716"/>
      <c r="J102" s="1717"/>
    </row>
    <row r="103" spans="1:10" x14ac:dyDescent="0.2">
      <c r="A103" s="1201"/>
      <c r="B103" s="1204"/>
      <c r="C103" s="1203"/>
      <c r="D103" s="1022"/>
      <c r="E103" s="1018">
        <f t="shared" si="0"/>
        <v>0</v>
      </c>
      <c r="F103" s="1716"/>
      <c r="G103" s="1716"/>
      <c r="H103" s="1716"/>
      <c r="I103" s="1716"/>
      <c r="J103" s="1717"/>
    </row>
    <row r="104" spans="1:10" x14ac:dyDescent="0.2">
      <c r="A104" s="1201"/>
      <c r="B104" s="1204"/>
      <c r="C104" s="1203"/>
      <c r="D104" s="1022"/>
      <c r="E104" s="1018">
        <f t="shared" si="0"/>
        <v>0</v>
      </c>
      <c r="F104" s="1716"/>
      <c r="G104" s="1716"/>
      <c r="H104" s="1716"/>
      <c r="I104" s="1716"/>
      <c r="J104" s="1717"/>
    </row>
    <row r="105" spans="1:10" ht="13.5" thickBot="1" x14ac:dyDescent="0.25">
      <c r="A105" s="1201"/>
      <c r="B105" s="1204"/>
      <c r="C105" s="1203"/>
      <c r="D105" s="1022"/>
      <c r="E105" s="1018">
        <f t="shared" si="0"/>
        <v>0</v>
      </c>
      <c r="F105" s="1936"/>
      <c r="G105" s="1716"/>
      <c r="H105" s="1716"/>
      <c r="I105" s="1716"/>
      <c r="J105" s="1717"/>
    </row>
    <row r="106" spans="1:10" ht="15.75" thickBot="1" x14ac:dyDescent="0.3">
      <c r="A106" s="608"/>
      <c r="B106" s="557"/>
      <c r="C106" s="557"/>
      <c r="D106" s="626"/>
      <c r="E106" s="1054">
        <f>SUM(E98:E105)</f>
        <v>0</v>
      </c>
      <c r="F106" s="666" t="s">
        <v>379</v>
      </c>
      <c r="G106" s="610"/>
      <c r="H106" s="557"/>
      <c r="I106" s="611"/>
      <c r="J106" s="557"/>
    </row>
    <row r="107" spans="1:10" ht="8.1" customHeight="1" thickBot="1" x14ac:dyDescent="0.25">
      <c r="A107" s="608"/>
      <c r="B107" s="557"/>
      <c r="C107" s="557"/>
      <c r="D107" s="557"/>
      <c r="E107" s="426"/>
      <c r="F107" s="557"/>
      <c r="G107" s="557"/>
      <c r="H107" s="557"/>
      <c r="I107" s="557"/>
      <c r="J107" s="557"/>
    </row>
    <row r="108" spans="1:10" ht="15.75" thickBot="1" x14ac:dyDescent="0.3">
      <c r="A108" s="1970" t="s">
        <v>944</v>
      </c>
      <c r="B108" s="1971"/>
      <c r="C108" s="1972"/>
      <c r="D108" s="627"/>
      <c r="E108" s="605"/>
      <c r="F108" s="557"/>
      <c r="G108" s="557"/>
      <c r="H108" s="557"/>
      <c r="I108" s="557"/>
      <c r="J108" s="557"/>
    </row>
    <row r="109" spans="1:10" s="96" customFormat="1" ht="48" thickBot="1" x14ac:dyDescent="0.25">
      <c r="A109" s="1210" t="s">
        <v>210</v>
      </c>
      <c r="B109" s="1211" t="s">
        <v>945</v>
      </c>
      <c r="C109" s="664" t="s">
        <v>943</v>
      </c>
      <c r="D109" s="665" t="s">
        <v>72</v>
      </c>
      <c r="E109" s="667" t="s">
        <v>381</v>
      </c>
      <c r="F109" s="1948"/>
      <c r="G109" s="1948"/>
      <c r="H109" s="1948"/>
      <c r="I109" s="1948"/>
      <c r="J109" s="1948"/>
    </row>
    <row r="110" spans="1:10" x14ac:dyDescent="0.2">
      <c r="A110" s="1200"/>
      <c r="B110" s="1205">
        <v>2</v>
      </c>
      <c r="C110" s="1019"/>
      <c r="D110" s="1019"/>
      <c r="E110" s="1018">
        <f>B110*C110*((ROUNDUP(D110,-0.5)))</f>
        <v>0</v>
      </c>
      <c r="F110" s="1716"/>
      <c r="G110" s="1716"/>
      <c r="H110" s="1716"/>
      <c r="I110" s="1716"/>
      <c r="J110" s="1717"/>
    </row>
    <row r="111" spans="1:10" x14ac:dyDescent="0.2">
      <c r="A111" s="1201"/>
      <c r="B111" s="1204"/>
      <c r="C111" s="1022"/>
      <c r="D111" s="1022"/>
      <c r="E111" s="1018">
        <f t="shared" ref="E111:E115" si="1">B111*C111*((ROUNDUP(D111,-0.5)))</f>
        <v>0</v>
      </c>
      <c r="F111" s="1716"/>
      <c r="G111" s="1716"/>
      <c r="H111" s="1716"/>
      <c r="I111" s="1716"/>
      <c r="J111" s="1717"/>
    </row>
    <row r="112" spans="1:10" x14ac:dyDescent="0.2">
      <c r="A112" s="1201"/>
      <c r="B112" s="1204"/>
      <c r="C112" s="1022"/>
      <c r="D112" s="1022"/>
      <c r="E112" s="1018">
        <f t="shared" si="1"/>
        <v>0</v>
      </c>
      <c r="F112" s="1716"/>
      <c r="G112" s="1716"/>
      <c r="H112" s="1716"/>
      <c r="I112" s="1716"/>
      <c r="J112" s="1717"/>
    </row>
    <row r="113" spans="1:10" x14ac:dyDescent="0.2">
      <c r="A113" s="1201"/>
      <c r="B113" s="1204"/>
      <c r="C113" s="1022"/>
      <c r="D113" s="1022"/>
      <c r="E113" s="1018">
        <f t="shared" si="1"/>
        <v>0</v>
      </c>
      <c r="F113" s="1716"/>
      <c r="G113" s="1716"/>
      <c r="H113" s="1716"/>
      <c r="I113" s="1716"/>
      <c r="J113" s="1717"/>
    </row>
    <row r="114" spans="1:10" x14ac:dyDescent="0.2">
      <c r="A114" s="1201"/>
      <c r="B114" s="1204"/>
      <c r="C114" s="1022"/>
      <c r="D114" s="1022"/>
      <c r="E114" s="1018">
        <f t="shared" si="1"/>
        <v>0</v>
      </c>
      <c r="F114" s="1716"/>
      <c r="G114" s="1716"/>
      <c r="H114" s="1716"/>
      <c r="I114" s="1716"/>
      <c r="J114" s="1717"/>
    </row>
    <row r="115" spans="1:10" ht="13.5" thickBot="1" x14ac:dyDescent="0.25">
      <c r="A115" s="1201"/>
      <c r="B115" s="1204"/>
      <c r="C115" s="1022"/>
      <c r="D115" s="1022"/>
      <c r="E115" s="1018">
        <f t="shared" si="1"/>
        <v>0</v>
      </c>
      <c r="F115" s="1936"/>
      <c r="G115" s="1716"/>
      <c r="H115" s="1716"/>
      <c r="I115" s="1716"/>
      <c r="J115" s="1717"/>
    </row>
    <row r="116" spans="1:10" ht="15.75" thickBot="1" x14ac:dyDescent="0.3">
      <c r="A116" s="608"/>
      <c r="B116" s="557"/>
      <c r="C116" s="557"/>
      <c r="D116" s="626"/>
      <c r="E116" s="1054">
        <f>SUM(E110:E115)</f>
        <v>0</v>
      </c>
      <c r="F116" s="666" t="s">
        <v>379</v>
      </c>
      <c r="G116" s="610"/>
      <c r="H116" s="557"/>
      <c r="I116" s="611"/>
      <c r="J116" s="557"/>
    </row>
    <row r="117" spans="1:10" ht="9.9499999999999993" customHeight="1" thickBot="1" x14ac:dyDescent="0.25">
      <c r="A117" s="617"/>
      <c r="B117" s="619"/>
      <c r="C117" s="619"/>
      <c r="D117" s="619"/>
      <c r="E117" s="619"/>
      <c r="F117" s="619"/>
      <c r="G117" s="557"/>
      <c r="H117" s="557"/>
      <c r="I117" s="557"/>
      <c r="J117" s="557"/>
    </row>
    <row r="118" spans="1:10" ht="21.95" customHeight="1" thickBot="1" x14ac:dyDescent="0.25">
      <c r="A118" s="1922" t="s">
        <v>378</v>
      </c>
      <c r="B118" s="1923"/>
      <c r="C118" s="1923"/>
      <c r="D118" s="1923"/>
      <c r="E118" s="1055">
        <f>ROUNDUP(SUM(E106,E116),-0.5)</f>
        <v>0</v>
      </c>
      <c r="F118" s="628" t="s">
        <v>380</v>
      </c>
      <c r="G118" s="629"/>
      <c r="H118" s="630"/>
      <c r="I118" s="630"/>
      <c r="J118" s="630"/>
    </row>
    <row r="119" spans="1:10" ht="9.9499999999999993" customHeight="1" thickBot="1" x14ac:dyDescent="0.25">
      <c r="A119" s="631"/>
      <c r="B119" s="619"/>
      <c r="C119" s="619"/>
      <c r="D119" s="619"/>
      <c r="E119" s="619"/>
      <c r="F119" s="619"/>
      <c r="G119" s="619"/>
      <c r="H119" s="619"/>
      <c r="I119" s="619"/>
      <c r="J119" s="619"/>
    </row>
    <row r="120" spans="1:10" ht="21.95" customHeight="1" thickBot="1" x14ac:dyDescent="0.25">
      <c r="A120" s="1945" t="s">
        <v>374</v>
      </c>
      <c r="B120" s="1946"/>
      <c r="C120" s="1946"/>
      <c r="D120" s="1946"/>
      <c r="E120" s="1946"/>
      <c r="F120" s="1946"/>
      <c r="G120" s="1946"/>
      <c r="H120" s="1946"/>
      <c r="I120" s="1946"/>
      <c r="J120" s="1947"/>
    </row>
    <row r="121" spans="1:10" ht="18" customHeight="1" thickBot="1" x14ac:dyDescent="0.25">
      <c r="A121" s="1880" t="s">
        <v>210</v>
      </c>
      <c r="B121" s="1881"/>
      <c r="C121" s="668" t="s">
        <v>535</v>
      </c>
      <c r="D121" s="668" t="s">
        <v>536</v>
      </c>
      <c r="E121" s="668" t="s">
        <v>464</v>
      </c>
      <c r="F121" s="669" t="s">
        <v>465</v>
      </c>
      <c r="G121" s="632"/>
      <c r="H121" s="632"/>
      <c r="I121" s="632"/>
      <c r="J121" s="632"/>
    </row>
    <row r="122" spans="1:10" s="96" customFormat="1" ht="18" customHeight="1" x14ac:dyDescent="0.2">
      <c r="A122" s="1917" t="s">
        <v>533</v>
      </c>
      <c r="B122" s="1919"/>
      <c r="C122" s="672"/>
      <c r="D122" s="673"/>
      <c r="E122" s="661"/>
      <c r="F122" s="674"/>
      <c r="G122" s="670" t="s">
        <v>93</v>
      </c>
      <c r="H122" s="588"/>
      <c r="I122" s="588"/>
      <c r="J122" s="588"/>
    </row>
    <row r="123" spans="1:10" x14ac:dyDescent="0.2">
      <c r="A123" s="1849"/>
      <c r="B123" s="1844"/>
      <c r="C123" s="542"/>
      <c r="D123" s="542"/>
      <c r="E123" s="1022"/>
      <c r="F123" s="1056">
        <f>ROUNDUP(((D123-C123)*E123)/4,-0.5)</f>
        <v>0</v>
      </c>
      <c r="G123" s="1715"/>
      <c r="H123" s="1716"/>
      <c r="I123" s="1716"/>
      <c r="J123" s="1717"/>
    </row>
    <row r="124" spans="1:10" x14ac:dyDescent="0.2">
      <c r="A124" s="1849"/>
      <c r="B124" s="1844"/>
      <c r="C124" s="542"/>
      <c r="D124" s="542"/>
      <c r="E124" s="1022"/>
      <c r="F124" s="1056">
        <f>ROUNDUP(((D124-C124)*E124)/4,-0.5)</f>
        <v>0</v>
      </c>
      <c r="G124" s="1715"/>
      <c r="H124" s="1716"/>
      <c r="I124" s="1716"/>
      <c r="J124" s="1717"/>
    </row>
    <row r="125" spans="1:10" x14ac:dyDescent="0.2">
      <c r="A125" s="1849"/>
      <c r="B125" s="1844"/>
      <c r="C125" s="542"/>
      <c r="D125" s="542"/>
      <c r="E125" s="1022"/>
      <c r="F125" s="1056">
        <f>ROUNDUP(((D125-C125)*E125)/4,-0.5)</f>
        <v>0</v>
      </c>
      <c r="G125" s="1715"/>
      <c r="H125" s="1716"/>
      <c r="I125" s="1716"/>
      <c r="J125" s="1717"/>
    </row>
    <row r="126" spans="1:10" ht="13.5" thickBot="1" x14ac:dyDescent="0.25">
      <c r="A126" s="1849"/>
      <c r="B126" s="1844"/>
      <c r="C126" s="542"/>
      <c r="D126" s="542"/>
      <c r="E126" s="1022"/>
      <c r="F126" s="1057">
        <f>ROUNDUP(((D126-C126)*E126)/4,-0.5)</f>
        <v>0</v>
      </c>
      <c r="G126" s="1715"/>
      <c r="H126" s="1716"/>
      <c r="I126" s="1716"/>
      <c r="J126" s="1717"/>
    </row>
    <row r="127" spans="1:10" ht="15.75" thickBot="1" x14ac:dyDescent="0.25">
      <c r="A127" s="633"/>
      <c r="B127" s="557"/>
      <c r="C127" s="558"/>
      <c r="D127" s="634"/>
      <c r="E127" s="671" t="s">
        <v>180</v>
      </c>
      <c r="F127" s="1058">
        <f>SUM(F123:F126)</f>
        <v>0</v>
      </c>
      <c r="G127" s="560"/>
      <c r="H127" s="557"/>
      <c r="I127" s="557"/>
      <c r="J127" s="557"/>
    </row>
    <row r="128" spans="1:10" s="96" customFormat="1" ht="18" customHeight="1" x14ac:dyDescent="0.2">
      <c r="A128" s="1917" t="s">
        <v>532</v>
      </c>
      <c r="B128" s="1919"/>
      <c r="C128" s="579"/>
      <c r="D128" s="579"/>
      <c r="E128" s="572"/>
      <c r="F128" s="598"/>
      <c r="G128" s="572"/>
      <c r="H128" s="572"/>
      <c r="I128" s="572"/>
      <c r="J128" s="572"/>
    </row>
    <row r="129" spans="1:10" x14ac:dyDescent="0.2">
      <c r="A129" s="1849"/>
      <c r="B129" s="1844"/>
      <c r="C129" s="542"/>
      <c r="D129" s="542"/>
      <c r="E129" s="1022"/>
      <c r="F129" s="1056">
        <f>ROUNDUP(((D129-C129)*E129),-0.5)</f>
        <v>0</v>
      </c>
      <c r="G129" s="1715"/>
      <c r="H129" s="1716"/>
      <c r="I129" s="1716"/>
      <c r="J129" s="1717"/>
    </row>
    <row r="130" spans="1:10" x14ac:dyDescent="0.2">
      <c r="A130" s="1849"/>
      <c r="B130" s="1844"/>
      <c r="C130" s="542"/>
      <c r="D130" s="542"/>
      <c r="E130" s="1022"/>
      <c r="F130" s="1056">
        <f>ROUNDUP(((D130-C130)*E130),-0.5)</f>
        <v>0</v>
      </c>
      <c r="G130" s="1715"/>
      <c r="H130" s="1716"/>
      <c r="I130" s="1716"/>
      <c r="J130" s="1717"/>
    </row>
    <row r="131" spans="1:10" x14ac:dyDescent="0.2">
      <c r="A131" s="1849"/>
      <c r="B131" s="1844"/>
      <c r="C131" s="542"/>
      <c r="D131" s="542"/>
      <c r="E131" s="1022"/>
      <c r="F131" s="1056">
        <f>ROUNDUP(((D131-C131)*E131),-0.5)</f>
        <v>0</v>
      </c>
      <c r="G131" s="1715"/>
      <c r="H131" s="1716"/>
      <c r="I131" s="1716"/>
      <c r="J131" s="1717"/>
    </row>
    <row r="132" spans="1:10" ht="13.5" thickBot="1" x14ac:dyDescent="0.25">
      <c r="A132" s="1849"/>
      <c r="B132" s="1844"/>
      <c r="C132" s="542"/>
      <c r="D132" s="542"/>
      <c r="E132" s="1022"/>
      <c r="F132" s="1057">
        <f>ROUNDUP(((D132-C132)*E132),-0.5)</f>
        <v>0</v>
      </c>
      <c r="G132" s="1715"/>
      <c r="H132" s="1716"/>
      <c r="I132" s="1716"/>
      <c r="J132" s="1717"/>
    </row>
    <row r="133" spans="1:10" ht="15.75" thickBot="1" x14ac:dyDescent="0.25">
      <c r="A133" s="608"/>
      <c r="B133" s="557"/>
      <c r="C133" s="635"/>
      <c r="D133" s="635"/>
      <c r="E133" s="671" t="s">
        <v>180</v>
      </c>
      <c r="F133" s="1058">
        <f>SUM(F129:F132)</f>
        <v>0</v>
      </c>
      <c r="G133" s="589"/>
      <c r="H133" s="557"/>
      <c r="I133" s="557"/>
      <c r="J133" s="557"/>
    </row>
    <row r="134" spans="1:10" s="96" customFormat="1" ht="18" customHeight="1" x14ac:dyDescent="0.2">
      <c r="A134" s="1917" t="s">
        <v>534</v>
      </c>
      <c r="B134" s="1919"/>
      <c r="C134" s="675"/>
      <c r="D134" s="675"/>
      <c r="E134" s="676"/>
      <c r="F134" s="599"/>
      <c r="G134" s="676"/>
      <c r="H134" s="572"/>
      <c r="I134" s="572"/>
      <c r="J134" s="572"/>
    </row>
    <row r="135" spans="1:10" x14ac:dyDescent="0.2">
      <c r="A135" s="1849"/>
      <c r="B135" s="1844"/>
      <c r="C135" s="542"/>
      <c r="D135" s="542"/>
      <c r="E135" s="1022"/>
      <c r="F135" s="1056">
        <f>ROUNDUP(((D135-C135)*E135)*2,-0.5)</f>
        <v>0</v>
      </c>
      <c r="G135" s="1715"/>
      <c r="H135" s="1716"/>
      <c r="I135" s="1716"/>
      <c r="J135" s="1717"/>
    </row>
    <row r="136" spans="1:10" x14ac:dyDescent="0.2">
      <c r="A136" s="678"/>
      <c r="B136" s="679"/>
      <c r="C136" s="542"/>
      <c r="D136" s="542"/>
      <c r="E136" s="1022"/>
      <c r="F136" s="1056"/>
      <c r="G136" s="1715"/>
      <c r="H136" s="1716"/>
      <c r="I136" s="1716"/>
      <c r="J136" s="1717"/>
    </row>
    <row r="137" spans="1:10" x14ac:dyDescent="0.2">
      <c r="A137" s="1849"/>
      <c r="B137" s="1844"/>
      <c r="C137" s="542"/>
      <c r="D137" s="542"/>
      <c r="E137" s="1022"/>
      <c r="F137" s="1056">
        <f>ROUNDUP(((D137-C137)*E137)*2,-0.5)</f>
        <v>0</v>
      </c>
      <c r="G137" s="1715"/>
      <c r="H137" s="1716"/>
      <c r="I137" s="1716"/>
      <c r="J137" s="1717"/>
    </row>
    <row r="138" spans="1:10" ht="13.5" thickBot="1" x14ac:dyDescent="0.25">
      <c r="A138" s="1849"/>
      <c r="B138" s="1844"/>
      <c r="C138" s="542"/>
      <c r="D138" s="542"/>
      <c r="E138" s="1022"/>
      <c r="F138" s="1057">
        <f>ROUNDUP(((D138-C138)*E138)*2,-0.5)</f>
        <v>0</v>
      </c>
      <c r="G138" s="1715"/>
      <c r="H138" s="1716"/>
      <c r="I138" s="1716"/>
      <c r="J138" s="1717"/>
    </row>
    <row r="139" spans="1:10" ht="15" x14ac:dyDescent="0.2">
      <c r="A139" s="608"/>
      <c r="B139" s="557"/>
      <c r="C139" s="635"/>
      <c r="D139" s="635"/>
      <c r="E139" s="671" t="s">
        <v>180</v>
      </c>
      <c r="F139" s="1059">
        <f>SUM(F135:F138)</f>
        <v>0</v>
      </c>
      <c r="G139" s="557"/>
      <c r="H139" s="557"/>
      <c r="I139" s="557"/>
      <c r="J139" s="557"/>
    </row>
    <row r="140" spans="1:10" s="96" customFormat="1" ht="18" customHeight="1" x14ac:dyDescent="0.2">
      <c r="A140" s="1917" t="s">
        <v>537</v>
      </c>
      <c r="B140" s="1918"/>
      <c r="C140" s="1918"/>
      <c r="D140" s="1918"/>
      <c r="E140" s="1918"/>
      <c r="F140" s="1918"/>
      <c r="G140" s="1919"/>
      <c r="H140" s="677"/>
      <c r="I140" s="677"/>
      <c r="J140" s="677"/>
    </row>
    <row r="141" spans="1:10" x14ac:dyDescent="0.2">
      <c r="A141" s="1524"/>
      <c r="B141" s="1941"/>
      <c r="C141" s="511"/>
      <c r="D141" s="511"/>
      <c r="E141" s="1051"/>
      <c r="F141" s="1060">
        <f>ROUNDUP(((D141-C141)*E141)/4,-0.5)</f>
        <v>0</v>
      </c>
      <c r="G141" s="1715"/>
      <c r="H141" s="1716"/>
      <c r="I141" s="1716"/>
      <c r="J141" s="1717"/>
    </row>
    <row r="142" spans="1:10" x14ac:dyDescent="0.2">
      <c r="A142" s="1524"/>
      <c r="B142" s="1941"/>
      <c r="C142" s="511"/>
      <c r="D142" s="511"/>
      <c r="E142" s="1051"/>
      <c r="F142" s="1060">
        <f>ROUNDUP(((D142-C142)*E142)/4,-0.5)</f>
        <v>0</v>
      </c>
      <c r="G142" s="1715"/>
      <c r="H142" s="1716"/>
      <c r="I142" s="1716"/>
      <c r="J142" s="1717"/>
    </row>
    <row r="143" spans="1:10" x14ac:dyDescent="0.2">
      <c r="A143" s="1524"/>
      <c r="B143" s="1941"/>
      <c r="C143" s="511"/>
      <c r="D143" s="511"/>
      <c r="E143" s="1051"/>
      <c r="F143" s="1060">
        <f>ROUNDUP(((D143-C143)*E143)/4,-0.5)</f>
        <v>0</v>
      </c>
      <c r="G143" s="1715"/>
      <c r="H143" s="1716"/>
      <c r="I143" s="1716"/>
      <c r="J143" s="1717"/>
    </row>
    <row r="144" spans="1:10" ht="13.5" thickBot="1" x14ac:dyDescent="0.25">
      <c r="A144" s="1524"/>
      <c r="B144" s="1941"/>
      <c r="C144" s="511"/>
      <c r="D144" s="511"/>
      <c r="E144" s="1061"/>
      <c r="F144" s="1060">
        <f>ROUNDUP(((D144-C144)*E144)/4,-0.5)</f>
        <v>0</v>
      </c>
      <c r="G144" s="1715"/>
      <c r="H144" s="1716"/>
      <c r="I144" s="1716"/>
      <c r="J144" s="1717"/>
    </row>
    <row r="145" spans="1:12" ht="15.75" thickBot="1" x14ac:dyDescent="0.25">
      <c r="A145" s="608"/>
      <c r="B145" s="557"/>
      <c r="C145" s="635"/>
      <c r="D145" s="635"/>
      <c r="E145" s="671" t="s">
        <v>180</v>
      </c>
      <c r="F145" s="1058">
        <f>SUM(F141:F144)</f>
        <v>0</v>
      </c>
      <c r="G145" s="589"/>
      <c r="H145" s="557"/>
      <c r="I145" s="557"/>
      <c r="J145" s="557"/>
    </row>
    <row r="146" spans="1:12" ht="8.1" customHeight="1" thickBot="1" x14ac:dyDescent="0.25">
      <c r="A146" s="608"/>
      <c r="B146" s="557"/>
      <c r="C146" s="635"/>
      <c r="D146" s="635"/>
      <c r="E146" s="560"/>
      <c r="F146" s="589"/>
      <c r="G146" s="589"/>
      <c r="H146" s="557"/>
      <c r="I146" s="636"/>
      <c r="J146" s="557"/>
    </row>
    <row r="147" spans="1:12" ht="21.95" customHeight="1" thickBot="1" x14ac:dyDescent="0.4">
      <c r="A147" s="1949" t="s">
        <v>230</v>
      </c>
      <c r="B147" s="1950"/>
      <c r="C147" s="1950"/>
      <c r="D147" s="1950"/>
      <c r="E147" s="1950"/>
      <c r="F147" s="1062">
        <f>SUM(F127,F133,F139,F145)</f>
        <v>0</v>
      </c>
      <c r="G147" s="637" t="s">
        <v>71</v>
      </c>
      <c r="H147" s="638"/>
      <c r="I147" s="639"/>
      <c r="J147" s="640"/>
    </row>
    <row r="148" spans="1:12" ht="6" customHeight="1" thickBot="1" x14ac:dyDescent="0.4">
      <c r="A148" s="684"/>
      <c r="B148" s="685"/>
      <c r="C148" s="685"/>
      <c r="D148" s="685"/>
      <c r="E148" s="685"/>
      <c r="F148" s="686"/>
      <c r="G148" s="687"/>
      <c r="H148" s="638"/>
      <c r="I148" s="639"/>
      <c r="J148" s="640"/>
    </row>
    <row r="149" spans="1:12" ht="21.95" customHeight="1" thickBot="1" x14ac:dyDescent="0.25">
      <c r="A149" s="1942" t="s">
        <v>538</v>
      </c>
      <c r="B149" s="1943"/>
      <c r="C149" s="1943"/>
      <c r="D149" s="1943"/>
      <c r="E149" s="1943"/>
      <c r="F149" s="1943"/>
      <c r="G149" s="1943"/>
      <c r="H149" s="1943"/>
      <c r="I149" s="1943"/>
      <c r="J149" s="1944"/>
    </row>
    <row r="150" spans="1:12" ht="18" customHeight="1" thickBot="1" x14ac:dyDescent="0.25">
      <c r="A150" s="1915" t="s">
        <v>210</v>
      </c>
      <c r="B150" s="1916"/>
      <c r="C150" s="668" t="s">
        <v>535</v>
      </c>
      <c r="D150" s="668" t="s">
        <v>536</v>
      </c>
      <c r="E150" s="668" t="s">
        <v>464</v>
      </c>
      <c r="F150" s="669" t="s">
        <v>465</v>
      </c>
      <c r="G150" s="575"/>
      <c r="H150" s="575"/>
      <c r="I150" s="575"/>
      <c r="J150" s="557"/>
    </row>
    <row r="151" spans="1:12" ht="16.149999999999999" customHeight="1" x14ac:dyDescent="0.2">
      <c r="A151" s="1913" t="s">
        <v>539</v>
      </c>
      <c r="B151" s="1914"/>
      <c r="C151" s="677"/>
      <c r="D151" s="641"/>
      <c r="E151" s="642"/>
      <c r="F151" s="1933" t="s">
        <v>93</v>
      </c>
      <c r="G151" s="1933"/>
      <c r="H151" s="1933"/>
      <c r="I151" s="1933"/>
      <c r="J151" s="1933"/>
    </row>
    <row r="152" spans="1:12" x14ac:dyDescent="0.2">
      <c r="A152" s="1849"/>
      <c r="B152" s="1844"/>
      <c r="C152" s="540"/>
      <c r="D152" s="540"/>
      <c r="E152" s="1019"/>
      <c r="F152" s="1056">
        <f>ROUNDUP(((D152-C152)*E152)/4,-0.5)</f>
        <v>0</v>
      </c>
      <c r="G152" s="1715"/>
      <c r="H152" s="1716"/>
      <c r="I152" s="1716"/>
      <c r="J152" s="1717"/>
    </row>
    <row r="153" spans="1:12" x14ac:dyDescent="0.2">
      <c r="A153" s="1849"/>
      <c r="B153" s="1844"/>
      <c r="C153" s="542"/>
      <c r="D153" s="542"/>
      <c r="E153" s="1022"/>
      <c r="F153" s="1056">
        <f t="shared" ref="F153:F159" si="2">ROUNDUP(((D153-C153)*E153)/4,-0.5)</f>
        <v>0</v>
      </c>
      <c r="G153" s="1715"/>
      <c r="H153" s="1716"/>
      <c r="I153" s="1716"/>
      <c r="J153" s="1717"/>
      <c r="L153" s="52"/>
    </row>
    <row r="154" spans="1:12" x14ac:dyDescent="0.2">
      <c r="A154" s="1849"/>
      <c r="B154" s="1844"/>
      <c r="C154" s="542"/>
      <c r="D154" s="542"/>
      <c r="E154" s="1022"/>
      <c r="F154" s="1056">
        <f t="shared" si="2"/>
        <v>0</v>
      </c>
      <c r="G154" s="1715"/>
      <c r="H154" s="1716"/>
      <c r="I154" s="1716"/>
      <c r="J154" s="1717"/>
    </row>
    <row r="155" spans="1:12" x14ac:dyDescent="0.2">
      <c r="A155" s="1849"/>
      <c r="B155" s="1844"/>
      <c r="C155" s="542"/>
      <c r="D155" s="542"/>
      <c r="E155" s="1022"/>
      <c r="F155" s="1056">
        <f t="shared" si="2"/>
        <v>0</v>
      </c>
      <c r="G155" s="1715"/>
      <c r="H155" s="1716"/>
      <c r="I155" s="1716"/>
      <c r="J155" s="1717"/>
    </row>
    <row r="156" spans="1:12" x14ac:dyDescent="0.2">
      <c r="A156" s="1849"/>
      <c r="B156" s="1844"/>
      <c r="C156" s="542"/>
      <c r="D156" s="542"/>
      <c r="E156" s="1022"/>
      <c r="F156" s="1056">
        <f t="shared" si="2"/>
        <v>0</v>
      </c>
      <c r="G156" s="1715"/>
      <c r="H156" s="1716"/>
      <c r="I156" s="1716"/>
      <c r="J156" s="1717"/>
    </row>
    <row r="157" spans="1:12" x14ac:dyDescent="0.2">
      <c r="A157" s="1849"/>
      <c r="B157" s="1844"/>
      <c r="C157" s="542"/>
      <c r="D157" s="542"/>
      <c r="E157" s="1022"/>
      <c r="F157" s="1056">
        <f t="shared" si="2"/>
        <v>0</v>
      </c>
      <c r="G157" s="1715"/>
      <c r="H157" s="1716"/>
      <c r="I157" s="1716"/>
      <c r="J157" s="1717"/>
    </row>
    <row r="158" spans="1:12" x14ac:dyDescent="0.2">
      <c r="A158" s="1849"/>
      <c r="B158" s="1844"/>
      <c r="C158" s="542"/>
      <c r="D158" s="542"/>
      <c r="E158" s="1022"/>
      <c r="F158" s="1056">
        <f t="shared" si="2"/>
        <v>0</v>
      </c>
      <c r="G158" s="1715"/>
      <c r="H158" s="1716"/>
      <c r="I158" s="1716"/>
      <c r="J158" s="1717"/>
    </row>
    <row r="159" spans="1:12" ht="13.5" thickBot="1" x14ac:dyDescent="0.25">
      <c r="A159" s="1849"/>
      <c r="B159" s="1844"/>
      <c r="C159" s="542"/>
      <c r="D159" s="542"/>
      <c r="E159" s="1022"/>
      <c r="F159" s="1057">
        <f t="shared" si="2"/>
        <v>0</v>
      </c>
      <c r="G159" s="1715"/>
      <c r="H159" s="1716"/>
      <c r="I159" s="1716"/>
      <c r="J159" s="1717"/>
    </row>
    <row r="160" spans="1:12" ht="16.149999999999999" customHeight="1" thickBot="1" x14ac:dyDescent="0.25">
      <c r="A160" s="633"/>
      <c r="B160" s="557"/>
      <c r="C160" s="558"/>
      <c r="D160" s="558"/>
      <c r="E160" s="680" t="s">
        <v>180</v>
      </c>
      <c r="F160" s="1063">
        <f>SUM(F152:F159)</f>
        <v>0</v>
      </c>
      <c r="G160" s="557"/>
      <c r="H160" s="557"/>
      <c r="I160" s="557"/>
      <c r="J160" s="557"/>
    </row>
    <row r="161" spans="1:10" ht="16.149999999999999" customHeight="1" x14ac:dyDescent="0.2">
      <c r="A161" s="1953" t="s">
        <v>540</v>
      </c>
      <c r="B161" s="1954"/>
      <c r="C161" s="643"/>
      <c r="D161" s="643"/>
      <c r="E161" s="644"/>
      <c r="F161" s="557"/>
      <c r="G161" s="644"/>
      <c r="H161" s="557"/>
      <c r="I161" s="557"/>
      <c r="J161" s="557"/>
    </row>
    <row r="162" spans="1:10" x14ac:dyDescent="0.2">
      <c r="A162" s="1849"/>
      <c r="B162" s="1844"/>
      <c r="C162" s="540"/>
      <c r="D162" s="540"/>
      <c r="E162" s="1019"/>
      <c r="F162" s="1056">
        <f>ROUNDUP(((D162-C162)*E162),-0.5)</f>
        <v>0</v>
      </c>
      <c r="G162" s="1715"/>
      <c r="H162" s="1716"/>
      <c r="I162" s="1716"/>
      <c r="J162" s="1717"/>
    </row>
    <row r="163" spans="1:10" x14ac:dyDescent="0.2">
      <c r="A163" s="1849"/>
      <c r="B163" s="1844"/>
      <c r="C163" s="542"/>
      <c r="D163" s="542"/>
      <c r="E163" s="1022"/>
      <c r="F163" s="1056">
        <f t="shared" ref="F163:F168" si="3">ROUNDUP(((D163-C163)*E163),-0.5)</f>
        <v>0</v>
      </c>
      <c r="G163" s="1715"/>
      <c r="H163" s="1716"/>
      <c r="I163" s="1716"/>
      <c r="J163" s="1717"/>
    </row>
    <row r="164" spans="1:10" x14ac:dyDescent="0.2">
      <c r="A164" s="1849"/>
      <c r="B164" s="1844"/>
      <c r="C164" s="542"/>
      <c r="D164" s="542"/>
      <c r="E164" s="1022"/>
      <c r="F164" s="1056">
        <f t="shared" si="3"/>
        <v>0</v>
      </c>
      <c r="G164" s="1715"/>
      <c r="H164" s="1716"/>
      <c r="I164" s="1716"/>
      <c r="J164" s="1717"/>
    </row>
    <row r="165" spans="1:10" x14ac:dyDescent="0.2">
      <c r="A165" s="1849"/>
      <c r="B165" s="1844"/>
      <c r="C165" s="542"/>
      <c r="D165" s="542"/>
      <c r="E165" s="1022"/>
      <c r="F165" s="1056">
        <f t="shared" si="3"/>
        <v>0</v>
      </c>
      <c r="G165" s="1715"/>
      <c r="H165" s="1716"/>
      <c r="I165" s="1716"/>
      <c r="J165" s="1717"/>
    </row>
    <row r="166" spans="1:10" x14ac:dyDescent="0.2">
      <c r="A166" s="1849"/>
      <c r="B166" s="1844"/>
      <c r="C166" s="542"/>
      <c r="D166" s="542"/>
      <c r="E166" s="1022"/>
      <c r="F166" s="1056">
        <f t="shared" si="3"/>
        <v>0</v>
      </c>
      <c r="G166" s="1715"/>
      <c r="H166" s="1716"/>
      <c r="I166" s="1716"/>
      <c r="J166" s="1717"/>
    </row>
    <row r="167" spans="1:10" x14ac:dyDescent="0.2">
      <c r="A167" s="1849"/>
      <c r="B167" s="1844"/>
      <c r="C167" s="542"/>
      <c r="D167" s="542"/>
      <c r="E167" s="1022"/>
      <c r="F167" s="1056">
        <f t="shared" si="3"/>
        <v>0</v>
      </c>
      <c r="G167" s="1715"/>
      <c r="H167" s="1716"/>
      <c r="I167" s="1716"/>
      <c r="J167" s="1717"/>
    </row>
    <row r="168" spans="1:10" ht="13.5" thickBot="1" x14ac:dyDescent="0.25">
      <c r="A168" s="1849"/>
      <c r="B168" s="1844"/>
      <c r="C168" s="542"/>
      <c r="D168" s="542"/>
      <c r="E168" s="1022"/>
      <c r="F168" s="1057">
        <f t="shared" si="3"/>
        <v>0</v>
      </c>
      <c r="G168" s="1715"/>
      <c r="H168" s="1716"/>
      <c r="I168" s="1716"/>
      <c r="J168" s="1717"/>
    </row>
    <row r="169" spans="1:10" ht="16.149999999999999" customHeight="1" thickBot="1" x14ac:dyDescent="0.25">
      <c r="A169" s="633"/>
      <c r="B169" s="570"/>
      <c r="C169" s="571"/>
      <c r="D169" s="571"/>
      <c r="E169" s="680" t="s">
        <v>180</v>
      </c>
      <c r="F169" s="1063">
        <f>SUM(F162:F168)</f>
        <v>0</v>
      </c>
      <c r="G169" s="645"/>
      <c r="H169" s="557"/>
      <c r="I169" s="557"/>
      <c r="J169" s="557"/>
    </row>
    <row r="170" spans="1:10" ht="16.149999999999999" customHeight="1" x14ac:dyDescent="0.2">
      <c r="A170" s="1953" t="s">
        <v>541</v>
      </c>
      <c r="B170" s="1954"/>
      <c r="C170" s="641"/>
      <c r="D170" s="641"/>
      <c r="E170" s="642"/>
      <c r="F170" s="570"/>
      <c r="G170" s="646"/>
      <c r="H170" s="557"/>
      <c r="I170" s="557"/>
      <c r="J170" s="557"/>
    </row>
    <row r="171" spans="1:10" x14ac:dyDescent="0.2">
      <c r="A171" s="1849"/>
      <c r="B171" s="1844"/>
      <c r="C171" s="540"/>
      <c r="D171" s="540"/>
      <c r="E171" s="1019"/>
      <c r="F171" s="1056">
        <f t="shared" ref="F171:F176" si="4">ROUNDUP(((D171-C171)*E171)*2,-0.5)</f>
        <v>0</v>
      </c>
      <c r="G171" s="1715"/>
      <c r="H171" s="1716"/>
      <c r="I171" s="1716"/>
      <c r="J171" s="1717"/>
    </row>
    <row r="172" spans="1:10" x14ac:dyDescent="0.2">
      <c r="A172" s="1849"/>
      <c r="B172" s="1844"/>
      <c r="C172" s="542"/>
      <c r="D172" s="542"/>
      <c r="E172" s="1022"/>
      <c r="F172" s="1056">
        <f t="shared" si="4"/>
        <v>0</v>
      </c>
      <c r="G172" s="1715"/>
      <c r="H172" s="1716"/>
      <c r="I172" s="1716"/>
      <c r="J172" s="1717"/>
    </row>
    <row r="173" spans="1:10" x14ac:dyDescent="0.2">
      <c r="A173" s="1849"/>
      <c r="B173" s="1844"/>
      <c r="C173" s="542"/>
      <c r="D173" s="542"/>
      <c r="E173" s="1022"/>
      <c r="F173" s="1056">
        <f t="shared" si="4"/>
        <v>0</v>
      </c>
      <c r="G173" s="1715"/>
      <c r="H173" s="1716"/>
      <c r="I173" s="1716"/>
      <c r="J173" s="1717"/>
    </row>
    <row r="174" spans="1:10" x14ac:dyDescent="0.2">
      <c r="A174" s="1849"/>
      <c r="B174" s="1844"/>
      <c r="C174" s="542"/>
      <c r="D174" s="542"/>
      <c r="E174" s="1022"/>
      <c r="F174" s="1056">
        <f t="shared" si="4"/>
        <v>0</v>
      </c>
      <c r="G174" s="1715"/>
      <c r="H174" s="1716"/>
      <c r="I174" s="1716"/>
      <c r="J174" s="1717"/>
    </row>
    <row r="175" spans="1:10" x14ac:dyDescent="0.2">
      <c r="A175" s="1849"/>
      <c r="B175" s="1844"/>
      <c r="C175" s="542"/>
      <c r="D175" s="542"/>
      <c r="E175" s="1022"/>
      <c r="F175" s="1056">
        <f t="shared" si="4"/>
        <v>0</v>
      </c>
      <c r="G175" s="1715"/>
      <c r="H175" s="1716"/>
      <c r="I175" s="1716"/>
      <c r="J175" s="1717"/>
    </row>
    <row r="176" spans="1:10" ht="13.5" thickBot="1" x14ac:dyDescent="0.25">
      <c r="A176" s="1849"/>
      <c r="B176" s="1844"/>
      <c r="C176" s="542"/>
      <c r="D176" s="542"/>
      <c r="E176" s="1022"/>
      <c r="F176" s="1057">
        <f t="shared" si="4"/>
        <v>0</v>
      </c>
      <c r="G176" s="1715"/>
      <c r="H176" s="1716"/>
      <c r="I176" s="1716"/>
      <c r="J176" s="1717"/>
    </row>
    <row r="177" spans="1:11" ht="16.149999999999999" customHeight="1" thickBot="1" x14ac:dyDescent="0.25">
      <c r="A177" s="647"/>
      <c r="B177" s="474"/>
      <c r="C177" s="648"/>
      <c r="D177" s="648"/>
      <c r="E177" s="681" t="s">
        <v>180</v>
      </c>
      <c r="F177" s="1064">
        <f>SUM(F171:F176)</f>
        <v>0</v>
      </c>
      <c r="G177" s="649"/>
      <c r="H177" s="650"/>
      <c r="I177" s="474"/>
      <c r="J177" s="474"/>
    </row>
    <row r="178" spans="1:11" ht="16.149999999999999" customHeight="1" x14ac:dyDescent="0.2">
      <c r="A178" s="1953" t="s">
        <v>947</v>
      </c>
      <c r="B178" s="1954"/>
      <c r="C178" s="641"/>
      <c r="D178" s="641"/>
      <c r="E178" s="642"/>
      <c r="F178" s="570"/>
      <c r="G178" s="646"/>
      <c r="H178" s="557"/>
      <c r="I178" s="557"/>
      <c r="J178" s="557"/>
    </row>
    <row r="179" spans="1:11" x14ac:dyDescent="0.2">
      <c r="A179" s="1849"/>
      <c r="B179" s="1844"/>
      <c r="C179" s="540"/>
      <c r="D179" s="540"/>
      <c r="E179" s="1019"/>
      <c r="F179" s="1056">
        <f t="shared" ref="F179:F184" si="5">ROUNDUP(((D179-C179)*E179),-0.5)+ROUNDUP(((D179-C179)*E179)/4,-0.5)</f>
        <v>0</v>
      </c>
      <c r="G179" s="1715"/>
      <c r="H179" s="1716"/>
      <c r="I179" s="1716"/>
      <c r="J179" s="1717"/>
    </row>
    <row r="180" spans="1:11" x14ac:dyDescent="0.2">
      <c r="A180" s="1849"/>
      <c r="B180" s="1844"/>
      <c r="C180" s="542"/>
      <c r="D180" s="542"/>
      <c r="E180" s="1022"/>
      <c r="F180" s="1056">
        <f t="shared" si="5"/>
        <v>0</v>
      </c>
      <c r="G180" s="1715"/>
      <c r="H180" s="1716"/>
      <c r="I180" s="1716"/>
      <c r="J180" s="1717"/>
    </row>
    <row r="181" spans="1:11" x14ac:dyDescent="0.2">
      <c r="A181" s="1849"/>
      <c r="B181" s="1844"/>
      <c r="C181" s="542"/>
      <c r="D181" s="542"/>
      <c r="E181" s="1022"/>
      <c r="F181" s="1056">
        <f t="shared" si="5"/>
        <v>0</v>
      </c>
      <c r="G181" s="1715"/>
      <c r="H181" s="1716"/>
      <c r="I181" s="1716"/>
      <c r="J181" s="1717"/>
    </row>
    <row r="182" spans="1:11" x14ac:dyDescent="0.2">
      <c r="A182" s="1849"/>
      <c r="B182" s="1844"/>
      <c r="C182" s="542"/>
      <c r="D182" s="542"/>
      <c r="E182" s="1022"/>
      <c r="F182" s="1056">
        <f t="shared" si="5"/>
        <v>0</v>
      </c>
      <c r="G182" s="1715"/>
      <c r="H182" s="1716"/>
      <c r="I182" s="1716"/>
      <c r="J182" s="1717"/>
    </row>
    <row r="183" spans="1:11" x14ac:dyDescent="0.2">
      <c r="A183" s="1849"/>
      <c r="B183" s="1844"/>
      <c r="C183" s="542"/>
      <c r="D183" s="542"/>
      <c r="E183" s="1022"/>
      <c r="F183" s="1056">
        <f t="shared" si="5"/>
        <v>0</v>
      </c>
      <c r="G183" s="1715"/>
      <c r="H183" s="1716"/>
      <c r="I183" s="1716"/>
      <c r="J183" s="1717"/>
    </row>
    <row r="184" spans="1:11" ht="13.5" thickBot="1" x14ac:dyDescent="0.25">
      <c r="A184" s="1849"/>
      <c r="B184" s="1844"/>
      <c r="C184" s="542"/>
      <c r="D184" s="542"/>
      <c r="E184" s="1022"/>
      <c r="F184" s="1056">
        <f t="shared" si="5"/>
        <v>0</v>
      </c>
      <c r="G184" s="1715"/>
      <c r="H184" s="1716"/>
      <c r="I184" s="1716"/>
      <c r="J184" s="1717"/>
    </row>
    <row r="185" spans="1:11" ht="16.149999999999999" customHeight="1" thickBot="1" x14ac:dyDescent="0.25">
      <c r="A185" s="647"/>
      <c r="B185" s="474"/>
      <c r="C185" s="648"/>
      <c r="D185" s="648"/>
      <c r="E185" s="681" t="s">
        <v>180</v>
      </c>
      <c r="F185" s="1064">
        <f>SUM(F179:F184)</f>
        <v>0</v>
      </c>
      <c r="G185" s="649"/>
      <c r="H185" s="650"/>
      <c r="I185" s="474"/>
      <c r="J185" s="474"/>
    </row>
    <row r="186" spans="1:11" ht="9.9499999999999993" customHeight="1" thickBot="1" x14ac:dyDescent="0.25">
      <c r="A186" s="617"/>
      <c r="B186" s="619"/>
      <c r="C186" s="619"/>
      <c r="D186" s="619"/>
      <c r="E186" s="619"/>
      <c r="F186" s="619"/>
      <c r="G186" s="619"/>
      <c r="H186" s="619"/>
      <c r="I186" s="619"/>
      <c r="J186" s="619"/>
    </row>
    <row r="187" spans="1:11" ht="21.95" customHeight="1" thickBot="1" x14ac:dyDescent="0.25">
      <c r="A187" s="1927" t="s">
        <v>375</v>
      </c>
      <c r="B187" s="1928"/>
      <c r="C187" s="1928"/>
      <c r="D187" s="1928"/>
      <c r="E187" s="1928"/>
      <c r="F187" s="1928"/>
      <c r="G187" s="1928"/>
      <c r="H187" s="1928"/>
      <c r="I187" s="1928"/>
      <c r="J187" s="1929"/>
    </row>
    <row r="188" spans="1:11" ht="9.9499999999999993" customHeight="1" thickBot="1" x14ac:dyDescent="0.25">
      <c r="A188" s="608"/>
      <c r="B188" s="557"/>
      <c r="C188" s="557"/>
      <c r="D188" s="557"/>
      <c r="E188" s="557"/>
      <c r="F188" s="557"/>
      <c r="G188" s="557"/>
      <c r="H188" s="557"/>
      <c r="I188" s="557"/>
      <c r="J188" s="557"/>
    </row>
    <row r="189" spans="1:11" s="96" customFormat="1" ht="18" customHeight="1" thickBot="1" x14ac:dyDescent="0.25">
      <c r="A189" s="1939" t="s">
        <v>542</v>
      </c>
      <c r="B189" s="1940"/>
      <c r="C189" s="682"/>
      <c r="D189" s="572"/>
      <c r="E189" s="598"/>
      <c r="F189" s="572"/>
      <c r="G189" s="572"/>
      <c r="H189" s="572"/>
      <c r="I189" s="572"/>
      <c r="J189" s="572"/>
      <c r="K189" s="97"/>
    </row>
    <row r="190" spans="1:11" ht="15.95" customHeight="1" thickBot="1" x14ac:dyDescent="0.25">
      <c r="A190" s="1951" t="s">
        <v>210</v>
      </c>
      <c r="B190" s="1952"/>
      <c r="C190" s="665" t="s">
        <v>4</v>
      </c>
      <c r="D190" s="665" t="s">
        <v>208</v>
      </c>
      <c r="E190" s="667" t="s">
        <v>175</v>
      </c>
      <c r="F190" s="1955"/>
      <c r="G190" s="1955"/>
      <c r="H190" s="1955"/>
      <c r="I190" s="1955"/>
      <c r="J190" s="1955"/>
    </row>
    <row r="191" spans="1:11" x14ac:dyDescent="0.2">
      <c r="A191" s="1878"/>
      <c r="B191" s="1930"/>
      <c r="C191" s="1019"/>
      <c r="D191" s="1019"/>
      <c r="E191" s="1018">
        <f>ROUNDUP(D191*2,-0.5)</f>
        <v>0</v>
      </c>
      <c r="F191" s="1716"/>
      <c r="G191" s="1716"/>
      <c r="H191" s="1716"/>
      <c r="I191" s="1716"/>
      <c r="J191" s="1717"/>
    </row>
    <row r="192" spans="1:11" x14ac:dyDescent="0.2">
      <c r="A192" s="1879"/>
      <c r="B192" s="1926"/>
      <c r="C192" s="1022"/>
      <c r="D192" s="1022"/>
      <c r="E192" s="1021">
        <f>ROUNDUP(D192*2,-0.5)</f>
        <v>0</v>
      </c>
      <c r="F192" s="1716"/>
      <c r="G192" s="1716"/>
      <c r="H192" s="1716"/>
      <c r="I192" s="1716"/>
      <c r="J192" s="1717"/>
    </row>
    <row r="193" spans="1:10" x14ac:dyDescent="0.2">
      <c r="A193" s="1879"/>
      <c r="B193" s="1926"/>
      <c r="C193" s="1022"/>
      <c r="D193" s="1022"/>
      <c r="E193" s="1021">
        <f>ROUNDUP(D193*2,-0.5)</f>
        <v>0</v>
      </c>
      <c r="F193" s="1716"/>
      <c r="G193" s="1716"/>
      <c r="H193" s="1716"/>
      <c r="I193" s="1716"/>
      <c r="J193" s="1717"/>
    </row>
    <row r="194" spans="1:10" ht="13.5" thickBot="1" x14ac:dyDescent="0.25">
      <c r="A194" s="1879"/>
      <c r="B194" s="1926"/>
      <c r="C194" s="1022"/>
      <c r="D194" s="1022"/>
      <c r="E194" s="1065">
        <f>ROUNDUP(D194*2,-0.5)</f>
        <v>0</v>
      </c>
      <c r="F194" s="1936"/>
      <c r="G194" s="1716"/>
      <c r="H194" s="1716"/>
      <c r="I194" s="1716"/>
      <c r="J194" s="1717"/>
    </row>
    <row r="195" spans="1:10" ht="15.75" thickBot="1" x14ac:dyDescent="0.25">
      <c r="A195" s="608"/>
      <c r="B195" s="557"/>
      <c r="C195" s="557"/>
      <c r="D195" s="626"/>
      <c r="E195" s="1066">
        <f>SUM(E191:E194)</f>
        <v>0</v>
      </c>
      <c r="F195" s="683" t="s">
        <v>176</v>
      </c>
      <c r="G195" s="610"/>
      <c r="H195" s="557"/>
      <c r="I195" s="611"/>
      <c r="J195" s="557"/>
    </row>
    <row r="196" spans="1:10" ht="13.5" thickBot="1" x14ac:dyDescent="0.25">
      <c r="A196" s="633"/>
      <c r="B196" s="557"/>
      <c r="C196" s="557"/>
      <c r="D196" s="557"/>
      <c r="E196" s="557"/>
      <c r="F196" s="557"/>
      <c r="G196" s="557"/>
      <c r="H196" s="557"/>
      <c r="I196" s="557"/>
      <c r="J196" s="557"/>
    </row>
    <row r="197" spans="1:10" ht="24.95" customHeight="1" thickBot="1" x14ac:dyDescent="0.25">
      <c r="A197" s="1931" t="s">
        <v>231</v>
      </c>
      <c r="B197" s="1932"/>
      <c r="C197" s="1932"/>
      <c r="D197" s="1932"/>
      <c r="E197" s="1932"/>
      <c r="F197" s="1067">
        <f>SUM(E195,F160,F169,F177,F185)</f>
        <v>0</v>
      </c>
      <c r="G197" s="651" t="s">
        <v>71</v>
      </c>
      <c r="H197" s="1924" t="s">
        <v>382</v>
      </c>
      <c r="I197" s="1925"/>
      <c r="J197" s="1925"/>
    </row>
    <row r="198" spans="1:10" ht="14.1" customHeight="1" thickBot="1" x14ac:dyDescent="0.3">
      <c r="A198" s="647"/>
      <c r="B198" s="474"/>
      <c r="C198" s="648"/>
      <c r="D198" s="648"/>
      <c r="E198" s="652"/>
      <c r="F198" s="653"/>
      <c r="G198" s="654"/>
      <c r="H198" s="474"/>
      <c r="I198" s="474"/>
      <c r="J198" s="474"/>
    </row>
    <row r="199" spans="1:10" s="253" customFormat="1" ht="24" customHeight="1" thickBot="1" x14ac:dyDescent="0.4">
      <c r="A199" s="1920" t="s">
        <v>232</v>
      </c>
      <c r="B199" s="1921"/>
      <c r="C199" s="1921"/>
      <c r="D199" s="1921"/>
      <c r="E199" s="1921"/>
      <c r="F199" s="1068">
        <f>F147+F197</f>
        <v>0</v>
      </c>
      <c r="G199" s="655" t="s">
        <v>71</v>
      </c>
      <c r="H199" s="656"/>
      <c r="I199" s="657"/>
      <c r="J199" s="658"/>
    </row>
    <row r="200" spans="1:10" x14ac:dyDescent="0.2">
      <c r="A200" s="23"/>
      <c r="B200" s="23"/>
      <c r="C200" s="22"/>
      <c r="D200" s="22"/>
      <c r="E200" s="22"/>
      <c r="F200" s="25"/>
      <c r="G200" s="34"/>
      <c r="H200" s="34"/>
      <c r="I200" s="34"/>
    </row>
  </sheetData>
  <sheetProtection sheet="1" objects="1" scenarios="1"/>
  <customSheetViews>
    <customSheetView guid="{BB74A1C6-5E27-472D-B8C3-E947F1C4C13A}" showPageBreaks="1" showRuler="0" topLeftCell="A190">
      <selection activeCell="J204" sqref="J204"/>
      <pageMargins left="0.75" right="0.75" top="1" bottom="1" header="0.5" footer="0.5"/>
      <pageSetup orientation="portrait" r:id="rId1"/>
      <headerFooter alignWithMargins="0">
        <oddFooter>&amp;L&amp;8&amp;F&amp;C&amp;P&amp;R&amp;8&amp;A</oddFooter>
      </headerFooter>
    </customSheetView>
    <customSheetView guid="{555F2380-EAA6-4988-A685-CF8F62C17C19}" showRuler="0">
      <selection activeCell="L14" sqref="L14"/>
      <pageMargins left="0.75" right="0.75" top="1" bottom="1" header="0.5" footer="0.5"/>
      <pageSetup orientation="portrait" r:id="rId2"/>
      <headerFooter alignWithMargins="0">
        <oddFooter>&amp;L&amp;8&amp;F&amp;C&amp;P&amp;R&amp;8&amp;A</oddFooter>
      </headerFooter>
    </customSheetView>
  </customSheetViews>
  <mergeCells count="261">
    <mergeCell ref="A76:B76"/>
    <mergeCell ref="A183:B183"/>
    <mergeCell ref="G183:J183"/>
    <mergeCell ref="A184:B184"/>
    <mergeCell ref="G184:J184"/>
    <mergeCell ref="G179:J179"/>
    <mergeCell ref="A180:B180"/>
    <mergeCell ref="G180:J180"/>
    <mergeCell ref="A181:B181"/>
    <mergeCell ref="F97:J97"/>
    <mergeCell ref="A87:B87"/>
    <mergeCell ref="F103:J103"/>
    <mergeCell ref="F98:J98"/>
    <mergeCell ref="A94:J94"/>
    <mergeCell ref="F110:J110"/>
    <mergeCell ref="G141:J141"/>
    <mergeCell ref="A178:B178"/>
    <mergeCell ref="G138:J138"/>
    <mergeCell ref="G125:J125"/>
    <mergeCell ref="A161:B161"/>
    <mergeCell ref="A124:B124"/>
    <mergeCell ref="F111:J111"/>
    <mergeCell ref="A163:B163"/>
    <mergeCell ref="A108:C108"/>
    <mergeCell ref="A32:B32"/>
    <mergeCell ref="A33:B33"/>
    <mergeCell ref="C75:C76"/>
    <mergeCell ref="D27:J27"/>
    <mergeCell ref="D19:J19"/>
    <mergeCell ref="D29:J29"/>
    <mergeCell ref="D44:J44"/>
    <mergeCell ref="A77:B77"/>
    <mergeCell ref="A70:B70"/>
    <mergeCell ref="A71:B71"/>
    <mergeCell ref="A52:B52"/>
    <mergeCell ref="A60:B60"/>
    <mergeCell ref="A59:B59"/>
    <mergeCell ref="A51:B51"/>
    <mergeCell ref="A68:B68"/>
    <mergeCell ref="D52:J52"/>
    <mergeCell ref="A53:B53"/>
    <mergeCell ref="D72:J72"/>
    <mergeCell ref="A75:B75"/>
    <mergeCell ref="A67:B67"/>
    <mergeCell ref="D33:J33"/>
    <mergeCell ref="D41:J41"/>
    <mergeCell ref="D49:J49"/>
    <mergeCell ref="D42:J42"/>
    <mergeCell ref="A1:J1"/>
    <mergeCell ref="A6:J6"/>
    <mergeCell ref="A29:B29"/>
    <mergeCell ref="A28:B28"/>
    <mergeCell ref="A12:B12"/>
    <mergeCell ref="D25:J25"/>
    <mergeCell ref="C8:C9"/>
    <mergeCell ref="A9:B9"/>
    <mergeCell ref="A10:B10"/>
    <mergeCell ref="A11:B11"/>
    <mergeCell ref="A16:B16"/>
    <mergeCell ref="A17:B17"/>
    <mergeCell ref="A18:B18"/>
    <mergeCell ref="D10:J10"/>
    <mergeCell ref="D11:J11"/>
    <mergeCell ref="D12:J12"/>
    <mergeCell ref="C16:C17"/>
    <mergeCell ref="B2:G2"/>
    <mergeCell ref="A26:B26"/>
    <mergeCell ref="D28:J28"/>
    <mergeCell ref="D26:J26"/>
    <mergeCell ref="D13:J13"/>
    <mergeCell ref="C24:C25"/>
    <mergeCell ref="A20:B20"/>
    <mergeCell ref="A13:B13"/>
    <mergeCell ref="A141:B141"/>
    <mergeCell ref="G129:J129"/>
    <mergeCell ref="A128:B128"/>
    <mergeCell ref="I2:J2"/>
    <mergeCell ref="A57:J57"/>
    <mergeCell ref="A88:B88"/>
    <mergeCell ref="C59:C60"/>
    <mergeCell ref="C67:C68"/>
    <mergeCell ref="A4:J4"/>
    <mergeCell ref="B3:F3"/>
    <mergeCell ref="D17:J17"/>
    <mergeCell ref="D18:J18"/>
    <mergeCell ref="A78:B78"/>
    <mergeCell ref="D9:J9"/>
    <mergeCell ref="D35:J35"/>
    <mergeCell ref="A41:B41"/>
    <mergeCell ref="A40:B40"/>
    <mergeCell ref="A50:B50"/>
    <mergeCell ref="A21:B21"/>
    <mergeCell ref="A19:B19"/>
    <mergeCell ref="A61:B61"/>
    <mergeCell ref="A27:B27"/>
    <mergeCell ref="C32:C33"/>
    <mergeCell ref="F194:J194"/>
    <mergeCell ref="F114:J114"/>
    <mergeCell ref="F115:J115"/>
    <mergeCell ref="F190:J190"/>
    <mergeCell ref="F193:J193"/>
    <mergeCell ref="F191:J191"/>
    <mergeCell ref="G144:J144"/>
    <mergeCell ref="G143:J143"/>
    <mergeCell ref="G142:J142"/>
    <mergeCell ref="G130:J130"/>
    <mergeCell ref="G181:J181"/>
    <mergeCell ref="G182:J182"/>
    <mergeCell ref="G154:J154"/>
    <mergeCell ref="G167:J167"/>
    <mergeCell ref="G152:J152"/>
    <mergeCell ref="A190:B190"/>
    <mergeCell ref="G175:J175"/>
    <mergeCell ref="G174:J174"/>
    <mergeCell ref="A173:B173"/>
    <mergeCell ref="A166:B166"/>
    <mergeCell ref="A167:B167"/>
    <mergeCell ref="G173:J173"/>
    <mergeCell ref="G172:J172"/>
    <mergeCell ref="G171:J171"/>
    <mergeCell ref="A170:B170"/>
    <mergeCell ref="G168:J168"/>
    <mergeCell ref="A179:B179"/>
    <mergeCell ref="A174:B174"/>
    <mergeCell ref="A182:B182"/>
    <mergeCell ref="A132:B132"/>
    <mergeCell ref="F112:J112"/>
    <mergeCell ref="A142:B142"/>
    <mergeCell ref="A130:B130"/>
    <mergeCell ref="A155:B155"/>
    <mergeCell ref="A176:B176"/>
    <mergeCell ref="A162:B162"/>
    <mergeCell ref="A157:B157"/>
    <mergeCell ref="A147:E147"/>
    <mergeCell ref="A152:B152"/>
    <mergeCell ref="A134:B134"/>
    <mergeCell ref="A122:B122"/>
    <mergeCell ref="A123:B123"/>
    <mergeCell ref="A125:B125"/>
    <mergeCell ref="A126:B126"/>
    <mergeCell ref="A129:B129"/>
    <mergeCell ref="A96:B96"/>
    <mergeCell ref="F105:J105"/>
    <mergeCell ref="F104:J104"/>
    <mergeCell ref="A91:B91"/>
    <mergeCell ref="D88:J88"/>
    <mergeCell ref="F101:J101"/>
    <mergeCell ref="A194:B194"/>
    <mergeCell ref="A189:B189"/>
    <mergeCell ref="A143:B143"/>
    <mergeCell ref="A144:B144"/>
    <mergeCell ref="A153:B153"/>
    <mergeCell ref="A154:B154"/>
    <mergeCell ref="A156:B156"/>
    <mergeCell ref="A149:J149"/>
    <mergeCell ref="G155:J155"/>
    <mergeCell ref="F102:J102"/>
    <mergeCell ref="F100:J100"/>
    <mergeCell ref="A120:J120"/>
    <mergeCell ref="G157:J157"/>
    <mergeCell ref="G156:J156"/>
    <mergeCell ref="A164:B164"/>
    <mergeCell ref="F113:J113"/>
    <mergeCell ref="F109:J109"/>
    <mergeCell ref="G137:J137"/>
    <mergeCell ref="A199:E199"/>
    <mergeCell ref="A118:D118"/>
    <mergeCell ref="H197:J197"/>
    <mergeCell ref="A138:B138"/>
    <mergeCell ref="A175:B175"/>
    <mergeCell ref="A165:B165"/>
    <mergeCell ref="A135:B135"/>
    <mergeCell ref="G135:J135"/>
    <mergeCell ref="A193:B193"/>
    <mergeCell ref="A171:B171"/>
    <mergeCell ref="A172:B172"/>
    <mergeCell ref="G153:J153"/>
    <mergeCell ref="G159:J159"/>
    <mergeCell ref="A187:J187"/>
    <mergeCell ref="F192:J192"/>
    <mergeCell ref="A192:B192"/>
    <mergeCell ref="A191:B191"/>
    <mergeCell ref="G176:J176"/>
    <mergeCell ref="A197:E197"/>
    <mergeCell ref="A159:B159"/>
    <mergeCell ref="A158:B158"/>
    <mergeCell ref="A168:B168"/>
    <mergeCell ref="G136:J136"/>
    <mergeCell ref="F151:J151"/>
    <mergeCell ref="A8:B8"/>
    <mergeCell ref="D20:J20"/>
    <mergeCell ref="D21:J21"/>
    <mergeCell ref="A24:B24"/>
    <mergeCell ref="A25:B25"/>
    <mergeCell ref="A151:B151"/>
    <mergeCell ref="A150:B150"/>
    <mergeCell ref="A140:G140"/>
    <mergeCell ref="A137:B137"/>
    <mergeCell ref="G132:J132"/>
    <mergeCell ref="G131:J131"/>
    <mergeCell ref="A131:B131"/>
    <mergeCell ref="C40:C41"/>
    <mergeCell ref="A36:B36"/>
    <mergeCell ref="A43:B43"/>
    <mergeCell ref="A42:B42"/>
    <mergeCell ref="A45:B45"/>
    <mergeCell ref="G126:J126"/>
    <mergeCell ref="G124:J124"/>
    <mergeCell ref="G123:J123"/>
    <mergeCell ref="D53:J53"/>
    <mergeCell ref="D85:J85"/>
    <mergeCell ref="A44:B44"/>
    <mergeCell ref="D34:J34"/>
    <mergeCell ref="D60:J60"/>
    <mergeCell ref="A48:H48"/>
    <mergeCell ref="G166:J166"/>
    <mergeCell ref="G165:J165"/>
    <mergeCell ref="G164:J164"/>
    <mergeCell ref="G163:J163"/>
    <mergeCell ref="G162:J162"/>
    <mergeCell ref="D43:J43"/>
    <mergeCell ref="D37:J37"/>
    <mergeCell ref="A37:B37"/>
    <mergeCell ref="A49:B49"/>
    <mergeCell ref="D45:J45"/>
    <mergeCell ref="D62:J62"/>
    <mergeCell ref="D63:J63"/>
    <mergeCell ref="D70:J70"/>
    <mergeCell ref="D69:J69"/>
    <mergeCell ref="A69:B69"/>
    <mergeCell ref="D68:J68"/>
    <mergeCell ref="A80:B80"/>
    <mergeCell ref="D79:J79"/>
    <mergeCell ref="F99:J99"/>
    <mergeCell ref="D87:J87"/>
    <mergeCell ref="D86:J86"/>
    <mergeCell ref="A86:B86"/>
    <mergeCell ref="D36:J36"/>
    <mergeCell ref="A34:B34"/>
    <mergeCell ref="A35:B35"/>
    <mergeCell ref="G158:J158"/>
    <mergeCell ref="A121:B121"/>
    <mergeCell ref="D50:J50"/>
    <mergeCell ref="D51:J51"/>
    <mergeCell ref="D76:J76"/>
    <mergeCell ref="D80:J80"/>
    <mergeCell ref="A85:B85"/>
    <mergeCell ref="D64:J64"/>
    <mergeCell ref="A63:B63"/>
    <mergeCell ref="D77:J77"/>
    <mergeCell ref="D78:J78"/>
    <mergeCell ref="A83:B83"/>
    <mergeCell ref="D84:J84"/>
    <mergeCell ref="A79:B79"/>
    <mergeCell ref="D71:J71"/>
    <mergeCell ref="A72:B72"/>
    <mergeCell ref="A84:B84"/>
    <mergeCell ref="C83:C84"/>
    <mergeCell ref="A62:B62"/>
    <mergeCell ref="A64:B64"/>
    <mergeCell ref="D61:J61"/>
  </mergeCells>
  <phoneticPr fontId="4" type="noConversion"/>
  <printOptions horizontalCentered="1"/>
  <pageMargins left="0" right="0" top="0.5" bottom="0.75" header="0.5" footer="0.5"/>
  <pageSetup scale="80" fitToHeight="4" orientation="portrait" r:id="rId3"/>
  <headerFooter alignWithMargins="0">
    <oddFooter>&amp;L&amp;8&amp;F&amp;C&amp;P&amp;R&amp;8&amp;A</oddFooter>
  </headerFooter>
  <rowBreaks count="3" manualBreakCount="3">
    <brk id="55" max="16383" man="1"/>
    <brk id="92" max="16383" man="1"/>
    <brk id="147" max="16383" man="1"/>
  </rowBreaks>
  <legacyDrawing r:id="rId4"/>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M185"/>
  <sheetViews>
    <sheetView topLeftCell="A106" zoomScale="120" zoomScaleNormal="120" workbookViewId="0">
      <selection activeCell="C129" sqref="C129:E129"/>
    </sheetView>
  </sheetViews>
  <sheetFormatPr defaultRowHeight="12.75" x14ac:dyDescent="0.2"/>
  <cols>
    <col min="1" max="1" width="20.83203125" customWidth="1"/>
    <col min="2" max="2" width="15.83203125" customWidth="1"/>
    <col min="3" max="4" width="10.83203125" customWidth="1"/>
    <col min="5" max="5" width="11.83203125" customWidth="1"/>
    <col min="6" max="6" width="10.83203125" customWidth="1"/>
    <col min="7" max="8" width="14.83203125" customWidth="1"/>
    <col min="9" max="9" width="8.83203125" customWidth="1"/>
    <col min="10" max="10" width="11.83203125" customWidth="1"/>
    <col min="11" max="11" width="14.83203125" customWidth="1"/>
  </cols>
  <sheetData>
    <row r="1" spans="1:13" ht="21" thickBot="1" x14ac:dyDescent="0.25">
      <c r="A1" s="1785" t="s">
        <v>363</v>
      </c>
      <c r="B1" s="1786"/>
      <c r="C1" s="1786"/>
      <c r="D1" s="1786"/>
      <c r="E1" s="1786"/>
      <c r="F1" s="1786"/>
      <c r="G1" s="1786"/>
      <c r="H1" s="1786"/>
      <c r="I1" s="1786"/>
      <c r="J1" s="1786"/>
      <c r="K1" s="1787"/>
      <c r="M1" s="38"/>
    </row>
    <row r="2" spans="1:13" ht="16.149999999999999" customHeight="1" x14ac:dyDescent="0.2">
      <c r="A2" s="269" t="s">
        <v>48</v>
      </c>
      <c r="B2" s="1788" t="str">
        <f>IF('Instructions - READ FIRST'!$C$11="","",'Instructions - READ FIRST'!$C$11)</f>
        <v/>
      </c>
      <c r="C2" s="1788"/>
      <c r="D2" s="1788"/>
      <c r="E2" s="1788"/>
      <c r="F2" s="1788"/>
      <c r="G2" s="274" t="s">
        <v>7</v>
      </c>
      <c r="H2" s="1788" t="str">
        <f>IF('Instructions - READ FIRST'!$C$13="","",'Instructions - READ FIRST'!$C$13)</f>
        <v/>
      </c>
      <c r="I2" s="1788"/>
      <c r="J2" s="1788"/>
      <c r="K2" s="1789"/>
      <c r="L2" s="38"/>
    </row>
    <row r="3" spans="1:13" ht="16.149999999999999" customHeight="1" thickBot="1" x14ac:dyDescent="0.25">
      <c r="A3" s="270" t="s">
        <v>49</v>
      </c>
      <c r="B3" s="1790" t="str">
        <f>IF('Instructions - READ FIRST'!$C$12="","",'Instructions - READ FIRST'!$C$12)</f>
        <v/>
      </c>
      <c r="C3" s="1790"/>
      <c r="D3" s="1790"/>
      <c r="E3" s="1790"/>
      <c r="F3" s="1790"/>
      <c r="G3" s="271" t="s">
        <v>2</v>
      </c>
      <c r="H3" s="1791" t="str">
        <f>IF('Instructions - READ FIRST'!$C$14="","",'Instructions - READ FIRST'!$C$14)</f>
        <v/>
      </c>
      <c r="I3" s="1791"/>
      <c r="J3" s="273" t="s">
        <v>79</v>
      </c>
      <c r="K3" s="268" t="str">
        <f>IF('Instructions - READ FIRST'!$C$15="","",'Instructions - READ FIRST'!$C$15)</f>
        <v/>
      </c>
      <c r="L3" s="38"/>
    </row>
    <row r="4" spans="1:13" s="96" customFormat="1" ht="21.95" customHeight="1" thickBot="1" x14ac:dyDescent="0.25">
      <c r="A4" s="2037" t="s">
        <v>580</v>
      </c>
      <c r="B4" s="2038"/>
      <c r="C4" s="2038"/>
      <c r="D4" s="2038"/>
      <c r="E4" s="2038"/>
      <c r="F4" s="2038"/>
      <c r="G4" s="2038"/>
      <c r="H4" s="2038"/>
      <c r="I4" s="2038"/>
      <c r="J4" s="2038"/>
      <c r="K4" s="2039"/>
    </row>
    <row r="5" spans="1:13" ht="8.1" customHeight="1" x14ac:dyDescent="0.25">
      <c r="A5" s="115"/>
      <c r="B5" s="115"/>
      <c r="C5" s="115"/>
      <c r="D5" s="115"/>
      <c r="E5" s="115"/>
      <c r="F5" s="115"/>
      <c r="G5" s="115"/>
      <c r="H5" s="115"/>
      <c r="I5" s="115"/>
      <c r="J5" s="115"/>
      <c r="K5" s="749"/>
    </row>
    <row r="6" spans="1:13" ht="13.5" thickBot="1" x14ac:dyDescent="0.25">
      <c r="A6" s="2046" t="s">
        <v>211</v>
      </c>
      <c r="B6" s="2046"/>
      <c r="C6" s="103"/>
      <c r="D6" s="753"/>
      <c r="E6" s="753"/>
      <c r="F6" s="103"/>
      <c r="G6" s="103"/>
      <c r="H6" s="305"/>
      <c r="I6" s="305"/>
      <c r="J6" s="305"/>
      <c r="K6" s="305"/>
    </row>
    <row r="7" spans="1:13" ht="15" thickBot="1" x14ac:dyDescent="0.25">
      <c r="A7" s="2047" t="s">
        <v>210</v>
      </c>
      <c r="B7" s="2048"/>
      <c r="C7" s="716" t="s">
        <v>4</v>
      </c>
      <c r="D7" s="2007" t="s">
        <v>226</v>
      </c>
      <c r="E7" s="2008"/>
      <c r="F7" s="2009"/>
      <c r="G7" s="2045" t="s">
        <v>93</v>
      </c>
      <c r="H7" s="2045"/>
      <c r="I7" s="2045"/>
      <c r="J7" s="2045"/>
      <c r="K7" s="2045"/>
      <c r="L7" s="38"/>
    </row>
    <row r="8" spans="1:13" ht="13.5" customHeight="1" x14ac:dyDescent="0.2">
      <c r="A8" s="1998"/>
      <c r="B8" s="1999"/>
      <c r="C8" s="1031"/>
      <c r="D8" s="2000">
        <f>C8*48</f>
        <v>0</v>
      </c>
      <c r="E8" s="2001"/>
      <c r="F8" s="2002"/>
      <c r="G8" s="2003"/>
      <c r="H8" s="1856"/>
      <c r="I8" s="1856"/>
      <c r="J8" s="1856"/>
      <c r="K8" s="2004"/>
      <c r="L8" s="38"/>
    </row>
    <row r="9" spans="1:13" ht="13.5" customHeight="1" x14ac:dyDescent="0.2">
      <c r="A9" s="1879"/>
      <c r="B9" s="1926"/>
      <c r="C9" s="1022"/>
      <c r="D9" s="1983">
        <f>C9*48</f>
        <v>0</v>
      </c>
      <c r="E9" s="1984"/>
      <c r="F9" s="1985"/>
      <c r="G9" s="1715"/>
      <c r="H9" s="1716"/>
      <c r="I9" s="1716"/>
      <c r="J9" s="1716"/>
      <c r="K9" s="1717"/>
    </row>
    <row r="10" spans="1:13" ht="13.5" customHeight="1" x14ac:dyDescent="0.2">
      <c r="A10" s="1879"/>
      <c r="B10" s="1926"/>
      <c r="C10" s="1022"/>
      <c r="D10" s="1983">
        <f>C10*48</f>
        <v>0</v>
      </c>
      <c r="E10" s="1984"/>
      <c r="F10" s="1985"/>
      <c r="G10" s="1715"/>
      <c r="H10" s="1716"/>
      <c r="I10" s="1716"/>
      <c r="J10" s="1716"/>
      <c r="K10" s="1717"/>
    </row>
    <row r="11" spans="1:13" ht="13.5" customHeight="1" thickBot="1" x14ac:dyDescent="0.25">
      <c r="A11" s="1974"/>
      <c r="B11" s="1975"/>
      <c r="C11" s="1025"/>
      <c r="D11" s="1976">
        <f>C11*48</f>
        <v>0</v>
      </c>
      <c r="E11" s="1977"/>
      <c r="F11" s="1978"/>
      <c r="G11" s="1736"/>
      <c r="H11" s="1737"/>
      <c r="I11" s="1737"/>
      <c r="J11" s="1737"/>
      <c r="K11" s="1738"/>
    </row>
    <row r="12" spans="1:13" ht="13.5" thickBot="1" x14ac:dyDescent="0.25">
      <c r="A12" s="734"/>
      <c r="B12" s="734"/>
      <c r="C12" s="734"/>
      <c r="D12" s="1988">
        <f>SUM(D8:F11)</f>
        <v>0</v>
      </c>
      <c r="E12" s="1989"/>
      <c r="F12" s="1989"/>
      <c r="G12" s="752" t="s">
        <v>227</v>
      </c>
      <c r="H12" s="735"/>
      <c r="I12" s="734"/>
      <c r="J12" s="734"/>
      <c r="K12" s="734"/>
    </row>
    <row r="13" spans="1:13" ht="6" customHeight="1" x14ac:dyDescent="0.2">
      <c r="A13" s="734"/>
      <c r="B13" s="734"/>
      <c r="C13" s="734"/>
      <c r="D13" s="734"/>
      <c r="E13" s="734"/>
      <c r="F13" s="734"/>
      <c r="G13" s="734"/>
      <c r="H13" s="734"/>
      <c r="I13" s="734"/>
      <c r="J13" s="734"/>
      <c r="K13" s="734"/>
    </row>
    <row r="14" spans="1:13" ht="13.5" thickBot="1" x14ac:dyDescent="0.25">
      <c r="A14" s="2036" t="s">
        <v>215</v>
      </c>
      <c r="B14" s="2036"/>
      <c r="C14" s="754"/>
      <c r="D14" s="755"/>
      <c r="E14" s="755"/>
      <c r="F14" s="754"/>
      <c r="G14" s="754"/>
      <c r="H14" s="734"/>
      <c r="I14" s="734"/>
      <c r="J14" s="734"/>
      <c r="K14" s="734"/>
    </row>
    <row r="15" spans="1:13" ht="15" thickBot="1" x14ac:dyDescent="0.25">
      <c r="A15" s="2005" t="s">
        <v>210</v>
      </c>
      <c r="B15" s="2006"/>
      <c r="C15" s="751" t="s">
        <v>4</v>
      </c>
      <c r="D15" s="2007" t="s">
        <v>226</v>
      </c>
      <c r="E15" s="2008"/>
      <c r="F15" s="2009"/>
      <c r="G15" s="2010" t="s">
        <v>93</v>
      </c>
      <c r="H15" s="2010"/>
      <c r="I15" s="2010"/>
      <c r="J15" s="2010"/>
      <c r="K15" s="2010"/>
      <c r="L15" s="38"/>
    </row>
    <row r="16" spans="1:13" ht="13.5" customHeight="1" x14ac:dyDescent="0.2">
      <c r="A16" s="1998"/>
      <c r="B16" s="1999"/>
      <c r="C16" s="1031"/>
      <c r="D16" s="2000">
        <f>C16*48</f>
        <v>0</v>
      </c>
      <c r="E16" s="2001"/>
      <c r="F16" s="2002"/>
      <c r="G16" s="2003"/>
      <c r="H16" s="1856"/>
      <c r="I16" s="1856"/>
      <c r="J16" s="1856"/>
      <c r="K16" s="2004"/>
      <c r="L16" s="38"/>
    </row>
    <row r="17" spans="1:13" ht="13.5" customHeight="1" x14ac:dyDescent="0.2">
      <c r="A17" s="1879"/>
      <c r="B17" s="1926"/>
      <c r="C17" s="1022"/>
      <c r="D17" s="1983">
        <f>C17*48</f>
        <v>0</v>
      </c>
      <c r="E17" s="1984"/>
      <c r="F17" s="1985"/>
      <c r="G17" s="1715"/>
      <c r="H17" s="1716"/>
      <c r="I17" s="1716"/>
      <c r="J17" s="1716"/>
      <c r="K17" s="1717"/>
    </row>
    <row r="18" spans="1:13" ht="13.5" customHeight="1" x14ac:dyDescent="0.2">
      <c r="A18" s="1879"/>
      <c r="B18" s="1926"/>
      <c r="C18" s="1022"/>
      <c r="D18" s="1983">
        <f>C18*48</f>
        <v>0</v>
      </c>
      <c r="E18" s="1984"/>
      <c r="F18" s="1985"/>
      <c r="G18" s="1715"/>
      <c r="H18" s="1716"/>
      <c r="I18" s="1716"/>
      <c r="J18" s="1716"/>
      <c r="K18" s="1717"/>
    </row>
    <row r="19" spans="1:13" ht="13.5" customHeight="1" thickBot="1" x14ac:dyDescent="0.25">
      <c r="A19" s="1974"/>
      <c r="B19" s="1975"/>
      <c r="C19" s="1025"/>
      <c r="D19" s="1976">
        <f>C19*48</f>
        <v>0</v>
      </c>
      <c r="E19" s="1977"/>
      <c r="F19" s="1978"/>
      <c r="G19" s="1736"/>
      <c r="H19" s="1737"/>
      <c r="I19" s="1737"/>
      <c r="J19" s="1737"/>
      <c r="K19" s="1738"/>
    </row>
    <row r="20" spans="1:13" ht="13.5" thickBot="1" x14ac:dyDescent="0.25">
      <c r="A20" s="734"/>
      <c r="B20" s="734"/>
      <c r="C20" s="734"/>
      <c r="D20" s="1988">
        <f>SUM(D16:F19)</f>
        <v>0</v>
      </c>
      <c r="E20" s="1989"/>
      <c r="F20" s="1989"/>
      <c r="G20" s="752" t="s">
        <v>227</v>
      </c>
      <c r="H20" s="735"/>
      <c r="I20" s="734"/>
      <c r="J20" s="734"/>
      <c r="K20" s="734"/>
    </row>
    <row r="21" spans="1:13" ht="6" customHeight="1" x14ac:dyDescent="0.2">
      <c r="A21" s="734"/>
      <c r="B21" s="734"/>
      <c r="C21" s="734"/>
      <c r="D21" s="734"/>
      <c r="E21" s="734"/>
      <c r="F21" s="734"/>
      <c r="G21" s="734"/>
      <c r="H21" s="734"/>
      <c r="I21" s="734"/>
      <c r="J21" s="734"/>
      <c r="K21" s="734"/>
    </row>
    <row r="22" spans="1:13" ht="13.5" thickBot="1" x14ac:dyDescent="0.25">
      <c r="A22" s="2036" t="s">
        <v>212</v>
      </c>
      <c r="B22" s="2036"/>
      <c r="C22" s="754"/>
      <c r="D22" s="755"/>
      <c r="E22" s="755"/>
      <c r="F22" s="754"/>
      <c r="G22" s="734"/>
      <c r="H22" s="734"/>
      <c r="I22" s="734"/>
      <c r="J22" s="734"/>
      <c r="K22" s="734"/>
    </row>
    <row r="23" spans="1:13" ht="15" thickBot="1" x14ac:dyDescent="0.25">
      <c r="A23" s="2005" t="s">
        <v>210</v>
      </c>
      <c r="B23" s="2006"/>
      <c r="C23" s="751" t="s">
        <v>4</v>
      </c>
      <c r="D23" s="2007" t="s">
        <v>226</v>
      </c>
      <c r="E23" s="2008"/>
      <c r="F23" s="2009"/>
      <c r="G23" s="2010" t="s">
        <v>93</v>
      </c>
      <c r="H23" s="2010"/>
      <c r="I23" s="2010"/>
      <c r="J23" s="2010"/>
      <c r="K23" s="2010"/>
    </row>
    <row r="24" spans="1:13" ht="13.5" customHeight="1" x14ac:dyDescent="0.2">
      <c r="A24" s="1998"/>
      <c r="B24" s="1999"/>
      <c r="C24" s="1031"/>
      <c r="D24" s="2000">
        <f>C24*38</f>
        <v>0</v>
      </c>
      <c r="E24" s="2001"/>
      <c r="F24" s="2002"/>
      <c r="G24" s="2003"/>
      <c r="H24" s="1856"/>
      <c r="I24" s="1856"/>
      <c r="J24" s="1856"/>
      <c r="K24" s="2004"/>
    </row>
    <row r="25" spans="1:13" ht="13.5" customHeight="1" x14ac:dyDescent="0.2">
      <c r="A25" s="1879"/>
      <c r="B25" s="1926"/>
      <c r="C25" s="1022"/>
      <c r="D25" s="1983">
        <f>C25*38</f>
        <v>0</v>
      </c>
      <c r="E25" s="1984"/>
      <c r="F25" s="1985"/>
      <c r="G25" s="1715"/>
      <c r="H25" s="1716"/>
      <c r="I25" s="1716"/>
      <c r="J25" s="1716"/>
      <c r="K25" s="1717"/>
    </row>
    <row r="26" spans="1:13" ht="13.5" customHeight="1" x14ac:dyDescent="0.2">
      <c r="A26" s="1879"/>
      <c r="B26" s="1926"/>
      <c r="C26" s="1022"/>
      <c r="D26" s="1983">
        <f>C26*38</f>
        <v>0</v>
      </c>
      <c r="E26" s="1984"/>
      <c r="F26" s="1985"/>
      <c r="G26" s="1715"/>
      <c r="H26" s="1716"/>
      <c r="I26" s="1716"/>
      <c r="J26" s="1716"/>
      <c r="K26" s="1717"/>
    </row>
    <row r="27" spans="1:13" ht="13.5" customHeight="1" thickBot="1" x14ac:dyDescent="0.25">
      <c r="A27" s="1974"/>
      <c r="B27" s="1975"/>
      <c r="C27" s="1025"/>
      <c r="D27" s="1976">
        <f>C27*38</f>
        <v>0</v>
      </c>
      <c r="E27" s="1977"/>
      <c r="F27" s="1978"/>
      <c r="G27" s="1736"/>
      <c r="H27" s="1737"/>
      <c r="I27" s="1737"/>
      <c r="J27" s="1737"/>
      <c r="K27" s="1738"/>
    </row>
    <row r="28" spans="1:13" ht="13.5" thickBot="1" x14ac:dyDescent="0.25">
      <c r="A28" s="734"/>
      <c r="B28" s="734"/>
      <c r="C28" s="734"/>
      <c r="D28" s="1988">
        <f>SUM(D24:F27)</f>
        <v>0</v>
      </c>
      <c r="E28" s="1989"/>
      <c r="F28" s="1989"/>
      <c r="G28" s="752" t="s">
        <v>227</v>
      </c>
      <c r="H28" s="735"/>
      <c r="I28" s="734"/>
      <c r="J28" s="734"/>
      <c r="K28" s="734"/>
    </row>
    <row r="29" spans="1:13" ht="6" customHeight="1" x14ac:dyDescent="0.2">
      <c r="A29" s="734"/>
      <c r="B29" s="734"/>
      <c r="C29" s="734"/>
      <c r="D29" s="734"/>
      <c r="E29" s="734"/>
      <c r="F29" s="734"/>
      <c r="G29" s="734"/>
      <c r="H29" s="734"/>
      <c r="I29" s="734"/>
      <c r="J29" s="734"/>
      <c r="K29" s="734"/>
    </row>
    <row r="30" spans="1:13" ht="13.5" thickBot="1" x14ac:dyDescent="0.25">
      <c r="A30" s="2036" t="s">
        <v>213</v>
      </c>
      <c r="B30" s="2036"/>
      <c r="C30" s="754"/>
      <c r="D30" s="755"/>
      <c r="E30" s="755"/>
      <c r="F30" s="754"/>
      <c r="G30" s="734"/>
      <c r="H30" s="734"/>
      <c r="I30" s="734"/>
      <c r="J30" s="734"/>
      <c r="K30" s="734"/>
    </row>
    <row r="31" spans="1:13" ht="15" thickBot="1" x14ac:dyDescent="0.25">
      <c r="A31" s="2005" t="s">
        <v>210</v>
      </c>
      <c r="B31" s="2006"/>
      <c r="C31" s="751" t="s">
        <v>4</v>
      </c>
      <c r="D31" s="2007" t="s">
        <v>226</v>
      </c>
      <c r="E31" s="2008"/>
      <c r="F31" s="2009"/>
      <c r="G31" s="2010" t="s">
        <v>93</v>
      </c>
      <c r="H31" s="2010"/>
      <c r="I31" s="2010"/>
      <c r="J31" s="2010"/>
      <c r="K31" s="2010"/>
      <c r="M31" s="38"/>
    </row>
    <row r="32" spans="1:13" ht="13.5" customHeight="1" x14ac:dyDescent="0.2">
      <c r="A32" s="1998"/>
      <c r="B32" s="1999"/>
      <c r="C32" s="1031"/>
      <c r="D32" s="2000">
        <f>C32*102</f>
        <v>0</v>
      </c>
      <c r="E32" s="2001"/>
      <c r="F32" s="2002"/>
      <c r="G32" s="2003"/>
      <c r="H32" s="1856"/>
      <c r="I32" s="1856"/>
      <c r="J32" s="1856"/>
      <c r="K32" s="2004"/>
      <c r="M32" s="38"/>
    </row>
    <row r="33" spans="1:11" ht="13.5" customHeight="1" x14ac:dyDescent="0.2">
      <c r="A33" s="1879"/>
      <c r="B33" s="1926"/>
      <c r="C33" s="1022"/>
      <c r="D33" s="1983">
        <f>C33*102</f>
        <v>0</v>
      </c>
      <c r="E33" s="1984"/>
      <c r="F33" s="1985"/>
      <c r="G33" s="1715"/>
      <c r="H33" s="1716"/>
      <c r="I33" s="1716"/>
      <c r="J33" s="1716"/>
      <c r="K33" s="1717"/>
    </row>
    <row r="34" spans="1:11" ht="13.5" customHeight="1" x14ac:dyDescent="0.2">
      <c r="A34" s="1879"/>
      <c r="B34" s="1926"/>
      <c r="C34" s="1022"/>
      <c r="D34" s="1983">
        <f>C34*102</f>
        <v>0</v>
      </c>
      <c r="E34" s="1984"/>
      <c r="F34" s="1985"/>
      <c r="G34" s="1715"/>
      <c r="H34" s="1716"/>
      <c r="I34" s="1716"/>
      <c r="J34" s="1716"/>
      <c r="K34" s="1717"/>
    </row>
    <row r="35" spans="1:11" ht="13.5" customHeight="1" thickBot="1" x14ac:dyDescent="0.25">
      <c r="A35" s="1974"/>
      <c r="B35" s="1975"/>
      <c r="C35" s="1025"/>
      <c r="D35" s="1976">
        <f>C35*102</f>
        <v>0</v>
      </c>
      <c r="E35" s="1977"/>
      <c r="F35" s="1978"/>
      <c r="G35" s="1736"/>
      <c r="H35" s="1737"/>
      <c r="I35" s="1737"/>
      <c r="J35" s="1737"/>
      <c r="K35" s="1738"/>
    </row>
    <row r="36" spans="1:11" ht="13.5" thickBot="1" x14ac:dyDescent="0.25">
      <c r="A36" s="734"/>
      <c r="B36" s="734"/>
      <c r="C36" s="734"/>
      <c r="D36" s="1988">
        <f>SUM(D32:F35)</f>
        <v>0</v>
      </c>
      <c r="E36" s="1989"/>
      <c r="F36" s="1989"/>
      <c r="G36" s="752" t="s">
        <v>227</v>
      </c>
      <c r="H36" s="735"/>
      <c r="I36" s="734"/>
      <c r="J36" s="734"/>
      <c r="K36" s="734"/>
    </row>
    <row r="37" spans="1:11" ht="21.95" customHeight="1" thickBot="1" x14ac:dyDescent="0.25">
      <c r="A37" s="2037" t="s">
        <v>581</v>
      </c>
      <c r="B37" s="2038"/>
      <c r="C37" s="2038"/>
      <c r="D37" s="2038"/>
      <c r="E37" s="2038"/>
      <c r="F37" s="2038"/>
      <c r="G37" s="2038"/>
      <c r="H37" s="2038"/>
      <c r="I37" s="2038"/>
      <c r="J37" s="2038"/>
      <c r="K37" s="2039"/>
    </row>
    <row r="38" spans="1:11" ht="6" customHeight="1" x14ac:dyDescent="0.2"/>
    <row r="39" spans="1:11" ht="13.5" thickBot="1" x14ac:dyDescent="0.25">
      <c r="A39" s="1982" t="s">
        <v>214</v>
      </c>
      <c r="B39" s="1982"/>
      <c r="C39" s="715"/>
      <c r="D39" s="94"/>
      <c r="E39" s="94"/>
      <c r="F39" s="715"/>
      <c r="G39" s="1"/>
      <c r="H39" s="1"/>
      <c r="I39" s="1"/>
      <c r="J39" s="1"/>
      <c r="K39" s="1"/>
    </row>
    <row r="40" spans="1:11" ht="15" thickBot="1" x14ac:dyDescent="0.25">
      <c r="A40" s="2005" t="s">
        <v>210</v>
      </c>
      <c r="B40" s="2006"/>
      <c r="C40" s="751" t="s">
        <v>4</v>
      </c>
      <c r="D40" s="2007" t="s">
        <v>226</v>
      </c>
      <c r="E40" s="2008"/>
      <c r="F40" s="2009"/>
      <c r="G40" s="1997" t="s">
        <v>93</v>
      </c>
      <c r="H40" s="1997"/>
      <c r="I40" s="1997"/>
      <c r="J40" s="1997"/>
      <c r="K40" s="1997"/>
    </row>
    <row r="41" spans="1:11" ht="14.1" customHeight="1" x14ac:dyDescent="0.2">
      <c r="A41" s="1998"/>
      <c r="B41" s="1999"/>
      <c r="C41" s="1031"/>
      <c r="D41" s="2000">
        <f>C41*102</f>
        <v>0</v>
      </c>
      <c r="E41" s="2001"/>
      <c r="F41" s="2002"/>
      <c r="G41" s="2003"/>
      <c r="H41" s="1856"/>
      <c r="I41" s="1856"/>
      <c r="J41" s="1856"/>
      <c r="K41" s="2004"/>
    </row>
    <row r="42" spans="1:11" ht="14.1" customHeight="1" x14ac:dyDescent="0.2">
      <c r="A42" s="1879"/>
      <c r="B42" s="1926"/>
      <c r="C42" s="1022"/>
      <c r="D42" s="1983">
        <f>C42*102</f>
        <v>0</v>
      </c>
      <c r="E42" s="1984"/>
      <c r="F42" s="1985"/>
      <c r="G42" s="1715"/>
      <c r="H42" s="1716"/>
      <c r="I42" s="1716"/>
      <c r="J42" s="1716"/>
      <c r="K42" s="1717"/>
    </row>
    <row r="43" spans="1:11" ht="14.1" customHeight="1" x14ac:dyDescent="0.2">
      <c r="A43" s="1879"/>
      <c r="B43" s="1926"/>
      <c r="C43" s="1022"/>
      <c r="D43" s="1983">
        <f>C43*102</f>
        <v>0</v>
      </c>
      <c r="E43" s="1984"/>
      <c r="F43" s="1985"/>
      <c r="G43" s="1715"/>
      <c r="H43" s="1716"/>
      <c r="I43" s="1716"/>
      <c r="J43" s="1716"/>
      <c r="K43" s="1717"/>
    </row>
    <row r="44" spans="1:11" ht="14.1" customHeight="1" thickBot="1" x14ac:dyDescent="0.25">
      <c r="A44" s="1974"/>
      <c r="B44" s="1975"/>
      <c r="C44" s="1025"/>
      <c r="D44" s="1976">
        <f>C44*102</f>
        <v>0</v>
      </c>
      <c r="E44" s="1977"/>
      <c r="F44" s="1978"/>
      <c r="G44" s="1736"/>
      <c r="H44" s="1737"/>
      <c r="I44" s="1737"/>
      <c r="J44" s="1737"/>
      <c r="K44" s="1738"/>
    </row>
    <row r="45" spans="1:11" ht="13.5" thickBot="1" x14ac:dyDescent="0.25">
      <c r="A45" s="1"/>
      <c r="B45" s="1"/>
      <c r="C45" s="1"/>
      <c r="D45" s="1988">
        <f>SUM(D41:F44)</f>
        <v>0</v>
      </c>
      <c r="E45" s="1989"/>
      <c r="F45" s="1989"/>
      <c r="G45" s="752" t="s">
        <v>227</v>
      </c>
      <c r="H45" s="85"/>
      <c r="I45" s="1"/>
      <c r="J45" s="1"/>
      <c r="K45" s="1"/>
    </row>
    <row r="46" spans="1:11" ht="8.1" customHeight="1" x14ac:dyDescent="0.2">
      <c r="A46" s="1"/>
      <c r="B46" s="1"/>
      <c r="C46" s="1"/>
      <c r="D46" s="1"/>
      <c r="E46" s="1"/>
      <c r="F46" s="1"/>
      <c r="G46" s="1"/>
      <c r="H46" s="1"/>
      <c r="I46" s="1"/>
      <c r="J46" s="1"/>
      <c r="K46" s="1"/>
    </row>
    <row r="47" spans="1:11" ht="13.5" thickBot="1" x14ac:dyDescent="0.25">
      <c r="A47" s="1982" t="s">
        <v>228</v>
      </c>
      <c r="B47" s="1982"/>
      <c r="C47" s="1982"/>
      <c r="D47" s="1982"/>
      <c r="E47" s="1982"/>
      <c r="F47" s="1982"/>
      <c r="G47" s="715"/>
      <c r="H47" s="1"/>
      <c r="I47" s="1"/>
      <c r="J47" s="1"/>
      <c r="K47" s="1"/>
    </row>
    <row r="48" spans="1:11" ht="15" thickBot="1" x14ac:dyDescent="0.25">
      <c r="A48" s="2005" t="s">
        <v>210</v>
      </c>
      <c r="B48" s="2006"/>
      <c r="C48" s="751" t="s">
        <v>4</v>
      </c>
      <c r="D48" s="2007" t="s">
        <v>226</v>
      </c>
      <c r="E48" s="2008"/>
      <c r="F48" s="2009"/>
      <c r="G48" s="1997" t="s">
        <v>93</v>
      </c>
      <c r="H48" s="1997"/>
      <c r="I48" s="1997"/>
      <c r="J48" s="1997"/>
      <c r="K48" s="1997"/>
    </row>
    <row r="49" spans="1:13" ht="14.1" customHeight="1" x14ac:dyDescent="0.2">
      <c r="A49" s="1998"/>
      <c r="B49" s="1999"/>
      <c r="C49" s="1031"/>
      <c r="D49" s="2000">
        <f>C49*208</f>
        <v>0</v>
      </c>
      <c r="E49" s="2001"/>
      <c r="F49" s="2002"/>
      <c r="G49" s="2003"/>
      <c r="H49" s="1856"/>
      <c r="I49" s="1856"/>
      <c r="J49" s="1856"/>
      <c r="K49" s="2004"/>
    </row>
    <row r="50" spans="1:13" ht="14.1" customHeight="1" x14ac:dyDescent="0.2">
      <c r="A50" s="1879"/>
      <c r="B50" s="1926"/>
      <c r="C50" s="1022"/>
      <c r="D50" s="1983">
        <f>C50*208</f>
        <v>0</v>
      </c>
      <c r="E50" s="1984"/>
      <c r="F50" s="1985"/>
      <c r="G50" s="1715"/>
      <c r="H50" s="1716"/>
      <c r="I50" s="1716"/>
      <c r="J50" s="1716"/>
      <c r="K50" s="1717"/>
    </row>
    <row r="51" spans="1:13" ht="14.1" customHeight="1" x14ac:dyDescent="0.2">
      <c r="A51" s="1879"/>
      <c r="B51" s="1926"/>
      <c r="C51" s="1022"/>
      <c r="D51" s="1983">
        <f>C51*208</f>
        <v>0</v>
      </c>
      <c r="E51" s="1984"/>
      <c r="F51" s="1985"/>
      <c r="G51" s="1715"/>
      <c r="H51" s="1716"/>
      <c r="I51" s="1716"/>
      <c r="J51" s="1716"/>
      <c r="K51" s="1717"/>
    </row>
    <row r="52" spans="1:13" ht="14.1" customHeight="1" thickBot="1" x14ac:dyDescent="0.25">
      <c r="A52" s="1974"/>
      <c r="B52" s="1975"/>
      <c r="C52" s="1025"/>
      <c r="D52" s="1976">
        <f>C52*208</f>
        <v>0</v>
      </c>
      <c r="E52" s="1977"/>
      <c r="F52" s="1978"/>
      <c r="G52" s="1736"/>
      <c r="H52" s="1737"/>
      <c r="I52" s="1737"/>
      <c r="J52" s="1737"/>
      <c r="K52" s="1738"/>
    </row>
    <row r="53" spans="1:13" ht="13.5" thickBot="1" x14ac:dyDescent="0.25">
      <c r="A53" s="1"/>
      <c r="B53" s="1"/>
      <c r="C53" s="1"/>
      <c r="D53" s="1988">
        <f>SUM(D49:F52)</f>
        <v>0</v>
      </c>
      <c r="E53" s="1989"/>
      <c r="F53" s="1989"/>
      <c r="G53" s="752" t="s">
        <v>227</v>
      </c>
      <c r="H53" s="85"/>
      <c r="I53" s="1"/>
      <c r="J53" s="1"/>
      <c r="K53" s="1"/>
    </row>
    <row r="54" spans="1:13" ht="8.1" customHeight="1" x14ac:dyDescent="0.2">
      <c r="A54" s="1"/>
      <c r="B54" s="1"/>
      <c r="C54" s="1"/>
      <c r="D54" s="1"/>
      <c r="E54" s="1"/>
      <c r="F54" s="1"/>
      <c r="G54" s="1"/>
      <c r="H54" s="1"/>
      <c r="I54" s="1"/>
      <c r="J54" s="1"/>
      <c r="K54" s="1"/>
    </row>
    <row r="55" spans="1:13" ht="13.5" thickBot="1" x14ac:dyDescent="0.25">
      <c r="A55" s="750" t="s">
        <v>216</v>
      </c>
      <c r="B55" s="750"/>
      <c r="C55" s="715"/>
      <c r="D55" s="94"/>
      <c r="E55" s="94"/>
      <c r="F55" s="715"/>
      <c r="G55" s="1"/>
      <c r="H55" s="1"/>
      <c r="I55" s="1"/>
      <c r="J55" s="1"/>
      <c r="K55" s="1"/>
    </row>
    <row r="56" spans="1:13" ht="15" thickBot="1" x14ac:dyDescent="0.25">
      <c r="A56" s="2005" t="s">
        <v>210</v>
      </c>
      <c r="B56" s="2006"/>
      <c r="C56" s="751" t="s">
        <v>4</v>
      </c>
      <c r="D56" s="2007" t="s">
        <v>226</v>
      </c>
      <c r="E56" s="2008"/>
      <c r="F56" s="2009"/>
      <c r="G56" s="1997" t="s">
        <v>93</v>
      </c>
      <c r="H56" s="1997"/>
      <c r="I56" s="1997"/>
      <c r="J56" s="1997"/>
      <c r="K56" s="1997"/>
      <c r="M56" s="38"/>
    </row>
    <row r="57" spans="1:13" ht="14.1" customHeight="1" x14ac:dyDescent="0.2">
      <c r="A57" s="1998"/>
      <c r="B57" s="1999"/>
      <c r="C57" s="1031"/>
      <c r="D57" s="2000">
        <f>C57*48</f>
        <v>0</v>
      </c>
      <c r="E57" s="2001"/>
      <c r="F57" s="2002"/>
      <c r="G57" s="2003"/>
      <c r="H57" s="1856"/>
      <c r="I57" s="1856"/>
      <c r="J57" s="1856"/>
      <c r="K57" s="2004"/>
      <c r="M57" s="38"/>
    </row>
    <row r="58" spans="1:13" ht="14.1" customHeight="1" x14ac:dyDescent="0.2">
      <c r="A58" s="1879"/>
      <c r="B58" s="1926"/>
      <c r="C58" s="1022"/>
      <c r="D58" s="1983">
        <f>C58*48</f>
        <v>0</v>
      </c>
      <c r="E58" s="1984"/>
      <c r="F58" s="1985"/>
      <c r="G58" s="1715"/>
      <c r="H58" s="1716"/>
      <c r="I58" s="1716"/>
      <c r="J58" s="1716"/>
      <c r="K58" s="1717"/>
    </row>
    <row r="59" spans="1:13" ht="14.1" customHeight="1" x14ac:dyDescent="0.2">
      <c r="A59" s="1879"/>
      <c r="B59" s="1926"/>
      <c r="C59" s="1022"/>
      <c r="D59" s="1983">
        <f>C59*48</f>
        <v>0</v>
      </c>
      <c r="E59" s="1984"/>
      <c r="F59" s="1985"/>
      <c r="G59" s="1715"/>
      <c r="H59" s="1716"/>
      <c r="I59" s="1716"/>
      <c r="J59" s="1716"/>
      <c r="K59" s="1717"/>
    </row>
    <row r="60" spans="1:13" ht="14.1" customHeight="1" thickBot="1" x14ac:dyDescent="0.25">
      <c r="A60" s="1974"/>
      <c r="B60" s="1975"/>
      <c r="C60" s="1025"/>
      <c r="D60" s="1976">
        <f>C60*48</f>
        <v>0</v>
      </c>
      <c r="E60" s="1977"/>
      <c r="F60" s="1978"/>
      <c r="G60" s="1736"/>
      <c r="H60" s="1737"/>
      <c r="I60" s="1737"/>
      <c r="J60" s="1737"/>
      <c r="K60" s="1738"/>
    </row>
    <row r="61" spans="1:13" ht="13.5" thickBot="1" x14ac:dyDescent="0.25">
      <c r="A61" s="1"/>
      <c r="B61" s="1"/>
      <c r="C61" s="1069"/>
      <c r="D61" s="1988">
        <f>SUM(D57:F60)</f>
        <v>0</v>
      </c>
      <c r="E61" s="1989"/>
      <c r="F61" s="1989"/>
      <c r="G61" s="752" t="s">
        <v>227</v>
      </c>
      <c r="H61" s="85"/>
      <c r="I61" s="1"/>
      <c r="J61" s="1"/>
      <c r="K61" s="1"/>
    </row>
    <row r="62" spans="1:13" ht="8.1" customHeight="1" x14ac:dyDescent="0.2">
      <c r="A62" s="1"/>
      <c r="B62" s="1"/>
      <c r="C62" s="1"/>
      <c r="D62" s="1"/>
      <c r="E62" s="1"/>
      <c r="F62" s="1"/>
      <c r="G62" s="1"/>
      <c r="H62" s="1"/>
      <c r="I62" s="1"/>
      <c r="J62" s="1"/>
      <c r="K62" s="1"/>
    </row>
    <row r="63" spans="1:13" ht="13.5" thickBot="1" x14ac:dyDescent="0.25">
      <c r="A63" s="1982" t="s">
        <v>217</v>
      </c>
      <c r="B63" s="1982"/>
      <c r="C63" s="715"/>
      <c r="D63" s="94"/>
      <c r="E63" s="94"/>
      <c r="F63" s="715"/>
      <c r="G63" s="1"/>
      <c r="H63" s="1"/>
      <c r="I63" s="1"/>
      <c r="J63" s="1"/>
      <c r="K63" s="1"/>
    </row>
    <row r="64" spans="1:13" ht="15" thickBot="1" x14ac:dyDescent="0.25">
      <c r="A64" s="2005" t="s">
        <v>210</v>
      </c>
      <c r="B64" s="2006"/>
      <c r="C64" s="751" t="s">
        <v>4</v>
      </c>
      <c r="D64" s="2007" t="s">
        <v>226</v>
      </c>
      <c r="E64" s="2008"/>
      <c r="F64" s="2009"/>
      <c r="G64" s="1997" t="s">
        <v>93</v>
      </c>
      <c r="H64" s="1997"/>
      <c r="I64" s="1997"/>
      <c r="J64" s="1997"/>
      <c r="K64" s="1997"/>
    </row>
    <row r="65" spans="1:11" ht="14.1" customHeight="1" x14ac:dyDescent="0.2">
      <c r="A65" s="1998"/>
      <c r="B65" s="1999"/>
      <c r="C65" s="1031"/>
      <c r="D65" s="2000">
        <f>C65*22.75</f>
        <v>0</v>
      </c>
      <c r="E65" s="2001"/>
      <c r="F65" s="2002"/>
      <c r="G65" s="2003"/>
      <c r="H65" s="1856"/>
      <c r="I65" s="1856"/>
      <c r="J65" s="1856"/>
      <c r="K65" s="2004"/>
    </row>
    <row r="66" spans="1:11" ht="14.1" customHeight="1" x14ac:dyDescent="0.2">
      <c r="A66" s="1879"/>
      <c r="B66" s="1926"/>
      <c r="C66" s="1022"/>
      <c r="D66" s="1983">
        <f>C66*22.75</f>
        <v>0</v>
      </c>
      <c r="E66" s="1984"/>
      <c r="F66" s="1985"/>
      <c r="G66" s="1715"/>
      <c r="H66" s="1716"/>
      <c r="I66" s="1716"/>
      <c r="J66" s="1716"/>
      <c r="K66" s="1717"/>
    </row>
    <row r="67" spans="1:11" ht="14.1" customHeight="1" x14ac:dyDescent="0.2">
      <c r="A67" s="1879"/>
      <c r="B67" s="1926"/>
      <c r="C67" s="1022"/>
      <c r="D67" s="1983">
        <f>C67*22.75</f>
        <v>0</v>
      </c>
      <c r="E67" s="1984"/>
      <c r="F67" s="1985"/>
      <c r="G67" s="1715"/>
      <c r="H67" s="1716"/>
      <c r="I67" s="1716"/>
      <c r="J67" s="1716"/>
      <c r="K67" s="1717"/>
    </row>
    <row r="68" spans="1:11" ht="14.1" customHeight="1" thickBot="1" x14ac:dyDescent="0.25">
      <c r="A68" s="1974"/>
      <c r="B68" s="1975"/>
      <c r="C68" s="1025"/>
      <c r="D68" s="1976">
        <f>C68*22.75</f>
        <v>0</v>
      </c>
      <c r="E68" s="1977"/>
      <c r="F68" s="1978"/>
      <c r="G68" s="1736"/>
      <c r="H68" s="1737"/>
      <c r="I68" s="1737"/>
      <c r="J68" s="1737"/>
      <c r="K68" s="1738"/>
    </row>
    <row r="69" spans="1:11" ht="13.5" thickBot="1" x14ac:dyDescent="0.25">
      <c r="A69" s="1"/>
      <c r="B69" s="1"/>
      <c r="C69" s="1"/>
      <c r="D69" s="1988">
        <f>SUM(D65:F68)</f>
        <v>0</v>
      </c>
      <c r="E69" s="1989"/>
      <c r="F69" s="1989"/>
      <c r="G69" s="752" t="s">
        <v>227</v>
      </c>
      <c r="H69" s="85"/>
      <c r="I69" s="1"/>
      <c r="J69" s="1"/>
      <c r="K69" s="1"/>
    </row>
    <row r="70" spans="1:11" ht="8.1" customHeight="1" thickBot="1" x14ac:dyDescent="0.25">
      <c r="A70" s="1"/>
      <c r="B70" s="1"/>
      <c r="C70" s="1"/>
      <c r="D70" s="1"/>
      <c r="E70" s="1"/>
      <c r="F70" s="1"/>
      <c r="G70" s="1"/>
      <c r="H70" s="1"/>
      <c r="I70" s="1"/>
      <c r="J70" s="1"/>
      <c r="K70" s="1"/>
    </row>
    <row r="71" spans="1:11" ht="21.95" customHeight="1" thickBot="1" x14ac:dyDescent="0.25">
      <c r="A71" s="52"/>
      <c r="B71" s="1995" t="s">
        <v>576</v>
      </c>
      <c r="C71" s="1996"/>
      <c r="D71" s="1996"/>
      <c r="E71" s="1996"/>
      <c r="F71" s="1996"/>
      <c r="G71" s="777">
        <f>SUM(D12,D20,D28,D36,D45,D53,D61,D69)</f>
        <v>0</v>
      </c>
      <c r="H71" s="778" t="s">
        <v>582</v>
      </c>
      <c r="I71" s="73"/>
      <c r="J71" s="1"/>
      <c r="K71" s="1"/>
    </row>
    <row r="72" spans="1:11" ht="21.95" customHeight="1" thickBot="1" x14ac:dyDescent="0.25">
      <c r="A72" s="1979" t="s">
        <v>583</v>
      </c>
      <c r="B72" s="1980"/>
      <c r="C72" s="1980"/>
      <c r="D72" s="1980"/>
      <c r="E72" s="1980"/>
      <c r="F72" s="1980"/>
      <c r="G72" s="1980"/>
      <c r="H72" s="1980"/>
      <c r="I72" s="1980"/>
      <c r="J72" s="1980"/>
      <c r="K72" s="1981"/>
    </row>
    <row r="73" spans="1:11" ht="15.95" customHeight="1" x14ac:dyDescent="0.2">
      <c r="A73" s="1"/>
      <c r="B73" s="1"/>
      <c r="C73" s="1"/>
      <c r="D73" s="1"/>
      <c r="E73" s="1"/>
      <c r="F73" s="1"/>
      <c r="G73" s="1"/>
      <c r="H73" s="1"/>
      <c r="I73" s="1"/>
      <c r="J73" s="1"/>
      <c r="K73" s="1"/>
    </row>
    <row r="74" spans="1:11" ht="13.5" thickBot="1" x14ac:dyDescent="0.25">
      <c r="A74" s="1982" t="s">
        <v>569</v>
      </c>
      <c r="B74" s="1982"/>
      <c r="C74" s="1"/>
      <c r="D74" s="1"/>
      <c r="E74" s="1"/>
      <c r="F74" s="1"/>
      <c r="G74" s="1"/>
      <c r="H74" s="66"/>
      <c r="I74" s="66"/>
      <c r="J74" s="66"/>
      <c r="K74" s="1"/>
    </row>
    <row r="75" spans="1:11" ht="14.25" thickBot="1" x14ac:dyDescent="0.25">
      <c r="A75" s="1990" t="s">
        <v>210</v>
      </c>
      <c r="B75" s="1991"/>
      <c r="C75" s="747" t="s">
        <v>4</v>
      </c>
      <c r="D75" s="748" t="s">
        <v>568</v>
      </c>
      <c r="E75" s="748" t="s">
        <v>72</v>
      </c>
      <c r="F75" s="746" t="s">
        <v>567</v>
      </c>
      <c r="G75" s="1997" t="s">
        <v>93</v>
      </c>
      <c r="H75" s="1997"/>
      <c r="I75" s="1997"/>
      <c r="J75" s="1997"/>
      <c r="K75" s="1997"/>
    </row>
    <row r="76" spans="1:11" x14ac:dyDescent="0.2">
      <c r="A76" s="1986" t="s">
        <v>570</v>
      </c>
      <c r="B76" s="1987"/>
      <c r="C76" s="1070">
        <v>1</v>
      </c>
      <c r="D76" s="1070">
        <v>1</v>
      </c>
      <c r="E76" s="1070">
        <v>17.5</v>
      </c>
      <c r="F76" s="1070">
        <f>(ROUNDUP(D76*E76,-0.5))</f>
        <v>18</v>
      </c>
      <c r="G76" s="1992" t="s">
        <v>571</v>
      </c>
      <c r="H76" s="1993"/>
      <c r="I76" s="1993"/>
      <c r="J76" s="1993"/>
      <c r="K76" s="1994"/>
    </row>
    <row r="77" spans="1:11" x14ac:dyDescent="0.2">
      <c r="A77" s="1879"/>
      <c r="B77" s="1926"/>
      <c r="C77" s="1016"/>
      <c r="D77" s="1016"/>
      <c r="E77" s="1016"/>
      <c r="F77" s="1071">
        <f>(ROUNDUP(E77*D77*C77,-0.5))</f>
        <v>0</v>
      </c>
      <c r="G77" s="1715"/>
      <c r="H77" s="1716"/>
      <c r="I77" s="1716"/>
      <c r="J77" s="1716"/>
      <c r="K77" s="1717"/>
    </row>
    <row r="78" spans="1:11" x14ac:dyDescent="0.2">
      <c r="A78" s="1879"/>
      <c r="B78" s="1926"/>
      <c r="C78" s="1016"/>
      <c r="D78" s="1016"/>
      <c r="E78" s="1016"/>
      <c r="F78" s="1071">
        <f t="shared" ref="F78:F83" si="0">(ROUNDUP(E78*D78*C78,-0.5))</f>
        <v>0</v>
      </c>
      <c r="G78" s="1715"/>
      <c r="H78" s="1716"/>
      <c r="I78" s="1716"/>
      <c r="J78" s="1716"/>
      <c r="K78" s="1717"/>
    </row>
    <row r="79" spans="1:11" x14ac:dyDescent="0.2">
      <c r="A79" s="1879"/>
      <c r="B79" s="1926"/>
      <c r="C79" s="1016"/>
      <c r="D79" s="1016"/>
      <c r="E79" s="1016"/>
      <c r="F79" s="1071">
        <f t="shared" si="0"/>
        <v>0</v>
      </c>
      <c r="G79" s="1715"/>
      <c r="H79" s="1716"/>
      <c r="I79" s="1716"/>
      <c r="J79" s="1716"/>
      <c r="K79" s="1717"/>
    </row>
    <row r="80" spans="1:11" x14ac:dyDescent="0.2">
      <c r="A80" s="1879"/>
      <c r="B80" s="1926"/>
      <c r="C80" s="1016"/>
      <c r="D80" s="1016"/>
      <c r="E80" s="1016"/>
      <c r="F80" s="1071">
        <f t="shared" si="0"/>
        <v>0</v>
      </c>
      <c r="G80" s="2040"/>
      <c r="H80" s="2041"/>
      <c r="I80" s="2041"/>
      <c r="J80" s="2041"/>
      <c r="K80" s="2042"/>
    </row>
    <row r="81" spans="1:12" x14ac:dyDescent="0.2">
      <c r="A81" s="1879"/>
      <c r="B81" s="1926"/>
      <c r="C81" s="1016"/>
      <c r="D81" s="1016"/>
      <c r="E81" s="1016"/>
      <c r="F81" s="1071">
        <f t="shared" si="0"/>
        <v>0</v>
      </c>
      <c r="G81" s="1715"/>
      <c r="H81" s="1716"/>
      <c r="I81" s="1716"/>
      <c r="J81" s="1716"/>
      <c r="K81" s="1717"/>
    </row>
    <row r="82" spans="1:12" x14ac:dyDescent="0.2">
      <c r="A82" s="1879"/>
      <c r="B82" s="1926"/>
      <c r="C82" s="1016"/>
      <c r="D82" s="1016"/>
      <c r="E82" s="1016"/>
      <c r="F82" s="1071">
        <f t="shared" si="0"/>
        <v>0</v>
      </c>
      <c r="G82" s="1715"/>
      <c r="H82" s="1716"/>
      <c r="I82" s="1716"/>
      <c r="J82" s="1716"/>
      <c r="K82" s="1717"/>
    </row>
    <row r="83" spans="1:12" ht="13.5" thickBot="1" x14ac:dyDescent="0.25">
      <c r="A83" s="1974"/>
      <c r="B83" s="1975"/>
      <c r="C83" s="1017"/>
      <c r="D83" s="1017"/>
      <c r="E83" s="1017"/>
      <c r="F83" s="1072">
        <f t="shared" si="0"/>
        <v>0</v>
      </c>
      <c r="G83" s="1736"/>
      <c r="H83" s="1737"/>
      <c r="I83" s="1737"/>
      <c r="J83" s="1737"/>
      <c r="K83" s="1738"/>
    </row>
    <row r="84" spans="1:12" ht="13.5" thickBot="1" x14ac:dyDescent="0.25">
      <c r="A84" s="1"/>
      <c r="B84" s="1"/>
      <c r="C84" s="1"/>
      <c r="D84" s="739"/>
      <c r="E84" s="1"/>
      <c r="F84" s="1073">
        <f>SUM(F77:F83)</f>
        <v>0</v>
      </c>
      <c r="G84" s="741" t="s">
        <v>1082</v>
      </c>
      <c r="H84" s="85"/>
      <c r="I84" s="1"/>
      <c r="J84" s="1"/>
      <c r="K84" s="1"/>
    </row>
    <row r="85" spans="1:12" ht="8.1" customHeight="1" x14ac:dyDescent="0.2">
      <c r="A85" s="1"/>
      <c r="B85" s="1"/>
      <c r="C85" s="1"/>
      <c r="D85" s="1"/>
      <c r="E85" s="1"/>
      <c r="F85" s="1"/>
      <c r="G85" s="1"/>
      <c r="H85" s="1"/>
      <c r="I85" s="1"/>
      <c r="J85" s="1"/>
      <c r="K85" s="1"/>
    </row>
    <row r="86" spans="1:12" ht="13.5" thickBot="1" x14ac:dyDescent="0.25">
      <c r="A86" s="1982" t="s">
        <v>944</v>
      </c>
      <c r="B86" s="1982"/>
      <c r="C86" s="1982"/>
      <c r="D86" s="94"/>
      <c r="E86" s="94"/>
      <c r="F86" s="66"/>
      <c r="G86" s="1"/>
      <c r="H86" s="1"/>
      <c r="I86" s="1"/>
      <c r="J86" s="1"/>
      <c r="K86" s="1"/>
    </row>
    <row r="87" spans="1:12" ht="14.25" thickBot="1" x14ac:dyDescent="0.25">
      <c r="A87" s="2005" t="s">
        <v>210</v>
      </c>
      <c r="B87" s="2006"/>
      <c r="C87" s="744" t="s">
        <v>4</v>
      </c>
      <c r="D87" s="744" t="s">
        <v>568</v>
      </c>
      <c r="E87" s="745" t="s">
        <v>72</v>
      </c>
      <c r="F87" s="746" t="s">
        <v>567</v>
      </c>
      <c r="G87" s="2010" t="s">
        <v>93</v>
      </c>
      <c r="H87" s="2010"/>
      <c r="I87" s="2010"/>
      <c r="J87" s="2010"/>
      <c r="K87" s="2010"/>
      <c r="L87" s="2010"/>
    </row>
    <row r="88" spans="1:12" x14ac:dyDescent="0.2">
      <c r="A88" s="2043" t="s">
        <v>572</v>
      </c>
      <c r="B88" s="2044"/>
      <c r="C88" s="1079">
        <v>2</v>
      </c>
      <c r="D88" s="1079">
        <v>1</v>
      </c>
      <c r="E88" s="1080">
        <v>47.25</v>
      </c>
      <c r="F88" s="1081">
        <f t="shared" ref="F88:F93" si="1">ROUNDUP(D88*(E88*C88),-0.5)</f>
        <v>95</v>
      </c>
      <c r="G88" s="2055" t="s">
        <v>573</v>
      </c>
      <c r="H88" s="2055"/>
      <c r="I88" s="2055"/>
      <c r="J88" s="2055"/>
      <c r="K88" s="2055"/>
      <c r="L88" s="2056"/>
    </row>
    <row r="89" spans="1:12" x14ac:dyDescent="0.2">
      <c r="A89" s="1879"/>
      <c r="B89" s="1926"/>
      <c r="C89" s="1016"/>
      <c r="D89" s="1016"/>
      <c r="E89" s="1076"/>
      <c r="F89" s="1077">
        <f t="shared" si="1"/>
        <v>0</v>
      </c>
      <c r="G89" s="2057"/>
      <c r="H89" s="2057"/>
      <c r="I89" s="2057"/>
      <c r="J89" s="2057"/>
      <c r="K89" s="2057"/>
      <c r="L89" s="2058"/>
    </row>
    <row r="90" spans="1:12" x14ac:dyDescent="0.2">
      <c r="A90" s="1879"/>
      <c r="B90" s="1926"/>
      <c r="C90" s="1016"/>
      <c r="D90" s="1016"/>
      <c r="E90" s="1076"/>
      <c r="F90" s="1077">
        <f t="shared" si="1"/>
        <v>0</v>
      </c>
      <c r="G90" s="2057"/>
      <c r="H90" s="2057"/>
      <c r="I90" s="2057"/>
      <c r="J90" s="2057"/>
      <c r="K90" s="2057"/>
      <c r="L90" s="2058"/>
    </row>
    <row r="91" spans="1:12" x14ac:dyDescent="0.2">
      <c r="A91" s="1879"/>
      <c r="B91" s="1926"/>
      <c r="C91" s="1016"/>
      <c r="D91" s="1016"/>
      <c r="E91" s="1076"/>
      <c r="F91" s="1077">
        <f t="shared" si="1"/>
        <v>0</v>
      </c>
      <c r="G91" s="2057"/>
      <c r="H91" s="2057"/>
      <c r="I91" s="2057"/>
      <c r="J91" s="2057"/>
      <c r="K91" s="2057"/>
      <c r="L91" s="2058"/>
    </row>
    <row r="92" spans="1:12" x14ac:dyDescent="0.2">
      <c r="A92" s="1879"/>
      <c r="B92" s="1926"/>
      <c r="C92" s="1016"/>
      <c r="D92" s="1016"/>
      <c r="E92" s="1076"/>
      <c r="F92" s="1077">
        <f t="shared" si="1"/>
        <v>0</v>
      </c>
      <c r="G92" s="2057"/>
      <c r="H92" s="2057"/>
      <c r="I92" s="2057"/>
      <c r="J92" s="2057"/>
      <c r="K92" s="2057"/>
      <c r="L92" s="2058"/>
    </row>
    <row r="93" spans="1:12" ht="13.5" thickBot="1" x14ac:dyDescent="0.25">
      <c r="A93" s="1974"/>
      <c r="B93" s="1975"/>
      <c r="C93" s="1017"/>
      <c r="D93" s="1017"/>
      <c r="E93" s="1078"/>
      <c r="F93" s="1077">
        <f t="shared" si="1"/>
        <v>0</v>
      </c>
      <c r="G93" s="2013"/>
      <c r="H93" s="2013"/>
      <c r="I93" s="2013"/>
      <c r="J93" s="2013"/>
      <c r="K93" s="2013"/>
      <c r="L93" s="2014"/>
    </row>
    <row r="94" spans="1:12" ht="13.5" thickBot="1" x14ac:dyDescent="0.25">
      <c r="A94" s="734"/>
      <c r="B94" s="734"/>
      <c r="C94" s="734"/>
      <c r="D94" s="734"/>
      <c r="E94" s="742"/>
      <c r="F94" s="1084">
        <f>SUM(F89:F93)</f>
        <v>0</v>
      </c>
      <c r="G94" s="743" t="s">
        <v>1082</v>
      </c>
      <c r="H94" s="1"/>
      <c r="I94" s="735"/>
      <c r="J94" s="734"/>
      <c r="K94" s="734"/>
      <c r="L94" s="734"/>
    </row>
    <row r="95" spans="1:12" ht="12.75" customHeight="1" x14ac:dyDescent="0.2"/>
    <row r="96" spans="1:12" ht="12.75" customHeight="1" thickBot="1" x14ac:dyDescent="0.25"/>
    <row r="97" spans="1:11" ht="21.95" customHeight="1" thickBot="1" x14ac:dyDescent="0.25">
      <c r="B97" s="1995" t="s">
        <v>575</v>
      </c>
      <c r="C97" s="1996"/>
      <c r="D97" s="1996"/>
      <c r="E97" s="1996"/>
      <c r="F97" s="1996"/>
      <c r="G97" s="1082">
        <f>F84+F94</f>
        <v>0</v>
      </c>
      <c r="H97" s="778" t="s">
        <v>584</v>
      </c>
    </row>
    <row r="98" spans="1:11" ht="12.75" customHeight="1" thickBot="1" x14ac:dyDescent="0.25"/>
    <row r="99" spans="1:11" ht="21.95" customHeight="1" thickBot="1" x14ac:dyDescent="0.25">
      <c r="B99" s="2062" t="s">
        <v>697</v>
      </c>
      <c r="C99" s="2063"/>
      <c r="D99" s="2063"/>
      <c r="E99" s="2063"/>
      <c r="F99" s="2063"/>
      <c r="G99" s="2063"/>
      <c r="H99" s="1083">
        <f>G71</f>
        <v>0</v>
      </c>
      <c r="I99" s="779" t="s">
        <v>584</v>
      </c>
    </row>
    <row r="100" spans="1:11" ht="12.75" customHeight="1" x14ac:dyDescent="0.2"/>
    <row r="101" spans="1:11" ht="12.75" customHeight="1" x14ac:dyDescent="0.2"/>
    <row r="102" spans="1:11" ht="12.75" customHeight="1" x14ac:dyDescent="0.2"/>
    <row r="103" spans="1:11" ht="12.75" customHeight="1" x14ac:dyDescent="0.2"/>
    <row r="104" spans="1:11" ht="12.75" customHeight="1" x14ac:dyDescent="0.2"/>
    <row r="105" spans="1:11" ht="12.75" customHeight="1" thickBot="1" x14ac:dyDescent="0.25"/>
    <row r="106" spans="1:11" ht="19.5" thickBot="1" x14ac:dyDescent="0.25">
      <c r="A106" s="2059" t="s">
        <v>577</v>
      </c>
      <c r="B106" s="2060"/>
      <c r="C106" s="2060"/>
      <c r="D106" s="2060"/>
      <c r="E106" s="2060"/>
      <c r="F106" s="2060"/>
      <c r="G106" s="2060"/>
      <c r="H106" s="2060"/>
      <c r="I106" s="2060"/>
      <c r="J106" s="2060"/>
      <c r="K106" s="2061"/>
    </row>
    <row r="107" spans="1:11" ht="6" customHeight="1" thickBot="1" x14ac:dyDescent="0.25">
      <c r="A107" s="1"/>
      <c r="B107" s="1"/>
      <c r="C107" s="1"/>
      <c r="D107" s="1"/>
      <c r="E107" s="1"/>
      <c r="F107" s="1"/>
      <c r="G107" s="1"/>
      <c r="H107" s="285"/>
      <c r="I107" s="285"/>
      <c r="J107" s="285"/>
      <c r="K107" s="1"/>
    </row>
    <row r="108" spans="1:11" x14ac:dyDescent="0.2">
      <c r="A108" s="2049" t="s">
        <v>210</v>
      </c>
      <c r="B108" s="2050"/>
      <c r="C108" s="758" t="s">
        <v>97</v>
      </c>
      <c r="D108" s="758" t="s">
        <v>98</v>
      </c>
      <c r="E108" s="758" t="s">
        <v>95</v>
      </c>
      <c r="F108" s="759" t="s">
        <v>178</v>
      </c>
      <c r="G108" s="715"/>
      <c r="H108" s="101"/>
      <c r="I108" s="101"/>
      <c r="J108" s="101"/>
      <c r="K108" s="1"/>
    </row>
    <row r="109" spans="1:11" ht="13.5" thickBot="1" x14ac:dyDescent="0.25">
      <c r="A109" s="2051"/>
      <c r="B109" s="2052"/>
      <c r="C109" s="760" t="s">
        <v>29</v>
      </c>
      <c r="D109" s="760" t="s">
        <v>29</v>
      </c>
      <c r="E109" s="760" t="s">
        <v>96</v>
      </c>
      <c r="F109" s="761" t="s">
        <v>179</v>
      </c>
      <c r="G109" s="715"/>
      <c r="H109" s="101"/>
      <c r="I109" s="101"/>
      <c r="J109" s="101"/>
      <c r="K109" s="1"/>
    </row>
    <row r="110" spans="1:11" ht="13.5" thickBot="1" x14ac:dyDescent="0.25">
      <c r="A110" s="52" t="s">
        <v>163</v>
      </c>
      <c r="B110" s="1"/>
      <c r="C110" s="62"/>
      <c r="D110" s="62"/>
      <c r="E110" s="1"/>
      <c r="F110" s="39"/>
      <c r="G110" s="2017" t="s">
        <v>93</v>
      </c>
      <c r="H110" s="2017"/>
      <c r="I110" s="2017"/>
      <c r="J110" s="2017"/>
      <c r="K110" s="2017"/>
    </row>
    <row r="111" spans="1:11" ht="12.75" customHeight="1" x14ac:dyDescent="0.2">
      <c r="A111" s="2053"/>
      <c r="B111" s="2054"/>
      <c r="C111" s="712"/>
      <c r="D111" s="712"/>
      <c r="E111" s="1031"/>
      <c r="F111" s="1085">
        <f>ROUNDUP(((D111-C111)*E111)/4,-0.5)</f>
        <v>0</v>
      </c>
      <c r="G111" s="2003"/>
      <c r="H111" s="1856"/>
      <c r="I111" s="1856"/>
      <c r="J111" s="1856"/>
      <c r="K111" s="2004"/>
    </row>
    <row r="112" spans="1:11" ht="12.75" customHeight="1" x14ac:dyDescent="0.2">
      <c r="A112" s="2034"/>
      <c r="B112" s="2035"/>
      <c r="C112" s="542"/>
      <c r="D112" s="542"/>
      <c r="E112" s="1022"/>
      <c r="F112" s="1086">
        <f>ROUNDUP(((D112-C112)*E112)/4,-0.5)</f>
        <v>0</v>
      </c>
      <c r="G112" s="1715"/>
      <c r="H112" s="1716"/>
      <c r="I112" s="1716"/>
      <c r="J112" s="1716"/>
      <c r="K112" s="1717"/>
    </row>
    <row r="113" spans="1:11" ht="12.75" customHeight="1" x14ac:dyDescent="0.2">
      <c r="A113" s="2034"/>
      <c r="B113" s="2035"/>
      <c r="C113" s="542"/>
      <c r="D113" s="542"/>
      <c r="E113" s="1022"/>
      <c r="F113" s="1086">
        <f>ROUNDUP(((D113-C113)*E113)/4,-0.5)</f>
        <v>0</v>
      </c>
      <c r="G113" s="1715"/>
      <c r="H113" s="1716"/>
      <c r="I113" s="1716"/>
      <c r="J113" s="1716"/>
      <c r="K113" s="1717"/>
    </row>
    <row r="114" spans="1:11" ht="12.75" customHeight="1" thickBot="1" x14ac:dyDescent="0.25">
      <c r="A114" s="2024"/>
      <c r="B114" s="2025"/>
      <c r="C114" s="713"/>
      <c r="D114" s="713"/>
      <c r="E114" s="1025"/>
      <c r="F114" s="1087">
        <f>ROUNDUP(((D114-C114)*E114)/4,-0.5)</f>
        <v>0</v>
      </c>
      <c r="G114" s="1736"/>
      <c r="H114" s="1737"/>
      <c r="I114" s="1737"/>
      <c r="J114" s="1737"/>
      <c r="K114" s="1738"/>
    </row>
    <row r="115" spans="1:11" ht="15" thickBot="1" x14ac:dyDescent="0.25">
      <c r="A115" s="52"/>
      <c r="B115" s="1"/>
      <c r="C115" s="62"/>
      <c r="D115" s="68"/>
      <c r="E115" s="762" t="s">
        <v>180</v>
      </c>
      <c r="F115" s="1088">
        <f>SUM(F111:F114)</f>
        <v>0</v>
      </c>
      <c r="G115" s="1"/>
      <c r="H115" s="68"/>
      <c r="I115" s="1"/>
      <c r="J115" s="1"/>
      <c r="K115" s="1"/>
    </row>
    <row r="116" spans="1:11" ht="13.5" thickBot="1" x14ac:dyDescent="0.25">
      <c r="A116" s="52" t="s">
        <v>164</v>
      </c>
      <c r="B116" s="1"/>
      <c r="C116" s="62"/>
      <c r="D116" s="62"/>
      <c r="E116" s="1"/>
      <c r="F116" s="1"/>
      <c r="G116" s="1"/>
      <c r="H116" s="1"/>
      <c r="I116" s="1"/>
      <c r="J116" s="1"/>
      <c r="K116" s="1"/>
    </row>
    <row r="117" spans="1:11" ht="12.75" customHeight="1" x14ac:dyDescent="0.2">
      <c r="A117" s="2053"/>
      <c r="B117" s="2054"/>
      <c r="C117" s="712"/>
      <c r="D117" s="712"/>
      <c r="E117" s="1031"/>
      <c r="F117" s="1085">
        <f>ROUNDUP(((D117-C117)*E117),-0.5)</f>
        <v>0</v>
      </c>
      <c r="G117" s="2003"/>
      <c r="H117" s="1856"/>
      <c r="I117" s="1856"/>
      <c r="J117" s="1856"/>
      <c r="K117" s="2004"/>
    </row>
    <row r="118" spans="1:11" ht="12.75" customHeight="1" x14ac:dyDescent="0.2">
      <c r="A118" s="2034"/>
      <c r="B118" s="2035"/>
      <c r="C118" s="542"/>
      <c r="D118" s="542"/>
      <c r="E118" s="1022"/>
      <c r="F118" s="1086">
        <f>ROUNDUP(((D118-C118)*E118),-0.5)</f>
        <v>0</v>
      </c>
      <c r="G118" s="1715"/>
      <c r="H118" s="1716"/>
      <c r="I118" s="1716"/>
      <c r="J118" s="1716"/>
      <c r="K118" s="1717"/>
    </row>
    <row r="119" spans="1:11" ht="12.75" customHeight="1" x14ac:dyDescent="0.2">
      <c r="A119" s="2034"/>
      <c r="B119" s="2035"/>
      <c r="C119" s="542"/>
      <c r="D119" s="542"/>
      <c r="E119" s="1022"/>
      <c r="F119" s="1086">
        <f>ROUNDUP(((D119-C119)*E119),-0.5)</f>
        <v>0</v>
      </c>
      <c r="G119" s="1715"/>
      <c r="H119" s="1716"/>
      <c r="I119" s="1716"/>
      <c r="J119" s="1716"/>
      <c r="K119" s="1717"/>
    </row>
    <row r="120" spans="1:11" ht="12.75" customHeight="1" thickBot="1" x14ac:dyDescent="0.25">
      <c r="A120" s="2024"/>
      <c r="B120" s="2025"/>
      <c r="C120" s="713"/>
      <c r="D120" s="713"/>
      <c r="E120" s="1025"/>
      <c r="F120" s="1087">
        <f>ROUNDUP(((D120-C120)*E120),-0.5)</f>
        <v>0</v>
      </c>
      <c r="G120" s="1736"/>
      <c r="H120" s="1737"/>
      <c r="I120" s="1737"/>
      <c r="J120" s="1737"/>
      <c r="K120" s="1738"/>
    </row>
    <row r="121" spans="1:11" ht="15" thickBot="1" x14ac:dyDescent="0.25">
      <c r="A121" s="1"/>
      <c r="B121" s="1"/>
      <c r="C121" s="87"/>
      <c r="D121" s="87"/>
      <c r="E121" s="762" t="s">
        <v>180</v>
      </c>
      <c r="F121" s="1088">
        <f>SUM(F117:F120)</f>
        <v>0</v>
      </c>
      <c r="G121" s="4"/>
      <c r="H121" s="4"/>
      <c r="I121" s="1"/>
      <c r="J121" s="1"/>
      <c r="K121" s="1"/>
    </row>
    <row r="122" spans="1:11" ht="13.5" thickBot="1" x14ac:dyDescent="0.25">
      <c r="A122" s="52" t="s">
        <v>165</v>
      </c>
      <c r="B122" s="1"/>
      <c r="C122" s="87"/>
      <c r="D122" s="87"/>
      <c r="E122" s="4"/>
      <c r="F122" s="84"/>
      <c r="G122" s="4"/>
      <c r="H122" s="4"/>
      <c r="I122" s="1"/>
      <c r="J122" s="1"/>
      <c r="K122" s="1"/>
    </row>
    <row r="123" spans="1:11" ht="12.75" customHeight="1" x14ac:dyDescent="0.2">
      <c r="A123" s="2053"/>
      <c r="B123" s="2054"/>
      <c r="C123" s="712"/>
      <c r="D123" s="712"/>
      <c r="E123" s="1031"/>
      <c r="F123" s="1085">
        <f>ROUNDUP(((D123-C123)*E123)*2,-0.5)</f>
        <v>0</v>
      </c>
      <c r="G123" s="2003"/>
      <c r="H123" s="1856"/>
      <c r="I123" s="1856"/>
      <c r="J123" s="1856"/>
      <c r="K123" s="2004"/>
    </row>
    <row r="124" spans="1:11" ht="12.75" customHeight="1" x14ac:dyDescent="0.2">
      <c r="A124" s="2034"/>
      <c r="B124" s="2035"/>
      <c r="C124" s="542"/>
      <c r="D124" s="542"/>
      <c r="E124" s="1022"/>
      <c r="F124" s="1086">
        <f>ROUNDUP(((D124-C124)*E124)*2,-0.5)</f>
        <v>0</v>
      </c>
      <c r="G124" s="1715"/>
      <c r="H124" s="1716"/>
      <c r="I124" s="1716"/>
      <c r="J124" s="1716"/>
      <c r="K124" s="1717"/>
    </row>
    <row r="125" spans="1:11" ht="12.75" customHeight="1" x14ac:dyDescent="0.2">
      <c r="A125" s="2034"/>
      <c r="B125" s="2035"/>
      <c r="C125" s="542"/>
      <c r="D125" s="542"/>
      <c r="E125" s="1022"/>
      <c r="F125" s="1086">
        <f>ROUNDUP(((D125-C125)*E125)*2,-0.5)</f>
        <v>0</v>
      </c>
      <c r="G125" s="1715"/>
      <c r="H125" s="1716"/>
      <c r="I125" s="1716"/>
      <c r="J125" s="1716"/>
      <c r="K125" s="1717"/>
    </row>
    <row r="126" spans="1:11" ht="12.75" customHeight="1" thickBot="1" x14ac:dyDescent="0.25">
      <c r="A126" s="2024"/>
      <c r="B126" s="2025"/>
      <c r="C126" s="713"/>
      <c r="D126" s="713"/>
      <c r="E126" s="1025"/>
      <c r="F126" s="1087">
        <f>ROUNDUP(((D126-C126)*E126)*2,-0.5)</f>
        <v>0</v>
      </c>
      <c r="G126" s="1736"/>
      <c r="H126" s="1737"/>
      <c r="I126" s="1737"/>
      <c r="J126" s="1737"/>
      <c r="K126" s="1738"/>
    </row>
    <row r="127" spans="1:11" ht="15" thickBot="1" x14ac:dyDescent="0.25">
      <c r="A127" s="1"/>
      <c r="B127" s="1"/>
      <c r="C127" s="87"/>
      <c r="D127" s="87"/>
      <c r="E127" s="762" t="s">
        <v>180</v>
      </c>
      <c r="F127" s="1088">
        <f>SUM(F123:F126)</f>
        <v>0</v>
      </c>
      <c r="G127" s="4"/>
      <c r="H127" s="1"/>
      <c r="I127" s="1"/>
      <c r="J127" s="1"/>
      <c r="K127" s="1"/>
    </row>
    <row r="128" spans="1:11" ht="15.95" customHeight="1" thickBot="1" x14ac:dyDescent="0.25">
      <c r="A128" s="1973" t="s">
        <v>574</v>
      </c>
      <c r="B128" s="1973"/>
      <c r="C128" s="1973"/>
      <c r="D128" s="1973"/>
      <c r="E128" s="1973"/>
      <c r="F128" s="1973"/>
      <c r="G128" s="1973"/>
      <c r="H128" s="1973"/>
      <c r="I128" s="1973"/>
      <c r="J128" s="1973"/>
      <c r="K128" s="1973"/>
    </row>
    <row r="129" spans="1:12" ht="12.75" customHeight="1" thickBot="1" x14ac:dyDescent="0.25">
      <c r="A129" s="2053"/>
      <c r="B129" s="2054"/>
      <c r="C129" s="712"/>
      <c r="D129" s="712"/>
      <c r="E129" s="1031"/>
      <c r="F129" s="1085">
        <f>ROUNDUP(((D129-C129)*E129)*2/4,-0.5)</f>
        <v>0</v>
      </c>
      <c r="G129" s="2003"/>
      <c r="H129" s="1856"/>
      <c r="I129" s="1856"/>
      <c r="J129" s="1856"/>
      <c r="K129" s="2004"/>
    </row>
    <row r="130" spans="1:12" ht="12.75" customHeight="1" thickBot="1" x14ac:dyDescent="0.25">
      <c r="A130" s="2034"/>
      <c r="B130" s="2035"/>
      <c r="C130" s="542"/>
      <c r="D130" s="542"/>
      <c r="E130" s="1022"/>
      <c r="F130" s="1085">
        <f t="shared" ref="F130:F132" si="2">ROUNDUP(((D130-C130)*E130)*2/4,-0.5)</f>
        <v>0</v>
      </c>
      <c r="G130" s="1715"/>
      <c r="H130" s="1716"/>
      <c r="I130" s="1716"/>
      <c r="J130" s="1716"/>
      <c r="K130" s="1717"/>
    </row>
    <row r="131" spans="1:12" ht="12.75" customHeight="1" thickBot="1" x14ac:dyDescent="0.25">
      <c r="A131" s="2034"/>
      <c r="B131" s="2035"/>
      <c r="C131" s="542"/>
      <c r="D131" s="542"/>
      <c r="E131" s="1022"/>
      <c r="F131" s="1085">
        <f t="shared" si="2"/>
        <v>0</v>
      </c>
      <c r="G131" s="1715"/>
      <c r="H131" s="1716"/>
      <c r="I131" s="1716"/>
      <c r="J131" s="1716"/>
      <c r="K131" s="1717"/>
    </row>
    <row r="132" spans="1:12" ht="12.75" customHeight="1" thickBot="1" x14ac:dyDescent="0.25">
      <c r="A132" s="2024"/>
      <c r="B132" s="2025"/>
      <c r="C132" s="713"/>
      <c r="D132" s="713"/>
      <c r="E132" s="1025"/>
      <c r="F132" s="1085">
        <f t="shared" si="2"/>
        <v>0</v>
      </c>
      <c r="G132" s="1736"/>
      <c r="H132" s="1737"/>
      <c r="I132" s="1737"/>
      <c r="J132" s="1737"/>
      <c r="K132" s="1738"/>
    </row>
    <row r="133" spans="1:12" ht="15" thickBot="1" x14ac:dyDescent="0.25">
      <c r="A133" s="1"/>
      <c r="B133" s="1"/>
      <c r="C133" s="87"/>
      <c r="D133" s="87"/>
      <c r="E133" s="762" t="s">
        <v>180</v>
      </c>
      <c r="F133" s="1088">
        <f>SUM(F129:F132)</f>
        <v>0</v>
      </c>
      <c r="G133" s="4"/>
      <c r="H133" s="4"/>
      <c r="I133" s="1"/>
      <c r="J133" s="1"/>
      <c r="K133" s="1"/>
    </row>
    <row r="134" spans="1:12" ht="13.5" thickBot="1" x14ac:dyDescent="0.25">
      <c r="A134" s="2077" t="s">
        <v>177</v>
      </c>
      <c r="B134" s="2077"/>
      <c r="C134" s="94"/>
      <c r="D134" s="1"/>
      <c r="E134" s="1"/>
      <c r="F134" s="1"/>
      <c r="G134" s="1"/>
      <c r="H134" s="1"/>
      <c r="I134" s="1"/>
      <c r="J134" s="1"/>
      <c r="K134" s="1"/>
      <c r="L134" s="38"/>
    </row>
    <row r="135" spans="1:12" ht="13.5" thickBot="1" x14ac:dyDescent="0.25">
      <c r="A135" s="2068" t="s">
        <v>210</v>
      </c>
      <c r="B135" s="2069"/>
      <c r="C135" s="2069"/>
      <c r="D135" s="748" t="s">
        <v>4</v>
      </c>
      <c r="E135" s="748" t="s">
        <v>208</v>
      </c>
      <c r="F135" s="746" t="s">
        <v>175</v>
      </c>
      <c r="G135" s="1997" t="s">
        <v>93</v>
      </c>
      <c r="H135" s="1997"/>
      <c r="I135" s="1997"/>
      <c r="J135" s="1997"/>
      <c r="K135" s="1997"/>
    </row>
    <row r="136" spans="1:12" ht="12.75" customHeight="1" x14ac:dyDescent="0.2">
      <c r="A136" s="2072"/>
      <c r="B136" s="1773"/>
      <c r="C136" s="1773"/>
      <c r="D136" s="756"/>
      <c r="E136" s="1031"/>
      <c r="F136" s="1089">
        <f>ROUNDUP(E136*2,-0.5)</f>
        <v>0</v>
      </c>
      <c r="G136" s="2003"/>
      <c r="H136" s="1856"/>
      <c r="I136" s="1856"/>
      <c r="J136" s="1856"/>
      <c r="K136" s="2004"/>
    </row>
    <row r="137" spans="1:12" ht="12.75" customHeight="1" x14ac:dyDescent="0.2">
      <c r="A137" s="2071"/>
      <c r="B137" s="1765"/>
      <c r="C137" s="1765"/>
      <c r="D137" s="714"/>
      <c r="E137" s="1022"/>
      <c r="F137" s="1074">
        <f>ROUNDUP(E137*2,-0.5)</f>
        <v>0</v>
      </c>
      <c r="G137" s="1715"/>
      <c r="H137" s="1716"/>
      <c r="I137" s="1716"/>
      <c r="J137" s="1716"/>
      <c r="K137" s="1717"/>
    </row>
    <row r="138" spans="1:12" ht="12.75" customHeight="1" thickBot="1" x14ac:dyDescent="0.25">
      <c r="A138" s="2070"/>
      <c r="B138" s="1769"/>
      <c r="C138" s="1769"/>
      <c r="D138" s="544"/>
      <c r="E138" s="1025"/>
      <c r="F138" s="1075">
        <f>ROUNDUP(E138*2,-0.5)</f>
        <v>0</v>
      </c>
      <c r="G138" s="1736"/>
      <c r="H138" s="1737"/>
      <c r="I138" s="1737"/>
      <c r="J138" s="1737"/>
      <c r="K138" s="1738"/>
    </row>
    <row r="139" spans="1:12" ht="15" thickBot="1" x14ac:dyDescent="0.25">
      <c r="A139" s="1"/>
      <c r="B139" s="1"/>
      <c r="C139" s="1"/>
      <c r="D139" s="739"/>
      <c r="E139" s="763" t="s">
        <v>180</v>
      </c>
      <c r="F139" s="1090">
        <f>SUM(F136:F138)</f>
        <v>0</v>
      </c>
      <c r="G139" s="740"/>
      <c r="H139" s="736"/>
      <c r="I139" s="737"/>
      <c r="J139" s="737"/>
      <c r="K139" s="737"/>
    </row>
    <row r="140" spans="1:12" ht="8.1" customHeight="1" thickBot="1" x14ac:dyDescent="0.25">
      <c r="A140" s="1"/>
      <c r="B140" s="1"/>
      <c r="C140" s="87"/>
      <c r="D140" s="87"/>
      <c r="E140" s="68"/>
      <c r="F140" s="70"/>
      <c r="G140" s="738"/>
      <c r="H140" s="738"/>
      <c r="I140" s="737"/>
      <c r="J140" s="737"/>
      <c r="K140" s="757"/>
    </row>
    <row r="141" spans="1:12" ht="21.95" customHeight="1" thickBot="1" x14ac:dyDescent="0.25">
      <c r="A141" s="1"/>
      <c r="B141" s="2022" t="s">
        <v>233</v>
      </c>
      <c r="C141" s="2023"/>
      <c r="D141" s="2023"/>
      <c r="E141" s="2023"/>
      <c r="F141" s="2023"/>
      <c r="G141" s="1091">
        <f>SUM(F115,F121,F127,F133,F139)</f>
        <v>0</v>
      </c>
      <c r="H141" s="774" t="s">
        <v>71</v>
      </c>
      <c r="I141" s="1"/>
      <c r="J141" s="1"/>
      <c r="K141" s="1"/>
    </row>
    <row r="142" spans="1:12" ht="19.5" thickBot="1" x14ac:dyDescent="0.25">
      <c r="A142" s="2018" t="s">
        <v>578</v>
      </c>
      <c r="B142" s="2019"/>
      <c r="C142" s="2019"/>
      <c r="D142" s="2019"/>
      <c r="E142" s="2019"/>
      <c r="F142" s="2019"/>
      <c r="G142" s="2020"/>
      <c r="H142" s="2020"/>
      <c r="I142" s="2020"/>
      <c r="J142" s="2020"/>
      <c r="K142" s="2021"/>
    </row>
    <row r="143" spans="1:12" x14ac:dyDescent="0.2">
      <c r="A143" s="2064" t="s">
        <v>210</v>
      </c>
      <c r="B143" s="2065"/>
      <c r="C143" s="765" t="s">
        <v>97</v>
      </c>
      <c r="D143" s="765" t="s">
        <v>98</v>
      </c>
      <c r="E143" s="765" t="s">
        <v>95</v>
      </c>
      <c r="F143" s="766" t="s">
        <v>178</v>
      </c>
      <c r="G143" s="715"/>
      <c r="H143" s="101"/>
      <c r="I143" s="101"/>
      <c r="J143" s="101"/>
      <c r="K143" s="1"/>
    </row>
    <row r="144" spans="1:12" ht="13.5" thickBot="1" x14ac:dyDescent="0.25">
      <c r="A144" s="2066"/>
      <c r="B144" s="2067"/>
      <c r="C144" s="767" t="s">
        <v>29</v>
      </c>
      <c r="D144" s="767" t="s">
        <v>29</v>
      </c>
      <c r="E144" s="767" t="s">
        <v>96</v>
      </c>
      <c r="F144" s="768" t="s">
        <v>179</v>
      </c>
      <c r="G144" s="715"/>
      <c r="H144" s="101"/>
      <c r="I144" s="101"/>
      <c r="J144" s="101"/>
      <c r="K144" s="1"/>
    </row>
    <row r="145" spans="1:13" ht="13.5" thickBot="1" x14ac:dyDescent="0.25">
      <c r="A145" s="52" t="s">
        <v>168</v>
      </c>
      <c r="B145" s="39"/>
      <c r="C145" s="59"/>
      <c r="D145" s="59"/>
      <c r="E145" s="39"/>
      <c r="F145" s="764"/>
      <c r="G145" s="2017" t="s">
        <v>93</v>
      </c>
      <c r="H145" s="2017"/>
      <c r="I145" s="2017"/>
      <c r="J145" s="2017"/>
      <c r="K145" s="2017"/>
      <c r="M145" s="52"/>
    </row>
    <row r="146" spans="1:13" x14ac:dyDescent="0.2">
      <c r="A146" s="2026"/>
      <c r="B146" s="2027"/>
      <c r="C146" s="769"/>
      <c r="D146" s="769"/>
      <c r="E146" s="1092"/>
      <c r="F146" s="1093">
        <f t="shared" ref="F146:F153" si="3">ROUNDUP(((D146-C146)*E146)/4,-0.5)</f>
        <v>0</v>
      </c>
      <c r="G146" s="2015"/>
      <c r="H146" s="2015"/>
      <c r="I146" s="2015"/>
      <c r="J146" s="2015"/>
      <c r="K146" s="2016"/>
    </row>
    <row r="147" spans="1:13" x14ac:dyDescent="0.2">
      <c r="A147" s="2028"/>
      <c r="B147" s="2029"/>
      <c r="C147" s="118"/>
      <c r="D147" s="118"/>
      <c r="E147" s="1094"/>
      <c r="F147" s="1095">
        <f t="shared" si="3"/>
        <v>0</v>
      </c>
      <c r="G147" s="2011"/>
      <c r="H147" s="2011"/>
      <c r="I147" s="2011"/>
      <c r="J147" s="2011"/>
      <c r="K147" s="2012"/>
    </row>
    <row r="148" spans="1:13" x14ac:dyDescent="0.2">
      <c r="A148" s="2028"/>
      <c r="B148" s="2029"/>
      <c r="C148" s="118"/>
      <c r="D148" s="118"/>
      <c r="E148" s="1094"/>
      <c r="F148" s="1095">
        <f t="shared" si="3"/>
        <v>0</v>
      </c>
      <c r="G148" s="2011"/>
      <c r="H148" s="2011"/>
      <c r="I148" s="2011"/>
      <c r="J148" s="2011"/>
      <c r="K148" s="2012"/>
    </row>
    <row r="149" spans="1:13" x14ac:dyDescent="0.2">
      <c r="A149" s="2028"/>
      <c r="B149" s="2029"/>
      <c r="C149" s="118"/>
      <c r="D149" s="118"/>
      <c r="E149" s="1094"/>
      <c r="F149" s="1095">
        <f t="shared" si="3"/>
        <v>0</v>
      </c>
      <c r="G149" s="2011"/>
      <c r="H149" s="2011"/>
      <c r="I149" s="2011"/>
      <c r="J149" s="2011"/>
      <c r="K149" s="2012"/>
    </row>
    <row r="150" spans="1:13" x14ac:dyDescent="0.2">
      <c r="A150" s="2028"/>
      <c r="B150" s="2029"/>
      <c r="C150" s="118"/>
      <c r="D150" s="118"/>
      <c r="E150" s="1094"/>
      <c r="F150" s="1095">
        <f t="shared" si="3"/>
        <v>0</v>
      </c>
      <c r="G150" s="2011"/>
      <c r="H150" s="2011"/>
      <c r="I150" s="2011"/>
      <c r="J150" s="2011"/>
      <c r="K150" s="2012"/>
    </row>
    <row r="151" spans="1:13" x14ac:dyDescent="0.2">
      <c r="A151" s="2028"/>
      <c r="B151" s="2029"/>
      <c r="C151" s="118"/>
      <c r="D151" s="118"/>
      <c r="E151" s="1094"/>
      <c r="F151" s="1095">
        <f t="shared" si="3"/>
        <v>0</v>
      </c>
      <c r="G151" s="2011"/>
      <c r="H151" s="2011"/>
      <c r="I151" s="2011"/>
      <c r="J151" s="2011"/>
      <c r="K151" s="2012"/>
    </row>
    <row r="152" spans="1:13" x14ac:dyDescent="0.2">
      <c r="A152" s="2028"/>
      <c r="B152" s="2029"/>
      <c r="C152" s="118"/>
      <c r="D152" s="118"/>
      <c r="E152" s="1094"/>
      <c r="F152" s="1095">
        <f t="shared" si="3"/>
        <v>0</v>
      </c>
      <c r="G152" s="2011"/>
      <c r="H152" s="2011"/>
      <c r="I152" s="2011"/>
      <c r="J152" s="2011"/>
      <c r="K152" s="2012"/>
    </row>
    <row r="153" spans="1:13" ht="13.5" thickBot="1" x14ac:dyDescent="0.25">
      <c r="A153" s="2030"/>
      <c r="B153" s="2031"/>
      <c r="C153" s="770"/>
      <c r="D153" s="770"/>
      <c r="E153" s="1096"/>
      <c r="F153" s="1097">
        <f t="shared" si="3"/>
        <v>0</v>
      </c>
      <c r="G153" s="2032"/>
      <c r="H153" s="2032"/>
      <c r="I153" s="2032"/>
      <c r="J153" s="2032"/>
      <c r="K153" s="2033"/>
    </row>
    <row r="154" spans="1:13" ht="15" thickBot="1" x14ac:dyDescent="0.25">
      <c r="A154" s="52"/>
      <c r="B154" s="1"/>
      <c r="C154" s="62"/>
      <c r="D154" s="62"/>
      <c r="E154" s="771" t="s">
        <v>180</v>
      </c>
      <c r="F154" s="1098">
        <f>SUM(F146:F153)</f>
        <v>0</v>
      </c>
      <c r="G154" s="1"/>
      <c r="H154" s="1"/>
      <c r="I154" s="1"/>
      <c r="J154" s="1"/>
      <c r="K154" s="1"/>
    </row>
    <row r="155" spans="1:13" ht="13.5" thickBot="1" x14ac:dyDescent="0.25">
      <c r="A155" s="52" t="s">
        <v>166</v>
      </c>
      <c r="B155" s="1"/>
      <c r="C155" s="62"/>
      <c r="D155" s="62"/>
      <c r="E155" s="1"/>
      <c r="F155" s="1"/>
      <c r="G155" s="1"/>
      <c r="H155" s="1"/>
      <c r="I155" s="1"/>
      <c r="J155" s="1"/>
      <c r="K155" s="1"/>
    </row>
    <row r="156" spans="1:13" x14ac:dyDescent="0.2">
      <c r="A156" s="2026"/>
      <c r="B156" s="2027"/>
      <c r="C156" s="769"/>
      <c r="D156" s="769"/>
      <c r="E156" s="1092"/>
      <c r="F156" s="1093">
        <f t="shared" ref="F156:F162" si="4">ROUNDUP(((D156-C156)*E156),-0.5)</f>
        <v>0</v>
      </c>
      <c r="G156" s="2015"/>
      <c r="H156" s="2015"/>
      <c r="I156" s="2015"/>
      <c r="J156" s="2015"/>
      <c r="K156" s="2016"/>
    </row>
    <row r="157" spans="1:13" x14ac:dyDescent="0.2">
      <c r="A157" s="2028"/>
      <c r="B157" s="2029"/>
      <c r="C157" s="118"/>
      <c r="D157" s="118"/>
      <c r="E157" s="1094"/>
      <c r="F157" s="1095">
        <f t="shared" si="4"/>
        <v>0</v>
      </c>
      <c r="G157" s="2011"/>
      <c r="H157" s="2011"/>
      <c r="I157" s="2011"/>
      <c r="J157" s="2011"/>
      <c r="K157" s="2012"/>
    </row>
    <row r="158" spans="1:13" x14ac:dyDescent="0.2">
      <c r="A158" s="2028"/>
      <c r="B158" s="2029"/>
      <c r="C158" s="118"/>
      <c r="D158" s="118"/>
      <c r="E158" s="1094"/>
      <c r="F158" s="1095">
        <f t="shared" si="4"/>
        <v>0</v>
      </c>
      <c r="G158" s="2011"/>
      <c r="H158" s="2011"/>
      <c r="I158" s="2011"/>
      <c r="J158" s="2011"/>
      <c r="K158" s="2012"/>
    </row>
    <row r="159" spans="1:13" x14ac:dyDescent="0.2">
      <c r="A159" s="2028"/>
      <c r="B159" s="2029"/>
      <c r="C159" s="118"/>
      <c r="D159" s="118"/>
      <c r="E159" s="1094"/>
      <c r="F159" s="1095">
        <f t="shared" si="4"/>
        <v>0</v>
      </c>
      <c r="G159" s="2011"/>
      <c r="H159" s="2011"/>
      <c r="I159" s="2011"/>
      <c r="J159" s="2011"/>
      <c r="K159" s="2012"/>
    </row>
    <row r="160" spans="1:13" x14ac:dyDescent="0.2">
      <c r="A160" s="2028"/>
      <c r="B160" s="2029"/>
      <c r="C160" s="118"/>
      <c r="D160" s="118"/>
      <c r="E160" s="1094"/>
      <c r="F160" s="1095">
        <f t="shared" si="4"/>
        <v>0</v>
      </c>
      <c r="G160" s="2011"/>
      <c r="H160" s="2011"/>
      <c r="I160" s="2011"/>
      <c r="J160" s="2011"/>
      <c r="K160" s="2012"/>
    </row>
    <row r="161" spans="1:11" x14ac:dyDescent="0.2">
      <c r="A161" s="2028"/>
      <c r="B161" s="2029"/>
      <c r="C161" s="118"/>
      <c r="D161" s="118"/>
      <c r="E161" s="1094"/>
      <c r="F161" s="1095">
        <f t="shared" si="4"/>
        <v>0</v>
      </c>
      <c r="G161" s="2011"/>
      <c r="H161" s="2011"/>
      <c r="I161" s="2011"/>
      <c r="J161" s="2011"/>
      <c r="K161" s="2012"/>
    </row>
    <row r="162" spans="1:11" ht="13.5" thickBot="1" x14ac:dyDescent="0.25">
      <c r="A162" s="2030"/>
      <c r="B162" s="2031"/>
      <c r="C162" s="770"/>
      <c r="D162" s="770"/>
      <c r="E162" s="1096"/>
      <c r="F162" s="1097">
        <f t="shared" si="4"/>
        <v>0</v>
      </c>
      <c r="G162" s="2032"/>
      <c r="H162" s="2032"/>
      <c r="I162" s="2032"/>
      <c r="J162" s="2032"/>
      <c r="K162" s="2033"/>
    </row>
    <row r="163" spans="1:11" ht="15" thickBot="1" x14ac:dyDescent="0.25">
      <c r="A163" s="52"/>
      <c r="B163" s="39"/>
      <c r="C163" s="59"/>
      <c r="D163" s="59"/>
      <c r="E163" s="771" t="s">
        <v>180</v>
      </c>
      <c r="F163" s="1098">
        <f>SUM(F156:F162)</f>
        <v>0</v>
      </c>
      <c r="G163" s="39"/>
      <c r="H163" s="61"/>
      <c r="I163" s="1"/>
      <c r="J163" s="1"/>
      <c r="K163" s="1"/>
    </row>
    <row r="164" spans="1:11" ht="13.5" thickBot="1" x14ac:dyDescent="0.25">
      <c r="A164" s="52" t="s">
        <v>167</v>
      </c>
      <c r="B164" s="39"/>
      <c r="C164" s="59"/>
      <c r="D164" s="59"/>
      <c r="E164" s="39"/>
      <c r="F164" s="764"/>
      <c r="G164" s="39"/>
      <c r="H164" s="61"/>
      <c r="I164" s="1"/>
      <c r="J164" s="1"/>
      <c r="K164" s="1"/>
    </row>
    <row r="165" spans="1:11" x14ac:dyDescent="0.2">
      <c r="A165" s="2026"/>
      <c r="B165" s="2027"/>
      <c r="C165" s="772"/>
      <c r="D165" s="772"/>
      <c r="E165" s="1099"/>
      <c r="F165" s="1093">
        <f t="shared" ref="F165:F170" si="5">ROUNDUP(((D165-C165)*E165)*2,-0.5)</f>
        <v>0</v>
      </c>
      <c r="G165" s="2015"/>
      <c r="H165" s="2015"/>
      <c r="I165" s="2015"/>
      <c r="J165" s="2015"/>
      <c r="K165" s="2016"/>
    </row>
    <row r="166" spans="1:11" x14ac:dyDescent="0.2">
      <c r="A166" s="2028"/>
      <c r="B166" s="2029"/>
      <c r="C166" s="121"/>
      <c r="D166" s="121"/>
      <c r="E166" s="1100"/>
      <c r="F166" s="1095">
        <f t="shared" si="5"/>
        <v>0</v>
      </c>
      <c r="G166" s="2011"/>
      <c r="H166" s="2011"/>
      <c r="I166" s="2011"/>
      <c r="J166" s="2011"/>
      <c r="K166" s="2012"/>
    </row>
    <row r="167" spans="1:11" x14ac:dyDescent="0.2">
      <c r="A167" s="2028"/>
      <c r="B167" s="2029"/>
      <c r="C167" s="121"/>
      <c r="D167" s="121"/>
      <c r="E167" s="1100"/>
      <c r="F167" s="1095">
        <f t="shared" si="5"/>
        <v>0</v>
      </c>
      <c r="G167" s="2011"/>
      <c r="H167" s="2011"/>
      <c r="I167" s="2011"/>
      <c r="J167" s="2011"/>
      <c r="K167" s="2012"/>
    </row>
    <row r="168" spans="1:11" x14ac:dyDescent="0.2">
      <c r="A168" s="2028"/>
      <c r="B168" s="2029"/>
      <c r="C168" s="121"/>
      <c r="D168" s="121"/>
      <c r="E168" s="1100"/>
      <c r="F168" s="1095">
        <f t="shared" si="5"/>
        <v>0</v>
      </c>
      <c r="G168" s="2011"/>
      <c r="H168" s="2011"/>
      <c r="I168" s="2011"/>
      <c r="J168" s="2011"/>
      <c r="K168" s="2012"/>
    </row>
    <row r="169" spans="1:11" x14ac:dyDescent="0.2">
      <c r="A169" s="2028"/>
      <c r="B169" s="2029"/>
      <c r="C169" s="121"/>
      <c r="D169" s="121"/>
      <c r="E169" s="1100"/>
      <c r="F169" s="1095">
        <f t="shared" si="5"/>
        <v>0</v>
      </c>
      <c r="G169" s="2011"/>
      <c r="H169" s="2011"/>
      <c r="I169" s="2011"/>
      <c r="J169" s="2011"/>
      <c r="K169" s="2012"/>
    </row>
    <row r="170" spans="1:11" ht="13.5" thickBot="1" x14ac:dyDescent="0.25">
      <c r="A170" s="2030"/>
      <c r="B170" s="2031"/>
      <c r="C170" s="773"/>
      <c r="D170" s="773"/>
      <c r="E170" s="1101"/>
      <c r="F170" s="1097">
        <f t="shared" si="5"/>
        <v>0</v>
      </c>
      <c r="G170" s="2032"/>
      <c r="H170" s="2032"/>
      <c r="I170" s="2032"/>
      <c r="J170" s="2032"/>
      <c r="K170" s="2033"/>
    </row>
    <row r="171" spans="1:11" ht="15" thickBot="1" x14ac:dyDescent="0.25">
      <c r="A171" s="1"/>
      <c r="B171" s="1"/>
      <c r="C171" s="62"/>
      <c r="D171" s="62"/>
      <c r="E171" s="771" t="s">
        <v>180</v>
      </c>
      <c r="F171" s="1098">
        <f>SUM(F165:F170)</f>
        <v>0</v>
      </c>
      <c r="G171" s="60"/>
      <c r="H171" s="60"/>
      <c r="I171" s="72"/>
      <c r="J171" s="1"/>
      <c r="K171" s="1"/>
    </row>
    <row r="172" spans="1:11" ht="13.15" customHeight="1" x14ac:dyDescent="0.2">
      <c r="A172" s="2078" t="s">
        <v>947</v>
      </c>
      <c r="B172" s="2079"/>
      <c r="C172" s="641"/>
      <c r="D172" s="641"/>
      <c r="E172" s="642"/>
      <c r="F172" s="570"/>
      <c r="G172" s="645"/>
      <c r="H172" s="557"/>
      <c r="I172" s="557"/>
      <c r="J172" s="557"/>
    </row>
    <row r="173" spans="1:11" ht="13.15" customHeight="1" x14ac:dyDescent="0.2">
      <c r="A173" s="1849"/>
      <c r="B173" s="1844"/>
      <c r="C173" s="540"/>
      <c r="D173" s="540"/>
      <c r="E173" s="1019"/>
      <c r="F173" s="1056">
        <f t="shared" ref="F173:F178" si="6">ROUNDUP(((D173-C173)*E173),-0.5)+ROUNDUP(((D173-C173)*E173)/4,-0.5)</f>
        <v>0</v>
      </c>
      <c r="G173" s="1811"/>
      <c r="H173" s="1811"/>
      <c r="I173" s="1811"/>
      <c r="J173" s="1811"/>
      <c r="K173" s="1811"/>
    </row>
    <row r="174" spans="1:11" ht="13.15" customHeight="1" x14ac:dyDescent="0.2">
      <c r="A174" s="1849"/>
      <c r="B174" s="1844"/>
      <c r="C174" s="542"/>
      <c r="D174" s="542"/>
      <c r="E174" s="1022"/>
      <c r="F174" s="1056">
        <f t="shared" si="6"/>
        <v>0</v>
      </c>
      <c r="G174" s="1811"/>
      <c r="H174" s="1811"/>
      <c r="I174" s="1811"/>
      <c r="J174" s="1811"/>
      <c r="K174" s="1811"/>
    </row>
    <row r="175" spans="1:11" ht="13.15" customHeight="1" x14ac:dyDescent="0.2">
      <c r="A175" s="1849"/>
      <c r="B175" s="1844"/>
      <c r="C175" s="542"/>
      <c r="D175" s="542"/>
      <c r="E175" s="1022"/>
      <c r="F175" s="1056">
        <f t="shared" si="6"/>
        <v>0</v>
      </c>
      <c r="G175" s="1811"/>
      <c r="H175" s="1811"/>
      <c r="I175" s="1811"/>
      <c r="J175" s="1811"/>
      <c r="K175" s="1811"/>
    </row>
    <row r="176" spans="1:11" ht="13.15" customHeight="1" x14ac:dyDescent="0.2">
      <c r="A176" s="1849"/>
      <c r="B176" s="1844"/>
      <c r="C176" s="542"/>
      <c r="D176" s="542"/>
      <c r="E176" s="1022"/>
      <c r="F176" s="1056">
        <f t="shared" si="6"/>
        <v>0</v>
      </c>
      <c r="G176" s="1811"/>
      <c r="H176" s="1811"/>
      <c r="I176" s="1811"/>
      <c r="J176" s="1811"/>
      <c r="K176" s="1811"/>
    </row>
    <row r="177" spans="1:11" ht="13.15" customHeight="1" x14ac:dyDescent="0.2">
      <c r="A177" s="1849"/>
      <c r="B177" s="1844"/>
      <c r="C177" s="542"/>
      <c r="D177" s="542"/>
      <c r="E177" s="1022"/>
      <c r="F177" s="1056">
        <f t="shared" si="6"/>
        <v>0</v>
      </c>
      <c r="G177" s="1811"/>
      <c r="H177" s="1811"/>
      <c r="I177" s="1811"/>
      <c r="J177" s="1811"/>
      <c r="K177" s="1811"/>
    </row>
    <row r="178" spans="1:11" ht="13.15" customHeight="1" thickBot="1" x14ac:dyDescent="0.25">
      <c r="A178" s="1849"/>
      <c r="B178" s="1844"/>
      <c r="C178" s="542"/>
      <c r="D178" s="542"/>
      <c r="E178" s="1212"/>
      <c r="F178" s="1056">
        <f t="shared" si="6"/>
        <v>0</v>
      </c>
      <c r="G178" s="1811"/>
      <c r="H178" s="1811"/>
      <c r="I178" s="1811"/>
      <c r="J178" s="1811"/>
      <c r="K178" s="1811"/>
    </row>
    <row r="179" spans="1:11" ht="13.15" customHeight="1" thickBot="1" x14ac:dyDescent="0.25">
      <c r="A179" s="647"/>
      <c r="B179" s="474"/>
      <c r="C179" s="648"/>
      <c r="D179" s="648"/>
      <c r="E179" s="1213" t="s">
        <v>180</v>
      </c>
      <c r="F179" s="1064">
        <f>SUM(F173:F178)</f>
        <v>0</v>
      </c>
      <c r="G179" s="649"/>
      <c r="H179" s="650"/>
      <c r="I179" s="474"/>
      <c r="J179" s="474"/>
    </row>
    <row r="180" spans="1:11" ht="8.1" customHeight="1" thickBot="1" x14ac:dyDescent="0.25">
      <c r="A180" s="1"/>
      <c r="B180" s="1"/>
      <c r="C180" s="87"/>
      <c r="D180" s="87"/>
      <c r="E180" s="68"/>
      <c r="F180" s="70"/>
      <c r="G180" s="4"/>
      <c r="H180" s="4"/>
      <c r="I180" s="1"/>
      <c r="J180" s="1"/>
      <c r="K180" s="1"/>
    </row>
    <row r="181" spans="1:11" ht="21.95" customHeight="1" thickBot="1" x14ac:dyDescent="0.25">
      <c r="A181" s="1"/>
      <c r="B181" s="2075" t="s">
        <v>234</v>
      </c>
      <c r="C181" s="2076"/>
      <c r="D181" s="2076"/>
      <c r="E181" s="2076"/>
      <c r="F181" s="2076"/>
      <c r="G181" s="1102">
        <f>SUM(F154,F163,F171,F179)</f>
        <v>0</v>
      </c>
      <c r="H181" s="775" t="s">
        <v>71</v>
      </c>
      <c r="I181" s="1"/>
      <c r="J181" s="1"/>
      <c r="K181" s="1"/>
    </row>
    <row r="182" spans="1:11" ht="9.9499999999999993" customHeight="1" thickBot="1" x14ac:dyDescent="0.25">
      <c r="A182" s="1"/>
      <c r="B182" s="1"/>
      <c r="C182" s="62"/>
      <c r="D182" s="62"/>
      <c r="E182" s="1"/>
      <c r="F182" s="1"/>
      <c r="G182" s="1"/>
      <c r="H182" s="1"/>
      <c r="I182" s="1"/>
      <c r="J182" s="1"/>
      <c r="K182" s="1"/>
    </row>
    <row r="183" spans="1:11" ht="30" customHeight="1" thickBot="1" x14ac:dyDescent="0.25">
      <c r="A183" s="1"/>
      <c r="B183" s="2073" t="s">
        <v>579</v>
      </c>
      <c r="C183" s="2074"/>
      <c r="D183" s="2074"/>
      <c r="E183" s="2074"/>
      <c r="F183" s="2074"/>
      <c r="G183" s="2074"/>
      <c r="H183" s="1103">
        <f>G141+G181</f>
        <v>0</v>
      </c>
      <c r="I183" s="776" t="s">
        <v>71</v>
      </c>
      <c r="K183" s="1"/>
    </row>
    <row r="184" spans="1:11" ht="14.1" customHeight="1" x14ac:dyDescent="0.2">
      <c r="A184" s="1"/>
      <c r="B184" s="1"/>
      <c r="C184" s="62"/>
      <c r="D184" s="62"/>
      <c r="E184" s="1"/>
      <c r="F184" s="1"/>
      <c r="G184" s="1"/>
      <c r="H184" s="1"/>
      <c r="I184" s="1"/>
      <c r="J184" s="1"/>
      <c r="K184" s="1"/>
    </row>
    <row r="185" spans="1:11" x14ac:dyDescent="0.2">
      <c r="A185" s="23"/>
      <c r="B185" s="23"/>
      <c r="C185" s="22"/>
      <c r="D185" s="22"/>
      <c r="E185" s="22"/>
      <c r="F185" s="23"/>
      <c r="G185" s="25"/>
      <c r="H185" s="34"/>
      <c r="I185" s="34"/>
      <c r="J185" s="34"/>
    </row>
  </sheetData>
  <sheetProtection sheet="1" objects="1" scenarios="1"/>
  <mergeCells count="286">
    <mergeCell ref="A147:B147"/>
    <mergeCell ref="A148:B148"/>
    <mergeCell ref="A117:B117"/>
    <mergeCell ref="A134:B134"/>
    <mergeCell ref="A130:B130"/>
    <mergeCell ref="A172:B172"/>
    <mergeCell ref="A173:B173"/>
    <mergeCell ref="A174:B174"/>
    <mergeCell ref="A175:B175"/>
    <mergeCell ref="A158:B158"/>
    <mergeCell ref="A160:B160"/>
    <mergeCell ref="A161:B161"/>
    <mergeCell ref="G168:K168"/>
    <mergeCell ref="G170:K170"/>
    <mergeCell ref="A168:B168"/>
    <mergeCell ref="A169:B169"/>
    <mergeCell ref="A170:B170"/>
    <mergeCell ref="G169:K169"/>
    <mergeCell ref="G159:K159"/>
    <mergeCell ref="G160:K160"/>
    <mergeCell ref="B183:G183"/>
    <mergeCell ref="A162:B162"/>
    <mergeCell ref="B181:F181"/>
    <mergeCell ref="G161:K161"/>
    <mergeCell ref="G165:K165"/>
    <mergeCell ref="G162:K162"/>
    <mergeCell ref="G173:K173"/>
    <mergeCell ref="G174:K174"/>
    <mergeCell ref="G175:K175"/>
    <mergeCell ref="A176:B176"/>
    <mergeCell ref="A177:B177"/>
    <mergeCell ref="A178:B178"/>
    <mergeCell ref="G176:K176"/>
    <mergeCell ref="G177:K177"/>
    <mergeCell ref="G178:K178"/>
    <mergeCell ref="A159:B159"/>
    <mergeCell ref="G167:K167"/>
    <mergeCell ref="A114:B114"/>
    <mergeCell ref="A143:B144"/>
    <mergeCell ref="A118:B118"/>
    <mergeCell ref="A119:B119"/>
    <mergeCell ref="A129:B129"/>
    <mergeCell ref="A165:B165"/>
    <mergeCell ref="A166:B166"/>
    <mergeCell ref="A167:B167"/>
    <mergeCell ref="G166:K166"/>
    <mergeCell ref="A135:C135"/>
    <mergeCell ref="A138:C138"/>
    <mergeCell ref="A137:C137"/>
    <mergeCell ref="A136:C136"/>
    <mergeCell ref="A149:B149"/>
    <mergeCell ref="A150:B150"/>
    <mergeCell ref="A156:B156"/>
    <mergeCell ref="A157:B157"/>
    <mergeCell ref="G158:K158"/>
    <mergeCell ref="A151:B151"/>
    <mergeCell ref="A120:B120"/>
    <mergeCell ref="A123:B123"/>
    <mergeCell ref="A124:B124"/>
    <mergeCell ref="A125:B125"/>
    <mergeCell ref="G111:K111"/>
    <mergeCell ref="G112:K112"/>
    <mergeCell ref="A113:B113"/>
    <mergeCell ref="G113:K113"/>
    <mergeCell ref="G83:K83"/>
    <mergeCell ref="G82:K82"/>
    <mergeCell ref="G81:K81"/>
    <mergeCell ref="A93:B93"/>
    <mergeCell ref="A91:B91"/>
    <mergeCell ref="A108:B109"/>
    <mergeCell ref="A111:B111"/>
    <mergeCell ref="A112:B112"/>
    <mergeCell ref="G87:L87"/>
    <mergeCell ref="G88:L88"/>
    <mergeCell ref="G89:L89"/>
    <mergeCell ref="G90:L90"/>
    <mergeCell ref="A92:B92"/>
    <mergeCell ref="A106:K106"/>
    <mergeCell ref="G110:K110"/>
    <mergeCell ref="G92:L92"/>
    <mergeCell ref="G91:L91"/>
    <mergeCell ref="B97:F97"/>
    <mergeCell ref="B99:G99"/>
    <mergeCell ref="A86:C86"/>
    <mergeCell ref="A87:B87"/>
    <mergeCell ref="A88:B88"/>
    <mergeCell ref="A89:B89"/>
    <mergeCell ref="A90:B90"/>
    <mergeCell ref="A1:K1"/>
    <mergeCell ref="A82:B82"/>
    <mergeCell ref="A81:B81"/>
    <mergeCell ref="G11:K11"/>
    <mergeCell ref="A14:B14"/>
    <mergeCell ref="D12:F12"/>
    <mergeCell ref="A4:K4"/>
    <mergeCell ref="G7:K7"/>
    <mergeCell ref="A8:B8"/>
    <mergeCell ref="G8:K8"/>
    <mergeCell ref="A6:B6"/>
    <mergeCell ref="A7:B7"/>
    <mergeCell ref="D7:F7"/>
    <mergeCell ref="D8:F8"/>
    <mergeCell ref="A9:B9"/>
    <mergeCell ref="G9:K9"/>
    <mergeCell ref="A10:B10"/>
    <mergeCell ref="G10:K10"/>
    <mergeCell ref="D9:F9"/>
    <mergeCell ref="D10:F10"/>
    <mergeCell ref="G80:K80"/>
    <mergeCell ref="G79:K79"/>
    <mergeCell ref="G78:K78"/>
    <mergeCell ref="G77:K77"/>
    <mergeCell ref="D33:F33"/>
    <mergeCell ref="G33:K33"/>
    <mergeCell ref="A32:B32"/>
    <mergeCell ref="D32:F32"/>
    <mergeCell ref="G32:K32"/>
    <mergeCell ref="A42:B42"/>
    <mergeCell ref="D42:F42"/>
    <mergeCell ref="G42:K42"/>
    <mergeCell ref="A60:B60"/>
    <mergeCell ref="D60:F60"/>
    <mergeCell ref="G60:K60"/>
    <mergeCell ref="A58:B58"/>
    <mergeCell ref="D58:F58"/>
    <mergeCell ref="G58:K58"/>
    <mergeCell ref="A43:B43"/>
    <mergeCell ref="D43:F43"/>
    <mergeCell ref="G43:K43"/>
    <mergeCell ref="G51:K51"/>
    <mergeCell ref="A44:B44"/>
    <mergeCell ref="D44:F44"/>
    <mergeCell ref="D27:F27"/>
    <mergeCell ref="A23:B23"/>
    <mergeCell ref="A83:B83"/>
    <mergeCell ref="A22:B22"/>
    <mergeCell ref="A30:B30"/>
    <mergeCell ref="A31:B31"/>
    <mergeCell ref="G75:K75"/>
    <mergeCell ref="G147:K147"/>
    <mergeCell ref="G148:K148"/>
    <mergeCell ref="G34:K34"/>
    <mergeCell ref="G35:K35"/>
    <mergeCell ref="D36:F36"/>
    <mergeCell ref="A40:B40"/>
    <mergeCell ref="D40:F40"/>
    <mergeCell ref="G40:K40"/>
    <mergeCell ref="A37:K37"/>
    <mergeCell ref="A39:B39"/>
    <mergeCell ref="G49:K49"/>
    <mergeCell ref="D50:F50"/>
    <mergeCell ref="A35:B35"/>
    <mergeCell ref="D35:F35"/>
    <mergeCell ref="A41:B41"/>
    <mergeCell ref="D41:F41"/>
    <mergeCell ref="G41:K41"/>
    <mergeCell ref="G149:K149"/>
    <mergeCell ref="G150:K150"/>
    <mergeCell ref="G151:K151"/>
    <mergeCell ref="G138:K138"/>
    <mergeCell ref="G137:K137"/>
    <mergeCell ref="A17:B17"/>
    <mergeCell ref="G17:K17"/>
    <mergeCell ref="D17:F17"/>
    <mergeCell ref="A18:B18"/>
    <mergeCell ref="A131:B131"/>
    <mergeCell ref="A132:B132"/>
    <mergeCell ref="G124:K124"/>
    <mergeCell ref="G125:K125"/>
    <mergeCell ref="G126:K126"/>
    <mergeCell ref="G129:K129"/>
    <mergeCell ref="G23:K23"/>
    <mergeCell ref="A26:B26"/>
    <mergeCell ref="G26:K26"/>
    <mergeCell ref="A25:B25"/>
    <mergeCell ref="D18:F18"/>
    <mergeCell ref="G18:K18"/>
    <mergeCell ref="A33:B33"/>
    <mergeCell ref="A34:B34"/>
    <mergeCell ref="D34:F34"/>
    <mergeCell ref="G157:K157"/>
    <mergeCell ref="G93:L93"/>
    <mergeCell ref="G120:K120"/>
    <mergeCell ref="G123:K123"/>
    <mergeCell ref="G118:K118"/>
    <mergeCell ref="G119:K119"/>
    <mergeCell ref="G114:K114"/>
    <mergeCell ref="G117:K117"/>
    <mergeCell ref="G156:K156"/>
    <mergeCell ref="G152:K152"/>
    <mergeCell ref="G130:K130"/>
    <mergeCell ref="G131:K131"/>
    <mergeCell ref="G132:K132"/>
    <mergeCell ref="G136:K136"/>
    <mergeCell ref="G135:K135"/>
    <mergeCell ref="G145:K145"/>
    <mergeCell ref="A142:K142"/>
    <mergeCell ref="B141:F141"/>
    <mergeCell ref="A126:B126"/>
    <mergeCell ref="A146:B146"/>
    <mergeCell ref="A152:B152"/>
    <mergeCell ref="A153:B153"/>
    <mergeCell ref="G153:K153"/>
    <mergeCell ref="G146:K146"/>
    <mergeCell ref="D11:F11"/>
    <mergeCell ref="G15:K15"/>
    <mergeCell ref="A16:B16"/>
    <mergeCell ref="G16:K16"/>
    <mergeCell ref="D15:F15"/>
    <mergeCell ref="D16:F16"/>
    <mergeCell ref="A15:B15"/>
    <mergeCell ref="A11:B11"/>
    <mergeCell ref="D31:F31"/>
    <mergeCell ref="G31:K31"/>
    <mergeCell ref="D26:F26"/>
    <mergeCell ref="D25:F25"/>
    <mergeCell ref="G25:K25"/>
    <mergeCell ref="D19:F19"/>
    <mergeCell ref="A19:B19"/>
    <mergeCell ref="G19:K19"/>
    <mergeCell ref="D20:F20"/>
    <mergeCell ref="A27:B27"/>
    <mergeCell ref="D28:F28"/>
    <mergeCell ref="G24:K24"/>
    <mergeCell ref="D23:F23"/>
    <mergeCell ref="A24:B24"/>
    <mergeCell ref="D24:F24"/>
    <mergeCell ref="G27:K27"/>
    <mergeCell ref="G44:K44"/>
    <mergeCell ref="D45:F45"/>
    <mergeCell ref="A47:F47"/>
    <mergeCell ref="A48:B48"/>
    <mergeCell ref="D48:F48"/>
    <mergeCell ref="G48:K48"/>
    <mergeCell ref="A51:B51"/>
    <mergeCell ref="D51:F51"/>
    <mergeCell ref="A52:B52"/>
    <mergeCell ref="D52:F52"/>
    <mergeCell ref="A49:B49"/>
    <mergeCell ref="D49:F49"/>
    <mergeCell ref="G52:K52"/>
    <mergeCell ref="D53:F53"/>
    <mergeCell ref="A56:B56"/>
    <mergeCell ref="D56:F56"/>
    <mergeCell ref="G56:K56"/>
    <mergeCell ref="A59:B59"/>
    <mergeCell ref="D59:F59"/>
    <mergeCell ref="G59:K59"/>
    <mergeCell ref="G50:K50"/>
    <mergeCell ref="A57:B57"/>
    <mergeCell ref="D57:F57"/>
    <mergeCell ref="G57:K57"/>
    <mergeCell ref="G76:K76"/>
    <mergeCell ref="B71:F71"/>
    <mergeCell ref="G64:K64"/>
    <mergeCell ref="A65:B65"/>
    <mergeCell ref="D65:F65"/>
    <mergeCell ref="G65:K65"/>
    <mergeCell ref="D61:F61"/>
    <mergeCell ref="A63:B63"/>
    <mergeCell ref="A64:B64"/>
    <mergeCell ref="D64:F64"/>
    <mergeCell ref="B2:F2"/>
    <mergeCell ref="B3:F3"/>
    <mergeCell ref="H2:K2"/>
    <mergeCell ref="H3:I3"/>
    <mergeCell ref="A50:B50"/>
    <mergeCell ref="A128:K128"/>
    <mergeCell ref="A68:B68"/>
    <mergeCell ref="D68:F68"/>
    <mergeCell ref="G68:K68"/>
    <mergeCell ref="A78:B78"/>
    <mergeCell ref="A77:B77"/>
    <mergeCell ref="A72:K72"/>
    <mergeCell ref="A74:B74"/>
    <mergeCell ref="A80:B80"/>
    <mergeCell ref="A66:B66"/>
    <mergeCell ref="D66:F66"/>
    <mergeCell ref="G66:K66"/>
    <mergeCell ref="A79:B79"/>
    <mergeCell ref="A76:B76"/>
    <mergeCell ref="D69:F69"/>
    <mergeCell ref="A67:B67"/>
    <mergeCell ref="D67:F67"/>
    <mergeCell ref="G67:K67"/>
    <mergeCell ref="A75:B75"/>
  </mergeCells>
  <phoneticPr fontId="4" type="noConversion"/>
  <pageMargins left="0" right="0" top="0.75" bottom="1" header="0.5" footer="0.5"/>
  <pageSetup orientation="landscape" r:id="rId1"/>
  <headerFooter alignWithMargins="0">
    <oddFooter>&amp;L&amp;8&amp;F&amp;C&amp;P&amp;R&amp;8&amp;A</oddFooter>
  </headerFooter>
  <rowBreaks count="4" manualBreakCount="4">
    <brk id="36" max="16383" man="1"/>
    <brk id="71" max="16383" man="1"/>
    <brk id="105" max="16383" man="1"/>
    <brk id="141" max="16383" man="1"/>
  </row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M240"/>
  <sheetViews>
    <sheetView zoomScale="120" zoomScaleNormal="120" workbookViewId="0">
      <selection activeCell="D37" sqref="D37"/>
    </sheetView>
  </sheetViews>
  <sheetFormatPr defaultRowHeight="12.75" x14ac:dyDescent="0.2"/>
  <cols>
    <col min="1" max="1" width="20.83203125" customWidth="1"/>
    <col min="2" max="2" width="15.83203125" customWidth="1"/>
    <col min="3" max="6" width="10.83203125" customWidth="1"/>
    <col min="7" max="7" width="14.83203125" customWidth="1"/>
    <col min="8" max="8" width="15.83203125" customWidth="1"/>
    <col min="9" max="9" width="9.83203125" customWidth="1"/>
    <col min="10" max="10" width="8.83203125" customWidth="1"/>
    <col min="11" max="11" width="15.83203125" customWidth="1"/>
  </cols>
  <sheetData>
    <row r="1" spans="1:13" ht="21" thickBot="1" x14ac:dyDescent="0.25">
      <c r="A1" s="1785" t="s">
        <v>236</v>
      </c>
      <c r="B1" s="1786"/>
      <c r="C1" s="1786"/>
      <c r="D1" s="1786"/>
      <c r="E1" s="1786"/>
      <c r="F1" s="1786"/>
      <c r="G1" s="1786"/>
      <c r="H1" s="1786"/>
      <c r="I1" s="1786"/>
      <c r="J1" s="1786"/>
      <c r="K1" s="1787"/>
      <c r="M1" s="38"/>
    </row>
    <row r="2" spans="1:13" ht="16.149999999999999" customHeight="1" x14ac:dyDescent="0.2">
      <c r="A2" s="269" t="s">
        <v>48</v>
      </c>
      <c r="B2" s="1788" t="str">
        <f>IF('Instructions - READ FIRST'!$C$11="","",'Instructions - READ FIRST'!$C$11)</f>
        <v/>
      </c>
      <c r="C2" s="1788"/>
      <c r="D2" s="1788"/>
      <c r="E2" s="1788"/>
      <c r="F2" s="1788"/>
      <c r="G2" s="274" t="s">
        <v>7</v>
      </c>
      <c r="H2" s="1788" t="str">
        <f>IF('Instructions - READ FIRST'!$C$13="","",'Instructions - READ FIRST'!$C$13)</f>
        <v/>
      </c>
      <c r="I2" s="1788"/>
      <c r="J2" s="1788"/>
      <c r="K2" s="1789"/>
      <c r="L2" s="38"/>
    </row>
    <row r="3" spans="1:13" ht="16.149999999999999" customHeight="1" thickBot="1" x14ac:dyDescent="0.25">
      <c r="A3" s="270" t="s">
        <v>49</v>
      </c>
      <c r="B3" s="1790" t="str">
        <f>IF('Instructions - READ FIRST'!$C$12="","",'Instructions - READ FIRST'!$C$12)</f>
        <v/>
      </c>
      <c r="C3" s="1790"/>
      <c r="D3" s="1790"/>
      <c r="E3" s="1790"/>
      <c r="F3" s="1790"/>
      <c r="G3" s="271" t="s">
        <v>2</v>
      </c>
      <c r="H3" s="1791" t="str">
        <f>IF('Instructions - READ FIRST'!$C$14="","",'Instructions - READ FIRST'!$C$14)</f>
        <v/>
      </c>
      <c r="I3" s="1791"/>
      <c r="J3" s="273" t="s">
        <v>79</v>
      </c>
      <c r="K3" s="268" t="str">
        <f>IF('Instructions - READ FIRST'!$C$15="","",'Instructions - READ FIRST'!$C$15)</f>
        <v/>
      </c>
      <c r="L3" s="38"/>
    </row>
    <row r="4" spans="1:13" ht="7.9" customHeight="1" x14ac:dyDescent="0.2">
      <c r="A4" s="12"/>
      <c r="B4" s="12"/>
      <c r="C4" s="12"/>
      <c r="D4" s="21"/>
      <c r="E4" s="99"/>
      <c r="F4" s="12"/>
      <c r="G4" s="12"/>
      <c r="H4" s="12"/>
      <c r="I4" s="12"/>
      <c r="J4" s="12"/>
      <c r="K4" s="31"/>
    </row>
    <row r="5" spans="1:13" ht="48" customHeight="1" x14ac:dyDescent="0.2">
      <c r="A5" s="2095" t="s">
        <v>414</v>
      </c>
      <c r="B5" s="2095"/>
      <c r="C5" s="2095"/>
      <c r="D5" s="2095"/>
      <c r="E5" s="2095"/>
      <c r="F5" s="2095"/>
      <c r="G5" s="2095"/>
      <c r="H5" s="2095"/>
      <c r="I5" s="2095"/>
      <c r="J5" s="2095"/>
      <c r="K5" s="2095"/>
    </row>
    <row r="6" spans="1:13" ht="7.9" customHeight="1" thickBot="1" x14ac:dyDescent="0.25">
      <c r="A6" s="12"/>
      <c r="B6" s="12"/>
      <c r="C6" s="12"/>
      <c r="D6" s="21"/>
      <c r="E6" s="99"/>
      <c r="F6" s="12"/>
      <c r="G6" s="12"/>
      <c r="H6" s="12"/>
      <c r="I6" s="12"/>
      <c r="J6" s="12"/>
      <c r="K6" s="31"/>
    </row>
    <row r="7" spans="1:13" ht="21" customHeight="1" thickBot="1" x14ac:dyDescent="0.25">
      <c r="A7" s="2102" t="s">
        <v>183</v>
      </c>
      <c r="B7" s="2103"/>
      <c r="C7" s="2103"/>
      <c r="D7" s="2103"/>
      <c r="E7" s="2103"/>
      <c r="F7" s="2103"/>
      <c r="G7" s="2103"/>
      <c r="H7" s="2103"/>
      <c r="I7" s="2103"/>
      <c r="J7" s="2103"/>
      <c r="K7" s="2104"/>
    </row>
    <row r="8" spans="1:13" x14ac:dyDescent="0.2">
      <c r="A8" s="2098" t="s">
        <v>210</v>
      </c>
      <c r="B8" s="2099"/>
      <c r="C8" s="71" t="s">
        <v>97</v>
      </c>
      <c r="D8" s="71" t="s">
        <v>98</v>
      </c>
      <c r="E8" s="71" t="s">
        <v>95</v>
      </c>
      <c r="F8" s="71" t="s">
        <v>178</v>
      </c>
      <c r="G8" s="98"/>
      <c r="H8" s="100"/>
      <c r="I8" s="100"/>
      <c r="J8" s="100"/>
      <c r="K8" s="76"/>
    </row>
    <row r="9" spans="1:13" x14ac:dyDescent="0.2">
      <c r="A9" s="2100"/>
      <c r="B9" s="2101"/>
      <c r="C9" s="69" t="s">
        <v>29</v>
      </c>
      <c r="D9" s="69" t="s">
        <v>29</v>
      </c>
      <c r="E9" s="69" t="s">
        <v>96</v>
      </c>
      <c r="F9" s="69" t="s">
        <v>179</v>
      </c>
      <c r="G9" s="98"/>
      <c r="H9" s="101"/>
      <c r="I9" s="101"/>
      <c r="J9" s="101"/>
      <c r="K9" s="76"/>
    </row>
    <row r="10" spans="1:13" x14ac:dyDescent="0.2">
      <c r="A10" s="86" t="s">
        <v>163</v>
      </c>
      <c r="B10" s="1"/>
      <c r="C10" s="62"/>
      <c r="D10" s="62"/>
      <c r="E10" s="1"/>
      <c r="F10" s="39"/>
      <c r="G10" s="2096" t="s">
        <v>93</v>
      </c>
      <c r="H10" s="2096"/>
      <c r="I10" s="2096"/>
      <c r="J10" s="2096"/>
      <c r="K10" s="2097"/>
    </row>
    <row r="11" spans="1:13" x14ac:dyDescent="0.2">
      <c r="A11" s="2083"/>
      <c r="B11" s="2084"/>
      <c r="C11" s="118"/>
      <c r="D11" s="118"/>
      <c r="E11" s="1094"/>
      <c r="F11" s="1104">
        <f>ROUNDUP(((D11-C11)*E11)/4,-0.5)</f>
        <v>0</v>
      </c>
      <c r="G11" s="2080"/>
      <c r="H11" s="2081"/>
      <c r="I11" s="2081"/>
      <c r="J11" s="2081"/>
      <c r="K11" s="2082"/>
    </row>
    <row r="12" spans="1:13" x14ac:dyDescent="0.2">
      <c r="A12" s="2083"/>
      <c r="B12" s="2084"/>
      <c r="C12" s="118"/>
      <c r="D12" s="118"/>
      <c r="E12" s="1094"/>
      <c r="F12" s="1104">
        <f>ROUNDUP(((D12-C12)*E12)/4,-0.5)</f>
        <v>0</v>
      </c>
      <c r="G12" s="2080"/>
      <c r="H12" s="2081"/>
      <c r="I12" s="2081"/>
      <c r="J12" s="2081"/>
      <c r="K12" s="2082"/>
    </row>
    <row r="13" spans="1:13" x14ac:dyDescent="0.2">
      <c r="A13" s="2083"/>
      <c r="B13" s="2084"/>
      <c r="C13" s="118"/>
      <c r="D13" s="118"/>
      <c r="E13" s="1094"/>
      <c r="F13" s="1104">
        <f>ROUNDUP(((D13-C13)*E13)/4,-0.5)</f>
        <v>0</v>
      </c>
      <c r="G13" s="2080"/>
      <c r="H13" s="2081"/>
      <c r="I13" s="2081"/>
      <c r="J13" s="2081"/>
      <c r="K13" s="2082"/>
    </row>
    <row r="14" spans="1:13" x14ac:dyDescent="0.2">
      <c r="A14" s="2083"/>
      <c r="B14" s="2084"/>
      <c r="C14" s="118"/>
      <c r="D14" s="118"/>
      <c r="E14" s="1094"/>
      <c r="F14" s="1104">
        <f>ROUNDUP(((D14-C14)*E14)/4,-0.5)</f>
        <v>0</v>
      </c>
      <c r="G14" s="2080"/>
      <c r="H14" s="2081"/>
      <c r="I14" s="2081"/>
      <c r="J14" s="2081"/>
      <c r="K14" s="2082"/>
    </row>
    <row r="15" spans="1:13" ht="14.25" x14ac:dyDescent="0.2">
      <c r="A15" s="187"/>
      <c r="B15" s="181"/>
      <c r="C15" s="192"/>
      <c r="D15" s="193"/>
      <c r="E15" s="193" t="s">
        <v>180</v>
      </c>
      <c r="F15" s="1105">
        <f>SUM(F11:F14)</f>
        <v>0</v>
      </c>
      <c r="G15" s="163"/>
      <c r="H15" s="210"/>
      <c r="I15" s="181"/>
      <c r="J15" s="181"/>
      <c r="K15" s="182"/>
    </row>
    <row r="16" spans="1:13" x14ac:dyDescent="0.2">
      <c r="A16" s="187" t="s">
        <v>164</v>
      </c>
      <c r="B16" s="181"/>
      <c r="C16" s="192"/>
      <c r="D16" s="192"/>
      <c r="E16" s="181"/>
      <c r="F16" s="12"/>
      <c r="G16" s="181"/>
      <c r="H16" s="181"/>
      <c r="I16" s="181"/>
      <c r="J16" s="181"/>
      <c r="K16" s="182"/>
    </row>
    <row r="17" spans="1:11" x14ac:dyDescent="0.2">
      <c r="A17" s="2083"/>
      <c r="B17" s="2084"/>
      <c r="C17" s="118"/>
      <c r="D17" s="118"/>
      <c r="E17" s="1094"/>
      <c r="F17" s="1104">
        <f>ROUNDUP(((D17-C17)*E17),-0.5)</f>
        <v>0</v>
      </c>
      <c r="G17" s="2080"/>
      <c r="H17" s="2081"/>
      <c r="I17" s="2081"/>
      <c r="J17" s="2081"/>
      <c r="K17" s="2082"/>
    </row>
    <row r="18" spans="1:11" x14ac:dyDescent="0.2">
      <c r="A18" s="2083"/>
      <c r="B18" s="2084"/>
      <c r="C18" s="118"/>
      <c r="D18" s="118"/>
      <c r="E18" s="1094"/>
      <c r="F18" s="1104">
        <f>ROUNDUP(((D18-C18)*E18),-0.5)</f>
        <v>0</v>
      </c>
      <c r="G18" s="2080"/>
      <c r="H18" s="2081"/>
      <c r="I18" s="2081"/>
      <c r="J18" s="2081"/>
      <c r="K18" s="2082"/>
    </row>
    <row r="19" spans="1:11" x14ac:dyDescent="0.2">
      <c r="A19" s="2083"/>
      <c r="B19" s="2084"/>
      <c r="C19" s="118"/>
      <c r="D19" s="118"/>
      <c r="E19" s="1094"/>
      <c r="F19" s="1104">
        <f>ROUNDUP(((D19-C19)*E19),-0.5)</f>
        <v>0</v>
      </c>
      <c r="G19" s="2080"/>
      <c r="H19" s="2081"/>
      <c r="I19" s="2081"/>
      <c r="J19" s="2081"/>
      <c r="K19" s="2082"/>
    </row>
    <row r="20" spans="1:11" x14ac:dyDescent="0.2">
      <c r="A20" s="2083"/>
      <c r="B20" s="2084"/>
      <c r="C20" s="118"/>
      <c r="D20" s="118"/>
      <c r="E20" s="1094"/>
      <c r="F20" s="1104">
        <f>ROUNDUP(((D20-C20)*E20),-0.5)</f>
        <v>0</v>
      </c>
      <c r="G20" s="2080"/>
      <c r="H20" s="2081"/>
      <c r="I20" s="2081"/>
      <c r="J20" s="2081"/>
      <c r="K20" s="2082"/>
    </row>
    <row r="21" spans="1:11" ht="14.25" x14ac:dyDescent="0.2">
      <c r="A21" s="180"/>
      <c r="B21" s="181"/>
      <c r="C21" s="195"/>
      <c r="D21" s="195"/>
      <c r="E21" s="193" t="s">
        <v>180</v>
      </c>
      <c r="F21" s="1105">
        <f>SUM(F17:F20)</f>
        <v>0</v>
      </c>
      <c r="G21" s="196"/>
      <c r="H21" s="196"/>
      <c r="I21" s="181"/>
      <c r="J21" s="181"/>
      <c r="K21" s="182"/>
    </row>
    <row r="22" spans="1:11" x14ac:dyDescent="0.2">
      <c r="A22" s="187" t="s">
        <v>165</v>
      </c>
      <c r="B22" s="181"/>
      <c r="C22" s="195"/>
      <c r="D22" s="195"/>
      <c r="E22" s="196"/>
      <c r="F22" s="212"/>
      <c r="G22" s="196"/>
      <c r="H22" s="196"/>
      <c r="I22" s="181"/>
      <c r="J22" s="181"/>
      <c r="K22" s="182"/>
    </row>
    <row r="23" spans="1:11" x14ac:dyDescent="0.2">
      <c r="A23" s="2083"/>
      <c r="B23" s="2084"/>
      <c r="C23" s="118"/>
      <c r="D23" s="118"/>
      <c r="E23" s="1094"/>
      <c r="F23" s="1104">
        <f>ROUNDUP(((D23-C23)*E23)*2,-0.5)</f>
        <v>0</v>
      </c>
      <c r="G23" s="2080"/>
      <c r="H23" s="2081"/>
      <c r="I23" s="2081"/>
      <c r="J23" s="2081"/>
      <c r="K23" s="2082"/>
    </row>
    <row r="24" spans="1:11" x14ac:dyDescent="0.2">
      <c r="A24" s="2083"/>
      <c r="B24" s="2084"/>
      <c r="C24" s="118"/>
      <c r="D24" s="118"/>
      <c r="E24" s="1094"/>
      <c r="F24" s="1104">
        <f>ROUNDUP(((D24-C24)*E24)*2,-0.5)</f>
        <v>0</v>
      </c>
      <c r="G24" s="2080"/>
      <c r="H24" s="2081"/>
      <c r="I24" s="2081"/>
      <c r="J24" s="2081"/>
      <c r="K24" s="2082"/>
    </row>
    <row r="25" spans="1:11" x14ac:dyDescent="0.2">
      <c r="A25" s="2083"/>
      <c r="B25" s="2084"/>
      <c r="C25" s="118"/>
      <c r="D25" s="118"/>
      <c r="E25" s="1094"/>
      <c r="F25" s="1104">
        <f>ROUNDUP(((D25-C25)*E25)*2,-0.5)</f>
        <v>0</v>
      </c>
      <c r="G25" s="2080"/>
      <c r="H25" s="2081"/>
      <c r="I25" s="2081"/>
      <c r="J25" s="2081"/>
      <c r="K25" s="2082"/>
    </row>
    <row r="26" spans="1:11" x14ac:dyDescent="0.2">
      <c r="A26" s="2083"/>
      <c r="B26" s="2084"/>
      <c r="C26" s="118"/>
      <c r="D26" s="118"/>
      <c r="E26" s="1094"/>
      <c r="F26" s="1104">
        <f>ROUNDUP(((D26-C26)*E26)*2,-0.5)</f>
        <v>0</v>
      </c>
      <c r="G26" s="2080"/>
      <c r="H26" s="2081"/>
      <c r="I26" s="2081"/>
      <c r="J26" s="2081"/>
      <c r="K26" s="2082"/>
    </row>
    <row r="27" spans="1:11" ht="14.25" x14ac:dyDescent="0.2">
      <c r="A27" s="180"/>
      <c r="B27" s="181"/>
      <c r="C27" s="195"/>
      <c r="D27" s="195"/>
      <c r="E27" s="193" t="s">
        <v>180</v>
      </c>
      <c r="F27" s="1105">
        <f>SUM(F23:F26)</f>
        <v>0</v>
      </c>
      <c r="G27" s="196"/>
      <c r="H27" s="181"/>
      <c r="I27" s="181"/>
      <c r="J27" s="181"/>
      <c r="K27" s="182"/>
    </row>
    <row r="28" spans="1:11" ht="18" customHeight="1" x14ac:dyDescent="0.2">
      <c r="A28" s="2092" t="s">
        <v>478</v>
      </c>
      <c r="B28" s="2093"/>
      <c r="C28" s="2093"/>
      <c r="D28" s="2093"/>
      <c r="E28" s="2093"/>
      <c r="F28" s="2093"/>
      <c r="G28" s="2093"/>
      <c r="H28" s="2093"/>
      <c r="I28" s="2093"/>
      <c r="J28" s="2093"/>
      <c r="K28" s="2094"/>
    </row>
    <row r="29" spans="1:11" x14ac:dyDescent="0.2">
      <c r="A29" s="2083"/>
      <c r="B29" s="2084"/>
      <c r="C29" s="118"/>
      <c r="D29" s="118"/>
      <c r="E29" s="1094"/>
      <c r="F29" s="1104">
        <f>ROUNDUP(((D29-C29)*E29)/4,-0.5)</f>
        <v>0</v>
      </c>
      <c r="G29" s="2080"/>
      <c r="H29" s="2081"/>
      <c r="I29" s="2081"/>
      <c r="J29" s="2081"/>
      <c r="K29" s="2082"/>
    </row>
    <row r="30" spans="1:11" x14ac:dyDescent="0.2">
      <c r="A30" s="2083"/>
      <c r="B30" s="2084"/>
      <c r="C30" s="118"/>
      <c r="D30" s="118"/>
      <c r="E30" s="1094"/>
      <c r="F30" s="1104">
        <f>ROUNDUP(((D30-C30)*E30)/4,-0.5)</f>
        <v>0</v>
      </c>
      <c r="G30" s="2080"/>
      <c r="H30" s="2081"/>
      <c r="I30" s="2081"/>
      <c r="J30" s="2081"/>
      <c r="K30" s="2082"/>
    </row>
    <row r="31" spans="1:11" x14ac:dyDescent="0.2">
      <c r="A31" s="2083"/>
      <c r="B31" s="2084"/>
      <c r="C31" s="118"/>
      <c r="D31" s="118"/>
      <c r="E31" s="1094"/>
      <c r="F31" s="1104">
        <f>ROUNDUP(((D31-C31)*E31)/4,-0.5)</f>
        <v>0</v>
      </c>
      <c r="G31" s="2080"/>
      <c r="H31" s="2081"/>
      <c r="I31" s="2081"/>
      <c r="J31" s="2081"/>
      <c r="K31" s="2082"/>
    </row>
    <row r="32" spans="1:11" x14ac:dyDescent="0.2">
      <c r="A32" s="2083"/>
      <c r="B32" s="2084"/>
      <c r="C32" s="118"/>
      <c r="D32" s="118"/>
      <c r="E32" s="1106"/>
      <c r="F32" s="1104">
        <f>ROUNDUP(((D32-C32)*E32)/4,-0.5)</f>
        <v>0</v>
      </c>
      <c r="G32" s="2080"/>
      <c r="H32" s="2081"/>
      <c r="I32" s="2081"/>
      <c r="J32" s="2081"/>
      <c r="K32" s="2082"/>
    </row>
    <row r="33" spans="1:13" ht="14.25" x14ac:dyDescent="0.2">
      <c r="A33" s="180"/>
      <c r="B33" s="181"/>
      <c r="C33" s="195"/>
      <c r="D33" s="195"/>
      <c r="E33" s="193" t="s">
        <v>180</v>
      </c>
      <c r="F33" s="1105">
        <f>SUM(F29:F32)</f>
        <v>0</v>
      </c>
      <c r="G33" s="196"/>
      <c r="H33" s="196"/>
      <c r="I33" s="181"/>
      <c r="J33" s="181"/>
      <c r="K33" s="182"/>
    </row>
    <row r="34" spans="1:13" ht="8.1" customHeight="1" thickBot="1" x14ac:dyDescent="0.25">
      <c r="A34" s="180"/>
      <c r="B34" s="181"/>
      <c r="C34" s="195"/>
      <c r="D34" s="195"/>
      <c r="E34" s="194"/>
      <c r="F34" s="197"/>
      <c r="G34" s="196"/>
      <c r="H34" s="196"/>
      <c r="I34" s="181"/>
      <c r="J34" s="181"/>
      <c r="K34" s="182"/>
    </row>
    <row r="35" spans="1:13" ht="15.75" thickBot="1" x14ac:dyDescent="0.3">
      <c r="A35" s="180"/>
      <c r="B35" s="181"/>
      <c r="C35" s="192"/>
      <c r="D35" s="192"/>
      <c r="E35" s="2090" t="s">
        <v>181</v>
      </c>
      <c r="F35" s="2091"/>
      <c r="G35" s="1107">
        <f>SUM(F15,F21,F27,F33)</f>
        <v>0</v>
      </c>
      <c r="H35" s="226" t="s">
        <v>71</v>
      </c>
      <c r="I35" s="201"/>
      <c r="J35" s="181"/>
      <c r="K35" s="182"/>
    </row>
    <row r="36" spans="1:13" ht="15" x14ac:dyDescent="0.25">
      <c r="A36" s="180"/>
      <c r="B36" s="181"/>
      <c r="C36" s="192"/>
      <c r="D36" s="192"/>
      <c r="E36" s="198"/>
      <c r="F36" s="198"/>
      <c r="G36" s="199"/>
      <c r="H36" s="200"/>
      <c r="I36" s="201"/>
      <c r="J36" s="181"/>
      <c r="K36" s="182"/>
    </row>
    <row r="37" spans="1:13" ht="15.75" thickBot="1" x14ac:dyDescent="0.3">
      <c r="A37" s="180"/>
      <c r="B37" s="181"/>
      <c r="C37" s="192"/>
      <c r="D37" s="192"/>
      <c r="E37" s="198"/>
      <c r="F37" s="198"/>
      <c r="G37" s="199"/>
      <c r="H37" s="200"/>
      <c r="I37" s="201"/>
      <c r="J37" s="181"/>
      <c r="K37" s="182"/>
    </row>
    <row r="38" spans="1:13" ht="19.5" thickBot="1" x14ac:dyDescent="0.25">
      <c r="A38" s="2085" t="s">
        <v>183</v>
      </c>
      <c r="B38" s="2086"/>
      <c r="C38" s="2086"/>
      <c r="D38" s="2086"/>
      <c r="E38" s="2086"/>
      <c r="F38" s="2086"/>
      <c r="G38" s="2086"/>
      <c r="H38" s="2086"/>
      <c r="I38" s="2086"/>
      <c r="J38" s="2086"/>
      <c r="K38" s="2087"/>
    </row>
    <row r="39" spans="1:13" x14ac:dyDescent="0.2">
      <c r="A39" s="2105" t="s">
        <v>210</v>
      </c>
      <c r="B39" s="2106"/>
      <c r="C39" s="202" t="s">
        <v>97</v>
      </c>
      <c r="D39" s="202" t="s">
        <v>98</v>
      </c>
      <c r="E39" s="202" t="s">
        <v>95</v>
      </c>
      <c r="F39" s="202" t="s">
        <v>178</v>
      </c>
      <c r="G39" s="183"/>
      <c r="H39" s="189"/>
      <c r="I39" s="189"/>
      <c r="J39" s="189"/>
      <c r="K39" s="182"/>
    </row>
    <row r="40" spans="1:13" x14ac:dyDescent="0.2">
      <c r="A40" s="2107"/>
      <c r="B40" s="2108"/>
      <c r="C40" s="190" t="s">
        <v>29</v>
      </c>
      <c r="D40" s="190" t="s">
        <v>29</v>
      </c>
      <c r="E40" s="190" t="s">
        <v>96</v>
      </c>
      <c r="F40" s="190" t="s">
        <v>179</v>
      </c>
      <c r="G40" s="183"/>
      <c r="H40" s="191"/>
      <c r="I40" s="191"/>
      <c r="J40" s="191"/>
      <c r="K40" s="182"/>
    </row>
    <row r="41" spans="1:13" x14ac:dyDescent="0.2">
      <c r="A41" s="203" t="s">
        <v>168</v>
      </c>
      <c r="B41" s="204"/>
      <c r="C41" s="205"/>
      <c r="D41" s="205"/>
      <c r="E41" s="204"/>
      <c r="F41" s="206"/>
      <c r="G41" s="2088" t="s">
        <v>93</v>
      </c>
      <c r="H41" s="2088"/>
      <c r="I41" s="2088"/>
      <c r="J41" s="2088"/>
      <c r="K41" s="2089"/>
    </row>
    <row r="42" spans="1:13" x14ac:dyDescent="0.2">
      <c r="A42" s="2083"/>
      <c r="B42" s="2084"/>
      <c r="C42" s="119"/>
      <c r="D42" s="119"/>
      <c r="E42" s="1108"/>
      <c r="F42" s="1104">
        <f t="shared" ref="F42:F49" si="0">ROUNDUP(((D42-C42)*E42)/4,-0.5)</f>
        <v>0</v>
      </c>
      <c r="G42" s="2080"/>
      <c r="H42" s="2081"/>
      <c r="I42" s="2081"/>
      <c r="J42" s="2081"/>
      <c r="K42" s="2082"/>
    </row>
    <row r="43" spans="1:13" x14ac:dyDescent="0.2">
      <c r="A43" s="2083"/>
      <c r="B43" s="2084"/>
      <c r="C43" s="118"/>
      <c r="D43" s="118"/>
      <c r="E43" s="1094"/>
      <c r="F43" s="1104">
        <f t="shared" si="0"/>
        <v>0</v>
      </c>
      <c r="G43" s="2080"/>
      <c r="H43" s="2081"/>
      <c r="I43" s="2081"/>
      <c r="J43" s="2081"/>
      <c r="K43" s="2082"/>
    </row>
    <row r="44" spans="1:13" x14ac:dyDescent="0.2">
      <c r="A44" s="2083"/>
      <c r="B44" s="2084"/>
      <c r="C44" s="118"/>
      <c r="D44" s="118"/>
      <c r="E44" s="1094"/>
      <c r="F44" s="1104">
        <f t="shared" si="0"/>
        <v>0</v>
      </c>
      <c r="G44" s="2080"/>
      <c r="H44" s="2081"/>
      <c r="I44" s="2081"/>
      <c r="J44" s="2081"/>
      <c r="K44" s="2082"/>
    </row>
    <row r="45" spans="1:13" x14ac:dyDescent="0.2">
      <c r="A45" s="2083"/>
      <c r="B45" s="2084"/>
      <c r="C45" s="118"/>
      <c r="D45" s="118"/>
      <c r="E45" s="1094"/>
      <c r="F45" s="1104">
        <f t="shared" si="0"/>
        <v>0</v>
      </c>
      <c r="G45" s="2080"/>
      <c r="H45" s="2081"/>
      <c r="I45" s="2081"/>
      <c r="J45" s="2081"/>
      <c r="K45" s="2082"/>
    </row>
    <row r="46" spans="1:13" x14ac:dyDescent="0.2">
      <c r="A46" s="2083"/>
      <c r="B46" s="2084"/>
      <c r="C46" s="118"/>
      <c r="D46" s="118"/>
      <c r="E46" s="1094"/>
      <c r="F46" s="1104">
        <f t="shared" si="0"/>
        <v>0</v>
      </c>
      <c r="G46" s="2080"/>
      <c r="H46" s="2081"/>
      <c r="I46" s="2081"/>
      <c r="J46" s="2081"/>
      <c r="K46" s="2082"/>
    </row>
    <row r="47" spans="1:13" x14ac:dyDescent="0.2">
      <c r="A47" s="2083"/>
      <c r="B47" s="2084"/>
      <c r="C47" s="118"/>
      <c r="D47" s="118"/>
      <c r="E47" s="1094"/>
      <c r="F47" s="1104">
        <f t="shared" si="0"/>
        <v>0</v>
      </c>
      <c r="G47" s="2080"/>
      <c r="H47" s="2081"/>
      <c r="I47" s="2081"/>
      <c r="J47" s="2081"/>
      <c r="K47" s="2082"/>
    </row>
    <row r="48" spans="1:13" x14ac:dyDescent="0.2">
      <c r="A48" s="2083"/>
      <c r="B48" s="2084"/>
      <c r="C48" s="118"/>
      <c r="D48" s="118"/>
      <c r="E48" s="1094"/>
      <c r="F48" s="1104">
        <f t="shared" si="0"/>
        <v>0</v>
      </c>
      <c r="G48" s="2080"/>
      <c r="H48" s="2081"/>
      <c r="I48" s="2081"/>
      <c r="J48" s="2081"/>
      <c r="K48" s="2082"/>
      <c r="M48" s="38"/>
    </row>
    <row r="49" spans="1:11" x14ac:dyDescent="0.2">
      <c r="A49" s="2083"/>
      <c r="B49" s="2084"/>
      <c r="C49" s="118"/>
      <c r="D49" s="118"/>
      <c r="E49" s="1094"/>
      <c r="F49" s="1104">
        <f t="shared" si="0"/>
        <v>0</v>
      </c>
      <c r="G49" s="2080"/>
      <c r="H49" s="2081"/>
      <c r="I49" s="2081"/>
      <c r="J49" s="2081"/>
      <c r="K49" s="2082"/>
    </row>
    <row r="50" spans="1:11" ht="14.25" x14ac:dyDescent="0.2">
      <c r="A50" s="187"/>
      <c r="B50" s="181"/>
      <c r="C50" s="192"/>
      <c r="D50" s="192"/>
      <c r="E50" s="193" t="s">
        <v>180</v>
      </c>
      <c r="F50" s="1105">
        <f>SUM(F42:F49)</f>
        <v>0</v>
      </c>
      <c r="G50" s="181"/>
      <c r="H50" s="181"/>
      <c r="I50" s="181"/>
      <c r="J50" s="181"/>
      <c r="K50" s="182"/>
    </row>
    <row r="51" spans="1:11" x14ac:dyDescent="0.2">
      <c r="A51" s="203" t="s">
        <v>166</v>
      </c>
      <c r="B51" s="207"/>
      <c r="C51" s="208"/>
      <c r="D51" s="208"/>
      <c r="E51" s="207"/>
      <c r="F51" s="213"/>
      <c r="G51" s="181"/>
      <c r="H51" s="207"/>
      <c r="I51" s="181"/>
      <c r="J51" s="181"/>
      <c r="K51" s="182"/>
    </row>
    <row r="52" spans="1:11" x14ac:dyDescent="0.2">
      <c r="A52" s="2083"/>
      <c r="B52" s="2084"/>
      <c r="C52" s="119"/>
      <c r="D52" s="119"/>
      <c r="E52" s="1108"/>
      <c r="F52" s="1104">
        <f t="shared" ref="F52:F58" si="1">ROUNDUP(((D52-C52)*E52),-0.5)</f>
        <v>0</v>
      </c>
      <c r="G52" s="2080"/>
      <c r="H52" s="2081"/>
      <c r="I52" s="2081"/>
      <c r="J52" s="2081"/>
      <c r="K52" s="2082"/>
    </row>
    <row r="53" spans="1:11" x14ac:dyDescent="0.2">
      <c r="A53" s="2083"/>
      <c r="B53" s="2084"/>
      <c r="C53" s="118"/>
      <c r="D53" s="118"/>
      <c r="E53" s="1094"/>
      <c r="F53" s="1104">
        <f t="shared" si="1"/>
        <v>0</v>
      </c>
      <c r="G53" s="2080"/>
      <c r="H53" s="2081"/>
      <c r="I53" s="2081"/>
      <c r="J53" s="2081"/>
      <c r="K53" s="2082"/>
    </row>
    <row r="54" spans="1:11" x14ac:dyDescent="0.2">
      <c r="A54" s="2083"/>
      <c r="B54" s="2084"/>
      <c r="C54" s="118"/>
      <c r="D54" s="118"/>
      <c r="E54" s="1094"/>
      <c r="F54" s="1104">
        <f t="shared" si="1"/>
        <v>0</v>
      </c>
      <c r="G54" s="2080"/>
      <c r="H54" s="2081"/>
      <c r="I54" s="2081"/>
      <c r="J54" s="2081"/>
      <c r="K54" s="2082"/>
    </row>
    <row r="55" spans="1:11" x14ac:dyDescent="0.2">
      <c r="A55" s="2083"/>
      <c r="B55" s="2084"/>
      <c r="C55" s="118"/>
      <c r="D55" s="118"/>
      <c r="E55" s="1094"/>
      <c r="F55" s="1104">
        <f t="shared" si="1"/>
        <v>0</v>
      </c>
      <c r="G55" s="2080"/>
      <c r="H55" s="2081"/>
      <c r="I55" s="2081"/>
      <c r="J55" s="2081"/>
      <c r="K55" s="2082"/>
    </row>
    <row r="56" spans="1:11" x14ac:dyDescent="0.2">
      <c r="A56" s="2083"/>
      <c r="B56" s="2084"/>
      <c r="C56" s="118"/>
      <c r="D56" s="118"/>
      <c r="E56" s="1094"/>
      <c r="F56" s="1104">
        <f t="shared" si="1"/>
        <v>0</v>
      </c>
      <c r="G56" s="2080"/>
      <c r="H56" s="2081"/>
      <c r="I56" s="2081"/>
      <c r="J56" s="2081"/>
      <c r="K56" s="2082"/>
    </row>
    <row r="57" spans="1:11" x14ac:dyDescent="0.2">
      <c r="A57" s="2083"/>
      <c r="B57" s="2084"/>
      <c r="C57" s="118"/>
      <c r="D57" s="118"/>
      <c r="E57" s="1094"/>
      <c r="F57" s="1104">
        <f t="shared" si="1"/>
        <v>0</v>
      </c>
      <c r="G57" s="2080"/>
      <c r="H57" s="2081"/>
      <c r="I57" s="2081"/>
      <c r="J57" s="2081"/>
      <c r="K57" s="2082"/>
    </row>
    <row r="58" spans="1:11" x14ac:dyDescent="0.2">
      <c r="A58" s="2083"/>
      <c r="B58" s="2084"/>
      <c r="C58" s="118"/>
      <c r="D58" s="118"/>
      <c r="E58" s="1094"/>
      <c r="F58" s="1104">
        <f t="shared" si="1"/>
        <v>0</v>
      </c>
      <c r="G58" s="2080"/>
      <c r="H58" s="2081"/>
      <c r="I58" s="2081"/>
      <c r="J58" s="2081"/>
      <c r="K58" s="2082"/>
    </row>
    <row r="59" spans="1:11" ht="14.25" x14ac:dyDescent="0.2">
      <c r="A59" s="187"/>
      <c r="B59" s="163"/>
      <c r="C59" s="209"/>
      <c r="D59" s="209"/>
      <c r="E59" s="193" t="s">
        <v>180</v>
      </c>
      <c r="F59" s="1105">
        <f>SUM(F52:F58)</f>
        <v>0</v>
      </c>
      <c r="G59" s="163"/>
      <c r="H59" s="210"/>
      <c r="I59" s="181"/>
      <c r="J59" s="181"/>
      <c r="K59" s="182"/>
    </row>
    <row r="60" spans="1:11" x14ac:dyDescent="0.2">
      <c r="A60" s="203" t="s">
        <v>167</v>
      </c>
      <c r="B60" s="204"/>
      <c r="C60" s="205"/>
      <c r="D60" s="205"/>
      <c r="E60" s="204"/>
      <c r="F60" s="214"/>
      <c r="G60" s="163"/>
      <c r="H60" s="211"/>
      <c r="I60" s="181"/>
      <c r="J60" s="181"/>
      <c r="K60" s="182"/>
    </row>
    <row r="61" spans="1:11" x14ac:dyDescent="0.2">
      <c r="A61" s="2083"/>
      <c r="B61" s="2084"/>
      <c r="C61" s="120"/>
      <c r="D61" s="120"/>
      <c r="E61" s="1109"/>
      <c r="F61" s="1104">
        <f t="shared" ref="F61:F67" si="2">ROUNDUP(((D61-C61)*E61)*2,-0.5)</f>
        <v>0</v>
      </c>
      <c r="G61" s="2080"/>
      <c r="H61" s="2081"/>
      <c r="I61" s="2081"/>
      <c r="J61" s="2081"/>
      <c r="K61" s="2082"/>
    </row>
    <row r="62" spans="1:11" x14ac:dyDescent="0.2">
      <c r="A62" s="2083"/>
      <c r="B62" s="2084"/>
      <c r="C62" s="121"/>
      <c r="D62" s="121"/>
      <c r="E62" s="1100"/>
      <c r="F62" s="1104">
        <f t="shared" si="2"/>
        <v>0</v>
      </c>
      <c r="G62" s="2080"/>
      <c r="H62" s="2081"/>
      <c r="I62" s="2081"/>
      <c r="J62" s="2081"/>
      <c r="K62" s="2082"/>
    </row>
    <row r="63" spans="1:11" x14ac:dyDescent="0.2">
      <c r="A63" s="2083"/>
      <c r="B63" s="2084"/>
      <c r="C63" s="121"/>
      <c r="D63" s="121"/>
      <c r="E63" s="1100"/>
      <c r="F63" s="1104">
        <f t="shared" si="2"/>
        <v>0</v>
      </c>
      <c r="G63" s="2080"/>
      <c r="H63" s="2081"/>
      <c r="I63" s="2081"/>
      <c r="J63" s="2081"/>
      <c r="K63" s="2082"/>
    </row>
    <row r="64" spans="1:11" x14ac:dyDescent="0.2">
      <c r="A64" s="2083"/>
      <c r="B64" s="2084"/>
      <c r="C64" s="121"/>
      <c r="D64" s="121"/>
      <c r="E64" s="1100"/>
      <c r="F64" s="1104">
        <f t="shared" si="2"/>
        <v>0</v>
      </c>
      <c r="G64" s="2080"/>
      <c r="H64" s="2081"/>
      <c r="I64" s="2081"/>
      <c r="J64" s="2081"/>
      <c r="K64" s="2082"/>
    </row>
    <row r="65" spans="1:11" x14ac:dyDescent="0.2">
      <c r="A65" s="2083"/>
      <c r="B65" s="2084"/>
      <c r="C65" s="121"/>
      <c r="D65" s="121"/>
      <c r="E65" s="1100"/>
      <c r="F65" s="1104">
        <f t="shared" si="2"/>
        <v>0</v>
      </c>
      <c r="G65" s="2080"/>
      <c r="H65" s="2081"/>
      <c r="I65" s="2081"/>
      <c r="J65" s="2081"/>
      <c r="K65" s="2082"/>
    </row>
    <row r="66" spans="1:11" x14ac:dyDescent="0.2">
      <c r="A66" s="2083"/>
      <c r="B66" s="2084"/>
      <c r="C66" s="121"/>
      <c r="D66" s="121"/>
      <c r="E66" s="1100"/>
      <c r="F66" s="1104">
        <f t="shared" si="2"/>
        <v>0</v>
      </c>
      <c r="G66" s="2080"/>
      <c r="H66" s="2081"/>
      <c r="I66" s="2081"/>
      <c r="J66" s="2081"/>
      <c r="K66" s="2082"/>
    </row>
    <row r="67" spans="1:11" x14ac:dyDescent="0.2">
      <c r="A67" s="2083"/>
      <c r="B67" s="2084"/>
      <c r="C67" s="121"/>
      <c r="D67" s="121"/>
      <c r="E67" s="1100"/>
      <c r="F67" s="1104">
        <f t="shared" si="2"/>
        <v>0</v>
      </c>
      <c r="G67" s="2080"/>
      <c r="H67" s="2081"/>
      <c r="I67" s="2081"/>
      <c r="J67" s="2081"/>
      <c r="K67" s="2082"/>
    </row>
    <row r="68" spans="1:11" ht="14.25" x14ac:dyDescent="0.2">
      <c r="A68" s="180"/>
      <c r="B68" s="181"/>
      <c r="C68" s="192"/>
      <c r="D68" s="192"/>
      <c r="E68" s="193" t="s">
        <v>180</v>
      </c>
      <c r="F68" s="1105">
        <f>SUM(F61:F67)</f>
        <v>0</v>
      </c>
      <c r="G68" s="201"/>
      <c r="H68" s="201"/>
      <c r="I68" s="216"/>
      <c r="J68" s="181"/>
      <c r="K68" s="182"/>
    </row>
    <row r="69" spans="1:11" ht="13.15" customHeight="1" x14ac:dyDescent="0.2">
      <c r="A69" s="2078" t="s">
        <v>947</v>
      </c>
      <c r="B69" s="2079"/>
      <c r="C69" s="641"/>
      <c r="D69" s="641"/>
      <c r="E69" s="642"/>
      <c r="F69" s="570"/>
      <c r="G69" s="645"/>
      <c r="H69" s="557"/>
      <c r="I69" s="557"/>
      <c r="J69" s="557"/>
    </row>
    <row r="70" spans="1:11" ht="13.15" customHeight="1" x14ac:dyDescent="0.2">
      <c r="A70" s="1849"/>
      <c r="B70" s="1844"/>
      <c r="C70" s="540"/>
      <c r="D70" s="540"/>
      <c r="E70" s="1019"/>
      <c r="F70" s="1056">
        <f t="shared" ref="F70:F75" si="3">ROUNDUP(((D70-C70)*E70),-0.5)+ROUNDUP(((D70-C70)*E70)/4,-0.5)</f>
        <v>0</v>
      </c>
      <c r="G70" s="1811"/>
      <c r="H70" s="1811"/>
      <c r="I70" s="1811"/>
      <c r="J70" s="1811"/>
      <c r="K70" s="1811"/>
    </row>
    <row r="71" spans="1:11" ht="13.15" customHeight="1" x14ac:dyDescent="0.2">
      <c r="A71" s="1849"/>
      <c r="B71" s="1844"/>
      <c r="C71" s="542"/>
      <c r="D71" s="542"/>
      <c r="E71" s="1022"/>
      <c r="F71" s="1056">
        <f t="shared" si="3"/>
        <v>0</v>
      </c>
      <c r="G71" s="1811"/>
      <c r="H71" s="1811"/>
      <c r="I71" s="1811"/>
      <c r="J71" s="1811"/>
      <c r="K71" s="1811"/>
    </row>
    <row r="72" spans="1:11" ht="13.15" customHeight="1" x14ac:dyDescent="0.2">
      <c r="A72" s="1849"/>
      <c r="B72" s="1844"/>
      <c r="C72" s="542"/>
      <c r="D72" s="542"/>
      <c r="E72" s="1022"/>
      <c r="F72" s="1056">
        <f t="shared" si="3"/>
        <v>0</v>
      </c>
      <c r="G72" s="1811"/>
      <c r="H72" s="1811"/>
      <c r="I72" s="1811"/>
      <c r="J72" s="1811"/>
      <c r="K72" s="1811"/>
    </row>
    <row r="73" spans="1:11" ht="13.15" customHeight="1" x14ac:dyDescent="0.2">
      <c r="A73" s="1849"/>
      <c r="B73" s="1844"/>
      <c r="C73" s="542"/>
      <c r="D73" s="542"/>
      <c r="E73" s="1022"/>
      <c r="F73" s="1056">
        <f t="shared" si="3"/>
        <v>0</v>
      </c>
      <c r="G73" s="1811"/>
      <c r="H73" s="1811"/>
      <c r="I73" s="1811"/>
      <c r="J73" s="1811"/>
      <c r="K73" s="1811"/>
    </row>
    <row r="74" spans="1:11" ht="13.15" customHeight="1" x14ac:dyDescent="0.2">
      <c r="A74" s="1849"/>
      <c r="B74" s="1844"/>
      <c r="C74" s="542"/>
      <c r="D74" s="542"/>
      <c r="E74" s="1022"/>
      <c r="F74" s="1056">
        <f t="shared" si="3"/>
        <v>0</v>
      </c>
      <c r="G74" s="1811"/>
      <c r="H74" s="1811"/>
      <c r="I74" s="1811"/>
      <c r="J74" s="1811"/>
      <c r="K74" s="1811"/>
    </row>
    <row r="75" spans="1:11" ht="13.15" customHeight="1" thickBot="1" x14ac:dyDescent="0.25">
      <c r="A75" s="1849"/>
      <c r="B75" s="1844"/>
      <c r="C75" s="542"/>
      <c r="D75" s="542"/>
      <c r="E75" s="1212"/>
      <c r="F75" s="1056">
        <f t="shared" si="3"/>
        <v>0</v>
      </c>
      <c r="G75" s="1811"/>
      <c r="H75" s="1811"/>
      <c r="I75" s="1811"/>
      <c r="J75" s="1811"/>
      <c r="K75" s="1811"/>
    </row>
    <row r="76" spans="1:11" ht="13.15" customHeight="1" thickBot="1" x14ac:dyDescent="0.25">
      <c r="A76" s="647"/>
      <c r="B76" s="474"/>
      <c r="C76" s="648"/>
      <c r="D76" s="648"/>
      <c r="E76" s="1213" t="s">
        <v>180</v>
      </c>
      <c r="F76" s="1064">
        <f>SUM(F70:F75)</f>
        <v>0</v>
      </c>
      <c r="G76" s="649"/>
      <c r="H76" s="650"/>
      <c r="I76" s="474"/>
      <c r="J76" s="474"/>
    </row>
    <row r="77" spans="1:11" ht="8.1" customHeight="1" thickBot="1" x14ac:dyDescent="0.25">
      <c r="A77" s="180"/>
      <c r="B77" s="181"/>
      <c r="C77" s="192"/>
      <c r="D77" s="192"/>
      <c r="E77" s="194"/>
      <c r="F77" s="197"/>
      <c r="G77" s="201"/>
      <c r="H77" s="201"/>
      <c r="I77" s="216"/>
      <c r="J77" s="181"/>
      <c r="K77" s="182"/>
    </row>
    <row r="78" spans="1:11" ht="15.75" thickBot="1" x14ac:dyDescent="0.3">
      <c r="A78" s="180"/>
      <c r="B78" s="181"/>
      <c r="C78" s="192"/>
      <c r="D78" s="192"/>
      <c r="E78" s="2090" t="s">
        <v>182</v>
      </c>
      <c r="F78" s="2091"/>
      <c r="G78" s="1107">
        <f>SUM(F50,F59,F68,F76)</f>
        <v>0</v>
      </c>
      <c r="H78" s="226" t="s">
        <v>71</v>
      </c>
      <c r="I78" s="181"/>
      <c r="J78" s="181"/>
      <c r="K78" s="182"/>
    </row>
    <row r="79" spans="1:11" ht="13.5" thickBot="1" x14ac:dyDescent="0.25">
      <c r="A79" s="180"/>
      <c r="B79" s="181"/>
      <c r="C79" s="192"/>
      <c r="D79" s="192"/>
      <c r="E79" s="12"/>
      <c r="F79" s="12"/>
      <c r="G79" s="12"/>
      <c r="H79" s="12"/>
      <c r="I79" s="181"/>
      <c r="J79" s="181"/>
      <c r="K79" s="182"/>
    </row>
    <row r="80" spans="1:11" ht="19.5" thickBot="1" x14ac:dyDescent="0.25">
      <c r="A80" s="217" t="s">
        <v>199</v>
      </c>
      <c r="B80" s="218"/>
      <c r="C80" s="219"/>
      <c r="D80" s="219"/>
      <c r="E80" s="227"/>
      <c r="F80" s="228"/>
      <c r="G80" s="1110">
        <f>G35+G78</f>
        <v>0</v>
      </c>
      <c r="H80" s="229" t="s">
        <v>71</v>
      </c>
      <c r="I80" s="180"/>
      <c r="J80" s="181"/>
      <c r="K80" s="182"/>
    </row>
    <row r="81" spans="1:11" ht="13.5" thickBot="1" x14ac:dyDescent="0.25">
      <c r="A81" s="180"/>
      <c r="B81" s="181"/>
      <c r="C81" s="192"/>
      <c r="D81" s="192"/>
      <c r="E81" s="181"/>
      <c r="F81" s="181"/>
      <c r="G81" s="181"/>
      <c r="H81" s="181"/>
      <c r="I81" s="181"/>
      <c r="J81" s="181"/>
      <c r="K81" s="182"/>
    </row>
    <row r="82" spans="1:11" ht="19.5" thickBot="1" x14ac:dyDescent="0.25">
      <c r="A82" s="2085" t="s">
        <v>184</v>
      </c>
      <c r="B82" s="2086"/>
      <c r="C82" s="2086"/>
      <c r="D82" s="2086"/>
      <c r="E82" s="2086"/>
      <c r="F82" s="2086"/>
      <c r="G82" s="2086"/>
      <c r="H82" s="2086"/>
      <c r="I82" s="2086"/>
      <c r="J82" s="2086"/>
      <c r="K82" s="2087"/>
    </row>
    <row r="83" spans="1:11" x14ac:dyDescent="0.2">
      <c r="A83" s="2113" t="s">
        <v>210</v>
      </c>
      <c r="B83" s="2114"/>
      <c r="C83" s="188" t="s">
        <v>97</v>
      </c>
      <c r="D83" s="188" t="s">
        <v>98</v>
      </c>
      <c r="E83" s="188" t="s">
        <v>95</v>
      </c>
      <c r="F83" s="188" t="s">
        <v>178</v>
      </c>
      <c r="G83" s="183"/>
      <c r="H83" s="191"/>
      <c r="I83" s="191"/>
      <c r="J83" s="191"/>
      <c r="K83" s="182"/>
    </row>
    <row r="84" spans="1:11" x14ac:dyDescent="0.2">
      <c r="A84" s="2107"/>
      <c r="B84" s="2108"/>
      <c r="C84" s="190" t="s">
        <v>29</v>
      </c>
      <c r="D84" s="190" t="s">
        <v>29</v>
      </c>
      <c r="E84" s="190" t="s">
        <v>96</v>
      </c>
      <c r="F84" s="190" t="s">
        <v>179</v>
      </c>
      <c r="G84" s="183"/>
      <c r="H84" s="191"/>
      <c r="I84" s="191"/>
      <c r="J84" s="191"/>
      <c r="K84" s="182"/>
    </row>
    <row r="85" spans="1:11" x14ac:dyDescent="0.2">
      <c r="A85" s="187" t="s">
        <v>163</v>
      </c>
      <c r="B85" s="181"/>
      <c r="C85" s="192"/>
      <c r="D85" s="192"/>
      <c r="E85" s="181"/>
      <c r="F85" s="163"/>
      <c r="G85" s="2088" t="s">
        <v>93</v>
      </c>
      <c r="H85" s="2088"/>
      <c r="I85" s="2088"/>
      <c r="J85" s="2088"/>
      <c r="K85" s="2089"/>
    </row>
    <row r="86" spans="1:11" x14ac:dyDescent="0.2">
      <c r="A86" s="2083"/>
      <c r="B86" s="2084"/>
      <c r="C86" s="118"/>
      <c r="D86" s="118"/>
      <c r="E86" s="1094"/>
      <c r="F86" s="1104">
        <f>ROUNDUP(((D86-C86)*E86)/4,-0.5)</f>
        <v>0</v>
      </c>
      <c r="G86" s="2080"/>
      <c r="H86" s="2081"/>
      <c r="I86" s="2081"/>
      <c r="J86" s="2081"/>
      <c r="K86" s="2082"/>
    </row>
    <row r="87" spans="1:11" x14ac:dyDescent="0.2">
      <c r="A87" s="2083"/>
      <c r="B87" s="2084"/>
      <c r="C87" s="118"/>
      <c r="D87" s="118"/>
      <c r="E87" s="1094"/>
      <c r="F87" s="1104">
        <f>ROUNDUP(((D87-C87)*E87)/4,-0.5)</f>
        <v>0</v>
      </c>
      <c r="G87" s="2080"/>
      <c r="H87" s="2081"/>
      <c r="I87" s="2081"/>
      <c r="J87" s="2081"/>
      <c r="K87" s="2082"/>
    </row>
    <row r="88" spans="1:11" x14ac:dyDescent="0.2">
      <c r="A88" s="2083"/>
      <c r="B88" s="2084"/>
      <c r="C88" s="118"/>
      <c r="D88" s="118"/>
      <c r="E88" s="1094"/>
      <c r="F88" s="1104">
        <f>ROUNDUP(((D88-C88)*E88)/4,-0.5)</f>
        <v>0</v>
      </c>
      <c r="G88" s="2080"/>
      <c r="H88" s="2081"/>
      <c r="I88" s="2081"/>
      <c r="J88" s="2081"/>
      <c r="K88" s="2082"/>
    </row>
    <row r="89" spans="1:11" x14ac:dyDescent="0.2">
      <c r="A89" s="2083"/>
      <c r="B89" s="2084"/>
      <c r="C89" s="118"/>
      <c r="D89" s="118"/>
      <c r="E89" s="1094"/>
      <c r="F89" s="1104">
        <f>ROUNDUP(((D89-C89)*E89)/4,-0.5)</f>
        <v>0</v>
      </c>
      <c r="G89" s="2080"/>
      <c r="H89" s="2081"/>
      <c r="I89" s="2081"/>
      <c r="J89" s="2081"/>
      <c r="K89" s="2082"/>
    </row>
    <row r="90" spans="1:11" ht="14.25" x14ac:dyDescent="0.2">
      <c r="A90" s="187"/>
      <c r="B90" s="181"/>
      <c r="C90" s="192"/>
      <c r="D90" s="193"/>
      <c r="E90" s="193" t="s">
        <v>180</v>
      </c>
      <c r="F90" s="1105">
        <f>SUM(F86:F89)</f>
        <v>0</v>
      </c>
      <c r="G90" s="163"/>
      <c r="H90" s="210"/>
      <c r="I90" s="181"/>
      <c r="J90" s="181"/>
      <c r="K90" s="182"/>
    </row>
    <row r="91" spans="1:11" x14ac:dyDescent="0.2">
      <c r="A91" s="187" t="s">
        <v>164</v>
      </c>
      <c r="B91" s="181"/>
      <c r="C91" s="192"/>
      <c r="D91" s="192"/>
      <c r="E91" s="181"/>
      <c r="F91" s="12"/>
      <c r="G91" s="181"/>
      <c r="H91" s="181"/>
      <c r="I91" s="181"/>
      <c r="J91" s="181"/>
      <c r="K91" s="182"/>
    </row>
    <row r="92" spans="1:11" x14ac:dyDescent="0.2">
      <c r="A92" s="2083"/>
      <c r="B92" s="2084"/>
      <c r="C92" s="118"/>
      <c r="D92" s="118"/>
      <c r="E92" s="1094"/>
      <c r="F92" s="1104">
        <f>ROUNDUP(((D92-C92)*E92),-0.5)</f>
        <v>0</v>
      </c>
      <c r="G92" s="2080"/>
      <c r="H92" s="2081"/>
      <c r="I92" s="2081"/>
      <c r="J92" s="2081"/>
      <c r="K92" s="2082"/>
    </row>
    <row r="93" spans="1:11" x14ac:dyDescent="0.2">
      <c r="A93" s="2083"/>
      <c r="B93" s="2084"/>
      <c r="C93" s="118"/>
      <c r="D93" s="118"/>
      <c r="E93" s="1094"/>
      <c r="F93" s="1104">
        <f>ROUNDUP(((D93-C93)*E93),-0.5)</f>
        <v>0</v>
      </c>
      <c r="G93" s="2080"/>
      <c r="H93" s="2081"/>
      <c r="I93" s="2081"/>
      <c r="J93" s="2081"/>
      <c r="K93" s="2082"/>
    </row>
    <row r="94" spans="1:11" x14ac:dyDescent="0.2">
      <c r="A94" s="2083"/>
      <c r="B94" s="2084"/>
      <c r="C94" s="118"/>
      <c r="D94" s="118"/>
      <c r="E94" s="1094"/>
      <c r="F94" s="1104">
        <f>ROUNDUP(((D94-C94)*E94),-0.5)</f>
        <v>0</v>
      </c>
      <c r="G94" s="2080"/>
      <c r="H94" s="2081"/>
      <c r="I94" s="2081"/>
      <c r="J94" s="2081"/>
      <c r="K94" s="2082"/>
    </row>
    <row r="95" spans="1:11" x14ac:dyDescent="0.2">
      <c r="A95" s="2083"/>
      <c r="B95" s="2084"/>
      <c r="C95" s="118"/>
      <c r="D95" s="118"/>
      <c r="E95" s="1094"/>
      <c r="F95" s="1104">
        <f>ROUNDUP(((D95-C95)*E95),-0.5)</f>
        <v>0</v>
      </c>
      <c r="G95" s="2080"/>
      <c r="H95" s="2081"/>
      <c r="I95" s="2081"/>
      <c r="J95" s="2081"/>
      <c r="K95" s="2082"/>
    </row>
    <row r="96" spans="1:11" ht="14.25" x14ac:dyDescent="0.2">
      <c r="A96" s="180"/>
      <c r="B96" s="181"/>
      <c r="C96" s="195"/>
      <c r="D96" s="195"/>
      <c r="E96" s="193" t="s">
        <v>180</v>
      </c>
      <c r="F96" s="1105">
        <f>SUM(F92:F95)</f>
        <v>0</v>
      </c>
      <c r="G96" s="196"/>
      <c r="H96" s="196"/>
      <c r="I96" s="181"/>
      <c r="J96" s="181"/>
      <c r="K96" s="182"/>
    </row>
    <row r="97" spans="1:11" x14ac:dyDescent="0.2">
      <c r="A97" s="187" t="s">
        <v>165</v>
      </c>
      <c r="B97" s="181"/>
      <c r="C97" s="195"/>
      <c r="D97" s="195"/>
      <c r="E97" s="196"/>
      <c r="F97" s="212"/>
      <c r="G97" s="196"/>
      <c r="H97" s="196"/>
      <c r="I97" s="181"/>
      <c r="J97" s="181"/>
      <c r="K97" s="182"/>
    </row>
    <row r="98" spans="1:11" x14ac:dyDescent="0.2">
      <c r="A98" s="2083"/>
      <c r="B98" s="2084"/>
      <c r="C98" s="118"/>
      <c r="D98" s="118"/>
      <c r="E98" s="1094"/>
      <c r="F98" s="1104">
        <f>ROUNDUP(((D98-C98)*E98)*2,-0.5)</f>
        <v>0</v>
      </c>
      <c r="G98" s="2080"/>
      <c r="H98" s="2081"/>
      <c r="I98" s="2081"/>
      <c r="J98" s="2081"/>
      <c r="K98" s="2082"/>
    </row>
    <row r="99" spans="1:11" x14ac:dyDescent="0.2">
      <c r="A99" s="2083"/>
      <c r="B99" s="2084"/>
      <c r="C99" s="118"/>
      <c r="D99" s="118"/>
      <c r="E99" s="1094"/>
      <c r="F99" s="1104">
        <f>ROUNDUP(((D99-C99)*E99)*2,-0.5)</f>
        <v>0</v>
      </c>
      <c r="G99" s="2080"/>
      <c r="H99" s="2081"/>
      <c r="I99" s="2081"/>
      <c r="J99" s="2081"/>
      <c r="K99" s="2082"/>
    </row>
    <row r="100" spans="1:11" x14ac:dyDescent="0.2">
      <c r="A100" s="2083"/>
      <c r="B100" s="2084"/>
      <c r="C100" s="118"/>
      <c r="D100" s="118"/>
      <c r="E100" s="1094"/>
      <c r="F100" s="1104">
        <f>ROUNDUP(((D100-C100)*E100)*2,-0.5)</f>
        <v>0</v>
      </c>
      <c r="G100" s="2080"/>
      <c r="H100" s="2081"/>
      <c r="I100" s="2081"/>
      <c r="J100" s="2081"/>
      <c r="K100" s="2082"/>
    </row>
    <row r="101" spans="1:11" x14ac:dyDescent="0.2">
      <c r="A101" s="2083"/>
      <c r="B101" s="2084"/>
      <c r="C101" s="118"/>
      <c r="D101" s="118"/>
      <c r="E101" s="1094"/>
      <c r="F101" s="1104">
        <f>ROUNDUP(((D101-C101)*E101)*2,-0.5)</f>
        <v>0</v>
      </c>
      <c r="G101" s="2080"/>
      <c r="H101" s="2081"/>
      <c r="I101" s="2081"/>
      <c r="J101" s="2081"/>
      <c r="K101" s="2082"/>
    </row>
    <row r="102" spans="1:11" ht="14.25" x14ac:dyDescent="0.2">
      <c r="A102" s="180"/>
      <c r="B102" s="181"/>
      <c r="C102" s="195"/>
      <c r="D102" s="195"/>
      <c r="E102" s="193" t="s">
        <v>180</v>
      </c>
      <c r="F102" s="1105">
        <f>SUM(F98:F101)</f>
        <v>0</v>
      </c>
      <c r="G102" s="196"/>
      <c r="H102" s="181"/>
      <c r="I102" s="181"/>
      <c r="J102" s="181"/>
      <c r="K102" s="182"/>
    </row>
    <row r="103" spans="1:11" ht="18" customHeight="1" x14ac:dyDescent="0.2">
      <c r="A103" s="2092" t="s">
        <v>478</v>
      </c>
      <c r="B103" s="2093"/>
      <c r="C103" s="2093"/>
      <c r="D103" s="2093"/>
      <c r="E103" s="2093"/>
      <c r="F103" s="2093"/>
      <c r="G103" s="2093"/>
      <c r="H103" s="2093"/>
      <c r="I103" s="2093"/>
      <c r="J103" s="2093"/>
      <c r="K103" s="2094"/>
    </row>
    <row r="104" spans="1:11" x14ac:dyDescent="0.2">
      <c r="A104" s="2083"/>
      <c r="B104" s="2084"/>
      <c r="C104" s="118"/>
      <c r="D104" s="118"/>
      <c r="E104" s="1094"/>
      <c r="F104" s="1104">
        <f>ROUNDUP(((D104-C104)*E104)/4,-0.5)</f>
        <v>0</v>
      </c>
      <c r="G104" s="2080"/>
      <c r="H104" s="2081"/>
      <c r="I104" s="2081"/>
      <c r="J104" s="2081"/>
      <c r="K104" s="2082"/>
    </row>
    <row r="105" spans="1:11" x14ac:dyDescent="0.2">
      <c r="A105" s="2083"/>
      <c r="B105" s="2084"/>
      <c r="C105" s="118"/>
      <c r="D105" s="118"/>
      <c r="E105" s="1094"/>
      <c r="F105" s="1104">
        <f>ROUNDUP(((D105-C105)*E105)/4,-0.5)</f>
        <v>0</v>
      </c>
      <c r="G105" s="2080"/>
      <c r="H105" s="2081"/>
      <c r="I105" s="2081"/>
      <c r="J105" s="2081"/>
      <c r="K105" s="2082"/>
    </row>
    <row r="106" spans="1:11" x14ac:dyDescent="0.2">
      <c r="A106" s="2083"/>
      <c r="B106" s="2084"/>
      <c r="C106" s="118"/>
      <c r="D106" s="118"/>
      <c r="E106" s="1094"/>
      <c r="F106" s="1104">
        <f>ROUNDUP(((D106-C106)*E106)/4,-0.5)</f>
        <v>0</v>
      </c>
      <c r="G106" s="2080"/>
      <c r="H106" s="2081"/>
      <c r="I106" s="2081"/>
      <c r="J106" s="2081"/>
      <c r="K106" s="2082"/>
    </row>
    <row r="107" spans="1:11" x14ac:dyDescent="0.2">
      <c r="A107" s="2083"/>
      <c r="B107" s="2084"/>
      <c r="C107" s="118"/>
      <c r="D107" s="118"/>
      <c r="E107" s="1106"/>
      <c r="F107" s="1104">
        <f>ROUNDUP(((D107-C107)*E107)/4,-0.5)</f>
        <v>0</v>
      </c>
      <c r="G107" s="2080"/>
      <c r="H107" s="2081"/>
      <c r="I107" s="2081"/>
      <c r="J107" s="2081"/>
      <c r="K107" s="2082"/>
    </row>
    <row r="108" spans="1:11" ht="14.25" x14ac:dyDescent="0.2">
      <c r="A108" s="180"/>
      <c r="B108" s="181"/>
      <c r="C108" s="195"/>
      <c r="D108" s="195"/>
      <c r="E108" s="193" t="s">
        <v>180</v>
      </c>
      <c r="F108" s="1105">
        <f>SUM(F104:F107)</f>
        <v>0</v>
      </c>
      <c r="G108" s="196"/>
      <c r="H108" s="196"/>
      <c r="I108" s="181"/>
      <c r="J108" s="181"/>
      <c r="K108" s="182"/>
    </row>
    <row r="109" spans="1:11" ht="8.1" customHeight="1" thickBot="1" x14ac:dyDescent="0.25">
      <c r="A109" s="180"/>
      <c r="B109" s="181"/>
      <c r="C109" s="195"/>
      <c r="D109" s="195"/>
      <c r="E109" s="194"/>
      <c r="F109" s="197"/>
      <c r="G109" s="196"/>
      <c r="H109" s="196"/>
      <c r="I109" s="181"/>
      <c r="J109" s="181"/>
      <c r="K109" s="182"/>
    </row>
    <row r="110" spans="1:11" ht="15.75" thickBot="1" x14ac:dyDescent="0.3">
      <c r="A110" s="180"/>
      <c r="B110" s="181"/>
      <c r="C110" s="192"/>
      <c r="D110" s="192"/>
      <c r="E110" s="2090" t="s">
        <v>181</v>
      </c>
      <c r="F110" s="2091"/>
      <c r="G110" s="1107">
        <f>SUM(F90,F96,F102,F108)</f>
        <v>0</v>
      </c>
      <c r="H110" s="226" t="s">
        <v>71</v>
      </c>
      <c r="I110" s="201"/>
      <c r="J110" s="181"/>
      <c r="K110" s="182"/>
    </row>
    <row r="111" spans="1:11" ht="15" x14ac:dyDescent="0.25">
      <c r="A111" s="180"/>
      <c r="B111" s="181"/>
      <c r="C111" s="192"/>
      <c r="D111" s="192"/>
      <c r="E111" s="198"/>
      <c r="F111" s="198"/>
      <c r="G111" s="199"/>
      <c r="H111" s="200"/>
      <c r="I111" s="201"/>
      <c r="J111" s="181"/>
      <c r="K111" s="182"/>
    </row>
    <row r="112" spans="1:11" ht="15" x14ac:dyDescent="0.25">
      <c r="A112" s="180"/>
      <c r="B112" s="181"/>
      <c r="C112" s="192"/>
      <c r="D112" s="192"/>
      <c r="E112" s="198"/>
      <c r="F112" s="198"/>
      <c r="G112" s="199"/>
      <c r="H112" s="200"/>
      <c r="I112" s="201"/>
      <c r="J112" s="181"/>
      <c r="K112" s="182"/>
    </row>
    <row r="113" spans="1:11" ht="15" x14ac:dyDescent="0.25">
      <c r="A113" s="180"/>
      <c r="B113" s="181"/>
      <c r="C113" s="192"/>
      <c r="D113" s="192"/>
      <c r="E113" s="198"/>
      <c r="F113" s="198"/>
      <c r="G113" s="199"/>
      <c r="H113" s="200"/>
      <c r="I113" s="201"/>
      <c r="J113" s="181"/>
      <c r="K113" s="182"/>
    </row>
    <row r="114" spans="1:11" ht="15" x14ac:dyDescent="0.25">
      <c r="A114" s="180"/>
      <c r="B114" s="181"/>
      <c r="C114" s="192"/>
      <c r="D114" s="192"/>
      <c r="E114" s="198"/>
      <c r="F114" s="198"/>
      <c r="G114" s="199"/>
      <c r="H114" s="200"/>
      <c r="I114" s="201"/>
      <c r="J114" s="181"/>
      <c r="K114" s="182"/>
    </row>
    <row r="115" spans="1:11" ht="15" x14ac:dyDescent="0.25">
      <c r="A115" s="180"/>
      <c r="B115" s="181"/>
      <c r="C115" s="192"/>
      <c r="D115" s="192"/>
      <c r="E115" s="198"/>
      <c r="F115" s="198"/>
      <c r="G115" s="199"/>
      <c r="H115" s="200"/>
      <c r="I115" s="201"/>
      <c r="J115" s="181"/>
      <c r="K115" s="182"/>
    </row>
    <row r="116" spans="1:11" ht="15.75" thickBot="1" x14ac:dyDescent="0.3">
      <c r="A116" s="184"/>
      <c r="B116" s="185"/>
      <c r="C116" s="220"/>
      <c r="D116" s="220"/>
      <c r="E116" s="221"/>
      <c r="F116" s="221"/>
      <c r="G116" s="222"/>
      <c r="H116" s="223"/>
      <c r="I116" s="224"/>
      <c r="J116" s="185"/>
      <c r="K116" s="186"/>
    </row>
    <row r="117" spans="1:11" ht="19.5" thickBot="1" x14ac:dyDescent="0.25">
      <c r="A117" s="2085" t="s">
        <v>184</v>
      </c>
      <c r="B117" s="2086"/>
      <c r="C117" s="2086"/>
      <c r="D117" s="2086"/>
      <c r="E117" s="2086"/>
      <c r="F117" s="2086"/>
      <c r="G117" s="2086"/>
      <c r="H117" s="2086"/>
      <c r="I117" s="2086"/>
      <c r="J117" s="2086"/>
      <c r="K117" s="2087"/>
    </row>
    <row r="118" spans="1:11" x14ac:dyDescent="0.2">
      <c r="A118" s="2111" t="s">
        <v>210</v>
      </c>
      <c r="B118" s="2112"/>
      <c r="C118" s="188" t="s">
        <v>97</v>
      </c>
      <c r="D118" s="188" t="s">
        <v>98</v>
      </c>
      <c r="E118" s="188" t="s">
        <v>95</v>
      </c>
      <c r="F118" s="188" t="s">
        <v>178</v>
      </c>
      <c r="G118" s="183"/>
      <c r="H118" s="189"/>
      <c r="I118" s="189"/>
      <c r="J118" s="189"/>
      <c r="K118" s="182"/>
    </row>
    <row r="119" spans="1:11" x14ac:dyDescent="0.2">
      <c r="A119" s="2107"/>
      <c r="B119" s="2108"/>
      <c r="C119" s="190" t="s">
        <v>29</v>
      </c>
      <c r="D119" s="190" t="s">
        <v>29</v>
      </c>
      <c r="E119" s="190" t="s">
        <v>96</v>
      </c>
      <c r="F119" s="190" t="s">
        <v>179</v>
      </c>
      <c r="G119" s="183"/>
      <c r="H119" s="191"/>
      <c r="I119" s="191"/>
      <c r="J119" s="191"/>
      <c r="K119" s="182"/>
    </row>
    <row r="120" spans="1:11" x14ac:dyDescent="0.2">
      <c r="A120" s="203" t="s">
        <v>168</v>
      </c>
      <c r="B120" s="204"/>
      <c r="C120" s="205"/>
      <c r="D120" s="205"/>
      <c r="E120" s="204"/>
      <c r="F120" s="206"/>
      <c r="G120" s="2088" t="s">
        <v>93</v>
      </c>
      <c r="H120" s="2088"/>
      <c r="I120" s="2088"/>
      <c r="J120" s="2088"/>
      <c r="K120" s="2089"/>
    </row>
    <row r="121" spans="1:11" x14ac:dyDescent="0.2">
      <c r="A121" s="2083"/>
      <c r="B121" s="2084"/>
      <c r="C121" s="119"/>
      <c r="D121" s="119"/>
      <c r="E121" s="1108"/>
      <c r="F121" s="1104">
        <f t="shared" ref="F121:F129" si="4">ROUNDUP(((D121-C121)*E121)/4,-0.5)</f>
        <v>0</v>
      </c>
      <c r="G121" s="2080"/>
      <c r="H121" s="2081"/>
      <c r="I121" s="2081"/>
      <c r="J121" s="2081"/>
      <c r="K121" s="2082"/>
    </row>
    <row r="122" spans="1:11" x14ac:dyDescent="0.2">
      <c r="A122" s="2083"/>
      <c r="B122" s="2084"/>
      <c r="C122" s="118"/>
      <c r="D122" s="118"/>
      <c r="E122" s="1094"/>
      <c r="F122" s="1104">
        <f t="shared" si="4"/>
        <v>0</v>
      </c>
      <c r="G122" s="2080"/>
      <c r="H122" s="2081"/>
      <c r="I122" s="2081"/>
      <c r="J122" s="2081"/>
      <c r="K122" s="2082"/>
    </row>
    <row r="123" spans="1:11" x14ac:dyDescent="0.2">
      <c r="A123" s="2083"/>
      <c r="B123" s="2084"/>
      <c r="C123" s="118"/>
      <c r="D123" s="118"/>
      <c r="E123" s="1094"/>
      <c r="F123" s="1104">
        <f t="shared" si="4"/>
        <v>0</v>
      </c>
      <c r="G123" s="2080"/>
      <c r="H123" s="2081"/>
      <c r="I123" s="2081"/>
      <c r="J123" s="2081"/>
      <c r="K123" s="2082"/>
    </row>
    <row r="124" spans="1:11" x14ac:dyDescent="0.2">
      <c r="A124" s="2083"/>
      <c r="B124" s="2084"/>
      <c r="C124" s="118"/>
      <c r="D124" s="118"/>
      <c r="E124" s="1094"/>
      <c r="F124" s="1104">
        <f t="shared" si="4"/>
        <v>0</v>
      </c>
      <c r="G124" s="2080"/>
      <c r="H124" s="2081"/>
      <c r="I124" s="2081"/>
      <c r="J124" s="2081"/>
      <c r="K124" s="2082"/>
    </row>
    <row r="125" spans="1:11" x14ac:dyDescent="0.2">
      <c r="A125" s="2083"/>
      <c r="B125" s="2084"/>
      <c r="C125" s="118"/>
      <c r="D125" s="118"/>
      <c r="E125" s="1094"/>
      <c r="F125" s="1104">
        <f t="shared" si="4"/>
        <v>0</v>
      </c>
      <c r="G125" s="2080"/>
      <c r="H125" s="2081"/>
      <c r="I125" s="2081"/>
      <c r="J125" s="2081"/>
      <c r="K125" s="2082"/>
    </row>
    <row r="126" spans="1:11" x14ac:dyDescent="0.2">
      <c r="A126" s="2083"/>
      <c r="B126" s="2084"/>
      <c r="C126" s="118"/>
      <c r="D126" s="118"/>
      <c r="E126" s="1094"/>
      <c r="F126" s="1104">
        <f t="shared" si="4"/>
        <v>0</v>
      </c>
      <c r="G126" s="2080"/>
      <c r="H126" s="2081"/>
      <c r="I126" s="2081"/>
      <c r="J126" s="2081"/>
      <c r="K126" s="2082"/>
    </row>
    <row r="127" spans="1:11" x14ac:dyDescent="0.2">
      <c r="A127" s="2083"/>
      <c r="B127" s="2084"/>
      <c r="C127" s="118"/>
      <c r="D127" s="118"/>
      <c r="E127" s="1094"/>
      <c r="F127" s="1104">
        <f t="shared" si="4"/>
        <v>0</v>
      </c>
      <c r="G127" s="2080"/>
      <c r="H127" s="2081"/>
      <c r="I127" s="2081"/>
      <c r="J127" s="2081"/>
      <c r="K127" s="2082"/>
    </row>
    <row r="128" spans="1:11" x14ac:dyDescent="0.2">
      <c r="A128" s="2083"/>
      <c r="B128" s="2084"/>
      <c r="C128" s="118"/>
      <c r="D128" s="118"/>
      <c r="E128" s="1094"/>
      <c r="F128" s="1104">
        <f t="shared" si="4"/>
        <v>0</v>
      </c>
      <c r="G128" s="2080"/>
      <c r="H128" s="2081"/>
      <c r="I128" s="2081"/>
      <c r="J128" s="2081"/>
      <c r="K128" s="2082"/>
    </row>
    <row r="129" spans="1:11" x14ac:dyDescent="0.2">
      <c r="A129" s="2083"/>
      <c r="B129" s="2084"/>
      <c r="C129" s="118"/>
      <c r="D129" s="118"/>
      <c r="E129" s="1094"/>
      <c r="F129" s="1104">
        <f t="shared" si="4"/>
        <v>0</v>
      </c>
      <c r="G129" s="2080"/>
      <c r="H129" s="2081"/>
      <c r="I129" s="2081"/>
      <c r="J129" s="2081"/>
      <c r="K129" s="2082"/>
    </row>
    <row r="130" spans="1:11" ht="14.25" x14ac:dyDescent="0.2">
      <c r="A130" s="187"/>
      <c r="B130" s="181"/>
      <c r="C130" s="192"/>
      <c r="D130" s="192"/>
      <c r="E130" s="193" t="s">
        <v>180</v>
      </c>
      <c r="F130" s="1105">
        <f>SUM(F121:F129)</f>
        <v>0</v>
      </c>
      <c r="G130" s="181"/>
      <c r="H130" s="181"/>
      <c r="I130" s="181"/>
      <c r="J130" s="181"/>
      <c r="K130" s="182"/>
    </row>
    <row r="131" spans="1:11" x14ac:dyDescent="0.2">
      <c r="A131" s="203" t="s">
        <v>166</v>
      </c>
      <c r="B131" s="207"/>
      <c r="C131" s="208"/>
      <c r="D131" s="208"/>
      <c r="E131" s="207"/>
      <c r="F131" s="213"/>
      <c r="G131" s="181"/>
      <c r="H131" s="207"/>
      <c r="I131" s="181"/>
      <c r="J131" s="181"/>
      <c r="K131" s="182"/>
    </row>
    <row r="132" spans="1:11" x14ac:dyDescent="0.2">
      <c r="A132" s="2083"/>
      <c r="B132" s="2084"/>
      <c r="C132" s="119"/>
      <c r="D132" s="119"/>
      <c r="E132" s="1108"/>
      <c r="F132" s="1104">
        <f t="shared" ref="F132:F138" si="5">ROUNDUP(((D132-C132)*E132),-0.5)</f>
        <v>0</v>
      </c>
      <c r="G132" s="2080"/>
      <c r="H132" s="2081"/>
      <c r="I132" s="2081"/>
      <c r="J132" s="2081"/>
      <c r="K132" s="2082"/>
    </row>
    <row r="133" spans="1:11" x14ac:dyDescent="0.2">
      <c r="A133" s="2083"/>
      <c r="B133" s="2084"/>
      <c r="C133" s="118"/>
      <c r="D133" s="118"/>
      <c r="E133" s="1094"/>
      <c r="F133" s="1104">
        <f t="shared" si="5"/>
        <v>0</v>
      </c>
      <c r="G133" s="2080"/>
      <c r="H133" s="2081"/>
      <c r="I133" s="2081"/>
      <c r="J133" s="2081"/>
      <c r="K133" s="2082"/>
    </row>
    <row r="134" spans="1:11" x14ac:dyDescent="0.2">
      <c r="A134" s="2083"/>
      <c r="B134" s="2084"/>
      <c r="C134" s="118"/>
      <c r="D134" s="118"/>
      <c r="E134" s="1094"/>
      <c r="F134" s="1104">
        <f t="shared" si="5"/>
        <v>0</v>
      </c>
      <c r="G134" s="2080"/>
      <c r="H134" s="2081"/>
      <c r="I134" s="2081"/>
      <c r="J134" s="2081"/>
      <c r="K134" s="2082"/>
    </row>
    <row r="135" spans="1:11" x14ac:dyDescent="0.2">
      <c r="A135" s="2083"/>
      <c r="B135" s="2084"/>
      <c r="C135" s="118"/>
      <c r="D135" s="118"/>
      <c r="E135" s="1094"/>
      <c r="F135" s="1104">
        <f t="shared" si="5"/>
        <v>0</v>
      </c>
      <c r="G135" s="2080"/>
      <c r="H135" s="2081"/>
      <c r="I135" s="2081"/>
      <c r="J135" s="2081"/>
      <c r="K135" s="2082"/>
    </row>
    <row r="136" spans="1:11" x14ac:dyDescent="0.2">
      <c r="A136" s="2083"/>
      <c r="B136" s="2084"/>
      <c r="C136" s="118"/>
      <c r="D136" s="118"/>
      <c r="E136" s="1094"/>
      <c r="F136" s="1104">
        <f t="shared" si="5"/>
        <v>0</v>
      </c>
      <c r="G136" s="2080"/>
      <c r="H136" s="2081"/>
      <c r="I136" s="2081"/>
      <c r="J136" s="2081"/>
      <c r="K136" s="2082"/>
    </row>
    <row r="137" spans="1:11" x14ac:dyDescent="0.2">
      <c r="A137" s="2083"/>
      <c r="B137" s="2084"/>
      <c r="C137" s="118"/>
      <c r="D137" s="118"/>
      <c r="E137" s="1094"/>
      <c r="F137" s="1104">
        <f t="shared" si="5"/>
        <v>0</v>
      </c>
      <c r="G137" s="2080"/>
      <c r="H137" s="2081"/>
      <c r="I137" s="2081"/>
      <c r="J137" s="2081"/>
      <c r="K137" s="2082"/>
    </row>
    <row r="138" spans="1:11" x14ac:dyDescent="0.2">
      <c r="A138" s="2083"/>
      <c r="B138" s="2084"/>
      <c r="C138" s="118"/>
      <c r="D138" s="118"/>
      <c r="E138" s="1094"/>
      <c r="F138" s="1104">
        <f t="shared" si="5"/>
        <v>0</v>
      </c>
      <c r="G138" s="2080"/>
      <c r="H138" s="2081"/>
      <c r="I138" s="2081"/>
      <c r="J138" s="2081"/>
      <c r="K138" s="2082"/>
    </row>
    <row r="139" spans="1:11" ht="14.25" x14ac:dyDescent="0.2">
      <c r="A139" s="187"/>
      <c r="B139" s="163"/>
      <c r="C139" s="209"/>
      <c r="D139" s="209"/>
      <c r="E139" s="193" t="s">
        <v>180</v>
      </c>
      <c r="F139" s="1105">
        <f>SUM(F132:F138)</f>
        <v>0</v>
      </c>
      <c r="G139" s="163"/>
      <c r="H139" s="210"/>
      <c r="I139" s="181"/>
      <c r="J139" s="181"/>
      <c r="K139" s="182"/>
    </row>
    <row r="140" spans="1:11" x14ac:dyDescent="0.2">
      <c r="A140" s="203" t="s">
        <v>167</v>
      </c>
      <c r="B140" s="204"/>
      <c r="C140" s="205"/>
      <c r="D140" s="205"/>
      <c r="E140" s="204"/>
      <c r="F140" s="214"/>
      <c r="G140" s="163"/>
      <c r="H140" s="211"/>
      <c r="I140" s="181"/>
      <c r="J140" s="181"/>
      <c r="K140" s="182"/>
    </row>
    <row r="141" spans="1:11" x14ac:dyDescent="0.2">
      <c r="A141" s="2083"/>
      <c r="B141" s="2084"/>
      <c r="C141" s="120"/>
      <c r="D141" s="120"/>
      <c r="E141" s="1109"/>
      <c r="F141" s="1104">
        <f t="shared" ref="F141:F147" si="6">ROUNDUP(((D141-C141)*E141)*2,-0.5)</f>
        <v>0</v>
      </c>
      <c r="G141" s="2080"/>
      <c r="H141" s="2081"/>
      <c r="I141" s="2081"/>
      <c r="J141" s="2081"/>
      <c r="K141" s="2082"/>
    </row>
    <row r="142" spans="1:11" x14ac:dyDescent="0.2">
      <c r="A142" s="2083"/>
      <c r="B142" s="2084"/>
      <c r="C142" s="121"/>
      <c r="D142" s="121"/>
      <c r="E142" s="1100"/>
      <c r="F142" s="1104">
        <f t="shared" si="6"/>
        <v>0</v>
      </c>
      <c r="G142" s="2080"/>
      <c r="H142" s="2081"/>
      <c r="I142" s="2081"/>
      <c r="J142" s="2081"/>
      <c r="K142" s="2082"/>
    </row>
    <row r="143" spans="1:11" x14ac:dyDescent="0.2">
      <c r="A143" s="2083"/>
      <c r="B143" s="2084"/>
      <c r="C143" s="121"/>
      <c r="D143" s="121"/>
      <c r="E143" s="1100"/>
      <c r="F143" s="1104">
        <f t="shared" si="6"/>
        <v>0</v>
      </c>
      <c r="G143" s="2080"/>
      <c r="H143" s="2081"/>
      <c r="I143" s="2081"/>
      <c r="J143" s="2081"/>
      <c r="K143" s="2082"/>
    </row>
    <row r="144" spans="1:11" x14ac:dyDescent="0.2">
      <c r="A144" s="2083"/>
      <c r="B144" s="2084"/>
      <c r="C144" s="121"/>
      <c r="D144" s="121"/>
      <c r="E144" s="1100"/>
      <c r="F144" s="1104">
        <f t="shared" si="6"/>
        <v>0</v>
      </c>
      <c r="G144" s="2080"/>
      <c r="H144" s="2081"/>
      <c r="I144" s="2081"/>
      <c r="J144" s="2081"/>
      <c r="K144" s="2082"/>
    </row>
    <row r="145" spans="1:13" x14ac:dyDescent="0.2">
      <c r="A145" s="2083"/>
      <c r="B145" s="2084"/>
      <c r="C145" s="121"/>
      <c r="D145" s="121"/>
      <c r="E145" s="1100"/>
      <c r="F145" s="1104">
        <f t="shared" si="6"/>
        <v>0</v>
      </c>
      <c r="G145" s="2080"/>
      <c r="H145" s="2081"/>
      <c r="I145" s="2081"/>
      <c r="J145" s="2081"/>
      <c r="K145" s="2082"/>
    </row>
    <row r="146" spans="1:13" x14ac:dyDescent="0.2">
      <c r="A146" s="2083"/>
      <c r="B146" s="2084"/>
      <c r="C146" s="121"/>
      <c r="D146" s="121"/>
      <c r="E146" s="1100"/>
      <c r="F146" s="1104">
        <f t="shared" si="6"/>
        <v>0</v>
      </c>
      <c r="G146" s="2080"/>
      <c r="H146" s="2081"/>
      <c r="I146" s="2081"/>
      <c r="J146" s="2081"/>
      <c r="K146" s="2082"/>
    </row>
    <row r="147" spans="1:13" x14ac:dyDescent="0.2">
      <c r="A147" s="2083"/>
      <c r="B147" s="2084"/>
      <c r="C147" s="121"/>
      <c r="D147" s="121"/>
      <c r="E147" s="1100"/>
      <c r="F147" s="1104">
        <f t="shared" si="6"/>
        <v>0</v>
      </c>
      <c r="G147" s="2080"/>
      <c r="H147" s="2081"/>
      <c r="I147" s="2081"/>
      <c r="J147" s="2081"/>
      <c r="K147" s="2082"/>
    </row>
    <row r="148" spans="1:13" ht="14.25" x14ac:dyDescent="0.2">
      <c r="A148" s="180"/>
      <c r="B148" s="181"/>
      <c r="C148" s="192"/>
      <c r="D148" s="192"/>
      <c r="E148" s="193" t="s">
        <v>180</v>
      </c>
      <c r="F148" s="1105">
        <f>SUM(F141:F147)</f>
        <v>0</v>
      </c>
      <c r="G148" s="201"/>
      <c r="H148" s="201"/>
      <c r="I148" s="216"/>
      <c r="J148" s="181"/>
      <c r="K148" s="182"/>
    </row>
    <row r="149" spans="1:13" ht="13.15" customHeight="1" x14ac:dyDescent="0.2">
      <c r="A149" s="2078" t="s">
        <v>947</v>
      </c>
      <c r="B149" s="2079"/>
      <c r="C149" s="641"/>
      <c r="D149" s="641"/>
      <c r="E149" s="642"/>
      <c r="F149" s="570"/>
      <c r="G149" s="645"/>
      <c r="H149" s="557"/>
      <c r="I149" s="557"/>
      <c r="J149" s="557"/>
    </row>
    <row r="150" spans="1:13" ht="13.15" customHeight="1" x14ac:dyDescent="0.2">
      <c r="A150" s="1849"/>
      <c r="B150" s="1844"/>
      <c r="C150" s="540"/>
      <c r="D150" s="540"/>
      <c r="E150" s="1019"/>
      <c r="F150" s="1056">
        <f t="shared" ref="F150:F155" si="7">ROUNDUP(((D150-C150)*E150),-0.5)+ROUNDUP(((D150-C150)*E150)/4,-0.5)</f>
        <v>0</v>
      </c>
      <c r="G150" s="1811"/>
      <c r="H150" s="1811"/>
      <c r="I150" s="1811"/>
      <c r="J150" s="1811"/>
      <c r="K150" s="1811"/>
    </row>
    <row r="151" spans="1:13" ht="13.15" customHeight="1" x14ac:dyDescent="0.2">
      <c r="A151" s="1849"/>
      <c r="B151" s="1844"/>
      <c r="C151" s="542"/>
      <c r="D151" s="542"/>
      <c r="E151" s="1022"/>
      <c r="F151" s="1056">
        <f t="shared" si="7"/>
        <v>0</v>
      </c>
      <c r="G151" s="1811"/>
      <c r="H151" s="1811"/>
      <c r="I151" s="1811"/>
      <c r="J151" s="1811"/>
      <c r="K151" s="1811"/>
    </row>
    <row r="152" spans="1:13" ht="13.15" customHeight="1" x14ac:dyDescent="0.2">
      <c r="A152" s="1849"/>
      <c r="B152" s="1844"/>
      <c r="C152" s="542"/>
      <c r="D152" s="542"/>
      <c r="E152" s="1022"/>
      <c r="F152" s="1056">
        <f t="shared" si="7"/>
        <v>0</v>
      </c>
      <c r="G152" s="1811"/>
      <c r="H152" s="1811"/>
      <c r="I152" s="1811"/>
      <c r="J152" s="1811"/>
      <c r="K152" s="1811"/>
    </row>
    <row r="153" spans="1:13" ht="13.15" customHeight="1" x14ac:dyDescent="0.2">
      <c r="A153" s="1849"/>
      <c r="B153" s="1844"/>
      <c r="C153" s="542"/>
      <c r="D153" s="542"/>
      <c r="E153" s="1022"/>
      <c r="F153" s="1056">
        <f t="shared" si="7"/>
        <v>0</v>
      </c>
      <c r="G153" s="1811"/>
      <c r="H153" s="1811"/>
      <c r="I153" s="1811"/>
      <c r="J153" s="1811"/>
      <c r="K153" s="1811"/>
    </row>
    <row r="154" spans="1:13" ht="13.15" customHeight="1" x14ac:dyDescent="0.2">
      <c r="A154" s="1849"/>
      <c r="B154" s="1844"/>
      <c r="C154" s="542"/>
      <c r="D154" s="542"/>
      <c r="E154" s="1022"/>
      <c r="F154" s="1056">
        <f t="shared" si="7"/>
        <v>0</v>
      </c>
      <c r="G154" s="1811"/>
      <c r="H154" s="1811"/>
      <c r="I154" s="1811"/>
      <c r="J154" s="1811"/>
      <c r="K154" s="1811"/>
    </row>
    <row r="155" spans="1:13" ht="13.15" customHeight="1" thickBot="1" x14ac:dyDescent="0.25">
      <c r="A155" s="1849"/>
      <c r="B155" s="1844"/>
      <c r="C155" s="542"/>
      <c r="D155" s="542"/>
      <c r="E155" s="1212"/>
      <c r="F155" s="1056">
        <f t="shared" si="7"/>
        <v>0</v>
      </c>
      <c r="G155" s="1811"/>
      <c r="H155" s="1811"/>
      <c r="I155" s="1811"/>
      <c r="J155" s="1811"/>
      <c r="K155" s="1811"/>
    </row>
    <row r="156" spans="1:13" ht="13.15" customHeight="1" thickBot="1" x14ac:dyDescent="0.25">
      <c r="A156" s="647"/>
      <c r="B156" s="474"/>
      <c r="C156" s="648"/>
      <c r="D156" s="648"/>
      <c r="E156" s="1213" t="s">
        <v>180</v>
      </c>
      <c r="F156" s="1064">
        <f>SUM(F150:F155)</f>
        <v>0</v>
      </c>
      <c r="G156" s="649"/>
      <c r="H156" s="650"/>
      <c r="I156" s="474"/>
      <c r="J156" s="474"/>
    </row>
    <row r="157" spans="1:13" ht="8.1" customHeight="1" thickBot="1" x14ac:dyDescent="0.25">
      <c r="A157" s="180"/>
      <c r="B157" s="181"/>
      <c r="C157" s="192"/>
      <c r="D157" s="192"/>
      <c r="E157" s="194"/>
      <c r="F157" s="197"/>
      <c r="G157" s="201"/>
      <c r="H157" s="201"/>
      <c r="I157" s="216"/>
      <c r="J157" s="181"/>
      <c r="K157" s="182"/>
    </row>
    <row r="158" spans="1:13" ht="15.75" thickBot="1" x14ac:dyDescent="0.3">
      <c r="A158" s="180"/>
      <c r="B158" s="181"/>
      <c r="C158" s="192"/>
      <c r="D158" s="192"/>
      <c r="E158" s="2090" t="s">
        <v>182</v>
      </c>
      <c r="F158" s="2091"/>
      <c r="G158" s="1107">
        <f>SUM(F130,F139,F148,F156)</f>
        <v>0</v>
      </c>
      <c r="H158" s="226" t="s">
        <v>71</v>
      </c>
      <c r="I158" s="181"/>
      <c r="J158" s="181"/>
      <c r="K158" s="182"/>
      <c r="M158" s="38"/>
    </row>
    <row r="159" spans="1:13" ht="13.5" thickBot="1" x14ac:dyDescent="0.25">
      <c r="A159" s="180"/>
      <c r="B159" s="181"/>
      <c r="C159" s="192"/>
      <c r="D159" s="192"/>
      <c r="E159" s="12"/>
      <c r="F159" s="12"/>
      <c r="G159" s="12"/>
      <c r="H159" s="109"/>
      <c r="I159" s="181"/>
      <c r="J159" s="181"/>
      <c r="K159" s="182"/>
    </row>
    <row r="160" spans="1:13" ht="17.25" thickBot="1" x14ac:dyDescent="0.25">
      <c r="A160" s="225" t="s">
        <v>200</v>
      </c>
      <c r="B160" s="218"/>
      <c r="C160" s="219"/>
      <c r="D160" s="219"/>
      <c r="E160" s="227"/>
      <c r="F160" s="228"/>
      <c r="G160" s="1110">
        <f>G110+G158</f>
        <v>0</v>
      </c>
      <c r="H160" s="229" t="s">
        <v>71</v>
      </c>
      <c r="I160" s="185"/>
      <c r="J160" s="185"/>
      <c r="K160" s="186"/>
    </row>
    <row r="161" spans="1:11" ht="19.5" thickBot="1" x14ac:dyDescent="0.25">
      <c r="A161" s="2085" t="s">
        <v>185</v>
      </c>
      <c r="B161" s="2086"/>
      <c r="C161" s="2086"/>
      <c r="D161" s="2086"/>
      <c r="E161" s="2086"/>
      <c r="F161" s="2086"/>
      <c r="G161" s="2086"/>
      <c r="H161" s="2086"/>
      <c r="I161" s="2086"/>
      <c r="J161" s="2086"/>
      <c r="K161" s="2087"/>
    </row>
    <row r="162" spans="1:11" x14ac:dyDescent="0.2">
      <c r="A162" s="2111" t="s">
        <v>210</v>
      </c>
      <c r="B162" s="2112"/>
      <c r="C162" s="188" t="s">
        <v>97</v>
      </c>
      <c r="D162" s="188" t="s">
        <v>98</v>
      </c>
      <c r="E162" s="188" t="s">
        <v>95</v>
      </c>
      <c r="F162" s="188" t="s">
        <v>178</v>
      </c>
      <c r="G162" s="183"/>
      <c r="H162" s="191"/>
      <c r="I162" s="191"/>
      <c r="J162" s="191"/>
      <c r="K162" s="182"/>
    </row>
    <row r="163" spans="1:11" x14ac:dyDescent="0.2">
      <c r="A163" s="2107"/>
      <c r="B163" s="2108"/>
      <c r="C163" s="190" t="s">
        <v>29</v>
      </c>
      <c r="D163" s="190" t="s">
        <v>29</v>
      </c>
      <c r="E163" s="190" t="s">
        <v>96</v>
      </c>
      <c r="F163" s="190" t="s">
        <v>179</v>
      </c>
      <c r="G163" s="183"/>
      <c r="H163" s="191"/>
      <c r="I163" s="191"/>
      <c r="J163" s="191"/>
      <c r="K163" s="182"/>
    </row>
    <row r="164" spans="1:11" x14ac:dyDescent="0.2">
      <c r="A164" s="187" t="s">
        <v>163</v>
      </c>
      <c r="B164" s="181"/>
      <c r="C164" s="192"/>
      <c r="D164" s="192"/>
      <c r="E164" s="181"/>
      <c r="F164" s="163"/>
      <c r="G164" s="2088" t="s">
        <v>93</v>
      </c>
      <c r="H164" s="2088"/>
      <c r="I164" s="2088"/>
      <c r="J164" s="2088"/>
      <c r="K164" s="2089"/>
    </row>
    <row r="165" spans="1:11" x14ac:dyDescent="0.2">
      <c r="A165" s="2083"/>
      <c r="B165" s="2084"/>
      <c r="C165" s="118"/>
      <c r="D165" s="118"/>
      <c r="E165" s="1094"/>
      <c r="F165" s="1104">
        <f>ROUNDUP(((D165-C165)*E165)/4,-0.5)</f>
        <v>0</v>
      </c>
      <c r="G165" s="2080"/>
      <c r="H165" s="2081"/>
      <c r="I165" s="2081"/>
      <c r="J165" s="2081"/>
      <c r="K165" s="2082"/>
    </row>
    <row r="166" spans="1:11" x14ac:dyDescent="0.2">
      <c r="A166" s="2083"/>
      <c r="B166" s="2084"/>
      <c r="C166" s="118"/>
      <c r="D166" s="118"/>
      <c r="E166" s="1094"/>
      <c r="F166" s="1104">
        <f>ROUNDUP(((D166-C166)*E166)/4,-0.5)</f>
        <v>0</v>
      </c>
      <c r="G166" s="2080"/>
      <c r="H166" s="2081"/>
      <c r="I166" s="2081"/>
      <c r="J166" s="2081"/>
      <c r="K166" s="2082"/>
    </row>
    <row r="167" spans="1:11" x14ac:dyDescent="0.2">
      <c r="A167" s="2083"/>
      <c r="B167" s="2084"/>
      <c r="C167" s="118"/>
      <c r="D167" s="118"/>
      <c r="E167" s="1094"/>
      <c r="F167" s="1104">
        <f>ROUNDUP(((D167-C167)*E167)/4,-0.5)</f>
        <v>0</v>
      </c>
      <c r="G167" s="2080"/>
      <c r="H167" s="2081"/>
      <c r="I167" s="2081"/>
      <c r="J167" s="2081"/>
      <c r="K167" s="2082"/>
    </row>
    <row r="168" spans="1:11" x14ac:dyDescent="0.2">
      <c r="A168" s="2083"/>
      <c r="B168" s="2084"/>
      <c r="C168" s="118"/>
      <c r="D168" s="118"/>
      <c r="E168" s="1094"/>
      <c r="F168" s="1104">
        <f>ROUNDUP(((D168-C168)*E168)/4,-0.5)</f>
        <v>0</v>
      </c>
      <c r="G168" s="2080"/>
      <c r="H168" s="2081"/>
      <c r="I168" s="2081"/>
      <c r="J168" s="2081"/>
      <c r="K168" s="2082"/>
    </row>
    <row r="169" spans="1:11" ht="14.25" x14ac:dyDescent="0.2">
      <c r="A169" s="187"/>
      <c r="B169" s="181"/>
      <c r="C169" s="192"/>
      <c r="D169" s="193"/>
      <c r="E169" s="193" t="s">
        <v>180</v>
      </c>
      <c r="F169" s="1105">
        <f>SUM(F165:F168)</f>
        <v>0</v>
      </c>
      <c r="G169" s="163"/>
      <c r="H169" s="210"/>
      <c r="I169" s="181"/>
      <c r="J169" s="181"/>
      <c r="K169" s="182"/>
    </row>
    <row r="170" spans="1:11" x14ac:dyDescent="0.2">
      <c r="A170" s="187" t="s">
        <v>164</v>
      </c>
      <c r="B170" s="181"/>
      <c r="C170" s="192"/>
      <c r="D170" s="192"/>
      <c r="E170" s="181"/>
      <c r="F170" s="12"/>
      <c r="G170" s="181"/>
      <c r="H170" s="181"/>
      <c r="I170" s="181"/>
      <c r="J170" s="181"/>
      <c r="K170" s="182"/>
    </row>
    <row r="171" spans="1:11" x14ac:dyDescent="0.2">
      <c r="A171" s="2083"/>
      <c r="B171" s="2084"/>
      <c r="C171" s="118"/>
      <c r="D171" s="118"/>
      <c r="E171" s="1094"/>
      <c r="F171" s="1104">
        <f>ROUNDUP(((D171-C171)*E171),-0.5)</f>
        <v>0</v>
      </c>
      <c r="G171" s="2080"/>
      <c r="H171" s="2081"/>
      <c r="I171" s="2081"/>
      <c r="J171" s="2081"/>
      <c r="K171" s="2082"/>
    </row>
    <row r="172" spans="1:11" x14ac:dyDescent="0.2">
      <c r="A172" s="2083"/>
      <c r="B172" s="2084"/>
      <c r="C172" s="118"/>
      <c r="D172" s="118"/>
      <c r="E172" s="1094"/>
      <c r="F172" s="1104">
        <f>ROUNDUP(((D172-C172)*E172),-0.5)</f>
        <v>0</v>
      </c>
      <c r="G172" s="2080"/>
      <c r="H172" s="2081"/>
      <c r="I172" s="2081"/>
      <c r="J172" s="2081"/>
      <c r="K172" s="2082"/>
    </row>
    <row r="173" spans="1:11" x14ac:dyDescent="0.2">
      <c r="A173" s="2083"/>
      <c r="B173" s="2084"/>
      <c r="C173" s="118"/>
      <c r="D173" s="118"/>
      <c r="E173" s="1094"/>
      <c r="F173" s="1104">
        <f>ROUNDUP(((D173-C173)*E173),-0.5)</f>
        <v>0</v>
      </c>
      <c r="G173" s="2080"/>
      <c r="H173" s="2081"/>
      <c r="I173" s="2081"/>
      <c r="J173" s="2081"/>
      <c r="K173" s="2082"/>
    </row>
    <row r="174" spans="1:11" x14ac:dyDescent="0.2">
      <c r="A174" s="2083"/>
      <c r="B174" s="2084"/>
      <c r="C174" s="118"/>
      <c r="D174" s="118"/>
      <c r="E174" s="1094"/>
      <c r="F174" s="1104">
        <f>ROUNDUP(((D174-C174)*E174),-0.5)</f>
        <v>0</v>
      </c>
      <c r="G174" s="2080"/>
      <c r="H174" s="2081"/>
      <c r="I174" s="2081"/>
      <c r="J174" s="2081"/>
      <c r="K174" s="2082"/>
    </row>
    <row r="175" spans="1:11" ht="14.25" x14ac:dyDescent="0.2">
      <c r="A175" s="180"/>
      <c r="B175" s="181"/>
      <c r="C175" s="195"/>
      <c r="D175" s="195"/>
      <c r="E175" s="193" t="s">
        <v>180</v>
      </c>
      <c r="F175" s="1105">
        <f>SUM(F171:F174)</f>
        <v>0</v>
      </c>
      <c r="G175" s="196"/>
      <c r="H175" s="196"/>
      <c r="I175" s="181"/>
      <c r="J175" s="181"/>
      <c r="K175" s="182"/>
    </row>
    <row r="176" spans="1:11" x14ac:dyDescent="0.2">
      <c r="A176" s="187" t="s">
        <v>165</v>
      </c>
      <c r="B176" s="181"/>
      <c r="C176" s="195"/>
      <c r="D176" s="195"/>
      <c r="E176" s="196"/>
      <c r="F176" s="212"/>
      <c r="G176" s="196"/>
      <c r="H176" s="196"/>
      <c r="I176" s="181"/>
      <c r="J176" s="181"/>
      <c r="K176" s="182"/>
    </row>
    <row r="177" spans="1:11" x14ac:dyDescent="0.2">
      <c r="A177" s="2083"/>
      <c r="B177" s="2084"/>
      <c r="C177" s="118"/>
      <c r="D177" s="118"/>
      <c r="E177" s="1094"/>
      <c r="F177" s="1104">
        <f>ROUNDUP(((D177-C177)*E177)*2,-0.5)</f>
        <v>0</v>
      </c>
      <c r="G177" s="2080"/>
      <c r="H177" s="2081"/>
      <c r="I177" s="2081"/>
      <c r="J177" s="2081"/>
      <c r="K177" s="2082"/>
    </row>
    <row r="178" spans="1:11" x14ac:dyDescent="0.2">
      <c r="A178" s="2083"/>
      <c r="B178" s="2084"/>
      <c r="C178" s="118"/>
      <c r="D178" s="118"/>
      <c r="E178" s="1094"/>
      <c r="F178" s="1104">
        <f>ROUNDUP(((D178-C178)*E178)*2,-0.5)</f>
        <v>0</v>
      </c>
      <c r="G178" s="2080"/>
      <c r="H178" s="2081"/>
      <c r="I178" s="2081"/>
      <c r="J178" s="2081"/>
      <c r="K178" s="2082"/>
    </row>
    <row r="179" spans="1:11" x14ac:dyDescent="0.2">
      <c r="A179" s="2083"/>
      <c r="B179" s="2084"/>
      <c r="C179" s="118"/>
      <c r="D179" s="118"/>
      <c r="E179" s="1094"/>
      <c r="F179" s="1104">
        <f>ROUNDUP(((D179-C179)*E179)*2,-0.5)</f>
        <v>0</v>
      </c>
      <c r="G179" s="2080"/>
      <c r="H179" s="2081"/>
      <c r="I179" s="2081"/>
      <c r="J179" s="2081"/>
      <c r="K179" s="2082"/>
    </row>
    <row r="180" spans="1:11" x14ac:dyDescent="0.2">
      <c r="A180" s="2083"/>
      <c r="B180" s="2084"/>
      <c r="C180" s="118"/>
      <c r="D180" s="118"/>
      <c r="E180" s="1094"/>
      <c r="F180" s="1104">
        <f>ROUNDUP(((D180-C180)*E180)*2,-0.5)</f>
        <v>0</v>
      </c>
      <c r="G180" s="2080"/>
      <c r="H180" s="2081"/>
      <c r="I180" s="2081"/>
      <c r="J180" s="2081"/>
      <c r="K180" s="2082"/>
    </row>
    <row r="181" spans="1:11" ht="14.25" x14ac:dyDescent="0.2">
      <c r="A181" s="180"/>
      <c r="B181" s="181"/>
      <c r="C181" s="195"/>
      <c r="D181" s="195"/>
      <c r="E181" s="193" t="s">
        <v>180</v>
      </c>
      <c r="F181" s="1105">
        <f>SUM(F177:F180)</f>
        <v>0</v>
      </c>
      <c r="G181" s="196"/>
      <c r="H181" s="181"/>
      <c r="I181" s="181"/>
      <c r="J181" s="181"/>
      <c r="K181" s="182"/>
    </row>
    <row r="182" spans="1:11" ht="18" customHeight="1" x14ac:dyDescent="0.2">
      <c r="A182" s="2092" t="s">
        <v>478</v>
      </c>
      <c r="B182" s="2093"/>
      <c r="C182" s="2093"/>
      <c r="D182" s="2093"/>
      <c r="E182" s="2093"/>
      <c r="F182" s="2093"/>
      <c r="G182" s="2093"/>
      <c r="H182" s="2093"/>
      <c r="I182" s="2093"/>
      <c r="J182" s="2093"/>
      <c r="K182" s="2094"/>
    </row>
    <row r="183" spans="1:11" x14ac:dyDescent="0.2">
      <c r="A183" s="2083"/>
      <c r="B183" s="2084"/>
      <c r="C183" s="118"/>
      <c r="D183" s="118"/>
      <c r="E183" s="1094"/>
      <c r="F183" s="1104">
        <f>ROUNDUP(((D183-C183)*E183)/4,-0.5)</f>
        <v>0</v>
      </c>
      <c r="G183" s="2080"/>
      <c r="H183" s="2081"/>
      <c r="I183" s="2081"/>
      <c r="J183" s="2081"/>
      <c r="K183" s="2082"/>
    </row>
    <row r="184" spans="1:11" x14ac:dyDescent="0.2">
      <c r="A184" s="2083"/>
      <c r="B184" s="2084"/>
      <c r="C184" s="118"/>
      <c r="D184" s="118"/>
      <c r="E184" s="1094"/>
      <c r="F184" s="1104">
        <f>ROUNDUP(((D184-C184)*E184)/4,-0.5)</f>
        <v>0</v>
      </c>
      <c r="G184" s="2080"/>
      <c r="H184" s="2081"/>
      <c r="I184" s="2081"/>
      <c r="J184" s="2081"/>
      <c r="K184" s="2082"/>
    </row>
    <row r="185" spans="1:11" x14ac:dyDescent="0.2">
      <c r="A185" s="2083"/>
      <c r="B185" s="2084"/>
      <c r="C185" s="118"/>
      <c r="D185" s="118"/>
      <c r="E185" s="1094"/>
      <c r="F185" s="1104">
        <f>ROUNDUP(((D185-C185)*E185)/4,-0.5)</f>
        <v>0</v>
      </c>
      <c r="G185" s="2080"/>
      <c r="H185" s="2081"/>
      <c r="I185" s="2081"/>
      <c r="J185" s="2081"/>
      <c r="K185" s="2082"/>
    </row>
    <row r="186" spans="1:11" x14ac:dyDescent="0.2">
      <c r="A186" s="2083"/>
      <c r="B186" s="2084"/>
      <c r="C186" s="118"/>
      <c r="D186" s="118"/>
      <c r="E186" s="1106"/>
      <c r="F186" s="1104">
        <f>ROUNDUP(((D186-C186)*E186)/4,-0.5)</f>
        <v>0</v>
      </c>
      <c r="G186" s="2080"/>
      <c r="H186" s="2081"/>
      <c r="I186" s="2081"/>
      <c r="J186" s="2081"/>
      <c r="K186" s="2082"/>
    </row>
    <row r="187" spans="1:11" ht="14.25" x14ac:dyDescent="0.2">
      <c r="A187" s="180"/>
      <c r="B187" s="181"/>
      <c r="C187" s="195"/>
      <c r="D187" s="195"/>
      <c r="E187" s="193" t="s">
        <v>180</v>
      </c>
      <c r="F187" s="1105">
        <f>SUM(F183:F186)</f>
        <v>0</v>
      </c>
      <c r="G187" s="196"/>
      <c r="H187" s="196"/>
      <c r="I187" s="181"/>
      <c r="J187" s="181"/>
      <c r="K187" s="182"/>
    </row>
    <row r="188" spans="1:11" ht="8.1" customHeight="1" thickBot="1" x14ac:dyDescent="0.25">
      <c r="A188" s="180"/>
      <c r="B188" s="181"/>
      <c r="C188" s="195"/>
      <c r="D188" s="195"/>
      <c r="E188" s="194"/>
      <c r="F188" s="197"/>
      <c r="G188" s="196"/>
      <c r="H188" s="196"/>
      <c r="I188" s="181"/>
      <c r="J188" s="181"/>
      <c r="K188" s="182"/>
    </row>
    <row r="189" spans="1:11" ht="15.75" thickBot="1" x14ac:dyDescent="0.3">
      <c r="A189" s="180"/>
      <c r="B189" s="181"/>
      <c r="C189" s="192"/>
      <c r="D189" s="192"/>
      <c r="E189" s="2115" t="s">
        <v>181</v>
      </c>
      <c r="F189" s="2116"/>
      <c r="G189" s="1107">
        <f>SUM(F169,F175,F181,F187)</f>
        <v>0</v>
      </c>
      <c r="H189" s="215" t="s">
        <v>71</v>
      </c>
      <c r="I189" s="201"/>
      <c r="J189" s="181"/>
      <c r="K189" s="182"/>
    </row>
    <row r="190" spans="1:11" ht="15" x14ac:dyDescent="0.25">
      <c r="A190" s="180"/>
      <c r="B190" s="181"/>
      <c r="C190" s="192"/>
      <c r="D190" s="192"/>
      <c r="E190" s="198"/>
      <c r="F190" s="198"/>
      <c r="G190" s="199"/>
      <c r="H190" s="200"/>
      <c r="I190" s="201"/>
      <c r="J190" s="181"/>
      <c r="K190" s="182"/>
    </row>
    <row r="191" spans="1:11" ht="15" x14ac:dyDescent="0.25">
      <c r="A191" s="180"/>
      <c r="B191" s="181"/>
      <c r="C191" s="192"/>
      <c r="D191" s="192"/>
      <c r="E191" s="198"/>
      <c r="F191" s="198"/>
      <c r="G191" s="199"/>
      <c r="H191" s="200"/>
      <c r="I191" s="201"/>
      <c r="J191" s="181"/>
      <c r="K191" s="182"/>
    </row>
    <row r="192" spans="1:11" ht="15" x14ac:dyDescent="0.25">
      <c r="A192" s="180"/>
      <c r="B192" s="181"/>
      <c r="C192" s="192"/>
      <c r="D192" s="192"/>
      <c r="E192" s="198"/>
      <c r="F192" s="198"/>
      <c r="G192" s="199"/>
      <c r="H192" s="200"/>
      <c r="I192" s="201"/>
      <c r="J192" s="181"/>
      <c r="K192" s="182"/>
    </row>
    <row r="193" spans="1:11" ht="15" x14ac:dyDescent="0.25">
      <c r="A193" s="180"/>
      <c r="B193" s="181"/>
      <c r="C193" s="192"/>
      <c r="D193" s="192"/>
      <c r="E193" s="198"/>
      <c r="F193" s="198"/>
      <c r="G193" s="199"/>
      <c r="H193" s="200"/>
      <c r="I193" s="201"/>
      <c r="J193" s="181"/>
      <c r="K193" s="182"/>
    </row>
    <row r="194" spans="1:11" ht="15" x14ac:dyDescent="0.25">
      <c r="A194" s="180"/>
      <c r="B194" s="181"/>
      <c r="C194" s="192"/>
      <c r="D194" s="192"/>
      <c r="E194" s="198"/>
      <c r="F194" s="198"/>
      <c r="G194" s="199"/>
      <c r="H194" s="200"/>
      <c r="I194" s="201"/>
      <c r="J194" s="181"/>
      <c r="K194" s="182"/>
    </row>
    <row r="195" spans="1:11" ht="15.75" thickBot="1" x14ac:dyDescent="0.3">
      <c r="A195" s="184"/>
      <c r="B195" s="185"/>
      <c r="C195" s="220"/>
      <c r="D195" s="220"/>
      <c r="E195" s="221"/>
      <c r="F195" s="221"/>
      <c r="G195" s="222"/>
      <c r="H195" s="223"/>
      <c r="I195" s="224"/>
      <c r="J195" s="185"/>
      <c r="K195" s="186"/>
    </row>
    <row r="196" spans="1:11" ht="19.5" thickBot="1" x14ac:dyDescent="0.25">
      <c r="A196" s="2085" t="s">
        <v>185</v>
      </c>
      <c r="B196" s="2086"/>
      <c r="C196" s="2086"/>
      <c r="D196" s="2086"/>
      <c r="E196" s="2086"/>
      <c r="F196" s="2086"/>
      <c r="G196" s="2086"/>
      <c r="H196" s="2086"/>
      <c r="I196" s="2086"/>
      <c r="J196" s="2086"/>
      <c r="K196" s="2087"/>
    </row>
    <row r="197" spans="1:11" x14ac:dyDescent="0.2">
      <c r="A197" s="2111" t="s">
        <v>210</v>
      </c>
      <c r="B197" s="2112"/>
      <c r="C197" s="188" t="s">
        <v>97</v>
      </c>
      <c r="D197" s="188" t="s">
        <v>98</v>
      </c>
      <c r="E197" s="188" t="s">
        <v>95</v>
      </c>
      <c r="F197" s="188" t="s">
        <v>178</v>
      </c>
      <c r="G197" s="183"/>
      <c r="H197" s="189"/>
      <c r="I197" s="189"/>
      <c r="J197" s="189"/>
      <c r="K197" s="182"/>
    </row>
    <row r="198" spans="1:11" x14ac:dyDescent="0.2">
      <c r="A198" s="2107"/>
      <c r="B198" s="2108"/>
      <c r="C198" s="190" t="s">
        <v>29</v>
      </c>
      <c r="D198" s="190" t="s">
        <v>29</v>
      </c>
      <c r="E198" s="190" t="s">
        <v>96</v>
      </c>
      <c r="F198" s="190" t="s">
        <v>179</v>
      </c>
      <c r="G198" s="183"/>
      <c r="H198" s="191"/>
      <c r="I198" s="191"/>
      <c r="J198" s="191"/>
      <c r="K198" s="182"/>
    </row>
    <row r="199" spans="1:11" x14ac:dyDescent="0.2">
      <c r="A199" s="203" t="s">
        <v>168</v>
      </c>
      <c r="B199" s="204"/>
      <c r="C199" s="205"/>
      <c r="D199" s="205"/>
      <c r="E199" s="204"/>
      <c r="F199" s="206"/>
      <c r="G199" s="2088" t="s">
        <v>93</v>
      </c>
      <c r="H199" s="2088"/>
      <c r="I199" s="2088"/>
      <c r="J199" s="2088"/>
      <c r="K199" s="2089"/>
    </row>
    <row r="200" spans="1:11" x14ac:dyDescent="0.2">
      <c r="A200" s="2083"/>
      <c r="B200" s="2084"/>
      <c r="C200" s="119"/>
      <c r="D200" s="119"/>
      <c r="E200" s="1108"/>
      <c r="F200" s="1104">
        <f t="shared" ref="F200:F208" si="8">ROUNDUP(((D200-C200)*E200)/4,-0.5)</f>
        <v>0</v>
      </c>
      <c r="G200" s="2080"/>
      <c r="H200" s="2081"/>
      <c r="I200" s="2081"/>
      <c r="J200" s="2081"/>
      <c r="K200" s="2082"/>
    </row>
    <row r="201" spans="1:11" x14ac:dyDescent="0.2">
      <c r="A201" s="2083"/>
      <c r="B201" s="2084"/>
      <c r="C201" s="118"/>
      <c r="D201" s="118"/>
      <c r="E201" s="1094"/>
      <c r="F201" s="1104">
        <f t="shared" si="8"/>
        <v>0</v>
      </c>
      <c r="G201" s="2080"/>
      <c r="H201" s="2081"/>
      <c r="I201" s="2081"/>
      <c r="J201" s="2081"/>
      <c r="K201" s="2082"/>
    </row>
    <row r="202" spans="1:11" x14ac:dyDescent="0.2">
      <c r="A202" s="2083"/>
      <c r="B202" s="2084"/>
      <c r="C202" s="118"/>
      <c r="D202" s="118"/>
      <c r="E202" s="1094"/>
      <c r="F202" s="1104">
        <f t="shared" si="8"/>
        <v>0</v>
      </c>
      <c r="G202" s="2080"/>
      <c r="H202" s="2081"/>
      <c r="I202" s="2081"/>
      <c r="J202" s="2081"/>
      <c r="K202" s="2082"/>
    </row>
    <row r="203" spans="1:11" x14ac:dyDescent="0.2">
      <c r="A203" s="2083"/>
      <c r="B203" s="2084"/>
      <c r="C203" s="118"/>
      <c r="D203" s="118"/>
      <c r="E203" s="1094"/>
      <c r="F203" s="1104">
        <f t="shared" si="8"/>
        <v>0</v>
      </c>
      <c r="G203" s="2080"/>
      <c r="H203" s="2081"/>
      <c r="I203" s="2081"/>
      <c r="J203" s="2081"/>
      <c r="K203" s="2082"/>
    </row>
    <row r="204" spans="1:11" x14ac:dyDescent="0.2">
      <c r="A204" s="2083"/>
      <c r="B204" s="2084"/>
      <c r="C204" s="118"/>
      <c r="D204" s="118"/>
      <c r="E204" s="1094"/>
      <c r="F204" s="1104">
        <f t="shared" si="8"/>
        <v>0</v>
      </c>
      <c r="G204" s="2080"/>
      <c r="H204" s="2081"/>
      <c r="I204" s="2081"/>
      <c r="J204" s="2081"/>
      <c r="K204" s="2082"/>
    </row>
    <row r="205" spans="1:11" x14ac:dyDescent="0.2">
      <c r="A205" s="2083"/>
      <c r="B205" s="2084"/>
      <c r="C205" s="118"/>
      <c r="D205" s="118"/>
      <c r="E205" s="1094"/>
      <c r="F205" s="1104">
        <f t="shared" si="8"/>
        <v>0</v>
      </c>
      <c r="G205" s="2080"/>
      <c r="H205" s="2081"/>
      <c r="I205" s="2081"/>
      <c r="J205" s="2081"/>
      <c r="K205" s="2082"/>
    </row>
    <row r="206" spans="1:11" x14ac:dyDescent="0.2">
      <c r="A206" s="2083"/>
      <c r="B206" s="2084"/>
      <c r="C206" s="118"/>
      <c r="D206" s="118"/>
      <c r="E206" s="1094"/>
      <c r="F206" s="1104">
        <f t="shared" si="8"/>
        <v>0</v>
      </c>
      <c r="G206" s="2080"/>
      <c r="H206" s="2081"/>
      <c r="I206" s="2081"/>
      <c r="J206" s="2081"/>
      <c r="K206" s="2082"/>
    </row>
    <row r="207" spans="1:11" x14ac:dyDescent="0.2">
      <c r="A207" s="2083"/>
      <c r="B207" s="2084"/>
      <c r="C207" s="118"/>
      <c r="D207" s="118"/>
      <c r="E207" s="1094"/>
      <c r="F207" s="1104">
        <f t="shared" si="8"/>
        <v>0</v>
      </c>
      <c r="G207" s="2080"/>
      <c r="H207" s="2081"/>
      <c r="I207" s="2081"/>
      <c r="J207" s="2081"/>
      <c r="K207" s="2082"/>
    </row>
    <row r="208" spans="1:11" x14ac:dyDescent="0.2">
      <c r="A208" s="2083"/>
      <c r="B208" s="2084"/>
      <c r="C208" s="118"/>
      <c r="D208" s="118"/>
      <c r="E208" s="1094"/>
      <c r="F208" s="1104">
        <f t="shared" si="8"/>
        <v>0</v>
      </c>
      <c r="G208" s="2080"/>
      <c r="H208" s="2081"/>
      <c r="I208" s="2081"/>
      <c r="J208" s="2081"/>
      <c r="K208" s="2082"/>
    </row>
    <row r="209" spans="1:13" ht="14.25" x14ac:dyDescent="0.2">
      <c r="A209" s="187"/>
      <c r="B209" s="181"/>
      <c r="C209" s="192"/>
      <c r="D209" s="192"/>
      <c r="E209" s="193" t="s">
        <v>180</v>
      </c>
      <c r="F209" s="1105">
        <f>SUM(F200:F208)</f>
        <v>0</v>
      </c>
      <c r="G209" s="181"/>
      <c r="H209" s="181"/>
      <c r="I209" s="181"/>
      <c r="J209" s="181"/>
      <c r="K209" s="182"/>
    </row>
    <row r="210" spans="1:13" x14ac:dyDescent="0.2">
      <c r="A210" s="203" t="s">
        <v>166</v>
      </c>
      <c r="B210" s="207"/>
      <c r="C210" s="208"/>
      <c r="D210" s="208"/>
      <c r="E210" s="207"/>
      <c r="F210" s="213"/>
      <c r="G210" s="181"/>
      <c r="H210" s="207"/>
      <c r="I210" s="181"/>
      <c r="J210" s="181"/>
      <c r="K210" s="182"/>
    </row>
    <row r="211" spans="1:13" x14ac:dyDescent="0.2">
      <c r="A211" s="2083"/>
      <c r="B211" s="2084"/>
      <c r="C211" s="119"/>
      <c r="D211" s="119"/>
      <c r="E211" s="1108"/>
      <c r="F211" s="1104">
        <f t="shared" ref="F211:F217" si="9">ROUNDUP(((D211-C211)*E211),-0.5)</f>
        <v>0</v>
      </c>
      <c r="G211" s="2080"/>
      <c r="H211" s="2081"/>
      <c r="I211" s="2081"/>
      <c r="J211" s="2081"/>
      <c r="K211" s="2082"/>
    </row>
    <row r="212" spans="1:13" x14ac:dyDescent="0.2">
      <c r="A212" s="2083"/>
      <c r="B212" s="2084"/>
      <c r="C212" s="118"/>
      <c r="D212" s="118"/>
      <c r="E212" s="1094"/>
      <c r="F212" s="1104">
        <f t="shared" si="9"/>
        <v>0</v>
      </c>
      <c r="G212" s="2080"/>
      <c r="H212" s="2081"/>
      <c r="I212" s="2081"/>
      <c r="J212" s="2081"/>
      <c r="K212" s="2082"/>
    </row>
    <row r="213" spans="1:13" x14ac:dyDescent="0.2">
      <c r="A213" s="2083"/>
      <c r="B213" s="2084"/>
      <c r="C213" s="118"/>
      <c r="D213" s="118"/>
      <c r="E213" s="1094"/>
      <c r="F213" s="1104">
        <f t="shared" si="9"/>
        <v>0</v>
      </c>
      <c r="G213" s="2080"/>
      <c r="H213" s="2081"/>
      <c r="I213" s="2081"/>
      <c r="J213" s="2081"/>
      <c r="K213" s="2082"/>
    </row>
    <row r="214" spans="1:13" x14ac:dyDescent="0.2">
      <c r="A214" s="2083"/>
      <c r="B214" s="2084"/>
      <c r="C214" s="118"/>
      <c r="D214" s="118"/>
      <c r="E214" s="1094"/>
      <c r="F214" s="1104">
        <f t="shared" si="9"/>
        <v>0</v>
      </c>
      <c r="G214" s="2080"/>
      <c r="H214" s="2081"/>
      <c r="I214" s="2081"/>
      <c r="J214" s="2081"/>
      <c r="K214" s="2082"/>
    </row>
    <row r="215" spans="1:13" x14ac:dyDescent="0.2">
      <c r="A215" s="2083"/>
      <c r="B215" s="2084"/>
      <c r="C215" s="118"/>
      <c r="D215" s="118"/>
      <c r="E215" s="1094"/>
      <c r="F215" s="1104">
        <f t="shared" si="9"/>
        <v>0</v>
      </c>
      <c r="G215" s="2080"/>
      <c r="H215" s="2081"/>
      <c r="I215" s="2081"/>
      <c r="J215" s="2081"/>
      <c r="K215" s="2082"/>
    </row>
    <row r="216" spans="1:13" x14ac:dyDescent="0.2">
      <c r="A216" s="2083"/>
      <c r="B216" s="2084"/>
      <c r="C216" s="118"/>
      <c r="D216" s="118"/>
      <c r="E216" s="1094"/>
      <c r="F216" s="1104">
        <f t="shared" si="9"/>
        <v>0</v>
      </c>
      <c r="G216" s="2080"/>
      <c r="H216" s="2081"/>
      <c r="I216" s="2081"/>
      <c r="J216" s="2081"/>
      <c r="K216" s="2082"/>
    </row>
    <row r="217" spans="1:13" x14ac:dyDescent="0.2">
      <c r="A217" s="2083"/>
      <c r="B217" s="2084"/>
      <c r="C217" s="118"/>
      <c r="D217" s="118"/>
      <c r="E217" s="1094"/>
      <c r="F217" s="1104">
        <f t="shared" si="9"/>
        <v>0</v>
      </c>
      <c r="G217" s="2080"/>
      <c r="H217" s="2081"/>
      <c r="I217" s="2081"/>
      <c r="J217" s="2081"/>
      <c r="K217" s="2082"/>
    </row>
    <row r="218" spans="1:13" ht="14.25" x14ac:dyDescent="0.2">
      <c r="A218" s="187"/>
      <c r="B218" s="163"/>
      <c r="C218" s="209"/>
      <c r="D218" s="209"/>
      <c r="E218" s="193" t="s">
        <v>180</v>
      </c>
      <c r="F218" s="1105">
        <f>SUM(F211:F217)</f>
        <v>0</v>
      </c>
      <c r="G218" s="163"/>
      <c r="H218" s="210"/>
      <c r="I218" s="181"/>
      <c r="J218" s="181"/>
      <c r="K218" s="182"/>
    </row>
    <row r="219" spans="1:13" x14ac:dyDescent="0.2">
      <c r="A219" s="203" t="s">
        <v>167</v>
      </c>
      <c r="B219" s="204"/>
      <c r="C219" s="205"/>
      <c r="D219" s="205"/>
      <c r="E219" s="204"/>
      <c r="F219" s="214"/>
      <c r="G219" s="163"/>
      <c r="H219" s="211"/>
      <c r="I219" s="181"/>
      <c r="J219" s="181"/>
      <c r="K219" s="182"/>
    </row>
    <row r="220" spans="1:13" x14ac:dyDescent="0.2">
      <c r="A220" s="2083"/>
      <c r="B220" s="2084"/>
      <c r="C220" s="120"/>
      <c r="D220" s="120"/>
      <c r="E220" s="1109"/>
      <c r="F220" s="1104">
        <f t="shared" ref="F220:F226" si="10">ROUNDUP(((D220-C220)*E220)*2,-0.5)</f>
        <v>0</v>
      </c>
      <c r="G220" s="2080"/>
      <c r="H220" s="2081"/>
      <c r="I220" s="2081"/>
      <c r="J220" s="2081"/>
      <c r="K220" s="2082"/>
    </row>
    <row r="221" spans="1:13" x14ac:dyDescent="0.2">
      <c r="A221" s="2083"/>
      <c r="B221" s="2084"/>
      <c r="C221" s="121"/>
      <c r="D221" s="121"/>
      <c r="E221" s="1100"/>
      <c r="F221" s="1104">
        <f t="shared" si="10"/>
        <v>0</v>
      </c>
      <c r="G221" s="2080"/>
      <c r="H221" s="2081"/>
      <c r="I221" s="2081"/>
      <c r="J221" s="2081"/>
      <c r="K221" s="2082"/>
    </row>
    <row r="222" spans="1:13" x14ac:dyDescent="0.2">
      <c r="A222" s="2083"/>
      <c r="B222" s="2084"/>
      <c r="C222" s="121"/>
      <c r="D222" s="121"/>
      <c r="E222" s="1100"/>
      <c r="F222" s="1104">
        <f t="shared" si="10"/>
        <v>0</v>
      </c>
      <c r="G222" s="2080"/>
      <c r="H222" s="2081"/>
      <c r="I222" s="2081"/>
      <c r="J222" s="2081"/>
      <c r="K222" s="2082"/>
    </row>
    <row r="223" spans="1:13" x14ac:dyDescent="0.2">
      <c r="A223" s="2083"/>
      <c r="B223" s="2084"/>
      <c r="C223" s="121"/>
      <c r="D223" s="121"/>
      <c r="E223" s="1100"/>
      <c r="F223" s="1104">
        <f t="shared" si="10"/>
        <v>0</v>
      </c>
      <c r="G223" s="2080"/>
      <c r="H223" s="2081"/>
      <c r="I223" s="2081"/>
      <c r="J223" s="2081"/>
      <c r="K223" s="2082"/>
    </row>
    <row r="224" spans="1:13" x14ac:dyDescent="0.2">
      <c r="A224" s="2083"/>
      <c r="B224" s="2084"/>
      <c r="C224" s="121"/>
      <c r="D224" s="121"/>
      <c r="E224" s="1100"/>
      <c r="F224" s="1104">
        <f t="shared" si="10"/>
        <v>0</v>
      </c>
      <c r="G224" s="2080"/>
      <c r="H224" s="2081"/>
      <c r="I224" s="2081"/>
      <c r="J224" s="2081"/>
      <c r="K224" s="2082"/>
      <c r="M224" s="38"/>
    </row>
    <row r="225" spans="1:13" x14ac:dyDescent="0.2">
      <c r="A225" s="2083"/>
      <c r="B225" s="2084"/>
      <c r="C225" s="121"/>
      <c r="D225" s="121"/>
      <c r="E225" s="1100"/>
      <c r="F225" s="1104">
        <f t="shared" si="10"/>
        <v>0</v>
      </c>
      <c r="G225" s="2080"/>
      <c r="H225" s="2081"/>
      <c r="I225" s="2081"/>
      <c r="J225" s="2081"/>
      <c r="K225" s="2082"/>
      <c r="M225" s="38"/>
    </row>
    <row r="226" spans="1:13" x14ac:dyDescent="0.2">
      <c r="A226" s="2083"/>
      <c r="B226" s="2084"/>
      <c r="C226" s="121"/>
      <c r="D226" s="121"/>
      <c r="E226" s="1100"/>
      <c r="F226" s="1104">
        <f t="shared" si="10"/>
        <v>0</v>
      </c>
      <c r="G226" s="2080"/>
      <c r="H226" s="2081"/>
      <c r="I226" s="2081"/>
      <c r="J226" s="2081"/>
      <c r="K226" s="2082"/>
    </row>
    <row r="227" spans="1:13" ht="14.25" x14ac:dyDescent="0.2">
      <c r="A227" s="73"/>
      <c r="B227" s="1"/>
      <c r="C227" s="62"/>
      <c r="D227" s="62"/>
      <c r="E227" s="67" t="s">
        <v>180</v>
      </c>
      <c r="F227" s="1111">
        <f>SUM(F220:F226)</f>
        <v>0</v>
      </c>
      <c r="G227" s="60"/>
      <c r="H227" s="60"/>
      <c r="I227" s="72"/>
      <c r="J227" s="1"/>
      <c r="K227" s="76"/>
    </row>
    <row r="228" spans="1:13" ht="13.15" customHeight="1" x14ac:dyDescent="0.2">
      <c r="A228" s="2078" t="s">
        <v>947</v>
      </c>
      <c r="B228" s="2079"/>
      <c r="C228" s="641"/>
      <c r="D228" s="641"/>
      <c r="E228" s="642"/>
      <c r="F228" s="570"/>
      <c r="G228" s="645"/>
      <c r="H228" s="557"/>
      <c r="I228" s="557"/>
      <c r="J228" s="557"/>
    </row>
    <row r="229" spans="1:13" ht="13.15" customHeight="1" x14ac:dyDescent="0.2">
      <c r="A229" s="1849"/>
      <c r="B229" s="1844"/>
      <c r="C229" s="540"/>
      <c r="D229" s="540"/>
      <c r="E229" s="1019"/>
      <c r="F229" s="1056">
        <f t="shared" ref="F229:F234" si="11">ROUNDUP(((D229-C229)*E229),-0.5)+ROUNDUP(((D229-C229)*E229)/4,-0.5)</f>
        <v>0</v>
      </c>
      <c r="G229" s="1811"/>
      <c r="H229" s="1811"/>
      <c r="I229" s="1811"/>
      <c r="J229" s="1811"/>
      <c r="K229" s="1811"/>
    </row>
    <row r="230" spans="1:13" ht="13.15" customHeight="1" x14ac:dyDescent="0.2">
      <c r="A230" s="1849"/>
      <c r="B230" s="1844"/>
      <c r="C230" s="542"/>
      <c r="D230" s="542"/>
      <c r="E230" s="1022"/>
      <c r="F230" s="1056">
        <f t="shared" si="11"/>
        <v>0</v>
      </c>
      <c r="G230" s="1811"/>
      <c r="H230" s="1811"/>
      <c r="I230" s="1811"/>
      <c r="J230" s="1811"/>
      <c r="K230" s="1811"/>
    </row>
    <row r="231" spans="1:13" ht="13.15" customHeight="1" x14ac:dyDescent="0.2">
      <c r="A231" s="1849"/>
      <c r="B231" s="1844"/>
      <c r="C231" s="542"/>
      <c r="D231" s="542"/>
      <c r="E231" s="1022"/>
      <c r="F231" s="1056">
        <f t="shared" si="11"/>
        <v>0</v>
      </c>
      <c r="G231" s="1811"/>
      <c r="H231" s="1811"/>
      <c r="I231" s="1811"/>
      <c r="J231" s="1811"/>
      <c r="K231" s="1811"/>
    </row>
    <row r="232" spans="1:13" ht="13.15" customHeight="1" x14ac:dyDescent="0.2">
      <c r="A232" s="1849"/>
      <c r="B232" s="1844"/>
      <c r="C232" s="542"/>
      <c r="D232" s="542"/>
      <c r="E232" s="1022"/>
      <c r="F232" s="1056">
        <f t="shared" si="11"/>
        <v>0</v>
      </c>
      <c r="G232" s="1811"/>
      <c r="H232" s="1811"/>
      <c r="I232" s="1811"/>
      <c r="J232" s="1811"/>
      <c r="K232" s="1811"/>
    </row>
    <row r="233" spans="1:13" ht="13.15" customHeight="1" x14ac:dyDescent="0.2">
      <c r="A233" s="1849"/>
      <c r="B233" s="1844"/>
      <c r="C233" s="542"/>
      <c r="D233" s="542"/>
      <c r="E233" s="1022"/>
      <c r="F233" s="1056">
        <f t="shared" si="11"/>
        <v>0</v>
      </c>
      <c r="G233" s="1811"/>
      <c r="H233" s="1811"/>
      <c r="I233" s="1811"/>
      <c r="J233" s="1811"/>
      <c r="K233" s="1811"/>
    </row>
    <row r="234" spans="1:13" ht="13.15" customHeight="1" thickBot="1" x14ac:dyDescent="0.25">
      <c r="A234" s="1849"/>
      <c r="B234" s="1844"/>
      <c r="C234" s="542"/>
      <c r="D234" s="542"/>
      <c r="E234" s="1212"/>
      <c r="F234" s="1056">
        <f t="shared" si="11"/>
        <v>0</v>
      </c>
      <c r="G234" s="1811"/>
      <c r="H234" s="1811"/>
      <c r="I234" s="1811"/>
      <c r="J234" s="1811"/>
      <c r="K234" s="1811"/>
    </row>
    <row r="235" spans="1:13" ht="13.15" customHeight="1" thickBot="1" x14ac:dyDescent="0.25">
      <c r="A235" s="647"/>
      <c r="B235" s="474"/>
      <c r="C235" s="648"/>
      <c r="D235" s="648"/>
      <c r="E235" s="1213" t="s">
        <v>180</v>
      </c>
      <c r="F235" s="1064">
        <f>SUM(F229:F234)</f>
        <v>0</v>
      </c>
      <c r="G235" s="649"/>
      <c r="H235" s="650"/>
      <c r="I235" s="474"/>
      <c r="J235" s="474"/>
    </row>
    <row r="236" spans="1:13" ht="8.1" customHeight="1" thickBot="1" x14ac:dyDescent="0.25">
      <c r="A236" s="73"/>
      <c r="B236" s="1"/>
      <c r="C236" s="62"/>
      <c r="D236" s="62"/>
      <c r="E236" s="68"/>
      <c r="F236" s="70"/>
      <c r="G236" s="60"/>
      <c r="H236" s="60"/>
      <c r="I236" s="72"/>
      <c r="J236" s="1"/>
      <c r="K236" s="76"/>
    </row>
    <row r="237" spans="1:13" ht="15.75" thickBot="1" x14ac:dyDescent="0.3">
      <c r="A237" s="73"/>
      <c r="B237" s="1"/>
      <c r="C237" s="62"/>
      <c r="D237" s="62"/>
      <c r="E237" s="2109" t="s">
        <v>182</v>
      </c>
      <c r="F237" s="2110"/>
      <c r="G237" s="1112">
        <f>SUM(F209,F218,F227,F235)</f>
        <v>0</v>
      </c>
      <c r="H237" s="116" t="s">
        <v>71</v>
      </c>
      <c r="I237" s="1"/>
      <c r="J237" s="1"/>
      <c r="K237" s="76"/>
    </row>
    <row r="238" spans="1:13" ht="13.5" thickBot="1" x14ac:dyDescent="0.25">
      <c r="A238" s="73"/>
      <c r="B238" s="1"/>
      <c r="C238" s="62"/>
      <c r="D238" s="62"/>
      <c r="E238" s="1"/>
      <c r="F238" s="1"/>
      <c r="G238" s="1"/>
      <c r="H238" s="4"/>
      <c r="I238" s="1"/>
      <c r="J238" s="1"/>
      <c r="K238" s="76"/>
    </row>
    <row r="239" spans="1:13" ht="17.25" thickBot="1" x14ac:dyDescent="0.25">
      <c r="A239" s="114" t="s">
        <v>201</v>
      </c>
      <c r="B239" s="110"/>
      <c r="C239" s="111"/>
      <c r="D239" s="111"/>
      <c r="E239" s="112"/>
      <c r="F239" s="113"/>
      <c r="G239" s="1113">
        <f>G189+G237</f>
        <v>0</v>
      </c>
      <c r="H239" s="117" t="s">
        <v>71</v>
      </c>
      <c r="I239" s="77"/>
      <c r="J239" s="77"/>
      <c r="K239" s="78"/>
    </row>
    <row r="240" spans="1:13" x14ac:dyDescent="0.2">
      <c r="A240" s="23"/>
      <c r="B240" s="23"/>
      <c r="C240" s="22"/>
      <c r="D240" s="22"/>
      <c r="E240" s="22"/>
      <c r="F240" s="23"/>
      <c r="G240" s="25"/>
      <c r="H240" s="34"/>
      <c r="I240" s="34"/>
      <c r="J240" s="34"/>
    </row>
  </sheetData>
  <sheetProtection sheet="1" objects="1" scenarios="1"/>
  <mergeCells count="304">
    <mergeCell ref="G208:K208"/>
    <mergeCell ref="G211:K211"/>
    <mergeCell ref="G205:K205"/>
    <mergeCell ref="A208:B208"/>
    <mergeCell ref="A200:B200"/>
    <mergeCell ref="A211:B211"/>
    <mergeCell ref="A203:B203"/>
    <mergeCell ref="A204:B204"/>
    <mergeCell ref="A167:B167"/>
    <mergeCell ref="A180:B180"/>
    <mergeCell ref="G177:K177"/>
    <mergeCell ref="G178:K178"/>
    <mergeCell ref="E189:F189"/>
    <mergeCell ref="G185:K185"/>
    <mergeCell ref="G186:K186"/>
    <mergeCell ref="A186:B186"/>
    <mergeCell ref="G184:K184"/>
    <mergeCell ref="A182:K182"/>
    <mergeCell ref="A184:B184"/>
    <mergeCell ref="A183:B183"/>
    <mergeCell ref="G183:K183"/>
    <mergeCell ref="G179:K179"/>
    <mergeCell ref="G174:K174"/>
    <mergeCell ref="G202:K202"/>
    <mergeCell ref="A162:B163"/>
    <mergeCell ref="A168:B168"/>
    <mergeCell ref="A171:B171"/>
    <mergeCell ref="A165:B165"/>
    <mergeCell ref="A166:B166"/>
    <mergeCell ref="G206:K206"/>
    <mergeCell ref="G207:K207"/>
    <mergeCell ref="A205:B205"/>
    <mergeCell ref="G203:K203"/>
    <mergeCell ref="G199:K199"/>
    <mergeCell ref="G204:K204"/>
    <mergeCell ref="G200:K200"/>
    <mergeCell ref="A197:B198"/>
    <mergeCell ref="G201:K201"/>
    <mergeCell ref="A201:B201"/>
    <mergeCell ref="A196:K196"/>
    <mergeCell ref="A185:B185"/>
    <mergeCell ref="G180:K180"/>
    <mergeCell ref="A172:B172"/>
    <mergeCell ref="A173:B173"/>
    <mergeCell ref="A202:B202"/>
    <mergeCell ref="A207:B207"/>
    <mergeCell ref="A206:B206"/>
    <mergeCell ref="A179:B179"/>
    <mergeCell ref="G141:K141"/>
    <mergeCell ref="G142:K142"/>
    <mergeCell ref="G124:K124"/>
    <mergeCell ref="G125:K125"/>
    <mergeCell ref="A142:B142"/>
    <mergeCell ref="A86:B86"/>
    <mergeCell ref="A67:B67"/>
    <mergeCell ref="A83:B84"/>
    <mergeCell ref="A87:B87"/>
    <mergeCell ref="A82:K82"/>
    <mergeCell ref="G86:K86"/>
    <mergeCell ref="E78:F78"/>
    <mergeCell ref="G67:K67"/>
    <mergeCell ref="A124:B124"/>
    <mergeCell ref="A95:B95"/>
    <mergeCell ref="A98:B98"/>
    <mergeCell ref="G105:K105"/>
    <mergeCell ref="G106:K106"/>
    <mergeCell ref="G107:K107"/>
    <mergeCell ref="A136:B136"/>
    <mergeCell ref="A137:B137"/>
    <mergeCell ref="G95:K95"/>
    <mergeCell ref="A121:B121"/>
    <mergeCell ref="A101:B101"/>
    <mergeCell ref="A53:B53"/>
    <mergeCell ref="A54:B54"/>
    <mergeCell ref="A55:B55"/>
    <mergeCell ref="A56:B56"/>
    <mergeCell ref="A62:B62"/>
    <mergeCell ref="A63:B63"/>
    <mergeCell ref="A64:B64"/>
    <mergeCell ref="A65:B65"/>
    <mergeCell ref="G55:K55"/>
    <mergeCell ref="G64:K64"/>
    <mergeCell ref="G57:K57"/>
    <mergeCell ref="A58:B58"/>
    <mergeCell ref="G62:K62"/>
    <mergeCell ref="G63:K63"/>
    <mergeCell ref="A61:B61"/>
    <mergeCell ref="G58:K58"/>
    <mergeCell ref="G61:K61"/>
    <mergeCell ref="G56:K56"/>
    <mergeCell ref="A104:B104"/>
    <mergeCell ref="G99:K99"/>
    <mergeCell ref="G100:K100"/>
    <mergeCell ref="G98:K98"/>
    <mergeCell ref="A99:B99"/>
    <mergeCell ref="A100:B100"/>
    <mergeCell ref="G101:K101"/>
    <mergeCell ref="A107:B107"/>
    <mergeCell ref="A118:B119"/>
    <mergeCell ref="A117:K117"/>
    <mergeCell ref="E110:F110"/>
    <mergeCell ref="A103:K103"/>
    <mergeCell ref="G121:K121"/>
    <mergeCell ref="G120:K120"/>
    <mergeCell ref="G104:K104"/>
    <mergeCell ref="A177:B177"/>
    <mergeCell ref="A178:B178"/>
    <mergeCell ref="G146:K146"/>
    <mergeCell ref="G143:K143"/>
    <mergeCell ref="G123:K123"/>
    <mergeCell ref="G122:K122"/>
    <mergeCell ref="G168:K168"/>
    <mergeCell ref="G171:K171"/>
    <mergeCell ref="G172:K172"/>
    <mergeCell ref="A174:B174"/>
    <mergeCell ref="A151:B151"/>
    <mergeCell ref="G173:K173"/>
    <mergeCell ref="A122:B122"/>
    <mergeCell ref="A123:B123"/>
    <mergeCell ref="A105:B105"/>
    <mergeCell ref="A106:B106"/>
    <mergeCell ref="G151:K151"/>
    <mergeCell ref="A152:B152"/>
    <mergeCell ref="G152:K152"/>
    <mergeCell ref="A153:B153"/>
    <mergeCell ref="G153:K153"/>
    <mergeCell ref="G216:K216"/>
    <mergeCell ref="G217:K217"/>
    <mergeCell ref="G220:K220"/>
    <mergeCell ref="A221:B221"/>
    <mergeCell ref="A212:B212"/>
    <mergeCell ref="A213:B213"/>
    <mergeCell ref="G213:K213"/>
    <mergeCell ref="A215:B215"/>
    <mergeCell ref="G215:K215"/>
    <mergeCell ref="A216:B216"/>
    <mergeCell ref="A217:B217"/>
    <mergeCell ref="A220:B220"/>
    <mergeCell ref="G221:K221"/>
    <mergeCell ref="G212:K212"/>
    <mergeCell ref="A214:B214"/>
    <mergeCell ref="G214:K214"/>
    <mergeCell ref="G226:K226"/>
    <mergeCell ref="A223:B223"/>
    <mergeCell ref="E237:F237"/>
    <mergeCell ref="A225:B225"/>
    <mergeCell ref="A226:B226"/>
    <mergeCell ref="A222:B222"/>
    <mergeCell ref="A224:B224"/>
    <mergeCell ref="G224:K224"/>
    <mergeCell ref="G225:K225"/>
    <mergeCell ref="A228:B228"/>
    <mergeCell ref="A232:B232"/>
    <mergeCell ref="G232:K232"/>
    <mergeCell ref="A233:B233"/>
    <mergeCell ref="G233:K233"/>
    <mergeCell ref="A234:B234"/>
    <mergeCell ref="G234:K234"/>
    <mergeCell ref="A229:B229"/>
    <mergeCell ref="G229:K229"/>
    <mergeCell ref="A230:B230"/>
    <mergeCell ref="G230:K230"/>
    <mergeCell ref="A231:B231"/>
    <mergeCell ref="G231:K231"/>
    <mergeCell ref="G222:K222"/>
    <mergeCell ref="G223:K223"/>
    <mergeCell ref="A70:B70"/>
    <mergeCell ref="A71:B71"/>
    <mergeCell ref="A72:B72"/>
    <mergeCell ref="G135:K135"/>
    <mergeCell ref="A125:B125"/>
    <mergeCell ref="A126:B126"/>
    <mergeCell ref="G166:K166"/>
    <mergeCell ref="A144:B144"/>
    <mergeCell ref="A145:B145"/>
    <mergeCell ref="A141:B141"/>
    <mergeCell ref="G129:K129"/>
    <mergeCell ref="A147:B147"/>
    <mergeCell ref="A138:B138"/>
    <mergeCell ref="A128:B128"/>
    <mergeCell ref="A129:B129"/>
    <mergeCell ref="G89:K89"/>
    <mergeCell ref="G92:K92"/>
    <mergeCell ref="G88:K88"/>
    <mergeCell ref="G85:K85"/>
    <mergeCell ref="A93:B93"/>
    <mergeCell ref="A88:B88"/>
    <mergeCell ref="A149:B149"/>
    <mergeCell ref="A150:B150"/>
    <mergeCell ref="G150:K150"/>
    <mergeCell ref="G167:K167"/>
    <mergeCell ref="G94:K94"/>
    <mergeCell ref="G49:K49"/>
    <mergeCell ref="G52:K52"/>
    <mergeCell ref="G53:K53"/>
    <mergeCell ref="G70:K70"/>
    <mergeCell ref="G71:K71"/>
    <mergeCell ref="G72:K72"/>
    <mergeCell ref="A73:B73"/>
    <mergeCell ref="A74:B74"/>
    <mergeCell ref="A75:B75"/>
    <mergeCell ref="G73:K73"/>
    <mergeCell ref="G74:K74"/>
    <mergeCell ref="G75:K75"/>
    <mergeCell ref="A66:B66"/>
    <mergeCell ref="A69:B69"/>
    <mergeCell ref="A89:B89"/>
    <mergeCell ref="A92:B92"/>
    <mergeCell ref="G93:K93"/>
    <mergeCell ref="A94:B94"/>
    <mergeCell ref="G87:K87"/>
    <mergeCell ref="G54:K54"/>
    <mergeCell ref="G66:K66"/>
    <mergeCell ref="G65:K65"/>
    <mergeCell ref="A49:B49"/>
    <mergeCell ref="A31:B31"/>
    <mergeCell ref="A25:B25"/>
    <mergeCell ref="A26:B26"/>
    <mergeCell ref="A29:B29"/>
    <mergeCell ref="G29:K29"/>
    <mergeCell ref="G45:K45"/>
    <mergeCell ref="G30:K30"/>
    <mergeCell ref="G48:K48"/>
    <mergeCell ref="A39:B40"/>
    <mergeCell ref="A42:B42"/>
    <mergeCell ref="G25:K25"/>
    <mergeCell ref="G26:K26"/>
    <mergeCell ref="A1:K1"/>
    <mergeCell ref="G17:K17"/>
    <mergeCell ref="G10:K10"/>
    <mergeCell ref="G11:K11"/>
    <mergeCell ref="A11:B11"/>
    <mergeCell ref="A13:B13"/>
    <mergeCell ref="A14:B14"/>
    <mergeCell ref="A17:B17"/>
    <mergeCell ref="H3:I3"/>
    <mergeCell ref="G14:K14"/>
    <mergeCell ref="A8:B9"/>
    <mergeCell ref="A7:K7"/>
    <mergeCell ref="A12:B12"/>
    <mergeCell ref="G12:K12"/>
    <mergeCell ref="G20:K20"/>
    <mergeCell ref="A18:B18"/>
    <mergeCell ref="H2:K2"/>
    <mergeCell ref="G23:K23"/>
    <mergeCell ref="A24:B24"/>
    <mergeCell ref="A23:B23"/>
    <mergeCell ref="B3:F3"/>
    <mergeCell ref="B2:F2"/>
    <mergeCell ref="A5:K5"/>
    <mergeCell ref="G13:K13"/>
    <mergeCell ref="G18:K18"/>
    <mergeCell ref="G19:K19"/>
    <mergeCell ref="G24:K24"/>
    <mergeCell ref="A19:B19"/>
    <mergeCell ref="A20:B20"/>
    <mergeCell ref="G127:K127"/>
    <mergeCell ref="G126:K126"/>
    <mergeCell ref="A28:K28"/>
    <mergeCell ref="G47:K47"/>
    <mergeCell ref="A38:K38"/>
    <mergeCell ref="G31:K31"/>
    <mergeCell ref="G32:K32"/>
    <mergeCell ref="G41:K41"/>
    <mergeCell ref="G42:K42"/>
    <mergeCell ref="G46:K46"/>
    <mergeCell ref="G43:K43"/>
    <mergeCell ref="A47:B47"/>
    <mergeCell ref="A43:B43"/>
    <mergeCell ref="A44:B44"/>
    <mergeCell ref="A45:B45"/>
    <mergeCell ref="A46:B46"/>
    <mergeCell ref="G44:K44"/>
    <mergeCell ref="A57:B57"/>
    <mergeCell ref="A52:B52"/>
    <mergeCell ref="A127:B127"/>
    <mergeCell ref="A48:B48"/>
    <mergeCell ref="E35:F35"/>
    <mergeCell ref="A30:B30"/>
    <mergeCell ref="A32:B32"/>
    <mergeCell ref="G128:K128"/>
    <mergeCell ref="A143:B143"/>
    <mergeCell ref="A134:B134"/>
    <mergeCell ref="A135:B135"/>
    <mergeCell ref="A132:B132"/>
    <mergeCell ref="A133:B133"/>
    <mergeCell ref="G165:K165"/>
    <mergeCell ref="A161:K161"/>
    <mergeCell ref="G164:K164"/>
    <mergeCell ref="E158:F158"/>
    <mergeCell ref="G137:K137"/>
    <mergeCell ref="G138:K138"/>
    <mergeCell ref="G136:K136"/>
    <mergeCell ref="G147:K147"/>
    <mergeCell ref="A154:B154"/>
    <mergeCell ref="G154:K154"/>
    <mergeCell ref="A155:B155"/>
    <mergeCell ref="G155:K155"/>
    <mergeCell ref="G132:K132"/>
    <mergeCell ref="G133:K133"/>
    <mergeCell ref="G134:K134"/>
    <mergeCell ref="A146:B146"/>
    <mergeCell ref="G144:K144"/>
    <mergeCell ref="G145:K145"/>
  </mergeCells>
  <phoneticPr fontId="4" type="noConversion"/>
  <pageMargins left="0" right="0" top="0.75" bottom="1" header="0.5" footer="0.5"/>
  <pageSetup scale="95" orientation="landscape" r:id="rId1"/>
  <headerFooter alignWithMargins="0">
    <oddFooter>&amp;L&amp;8&amp;F&amp;C&amp;P&amp;R&amp;8&amp;A</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L58"/>
  <sheetViews>
    <sheetView topLeftCell="A16" zoomScale="110" zoomScaleNormal="110" workbookViewId="0">
      <selection activeCell="D37" sqref="D37:I37"/>
    </sheetView>
  </sheetViews>
  <sheetFormatPr defaultRowHeight="12.75" x14ac:dyDescent="0.2"/>
  <cols>
    <col min="1" max="1" width="27.83203125" customWidth="1"/>
    <col min="2" max="2" width="12.5" customWidth="1"/>
    <col min="3" max="3" width="15.83203125" customWidth="1"/>
    <col min="4" max="4" width="16" customWidth="1"/>
    <col min="5" max="5" width="13.5" customWidth="1"/>
    <col min="6" max="6" width="11.6640625" customWidth="1"/>
    <col min="7" max="7" width="15.83203125" customWidth="1"/>
    <col min="8" max="8" width="10.83203125" customWidth="1"/>
    <col min="9" max="9" width="14.83203125" customWidth="1"/>
  </cols>
  <sheetData>
    <row r="1" spans="1:12" ht="24" customHeight="1" thickBot="1" x14ac:dyDescent="0.25">
      <c r="A1" s="2143" t="s">
        <v>692</v>
      </c>
      <c r="B1" s="2144"/>
      <c r="C1" s="2144"/>
      <c r="D1" s="2144"/>
      <c r="E1" s="2144"/>
      <c r="F1" s="2144"/>
      <c r="G1" s="2144"/>
      <c r="H1" s="2144"/>
      <c r="I1" s="2145"/>
      <c r="J1" s="784"/>
      <c r="K1" s="38"/>
      <c r="L1" s="38"/>
    </row>
    <row r="2" spans="1:12" ht="16.149999999999999" customHeight="1" x14ac:dyDescent="0.2">
      <c r="A2" s="269" t="s">
        <v>48</v>
      </c>
      <c r="B2" s="2122" t="str">
        <f>IF('Instructions - READ FIRST'!$C$11="","",'Instructions - READ FIRST'!$C$11)</f>
        <v/>
      </c>
      <c r="C2" s="2123"/>
      <c r="D2" s="2123"/>
      <c r="E2" s="2124"/>
      <c r="F2" s="350" t="s">
        <v>7</v>
      </c>
      <c r="G2" s="2128" t="str">
        <f>IF('Instructions - READ FIRST'!$C$13="","",'Instructions - READ FIRST'!$C$13)</f>
        <v/>
      </c>
      <c r="H2" s="2123"/>
      <c r="I2" s="2129"/>
      <c r="J2" s="784"/>
      <c r="K2" s="38"/>
      <c r="L2" s="38"/>
    </row>
    <row r="3" spans="1:12" ht="16.149999999999999" customHeight="1" thickBot="1" x14ac:dyDescent="0.25">
      <c r="A3" s="270" t="s">
        <v>49</v>
      </c>
      <c r="B3" s="2125" t="str">
        <f>IF('Instructions - READ FIRST'!$C$12="","",'Instructions - READ FIRST'!$C$12)</f>
        <v/>
      </c>
      <c r="C3" s="2126"/>
      <c r="D3" s="2126"/>
      <c r="E3" s="2127"/>
      <c r="F3" s="336" t="s">
        <v>2</v>
      </c>
      <c r="G3" s="335" t="str">
        <f>IF('Instructions - READ FIRST'!$C$14="","",'Instructions - READ FIRST'!$C$14)</f>
        <v/>
      </c>
      <c r="H3" s="338" t="s">
        <v>475</v>
      </c>
      <c r="I3" s="337" t="str">
        <f>IF('Instructions - READ FIRST'!$C$15="","",'Instructions - READ FIRST'!$C$15)</f>
        <v/>
      </c>
      <c r="J3" s="784"/>
      <c r="K3" s="38"/>
    </row>
    <row r="4" spans="1:12" ht="8.1" customHeight="1" thickBot="1" x14ac:dyDescent="0.25">
      <c r="A4" s="2130"/>
      <c r="B4" s="2130"/>
      <c r="C4" s="2130"/>
      <c r="D4" s="2130"/>
      <c r="E4" s="2130"/>
      <c r="F4" s="2130"/>
      <c r="G4" s="2130"/>
      <c r="H4" s="2130"/>
      <c r="I4" s="2130"/>
      <c r="J4" s="784"/>
      <c r="K4" s="38"/>
    </row>
    <row r="5" spans="1:12" ht="24.95" customHeight="1" thickBot="1" x14ac:dyDescent="0.25">
      <c r="A5" s="2149" t="s">
        <v>666</v>
      </c>
      <c r="B5" s="2150"/>
      <c r="C5" s="2150"/>
      <c r="D5" s="2150"/>
      <c r="E5" s="2150"/>
      <c r="F5" s="2150"/>
      <c r="G5" s="2150"/>
      <c r="H5" s="2150"/>
      <c r="I5" s="2151"/>
      <c r="J5" s="784"/>
    </row>
    <row r="6" spans="1:12" ht="20.100000000000001" customHeight="1" thickBot="1" x14ac:dyDescent="0.25">
      <c r="A6" s="2131" t="s">
        <v>672</v>
      </c>
      <c r="B6" s="2132"/>
      <c r="C6" s="2132"/>
      <c r="D6" s="2132"/>
      <c r="E6" s="2132"/>
      <c r="F6" s="2132"/>
      <c r="G6" s="2132"/>
      <c r="H6" s="2132"/>
      <c r="I6" s="2133"/>
      <c r="J6" s="784"/>
    </row>
    <row r="7" spans="1:12" ht="20.100000000000001" customHeight="1" thickBot="1" x14ac:dyDescent="0.25">
      <c r="A7" s="2047" t="s">
        <v>224</v>
      </c>
      <c r="B7" s="2048"/>
      <c r="C7" s="283" t="s">
        <v>667</v>
      </c>
      <c r="D7" s="811" t="s">
        <v>668</v>
      </c>
      <c r="E7" s="2007" t="s">
        <v>93</v>
      </c>
      <c r="F7" s="2008"/>
      <c r="G7" s="2008"/>
      <c r="H7" s="2008"/>
      <c r="I7" s="2009"/>
      <c r="J7" s="784"/>
    </row>
    <row r="8" spans="1:12" ht="15.95" customHeight="1" x14ac:dyDescent="0.2">
      <c r="A8" s="2152" t="s">
        <v>694</v>
      </c>
      <c r="B8" s="2153">
        <v>0</v>
      </c>
      <c r="C8" s="1114"/>
      <c r="D8" s="1114"/>
      <c r="E8" s="2146"/>
      <c r="F8" s="2147"/>
      <c r="G8" s="2147"/>
      <c r="H8" s="2147"/>
      <c r="I8" s="2148"/>
      <c r="J8" s="784"/>
    </row>
    <row r="9" spans="1:12" ht="15.95" customHeight="1" x14ac:dyDescent="0.2">
      <c r="A9" s="2117"/>
      <c r="B9" s="2118"/>
      <c r="C9" s="1115"/>
      <c r="D9" s="1115"/>
      <c r="E9" s="2119"/>
      <c r="F9" s="2120"/>
      <c r="G9" s="2120"/>
      <c r="H9" s="2120"/>
      <c r="I9" s="2121"/>
      <c r="J9" s="784"/>
    </row>
    <row r="10" spans="1:12" ht="15.95" customHeight="1" x14ac:dyDescent="0.2">
      <c r="A10" s="2117"/>
      <c r="B10" s="2118"/>
      <c r="C10" s="1115"/>
      <c r="D10" s="1115"/>
      <c r="E10" s="2119"/>
      <c r="F10" s="2120"/>
      <c r="G10" s="2120"/>
      <c r="H10" s="2120"/>
      <c r="I10" s="2121"/>
      <c r="J10" s="784"/>
    </row>
    <row r="11" spans="1:12" ht="15.95" customHeight="1" x14ac:dyDescent="0.2">
      <c r="A11" s="2117"/>
      <c r="B11" s="2118"/>
      <c r="C11" s="1115"/>
      <c r="D11" s="1115"/>
      <c r="E11" s="2119"/>
      <c r="F11" s="2120"/>
      <c r="G11" s="2120"/>
      <c r="H11" s="2120"/>
      <c r="I11" s="2121"/>
      <c r="J11" s="784"/>
    </row>
    <row r="12" spans="1:12" ht="15.95" customHeight="1" x14ac:dyDescent="0.2">
      <c r="A12" s="2117"/>
      <c r="B12" s="2118"/>
      <c r="C12" s="1115"/>
      <c r="D12" s="1115"/>
      <c r="E12" s="2119"/>
      <c r="F12" s="2120"/>
      <c r="G12" s="2120"/>
      <c r="H12" s="2120"/>
      <c r="I12" s="2121"/>
      <c r="J12" s="784"/>
    </row>
    <row r="13" spans="1:12" ht="15.95" customHeight="1" x14ac:dyDescent="0.2">
      <c r="A13" s="2117"/>
      <c r="B13" s="2118"/>
      <c r="C13" s="1115"/>
      <c r="D13" s="1115"/>
      <c r="E13" s="2119"/>
      <c r="F13" s="2120"/>
      <c r="G13" s="2120"/>
      <c r="H13" s="2120"/>
      <c r="I13" s="2121"/>
      <c r="J13" s="784"/>
    </row>
    <row r="14" spans="1:12" ht="15.95" customHeight="1" x14ac:dyDescent="0.2">
      <c r="A14" s="2117"/>
      <c r="B14" s="2118"/>
      <c r="C14" s="1115"/>
      <c r="D14" s="1115"/>
      <c r="E14" s="2119"/>
      <c r="F14" s="2120"/>
      <c r="G14" s="2120"/>
      <c r="H14" s="2120"/>
      <c r="I14" s="2121"/>
      <c r="J14" s="784"/>
    </row>
    <row r="15" spans="1:12" ht="15.95" customHeight="1" thickBot="1" x14ac:dyDescent="0.25">
      <c r="A15" s="339"/>
      <c r="B15" s="340"/>
      <c r="C15" s="1116"/>
      <c r="D15" s="1116"/>
      <c r="E15" s="2137"/>
      <c r="F15" s="2138"/>
      <c r="G15" s="2138"/>
      <c r="H15" s="2138"/>
      <c r="I15" s="2139"/>
      <c r="J15" s="784"/>
    </row>
    <row r="16" spans="1:12" ht="3.95" customHeight="1" thickBot="1" x14ac:dyDescent="0.25">
      <c r="A16" s="851"/>
      <c r="B16" s="852"/>
      <c r="C16" s="852"/>
      <c r="D16" s="852"/>
      <c r="E16" s="855"/>
      <c r="F16" s="853"/>
      <c r="G16" s="856"/>
      <c r="H16" s="856"/>
      <c r="I16" s="856"/>
      <c r="J16" s="784"/>
    </row>
    <row r="17" spans="1:10" ht="20.100000000000001" customHeight="1" thickBot="1" x14ac:dyDescent="0.25">
      <c r="A17" s="853"/>
      <c r="B17" s="854" t="s">
        <v>47</v>
      </c>
      <c r="C17" s="1117">
        <f>SUM(C9:C15)</f>
        <v>0</v>
      </c>
      <c r="D17" s="2140" t="s">
        <v>417</v>
      </c>
      <c r="E17" s="2141"/>
      <c r="F17" s="2141"/>
      <c r="G17" s="2141"/>
      <c r="H17" s="2141"/>
      <c r="I17" s="2142"/>
      <c r="J17" s="784"/>
    </row>
    <row r="18" spans="1:10" ht="15.75" thickBot="1" x14ac:dyDescent="0.25">
      <c r="A18" s="843"/>
      <c r="B18" s="843"/>
      <c r="C18" s="791"/>
      <c r="D18" s="844"/>
      <c r="E18" s="784"/>
      <c r="F18" s="784"/>
      <c r="G18" s="784"/>
      <c r="H18" s="784"/>
      <c r="I18" s="784"/>
      <c r="J18" s="784"/>
    </row>
    <row r="19" spans="1:10" ht="24.95" customHeight="1" thickBot="1" x14ac:dyDescent="0.25">
      <c r="A19" s="2134" t="s">
        <v>586</v>
      </c>
      <c r="B19" s="2135"/>
      <c r="C19" s="2135"/>
      <c r="D19" s="2135"/>
      <c r="E19" s="2135"/>
      <c r="F19" s="2135"/>
      <c r="G19" s="2135"/>
      <c r="H19" s="2135"/>
      <c r="I19" s="2136"/>
      <c r="J19" s="784"/>
    </row>
    <row r="20" spans="1:10" ht="20.100000000000001" customHeight="1" thickBot="1" x14ac:dyDescent="0.25">
      <c r="A20" s="2131" t="s">
        <v>671</v>
      </c>
      <c r="B20" s="2132"/>
      <c r="C20" s="2132"/>
      <c r="D20" s="2132"/>
      <c r="E20" s="2132"/>
      <c r="F20" s="2132"/>
      <c r="G20" s="2132"/>
      <c r="H20" s="2132"/>
      <c r="I20" s="2133"/>
      <c r="J20" s="784"/>
    </row>
    <row r="21" spans="1:10" ht="20.100000000000001" customHeight="1" thickBot="1" x14ac:dyDescent="0.25">
      <c r="A21" s="2047" t="s">
        <v>223</v>
      </c>
      <c r="B21" s="2048"/>
      <c r="C21" s="284" t="s">
        <v>669</v>
      </c>
      <c r="D21" s="811" t="s">
        <v>670</v>
      </c>
      <c r="E21" s="2007" t="s">
        <v>93</v>
      </c>
      <c r="F21" s="2008"/>
      <c r="G21" s="2008"/>
      <c r="H21" s="2008"/>
      <c r="I21" s="2009"/>
      <c r="J21" s="784"/>
    </row>
    <row r="22" spans="1:10" ht="15.95" customHeight="1" x14ac:dyDescent="0.2">
      <c r="A22" s="2152" t="s">
        <v>747</v>
      </c>
      <c r="B22" s="2153"/>
      <c r="C22" s="1114">
        <v>1</v>
      </c>
      <c r="D22" s="1114"/>
      <c r="E22" s="2157" t="s">
        <v>754</v>
      </c>
      <c r="F22" s="2158"/>
      <c r="G22" s="2158"/>
      <c r="H22" s="2158"/>
      <c r="I22" s="2159"/>
      <c r="J22" s="784"/>
    </row>
    <row r="23" spans="1:10" ht="15.95" customHeight="1" x14ac:dyDescent="0.2">
      <c r="A23" s="2156"/>
      <c r="B23" s="2155"/>
      <c r="C23" s="1115"/>
      <c r="D23" s="1115"/>
      <c r="E23" s="2119"/>
      <c r="F23" s="2120"/>
      <c r="G23" s="2120"/>
      <c r="H23" s="2120"/>
      <c r="I23" s="2121"/>
      <c r="J23" s="784"/>
    </row>
    <row r="24" spans="1:10" ht="15.95" customHeight="1" x14ac:dyDescent="0.2">
      <c r="A24" s="2154"/>
      <c r="B24" s="2155"/>
      <c r="C24" s="1115"/>
      <c r="D24" s="1115"/>
      <c r="E24" s="2119"/>
      <c r="F24" s="2120"/>
      <c r="G24" s="2120"/>
      <c r="H24" s="2120"/>
      <c r="I24" s="2121"/>
      <c r="J24" s="784"/>
    </row>
    <row r="25" spans="1:10" ht="15.95" customHeight="1" x14ac:dyDescent="0.2">
      <c r="A25" s="2154"/>
      <c r="B25" s="2155"/>
      <c r="C25" s="1115"/>
      <c r="D25" s="1115"/>
      <c r="E25" s="2119"/>
      <c r="F25" s="2120"/>
      <c r="G25" s="2120"/>
      <c r="H25" s="2120"/>
      <c r="I25" s="2121"/>
      <c r="J25" s="784"/>
    </row>
    <row r="26" spans="1:10" ht="15.95" customHeight="1" x14ac:dyDescent="0.2">
      <c r="A26" s="2154"/>
      <c r="B26" s="2155"/>
      <c r="C26" s="1115"/>
      <c r="D26" s="1115"/>
      <c r="E26" s="2119"/>
      <c r="F26" s="2120"/>
      <c r="G26" s="2120"/>
      <c r="H26" s="2120"/>
      <c r="I26" s="2121"/>
      <c r="J26" s="784"/>
    </row>
    <row r="27" spans="1:10" ht="15.95" customHeight="1" x14ac:dyDescent="0.2">
      <c r="A27" s="2154"/>
      <c r="B27" s="2155"/>
      <c r="C27" s="1115"/>
      <c r="D27" s="1115"/>
      <c r="E27" s="2119"/>
      <c r="F27" s="2120"/>
      <c r="G27" s="2120"/>
      <c r="H27" s="2120"/>
      <c r="I27" s="2121"/>
      <c r="J27" s="784"/>
    </row>
    <row r="28" spans="1:10" ht="15.95" customHeight="1" x14ac:dyDescent="0.2">
      <c r="A28" s="2154"/>
      <c r="B28" s="2155"/>
      <c r="C28" s="1115"/>
      <c r="D28" s="1115"/>
      <c r="E28" s="2119"/>
      <c r="F28" s="2120"/>
      <c r="G28" s="2120"/>
      <c r="H28" s="2120" t="s">
        <v>6</v>
      </c>
      <c r="I28" s="2121"/>
      <c r="J28" s="784"/>
    </row>
    <row r="29" spans="1:10" ht="15.95" customHeight="1" thickBot="1" x14ac:dyDescent="0.25">
      <c r="A29" s="836"/>
      <c r="B29" s="837"/>
      <c r="C29" s="1116"/>
      <c r="D29" s="1116"/>
      <c r="E29" s="2137"/>
      <c r="F29" s="2138"/>
      <c r="G29" s="2138"/>
      <c r="H29" s="2138" t="s">
        <v>6</v>
      </c>
      <c r="I29" s="2139"/>
      <c r="J29" s="784"/>
    </row>
    <row r="30" spans="1:10" ht="3.95" customHeight="1" thickBot="1" x14ac:dyDescent="0.25">
      <c r="A30" s="849"/>
      <c r="B30" s="850"/>
      <c r="C30" s="850"/>
      <c r="D30" s="845"/>
      <c r="E30" s="846"/>
      <c r="F30" s="846"/>
      <c r="G30" s="846"/>
      <c r="H30" s="846"/>
      <c r="I30" s="847"/>
      <c r="J30" s="784"/>
    </row>
    <row r="31" spans="1:10" ht="20.100000000000001" customHeight="1" thickBot="1" x14ac:dyDescent="0.25">
      <c r="A31" s="851"/>
      <c r="B31" s="848" t="s">
        <v>47</v>
      </c>
      <c r="C31" s="1118">
        <f>SUM(C23:C29)</f>
        <v>0</v>
      </c>
      <c r="D31" s="848"/>
      <c r="E31" s="846"/>
      <c r="F31" s="846"/>
      <c r="G31" s="846"/>
      <c r="H31" s="846"/>
      <c r="I31" s="846"/>
      <c r="J31" s="784"/>
    </row>
    <row r="32" spans="1:10" ht="13.5" thickBot="1" x14ac:dyDescent="0.25">
      <c r="A32" s="784"/>
      <c r="B32" s="784"/>
      <c r="C32" s="784"/>
      <c r="D32" s="784"/>
      <c r="E32" s="784"/>
      <c r="F32" s="784"/>
      <c r="G32" s="784"/>
      <c r="H32" s="784"/>
      <c r="I32" s="784"/>
      <c r="J32" s="784"/>
    </row>
    <row r="33" spans="1:10" ht="24.95" customHeight="1" thickBot="1" x14ac:dyDescent="0.25">
      <c r="A33" s="2160" t="s">
        <v>745</v>
      </c>
      <c r="B33" s="2161"/>
      <c r="C33" s="2161"/>
      <c r="D33" s="2161"/>
      <c r="E33" s="2161"/>
      <c r="F33" s="2161"/>
      <c r="G33" s="2161"/>
      <c r="H33" s="2161"/>
      <c r="I33" s="2162"/>
      <c r="J33" s="784"/>
    </row>
    <row r="34" spans="1:10" ht="20.100000000000001" customHeight="1" thickBot="1" x14ac:dyDescent="0.25">
      <c r="A34" s="2131" t="s">
        <v>752</v>
      </c>
      <c r="B34" s="2132"/>
      <c r="C34" s="2132"/>
      <c r="D34" s="2132"/>
      <c r="E34" s="2132"/>
      <c r="F34" s="2132"/>
      <c r="G34" s="2132"/>
      <c r="H34" s="2132"/>
      <c r="I34" s="2133"/>
      <c r="J34" s="784"/>
    </row>
    <row r="35" spans="1:10" ht="20.100000000000001" customHeight="1" thickBot="1" x14ac:dyDescent="0.25">
      <c r="A35" s="2047" t="s">
        <v>223</v>
      </c>
      <c r="B35" s="2048"/>
      <c r="C35" s="284" t="s">
        <v>669</v>
      </c>
      <c r="D35" s="2007" t="s">
        <v>93</v>
      </c>
      <c r="E35" s="2008"/>
      <c r="F35" s="2008"/>
      <c r="G35" s="2008"/>
      <c r="H35" s="2008"/>
      <c r="I35" s="2009"/>
      <c r="J35" s="784"/>
    </row>
    <row r="36" spans="1:10" ht="15.95" customHeight="1" x14ac:dyDescent="0.2">
      <c r="A36" s="2152" t="s">
        <v>755</v>
      </c>
      <c r="B36" s="2153"/>
      <c r="C36" s="1114">
        <v>2</v>
      </c>
      <c r="D36" s="2167" t="s">
        <v>746</v>
      </c>
      <c r="E36" s="2168"/>
      <c r="F36" s="2168"/>
      <c r="G36" s="2168"/>
      <c r="H36" s="2168"/>
      <c r="I36" s="2169"/>
      <c r="J36" s="784"/>
    </row>
    <row r="37" spans="1:10" ht="15.95" customHeight="1" x14ac:dyDescent="0.2">
      <c r="A37" s="2156"/>
      <c r="B37" s="2155"/>
      <c r="C37" s="1115"/>
      <c r="D37" s="2170"/>
      <c r="E37" s="2171"/>
      <c r="F37" s="2171"/>
      <c r="G37" s="2171"/>
      <c r="H37" s="2171"/>
      <c r="I37" s="2172"/>
      <c r="J37" s="784"/>
    </row>
    <row r="38" spans="1:10" ht="15.95" customHeight="1" x14ac:dyDescent="0.2">
      <c r="A38" s="2154"/>
      <c r="B38" s="2155"/>
      <c r="C38" s="1115"/>
      <c r="D38" s="2170"/>
      <c r="E38" s="2171"/>
      <c r="F38" s="2171"/>
      <c r="G38" s="2171"/>
      <c r="H38" s="2171"/>
      <c r="I38" s="2172"/>
      <c r="J38" s="784"/>
    </row>
    <row r="39" spans="1:10" ht="15.95" customHeight="1" x14ac:dyDescent="0.2">
      <c r="A39" s="2154"/>
      <c r="B39" s="2155"/>
      <c r="C39" s="1115"/>
      <c r="D39" s="2170"/>
      <c r="E39" s="2171"/>
      <c r="F39" s="2171"/>
      <c r="G39" s="2171"/>
      <c r="H39" s="2171"/>
      <c r="I39" s="2172"/>
      <c r="J39" s="784"/>
    </row>
    <row r="40" spans="1:10" ht="15.95" customHeight="1" x14ac:dyDescent="0.2">
      <c r="A40" s="2154"/>
      <c r="B40" s="2155"/>
      <c r="C40" s="1115"/>
      <c r="D40" s="2119" t="s">
        <v>6</v>
      </c>
      <c r="E40" s="2120"/>
      <c r="F40" s="2120"/>
      <c r="G40" s="2120"/>
      <c r="H40" s="2120"/>
      <c r="I40" s="2121"/>
      <c r="J40" s="784"/>
    </row>
    <row r="41" spans="1:10" ht="15.95" customHeight="1" thickBot="1" x14ac:dyDescent="0.25">
      <c r="A41" s="836"/>
      <c r="B41" s="837"/>
      <c r="C41" s="1116"/>
      <c r="D41" s="2137" t="s">
        <v>6</v>
      </c>
      <c r="E41" s="2138"/>
      <c r="F41" s="2138"/>
      <c r="G41" s="2138"/>
      <c r="H41" s="2138"/>
      <c r="I41" s="2139"/>
      <c r="J41" s="784"/>
    </row>
    <row r="42" spans="1:10" ht="3.95" customHeight="1" thickBot="1" x14ac:dyDescent="0.25">
      <c r="A42" s="849"/>
      <c r="B42" s="850"/>
      <c r="C42" s="850"/>
      <c r="D42" s="845"/>
      <c r="E42" s="846"/>
      <c r="F42" s="846"/>
      <c r="G42" s="846"/>
      <c r="H42" s="846"/>
      <c r="I42" s="847"/>
      <c r="J42" s="784"/>
    </row>
    <row r="43" spans="1:10" ht="20.100000000000001" customHeight="1" thickBot="1" x14ac:dyDescent="0.25">
      <c r="A43" s="851"/>
      <c r="B43" s="848" t="s">
        <v>47</v>
      </c>
      <c r="C43" s="1118">
        <f>SUM(C37:C41)</f>
        <v>0</v>
      </c>
      <c r="D43" s="848"/>
      <c r="E43" s="846"/>
      <c r="F43" s="846"/>
      <c r="G43" s="846"/>
      <c r="H43" s="846"/>
      <c r="I43" s="846"/>
      <c r="J43" s="784"/>
    </row>
    <row r="44" spans="1:10" ht="13.5" thickBot="1" x14ac:dyDescent="0.25">
      <c r="A44" s="784"/>
      <c r="B44" s="784"/>
      <c r="C44" s="784"/>
      <c r="D44" s="784"/>
      <c r="E44" s="784"/>
      <c r="F44" s="784"/>
      <c r="G44" s="784"/>
      <c r="H44" s="784"/>
      <c r="I44" s="784"/>
      <c r="J44" s="784"/>
    </row>
    <row r="45" spans="1:10" ht="24.75" customHeight="1" thickBot="1" x14ac:dyDescent="0.25">
      <c r="A45" s="2163" t="s">
        <v>693</v>
      </c>
      <c r="B45" s="2164"/>
      <c r="C45" s="2164"/>
      <c r="D45" s="2164"/>
      <c r="E45" s="2164"/>
      <c r="F45" s="2164"/>
      <c r="G45" s="2164"/>
      <c r="H45" s="2164"/>
      <c r="I45" s="2165"/>
    </row>
    <row r="46" spans="1:10" ht="20.100000000000001" customHeight="1" thickBot="1" x14ac:dyDescent="0.25">
      <c r="A46" s="2047" t="s">
        <v>223</v>
      </c>
      <c r="B46" s="2048"/>
      <c r="C46" s="284" t="s">
        <v>748</v>
      </c>
      <c r="D46" s="811" t="s">
        <v>749</v>
      </c>
      <c r="E46" s="2007" t="s">
        <v>93</v>
      </c>
      <c r="F46" s="2008"/>
      <c r="G46" s="2008"/>
      <c r="H46" s="2008"/>
      <c r="I46" s="2009"/>
    </row>
    <row r="47" spans="1:10" ht="18" customHeight="1" x14ac:dyDescent="0.2">
      <c r="A47" s="2152" t="s">
        <v>751</v>
      </c>
      <c r="B47" s="2166"/>
      <c r="C47" s="1114">
        <v>2</v>
      </c>
      <c r="D47" s="1114"/>
      <c r="E47" s="2157" t="s">
        <v>750</v>
      </c>
      <c r="F47" s="2158"/>
      <c r="G47" s="2158"/>
      <c r="H47" s="2158"/>
      <c r="I47" s="2159"/>
    </row>
    <row r="48" spans="1:10" ht="18" customHeight="1" x14ac:dyDescent="0.2">
      <c r="A48" s="2152" t="s">
        <v>753</v>
      </c>
      <c r="B48" s="2166"/>
      <c r="C48" s="1114"/>
      <c r="D48" s="1114">
        <v>2</v>
      </c>
      <c r="E48" s="2157" t="s">
        <v>750</v>
      </c>
      <c r="F48" s="2158"/>
      <c r="G48" s="2158"/>
      <c r="H48" s="2158"/>
      <c r="I48" s="2159"/>
    </row>
    <row r="49" spans="1:9" ht="18" customHeight="1" x14ac:dyDescent="0.2">
      <c r="A49" s="2154"/>
      <c r="B49" s="2155"/>
      <c r="C49" s="1115"/>
      <c r="D49" s="1115"/>
      <c r="E49" s="2119"/>
      <c r="F49" s="2120"/>
      <c r="G49" s="2120"/>
      <c r="H49" s="2120"/>
      <c r="I49" s="2121"/>
    </row>
    <row r="50" spans="1:9" ht="18" customHeight="1" x14ac:dyDescent="0.2">
      <c r="A50" s="2154"/>
      <c r="B50" s="2155"/>
      <c r="C50" s="1115"/>
      <c r="D50" s="1115"/>
      <c r="E50" s="2119"/>
      <c r="F50" s="2120"/>
      <c r="G50" s="2120"/>
      <c r="H50" s="2120"/>
      <c r="I50" s="2121"/>
    </row>
    <row r="51" spans="1:9" ht="18" customHeight="1" x14ac:dyDescent="0.2">
      <c r="A51" s="2154"/>
      <c r="B51" s="2155"/>
      <c r="C51" s="1115"/>
      <c r="D51" s="1115"/>
      <c r="E51" s="2119"/>
      <c r="F51" s="2120"/>
      <c r="G51" s="2120"/>
      <c r="H51" s="2120"/>
      <c r="I51" s="2121"/>
    </row>
    <row r="52" spans="1:9" ht="18" customHeight="1" x14ac:dyDescent="0.2">
      <c r="A52" s="2154"/>
      <c r="B52" s="2155"/>
      <c r="C52" s="1115"/>
      <c r="D52" s="1115"/>
      <c r="E52" s="2119"/>
      <c r="F52" s="2120"/>
      <c r="G52" s="2120"/>
      <c r="H52" s="2120"/>
      <c r="I52" s="2121"/>
    </row>
    <row r="53" spans="1:9" ht="18" customHeight="1" x14ac:dyDescent="0.2">
      <c r="A53" s="2154"/>
      <c r="B53" s="2155"/>
      <c r="C53" s="1115"/>
      <c r="D53" s="1115"/>
      <c r="E53" s="2119"/>
      <c r="F53" s="2120"/>
      <c r="G53" s="2120"/>
      <c r="H53" s="2120"/>
      <c r="I53" s="2121"/>
    </row>
    <row r="54" spans="1:9" ht="18" customHeight="1" x14ac:dyDescent="0.2">
      <c r="A54" s="2154"/>
      <c r="B54" s="2155"/>
      <c r="C54" s="1115"/>
      <c r="D54" s="1115"/>
      <c r="E54" s="2119"/>
      <c r="F54" s="2120"/>
      <c r="G54" s="2120"/>
      <c r="H54" s="2120"/>
      <c r="I54" s="2121"/>
    </row>
    <row r="55" spans="1:9" ht="18" customHeight="1" x14ac:dyDescent="0.2">
      <c r="A55" s="2154"/>
      <c r="B55" s="2155"/>
      <c r="C55" s="1115"/>
      <c r="D55" s="1115"/>
      <c r="E55" s="2119"/>
      <c r="F55" s="2120"/>
      <c r="G55" s="2120"/>
      <c r="H55" s="2120" t="s">
        <v>6</v>
      </c>
      <c r="I55" s="2121"/>
    </row>
    <row r="56" spans="1:9" ht="18" customHeight="1" thickBot="1" x14ac:dyDescent="0.25">
      <c r="A56" s="836"/>
      <c r="B56" s="837"/>
      <c r="C56" s="1116"/>
      <c r="D56" s="1116"/>
      <c r="E56" s="2137"/>
      <c r="F56" s="2138"/>
      <c r="G56" s="2138"/>
      <c r="H56" s="2138" t="s">
        <v>6</v>
      </c>
      <c r="I56" s="2139"/>
    </row>
    <row r="57" spans="1:9" ht="3.95" customHeight="1" thickBot="1" x14ac:dyDescent="0.25">
      <c r="A57" s="25"/>
      <c r="B57" s="103"/>
      <c r="C57" s="103"/>
      <c r="D57" s="104"/>
      <c r="E57" s="105"/>
      <c r="F57" s="105"/>
      <c r="G57" s="105"/>
      <c r="H57" s="105"/>
      <c r="I57" s="106"/>
    </row>
    <row r="58" spans="1:9" ht="20.100000000000001" customHeight="1" thickBot="1" x14ac:dyDescent="0.25">
      <c r="A58" s="102"/>
      <c r="B58" s="107" t="s">
        <v>47</v>
      </c>
      <c r="C58" s="1118">
        <f>SUM(C48:C56)</f>
        <v>0</v>
      </c>
      <c r="D58" s="108"/>
      <c r="E58" s="105"/>
      <c r="F58" s="105"/>
      <c r="G58" s="105"/>
      <c r="H58" s="105"/>
      <c r="I58" s="105"/>
    </row>
  </sheetData>
  <sheetProtection sheet="1" objects="1" scenarios="1"/>
  <mergeCells count="81">
    <mergeCell ref="A36:B36"/>
    <mergeCell ref="D36:I36"/>
    <mergeCell ref="D41:I41"/>
    <mergeCell ref="D40:I40"/>
    <mergeCell ref="D39:I39"/>
    <mergeCell ref="D38:I38"/>
    <mergeCell ref="D37:I37"/>
    <mergeCell ref="A37:B37"/>
    <mergeCell ref="A38:B38"/>
    <mergeCell ref="A40:B40"/>
    <mergeCell ref="A39:B39"/>
    <mergeCell ref="A48:B48"/>
    <mergeCell ref="E48:I48"/>
    <mergeCell ref="A49:B49"/>
    <mergeCell ref="E49:I49"/>
    <mergeCell ref="A50:B50"/>
    <mergeCell ref="E50:I50"/>
    <mergeCell ref="E56:I56"/>
    <mergeCell ref="A51:B51"/>
    <mergeCell ref="E51:I51"/>
    <mergeCell ref="A52:B52"/>
    <mergeCell ref="E52:I52"/>
    <mergeCell ref="A53:B53"/>
    <mergeCell ref="E53:I53"/>
    <mergeCell ref="A54:B54"/>
    <mergeCell ref="E54:I54"/>
    <mergeCell ref="A55:B55"/>
    <mergeCell ref="E55:I55"/>
    <mergeCell ref="A45:I45"/>
    <mergeCell ref="A46:B46"/>
    <mergeCell ref="E46:I46"/>
    <mergeCell ref="A47:B47"/>
    <mergeCell ref="E47:I47"/>
    <mergeCell ref="A33:I33"/>
    <mergeCell ref="A34:I34"/>
    <mergeCell ref="A35:B35"/>
    <mergeCell ref="E27:I27"/>
    <mergeCell ref="E28:I28"/>
    <mergeCell ref="A28:B28"/>
    <mergeCell ref="A27:B27"/>
    <mergeCell ref="D35:I35"/>
    <mergeCell ref="A20:I20"/>
    <mergeCell ref="E29:I29"/>
    <mergeCell ref="E26:I26"/>
    <mergeCell ref="A26:B26"/>
    <mergeCell ref="E25:I25"/>
    <mergeCell ref="A25:B25"/>
    <mergeCell ref="A21:B21"/>
    <mergeCell ref="E24:I24"/>
    <mergeCell ref="A24:B24"/>
    <mergeCell ref="A22:B22"/>
    <mergeCell ref="A23:B23"/>
    <mergeCell ref="E22:I22"/>
    <mergeCell ref="E23:I23"/>
    <mergeCell ref="E21:I21"/>
    <mergeCell ref="A19:I19"/>
    <mergeCell ref="E15:I15"/>
    <mergeCell ref="D17:I17"/>
    <mergeCell ref="A7:B7"/>
    <mergeCell ref="A1:I1"/>
    <mergeCell ref="E8:I8"/>
    <mergeCell ref="E14:I14"/>
    <mergeCell ref="A11:B11"/>
    <mergeCell ref="A14:B14"/>
    <mergeCell ref="E12:I12"/>
    <mergeCell ref="A5:I5"/>
    <mergeCell ref="A12:B12"/>
    <mergeCell ref="A8:B8"/>
    <mergeCell ref="E7:I7"/>
    <mergeCell ref="A13:B13"/>
    <mergeCell ref="E13:I13"/>
    <mergeCell ref="B2:E2"/>
    <mergeCell ref="B3:E3"/>
    <mergeCell ref="G2:I2"/>
    <mergeCell ref="A4:I4"/>
    <mergeCell ref="A6:I6"/>
    <mergeCell ref="A9:B9"/>
    <mergeCell ref="A10:B10"/>
    <mergeCell ref="E9:I9"/>
    <mergeCell ref="E10:I10"/>
    <mergeCell ref="E11:I11"/>
  </mergeCells>
  <phoneticPr fontId="4" type="noConversion"/>
  <printOptions horizontalCentered="1"/>
  <pageMargins left="0.25" right="0.25" top="1" bottom="1" header="0.5" footer="0.5"/>
  <pageSetup scale="89" fitToHeight="2" orientation="landscape" r:id="rId1"/>
  <headerFooter alignWithMargins="0">
    <oddFooter>&amp;L&amp;"Arial,Regular"&amp;8&amp;F&amp;C&amp;"Arial,Regular"Page &amp;P&amp;R&amp;"Arial,Regular"&amp;8&amp;A</oddFooter>
  </headerFooter>
  <rowBreaks count="1" manualBreakCount="1">
    <brk id="44" max="16383" man="1"/>
  </rowBreaks>
  <ignoredErrors>
    <ignoredError sqref="C43"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O65"/>
  <sheetViews>
    <sheetView zoomScale="110" zoomScaleNormal="110" zoomScaleSheetLayoutView="75" workbookViewId="0">
      <selection activeCell="D37" sqref="D37"/>
    </sheetView>
  </sheetViews>
  <sheetFormatPr defaultRowHeight="12.75" x14ac:dyDescent="0.2"/>
  <cols>
    <col min="1" max="1" width="20.83203125" customWidth="1"/>
    <col min="2" max="2" width="9.83203125" customWidth="1"/>
    <col min="3" max="3" width="64.83203125" customWidth="1"/>
    <col min="4" max="4" width="9.83203125" customWidth="1"/>
    <col min="5" max="5" width="8.83203125" customWidth="1"/>
    <col min="6" max="6" width="10.83203125" customWidth="1"/>
    <col min="7" max="7" width="8.83203125" customWidth="1"/>
    <col min="8" max="8" width="9.83203125" style="7" customWidth="1"/>
    <col min="9" max="9" width="8.83203125" style="7" customWidth="1"/>
    <col min="10" max="10" width="12.83203125" style="7" customWidth="1"/>
    <col min="11" max="11" width="14.83203125" style="7" customWidth="1"/>
    <col min="12" max="12" width="9.83203125" customWidth="1"/>
  </cols>
  <sheetData>
    <row r="1" spans="1:15" ht="30" customHeight="1" thickBot="1" x14ac:dyDescent="0.25">
      <c r="A1" s="2229" t="s">
        <v>731</v>
      </c>
      <c r="B1" s="2230"/>
      <c r="C1" s="2230"/>
      <c r="D1" s="2230"/>
      <c r="E1" s="2230"/>
      <c r="F1" s="2230"/>
      <c r="G1" s="2230"/>
      <c r="H1" s="2230"/>
      <c r="I1" s="2230"/>
      <c r="J1" s="2230"/>
      <c r="K1" s="2231"/>
      <c r="N1" s="38"/>
      <c r="O1" s="38"/>
    </row>
    <row r="2" spans="1:15" ht="16.149999999999999" customHeight="1" x14ac:dyDescent="0.2">
      <c r="A2" s="458" t="s">
        <v>48</v>
      </c>
      <c r="B2" s="808" t="str">
        <f>IF('Instructions - READ FIRST'!$C$11="","",'Instructions - READ FIRST'!$C$11)</f>
        <v/>
      </c>
      <c r="C2" s="808"/>
      <c r="D2" s="808"/>
      <c r="E2" s="808"/>
      <c r="F2" s="808"/>
      <c r="G2" s="808"/>
      <c r="H2" s="808"/>
      <c r="I2" s="808"/>
      <c r="J2" s="808"/>
      <c r="K2" s="809"/>
      <c r="N2" s="38"/>
      <c r="O2" s="38"/>
    </row>
    <row r="3" spans="1:15" ht="16.149999999999999" customHeight="1" x14ac:dyDescent="0.2">
      <c r="A3" s="476" t="s">
        <v>49</v>
      </c>
      <c r="B3" s="810" t="str">
        <f>IF('Instructions - READ FIRST'!$C$12="","",'Instructions - READ FIRST'!$C$12)</f>
        <v/>
      </c>
      <c r="C3" s="810"/>
      <c r="D3" s="810"/>
      <c r="E3" s="810"/>
      <c r="F3" s="810"/>
      <c r="G3" s="810"/>
      <c r="H3" s="477" t="s">
        <v>2</v>
      </c>
      <c r="I3" s="478" t="str">
        <f>IF('Instructions - READ FIRST'!$C$14="","",'Instructions - READ FIRST'!$C$14)</f>
        <v/>
      </c>
      <c r="J3" s="813"/>
      <c r="K3" s="479"/>
      <c r="M3" s="38"/>
      <c r="N3" s="38"/>
    </row>
    <row r="4" spans="1:15" ht="16.149999999999999" customHeight="1" thickBot="1" x14ac:dyDescent="0.25">
      <c r="A4" s="460" t="s">
        <v>1</v>
      </c>
      <c r="B4" s="1465" t="str">
        <f>IF('Instructions - READ FIRST'!$C$13="","",'Instructions - READ FIRST'!$C$13)</f>
        <v/>
      </c>
      <c r="C4" s="1465"/>
      <c r="D4" s="807"/>
      <c r="E4" s="807"/>
      <c r="F4" s="807"/>
      <c r="G4" s="807"/>
      <c r="H4" s="462" t="s">
        <v>80</v>
      </c>
      <c r="I4" s="480" t="str">
        <f>IF('Instructions - READ FIRST'!$C$15="","",'Instructions - READ FIRST'!$C$15)</f>
        <v/>
      </c>
      <c r="J4" s="815"/>
      <c r="K4" s="481"/>
      <c r="M4" s="38"/>
      <c r="N4" s="38"/>
    </row>
    <row r="5" spans="1:15" ht="13.5" thickBot="1" x14ac:dyDescent="0.25">
      <c r="A5" s="471"/>
      <c r="B5" s="472"/>
      <c r="C5" s="472"/>
      <c r="D5" s="472"/>
      <c r="E5" s="472"/>
      <c r="F5" s="472"/>
      <c r="G5" s="472"/>
      <c r="H5" s="472"/>
      <c r="I5" s="472"/>
      <c r="J5" s="472"/>
      <c r="K5" s="473"/>
    </row>
    <row r="6" spans="1:15" s="96" customFormat="1" ht="23.1" customHeight="1" x14ac:dyDescent="0.2">
      <c r="A6" s="2232" t="s">
        <v>906</v>
      </c>
      <c r="B6" s="2232"/>
      <c r="C6" s="2232"/>
      <c r="D6" s="2232"/>
      <c r="E6" s="2232"/>
      <c r="F6" s="2232"/>
      <c r="G6" s="2232"/>
      <c r="H6" s="2232"/>
      <c r="I6" s="2232"/>
      <c r="J6" s="2232"/>
      <c r="K6" s="2232"/>
    </row>
    <row r="7" spans="1:15" ht="3.95" customHeight="1" x14ac:dyDescent="0.2">
      <c r="A7" s="2242"/>
      <c r="B7" s="2242"/>
      <c r="C7" s="2242"/>
      <c r="D7" s="2242"/>
      <c r="E7" s="2242"/>
      <c r="F7" s="2242"/>
      <c r="G7" s="2242"/>
      <c r="H7" s="2242"/>
      <c r="I7" s="2242"/>
      <c r="J7" s="2242"/>
      <c r="K7" s="2242"/>
    </row>
    <row r="8" spans="1:15" s="96" customFormat="1" ht="23.1" customHeight="1" x14ac:dyDescent="0.2">
      <c r="A8" s="2233" t="s">
        <v>708</v>
      </c>
      <c r="B8" s="2234"/>
      <c r="C8" s="2234"/>
      <c r="D8" s="2234"/>
      <c r="E8" s="2234"/>
      <c r="F8" s="2234"/>
      <c r="G8" s="2234"/>
      <c r="H8" s="2234"/>
      <c r="I8" s="2234"/>
      <c r="J8" s="2234"/>
      <c r="K8" s="2234"/>
      <c r="L8" s="812"/>
      <c r="M8" s="812"/>
      <c r="N8" s="812"/>
    </row>
    <row r="9" spans="1:15" ht="3.95" customHeight="1" thickBot="1" x14ac:dyDescent="0.25">
      <c r="A9" s="2242"/>
      <c r="B9" s="2242"/>
      <c r="C9" s="2242"/>
      <c r="D9" s="2242"/>
      <c r="E9" s="2242"/>
      <c r="F9" s="2242"/>
      <c r="G9" s="2242"/>
      <c r="H9" s="2242"/>
      <c r="I9" s="2242"/>
      <c r="J9" s="2242"/>
      <c r="K9" s="2242"/>
    </row>
    <row r="10" spans="1:15" s="96" customFormat="1" ht="24" customHeight="1" thickBot="1" x14ac:dyDescent="0.25">
      <c r="A10" s="2235" t="s">
        <v>907</v>
      </c>
      <c r="B10" s="2236"/>
      <c r="C10" s="2236"/>
      <c r="D10" s="2236"/>
      <c r="E10" s="2236"/>
      <c r="F10" s="2236"/>
      <c r="G10" s="2236"/>
      <c r="H10" s="2236"/>
      <c r="I10" s="2236"/>
      <c r="J10" s="2236"/>
      <c r="K10" s="2237"/>
      <c r="M10" s="341"/>
      <c r="N10" s="341"/>
    </row>
    <row r="11" spans="1:15" s="827" customFormat="1" ht="35.1" customHeight="1" thickBot="1" x14ac:dyDescent="0.25">
      <c r="A11" s="2226" t="s">
        <v>730</v>
      </c>
      <c r="B11" s="2227"/>
      <c r="C11" s="2227"/>
      <c r="D11" s="2227"/>
      <c r="E11" s="2227"/>
      <c r="F11" s="2227"/>
      <c r="G11" s="2227"/>
      <c r="H11" s="2227"/>
      <c r="I11" s="2227"/>
      <c r="J11" s="2227"/>
      <c r="K11" s="2228"/>
      <c r="M11" s="828"/>
      <c r="N11" s="828"/>
    </row>
    <row r="12" spans="1:15" s="827" customFormat="1" ht="30" customHeight="1" x14ac:dyDescent="0.2">
      <c r="A12" s="2192" t="s">
        <v>68</v>
      </c>
      <c r="B12" s="2194" t="s">
        <v>734</v>
      </c>
      <c r="C12" s="2224" t="s">
        <v>740</v>
      </c>
      <c r="D12" s="2202" t="s">
        <v>682</v>
      </c>
      <c r="E12" s="2220" t="s">
        <v>733</v>
      </c>
      <c r="F12" s="2208"/>
      <c r="G12" s="2206" t="s">
        <v>665</v>
      </c>
      <c r="H12" s="2207"/>
      <c r="I12" s="2206" t="s">
        <v>732</v>
      </c>
      <c r="J12" s="2207"/>
      <c r="K12" s="2208" t="s">
        <v>684</v>
      </c>
      <c r="M12" s="828"/>
      <c r="N12" s="828"/>
    </row>
    <row r="13" spans="1:15" ht="18" customHeight="1" thickBot="1" x14ac:dyDescent="0.3">
      <c r="A13" s="2193"/>
      <c r="B13" s="2195"/>
      <c r="C13" s="2225"/>
      <c r="D13" s="2203"/>
      <c r="E13" s="833" t="s">
        <v>88</v>
      </c>
      <c r="F13" s="834" t="s">
        <v>89</v>
      </c>
      <c r="G13" s="833" t="s">
        <v>88</v>
      </c>
      <c r="H13" s="834" t="s">
        <v>89</v>
      </c>
      <c r="I13" s="833" t="s">
        <v>88</v>
      </c>
      <c r="J13" s="834" t="s">
        <v>89</v>
      </c>
      <c r="K13" s="2209"/>
      <c r="M13" s="43"/>
      <c r="N13" s="43"/>
    </row>
    <row r="14" spans="1:15" ht="54.95" customHeight="1" x14ac:dyDescent="0.25">
      <c r="A14" s="872" t="s">
        <v>673</v>
      </c>
      <c r="B14" s="817" t="s">
        <v>249</v>
      </c>
      <c r="C14" s="882" t="s">
        <v>903</v>
      </c>
      <c r="D14" s="1119">
        <v>1</v>
      </c>
      <c r="E14" s="1119">
        <v>4</v>
      </c>
      <c r="F14" s="1119">
        <v>0</v>
      </c>
      <c r="G14" s="1119">
        <v>2</v>
      </c>
      <c r="H14" s="1120">
        <v>0</v>
      </c>
      <c r="I14" s="1120">
        <v>0</v>
      </c>
      <c r="J14" s="1120">
        <v>0</v>
      </c>
      <c r="K14" s="1121">
        <v>34</v>
      </c>
      <c r="M14" s="43"/>
      <c r="N14" s="43"/>
    </row>
    <row r="15" spans="1:15" ht="54.95" customHeight="1" thickBot="1" x14ac:dyDescent="0.3">
      <c r="A15" s="873" t="s">
        <v>679</v>
      </c>
      <c r="B15" s="822" t="s">
        <v>680</v>
      </c>
      <c r="C15" s="883" t="s">
        <v>904</v>
      </c>
      <c r="D15" s="1122">
        <v>0</v>
      </c>
      <c r="E15" s="1122">
        <v>0</v>
      </c>
      <c r="F15" s="1122">
        <v>4</v>
      </c>
      <c r="G15" s="1122">
        <v>0</v>
      </c>
      <c r="H15" s="1123">
        <v>2</v>
      </c>
      <c r="I15" s="1123">
        <v>0</v>
      </c>
      <c r="J15" s="1123">
        <v>0</v>
      </c>
      <c r="K15" s="1124">
        <v>62</v>
      </c>
      <c r="M15" s="43"/>
      <c r="N15" s="43"/>
    </row>
    <row r="16" spans="1:15" ht="36" customHeight="1" x14ac:dyDescent="0.25">
      <c r="A16" s="819"/>
      <c r="B16" s="820"/>
      <c r="C16" s="821"/>
      <c r="D16" s="1125"/>
      <c r="E16" s="1125"/>
      <c r="F16" s="1125"/>
      <c r="G16" s="1125"/>
      <c r="H16" s="1126"/>
      <c r="I16" s="1126"/>
      <c r="J16" s="1126"/>
      <c r="K16" s="1127"/>
      <c r="M16" s="43"/>
      <c r="N16" s="43"/>
    </row>
    <row r="17" spans="1:14" ht="36" customHeight="1" x14ac:dyDescent="0.25">
      <c r="A17" s="491"/>
      <c r="B17" s="405"/>
      <c r="C17" s="814"/>
      <c r="D17" s="1128"/>
      <c r="E17" s="1128"/>
      <c r="F17" s="1128"/>
      <c r="G17" s="1128"/>
      <c r="H17" s="993"/>
      <c r="I17" s="993"/>
      <c r="J17" s="993"/>
      <c r="K17" s="1005"/>
      <c r="M17" s="43"/>
      <c r="N17" s="43"/>
    </row>
    <row r="18" spans="1:14" ht="36" customHeight="1" x14ac:dyDescent="0.25">
      <c r="A18" s="491"/>
      <c r="B18" s="405"/>
      <c r="C18" s="814"/>
      <c r="D18" s="1128"/>
      <c r="E18" s="1128"/>
      <c r="F18" s="1128"/>
      <c r="G18" s="1128"/>
      <c r="H18" s="993"/>
      <c r="I18" s="993"/>
      <c r="J18" s="993"/>
      <c r="K18" s="1005"/>
      <c r="M18" s="43"/>
      <c r="N18" s="43"/>
    </row>
    <row r="19" spans="1:14" ht="36" customHeight="1" x14ac:dyDescent="0.25">
      <c r="A19" s="491"/>
      <c r="B19" s="405"/>
      <c r="C19" s="814"/>
      <c r="D19" s="1128"/>
      <c r="E19" s="1128"/>
      <c r="F19" s="1128"/>
      <c r="G19" s="1128"/>
      <c r="H19" s="993"/>
      <c r="I19" s="993"/>
      <c r="J19" s="993"/>
      <c r="K19" s="1005"/>
      <c r="M19" s="43"/>
      <c r="N19" s="43"/>
    </row>
    <row r="20" spans="1:14" ht="36" customHeight="1" x14ac:dyDescent="0.25">
      <c r="A20" s="491"/>
      <c r="B20" s="405"/>
      <c r="C20" s="814"/>
      <c r="D20" s="1128"/>
      <c r="E20" s="1128"/>
      <c r="F20" s="1128"/>
      <c r="G20" s="1128"/>
      <c r="H20" s="993"/>
      <c r="I20" s="993"/>
      <c r="J20" s="993"/>
      <c r="K20" s="1005"/>
      <c r="M20" s="43"/>
      <c r="N20" s="43"/>
    </row>
    <row r="21" spans="1:14" ht="36" customHeight="1" thickBot="1" x14ac:dyDescent="0.3">
      <c r="A21" s="492"/>
      <c r="B21" s="497"/>
      <c r="C21" s="816"/>
      <c r="D21" s="1129"/>
      <c r="E21" s="1129"/>
      <c r="F21" s="1129"/>
      <c r="G21" s="1129"/>
      <c r="H21" s="1130"/>
      <c r="I21" s="1130"/>
      <c r="J21" s="1130"/>
      <c r="K21" s="1131"/>
      <c r="M21" s="43"/>
      <c r="N21" s="43"/>
    </row>
    <row r="22" spans="1:14" ht="17.25" customHeight="1" thickBot="1" x14ac:dyDescent="0.35">
      <c r="A22" s="2239" t="s">
        <v>246</v>
      </c>
      <c r="B22" s="2240"/>
      <c r="C22" s="2241"/>
      <c r="D22" s="997">
        <f>SUM(D16:D21)</f>
        <v>0</v>
      </c>
      <c r="E22" s="829"/>
      <c r="F22" s="830"/>
      <c r="G22" s="830"/>
      <c r="H22" s="830"/>
      <c r="I22" s="830"/>
      <c r="J22" s="831"/>
      <c r="K22" s="997">
        <f>SUM(K16:K21)</f>
        <v>0</v>
      </c>
      <c r="M22" s="43"/>
      <c r="N22" s="43"/>
    </row>
    <row r="23" spans="1:14" s="1" customFormat="1" ht="20.100000000000001" customHeight="1" thickBot="1" x14ac:dyDescent="0.25">
      <c r="A23" s="2238" t="s">
        <v>738</v>
      </c>
      <c r="B23" s="2238"/>
      <c r="C23" s="2238"/>
      <c r="D23" s="2238"/>
      <c r="E23" s="2238"/>
      <c r="F23" s="2238"/>
      <c r="G23" s="2238"/>
      <c r="H23" s="2238"/>
      <c r="I23" s="2238"/>
      <c r="J23" s="2238"/>
      <c r="K23" s="2238"/>
    </row>
    <row r="24" spans="1:14" s="96" customFormat="1" ht="24" customHeight="1" thickBot="1" x14ac:dyDescent="0.25">
      <c r="A24" s="2221" t="s">
        <v>908</v>
      </c>
      <c r="B24" s="2222"/>
      <c r="C24" s="2222"/>
      <c r="D24" s="2222"/>
      <c r="E24" s="2222"/>
      <c r="F24" s="2222"/>
      <c r="G24" s="2222"/>
      <c r="H24" s="2222"/>
      <c r="I24" s="2222"/>
      <c r="J24" s="2222"/>
      <c r="K24" s="2223"/>
    </row>
    <row r="25" spans="1:14" s="827" customFormat="1" ht="35.1" customHeight="1" thickBot="1" x14ac:dyDescent="0.25">
      <c r="A25" s="2226" t="s">
        <v>730</v>
      </c>
      <c r="B25" s="2227"/>
      <c r="C25" s="2227"/>
      <c r="D25" s="2227"/>
      <c r="E25" s="2227"/>
      <c r="F25" s="2227"/>
      <c r="G25" s="2227"/>
      <c r="H25" s="2227"/>
      <c r="I25" s="2227"/>
      <c r="J25" s="2227"/>
      <c r="K25" s="2228"/>
      <c r="M25" s="828"/>
      <c r="N25" s="828"/>
    </row>
    <row r="26" spans="1:14" s="827" customFormat="1" ht="30" customHeight="1" x14ac:dyDescent="0.2">
      <c r="A26" s="2192" t="s">
        <v>68</v>
      </c>
      <c r="B26" s="2194" t="s">
        <v>735</v>
      </c>
      <c r="C26" s="2224" t="s">
        <v>740</v>
      </c>
      <c r="D26" s="2202" t="s">
        <v>682</v>
      </c>
      <c r="E26" s="2220" t="s">
        <v>683</v>
      </c>
      <c r="F26" s="2208"/>
      <c r="G26" s="2206" t="s">
        <v>665</v>
      </c>
      <c r="H26" s="2207"/>
      <c r="I26" s="2206" t="s">
        <v>685</v>
      </c>
      <c r="J26" s="2207"/>
      <c r="K26" s="2208" t="s">
        <v>684</v>
      </c>
      <c r="M26" s="828"/>
      <c r="N26" s="828"/>
    </row>
    <row r="27" spans="1:14" ht="18" customHeight="1" thickBot="1" x14ac:dyDescent="0.3">
      <c r="A27" s="2193"/>
      <c r="B27" s="2195"/>
      <c r="C27" s="2225"/>
      <c r="D27" s="2203"/>
      <c r="E27" s="833" t="s">
        <v>88</v>
      </c>
      <c r="F27" s="834" t="s">
        <v>89</v>
      </c>
      <c r="G27" s="833" t="s">
        <v>88</v>
      </c>
      <c r="H27" s="834" t="s">
        <v>89</v>
      </c>
      <c r="I27" s="833" t="s">
        <v>88</v>
      </c>
      <c r="J27" s="834" t="s">
        <v>89</v>
      </c>
      <c r="K27" s="2209"/>
      <c r="M27" s="43"/>
      <c r="N27" s="43"/>
    </row>
    <row r="28" spans="1:14" ht="80.099999999999994" customHeight="1" thickBot="1" x14ac:dyDescent="0.3">
      <c r="A28" s="874" t="s">
        <v>674</v>
      </c>
      <c r="B28" s="818" t="s">
        <v>675</v>
      </c>
      <c r="C28" s="886" t="s">
        <v>905</v>
      </c>
      <c r="D28" s="1132">
        <v>1</v>
      </c>
      <c r="E28" s="1132">
        <v>6</v>
      </c>
      <c r="F28" s="1132">
        <v>0</v>
      </c>
      <c r="G28" s="1132">
        <v>3</v>
      </c>
      <c r="H28" s="1133">
        <v>0</v>
      </c>
      <c r="I28" s="1133">
        <v>1</v>
      </c>
      <c r="J28" s="1133">
        <v>0</v>
      </c>
      <c r="K28" s="1134">
        <v>120</v>
      </c>
      <c r="M28" s="43"/>
      <c r="N28" s="43"/>
    </row>
    <row r="29" spans="1:14" ht="39.950000000000003" customHeight="1" x14ac:dyDescent="0.25">
      <c r="A29" s="819"/>
      <c r="B29" s="820"/>
      <c r="C29" s="821"/>
      <c r="D29" s="1135"/>
      <c r="E29" s="1135"/>
      <c r="F29" s="1135"/>
      <c r="G29" s="1135"/>
      <c r="H29" s="1126"/>
      <c r="I29" s="1126"/>
      <c r="J29" s="1126"/>
      <c r="K29" s="1127"/>
      <c r="M29" s="43"/>
      <c r="N29" s="43"/>
    </row>
    <row r="30" spans="1:14" ht="39.950000000000003" customHeight="1" x14ac:dyDescent="0.25">
      <c r="A30" s="823"/>
      <c r="B30" s="824"/>
      <c r="C30" s="825"/>
      <c r="D30" s="1136"/>
      <c r="E30" s="1136"/>
      <c r="F30" s="1136"/>
      <c r="G30" s="1136"/>
      <c r="H30" s="1137"/>
      <c r="I30" s="1137"/>
      <c r="J30" s="1137"/>
      <c r="K30" s="1138"/>
      <c r="M30" s="43"/>
      <c r="N30" s="43"/>
    </row>
    <row r="31" spans="1:14" ht="39.950000000000003" customHeight="1" x14ac:dyDescent="0.25">
      <c r="A31" s="823"/>
      <c r="B31" s="824"/>
      <c r="C31" s="825"/>
      <c r="D31" s="1136"/>
      <c r="E31" s="1136"/>
      <c r="F31" s="1136"/>
      <c r="G31" s="1136"/>
      <c r="H31" s="1137"/>
      <c r="I31" s="1137"/>
      <c r="J31" s="1137"/>
      <c r="K31" s="1138"/>
      <c r="M31" s="43"/>
      <c r="N31" s="43"/>
    </row>
    <row r="32" spans="1:14" ht="39.950000000000003" customHeight="1" x14ac:dyDescent="0.25">
      <c r="A32" s="491"/>
      <c r="B32" s="405"/>
      <c r="C32" s="814"/>
      <c r="D32" s="1139"/>
      <c r="E32" s="1139"/>
      <c r="F32" s="1139"/>
      <c r="G32" s="1139"/>
      <c r="H32" s="993"/>
      <c r="I32" s="993"/>
      <c r="J32" s="993"/>
      <c r="K32" s="1005"/>
      <c r="M32" s="43"/>
      <c r="N32" s="43"/>
    </row>
    <row r="33" spans="1:14" ht="39.950000000000003" customHeight="1" x14ac:dyDescent="0.25">
      <c r="A33" s="491"/>
      <c r="B33" s="405"/>
      <c r="C33" s="814"/>
      <c r="D33" s="1139"/>
      <c r="E33" s="1139"/>
      <c r="F33" s="1139"/>
      <c r="G33" s="1139"/>
      <c r="H33" s="993"/>
      <c r="I33" s="993"/>
      <c r="J33" s="993"/>
      <c r="K33" s="1005"/>
      <c r="M33" s="43"/>
      <c r="N33" s="43"/>
    </row>
    <row r="34" spans="1:14" ht="39.950000000000003" customHeight="1" thickBot="1" x14ac:dyDescent="0.3">
      <c r="A34" s="492"/>
      <c r="B34" s="497"/>
      <c r="C34" s="816"/>
      <c r="D34" s="1140"/>
      <c r="E34" s="1140"/>
      <c r="F34" s="1140"/>
      <c r="G34" s="1140"/>
      <c r="H34" s="1130"/>
      <c r="I34" s="1130"/>
      <c r="J34" s="1130"/>
      <c r="K34" s="1131"/>
      <c r="M34" s="43"/>
      <c r="N34" s="43"/>
    </row>
    <row r="35" spans="1:14" ht="18" thickBot="1" x14ac:dyDescent="0.35">
      <c r="A35" s="2213" t="s">
        <v>246</v>
      </c>
      <c r="B35" s="2214"/>
      <c r="C35" s="2215"/>
      <c r="D35" s="997">
        <f>SUM(D29:D34)</f>
        <v>0</v>
      </c>
      <c r="E35" s="829"/>
      <c r="F35" s="830"/>
      <c r="G35" s="830"/>
      <c r="H35" s="830"/>
      <c r="I35" s="830"/>
      <c r="J35" s="831"/>
      <c r="K35" s="997">
        <f>SUM(K29:K34)</f>
        <v>0</v>
      </c>
      <c r="M35" s="43"/>
      <c r="N35" s="43"/>
    </row>
    <row r="36" spans="1:14" ht="15.75" x14ac:dyDescent="0.25">
      <c r="A36" s="2219" t="s">
        <v>738</v>
      </c>
      <c r="B36" s="2219"/>
      <c r="C36" s="2219"/>
      <c r="D36" s="2219"/>
      <c r="E36" s="2219"/>
      <c r="F36" s="2219"/>
      <c r="G36" s="2219"/>
      <c r="H36" s="2219"/>
      <c r="I36" s="2219"/>
      <c r="J36" s="2219"/>
      <c r="K36" s="2219"/>
    </row>
    <row r="37" spans="1:14" ht="19.899999999999999" customHeight="1" thickBot="1" x14ac:dyDescent="0.3">
      <c r="A37" s="876"/>
      <c r="B37" s="876"/>
      <c r="C37" s="876"/>
      <c r="D37" s="876"/>
      <c r="E37" s="876"/>
      <c r="F37" s="876"/>
      <c r="G37" s="876"/>
      <c r="H37" s="876"/>
      <c r="I37" s="876"/>
      <c r="J37" s="876"/>
      <c r="K37" s="876"/>
      <c r="M37" s="43"/>
      <c r="N37" s="43"/>
    </row>
    <row r="38" spans="1:14" s="96" customFormat="1" ht="24" customHeight="1" thickBot="1" x14ac:dyDescent="0.25">
      <c r="A38" s="2216" t="s">
        <v>909</v>
      </c>
      <c r="B38" s="2217"/>
      <c r="C38" s="2217"/>
      <c r="D38" s="2217"/>
      <c r="E38" s="2217"/>
      <c r="F38" s="2217"/>
      <c r="G38" s="2217"/>
      <c r="H38" s="2217"/>
      <c r="I38" s="2217"/>
      <c r="J38" s="2217"/>
      <c r="K38" s="2218"/>
      <c r="M38" s="341"/>
      <c r="N38" s="341"/>
    </row>
    <row r="39" spans="1:14" s="827" customFormat="1" ht="35.1" customHeight="1" thickBot="1" x14ac:dyDescent="0.25">
      <c r="A39" s="2190" t="s">
        <v>739</v>
      </c>
      <c r="B39" s="2191"/>
      <c r="C39" s="2191"/>
      <c r="D39" s="2191"/>
      <c r="E39" s="2191"/>
      <c r="F39" s="2191"/>
      <c r="G39" s="2191"/>
      <c r="H39" s="2191"/>
      <c r="I39" s="2191"/>
      <c r="J39" s="2191"/>
      <c r="K39" s="2191"/>
      <c r="M39" s="828"/>
      <c r="N39" s="828"/>
    </row>
    <row r="40" spans="1:14" s="827" customFormat="1" ht="30" customHeight="1" x14ac:dyDescent="0.2">
      <c r="A40" s="2192" t="s">
        <v>68</v>
      </c>
      <c r="B40" s="2194" t="s">
        <v>735</v>
      </c>
      <c r="C40" s="2196" t="s">
        <v>740</v>
      </c>
      <c r="D40" s="2197"/>
      <c r="E40" s="2198"/>
      <c r="F40" s="2202" t="s">
        <v>682</v>
      </c>
      <c r="G40" s="2206" t="s">
        <v>683</v>
      </c>
      <c r="H40" s="2207"/>
      <c r="I40" s="2206" t="s">
        <v>665</v>
      </c>
      <c r="J40" s="2207"/>
      <c r="K40" s="2208" t="s">
        <v>684</v>
      </c>
      <c r="M40" s="828"/>
      <c r="N40" s="828"/>
    </row>
    <row r="41" spans="1:14" ht="18" customHeight="1" thickBot="1" x14ac:dyDescent="0.3">
      <c r="A41" s="2193"/>
      <c r="B41" s="2195"/>
      <c r="C41" s="2199"/>
      <c r="D41" s="2200"/>
      <c r="E41" s="2201"/>
      <c r="F41" s="2203"/>
      <c r="G41" s="833" t="s">
        <v>88</v>
      </c>
      <c r="H41" s="834" t="s">
        <v>89</v>
      </c>
      <c r="I41" s="833" t="s">
        <v>88</v>
      </c>
      <c r="J41" s="834" t="s">
        <v>89</v>
      </c>
      <c r="K41" s="2209"/>
      <c r="M41" s="43"/>
      <c r="N41" s="43"/>
    </row>
    <row r="42" spans="1:14" ht="31.5" x14ac:dyDescent="0.25">
      <c r="A42" s="875" t="s">
        <v>673</v>
      </c>
      <c r="B42" s="826" t="s">
        <v>678</v>
      </c>
      <c r="C42" s="2181" t="s">
        <v>736</v>
      </c>
      <c r="D42" s="2182"/>
      <c r="E42" s="2183"/>
      <c r="F42" s="1141">
        <v>1</v>
      </c>
      <c r="G42" s="1141">
        <v>1</v>
      </c>
      <c r="H42" s="1141">
        <v>0</v>
      </c>
      <c r="I42" s="1141">
        <v>1</v>
      </c>
      <c r="J42" s="1142">
        <v>1</v>
      </c>
      <c r="K42" s="1143">
        <v>25</v>
      </c>
      <c r="M42" s="43"/>
      <c r="N42" s="43"/>
    </row>
    <row r="43" spans="1:14" ht="32.25" thickBot="1" x14ac:dyDescent="0.3">
      <c r="A43" s="884" t="s">
        <v>676</v>
      </c>
      <c r="B43" s="822" t="s">
        <v>677</v>
      </c>
      <c r="C43" s="2210" t="s">
        <v>737</v>
      </c>
      <c r="D43" s="2211"/>
      <c r="E43" s="2212"/>
      <c r="F43" s="1122">
        <v>0</v>
      </c>
      <c r="G43" s="1122">
        <v>0</v>
      </c>
      <c r="H43" s="1122">
        <v>1</v>
      </c>
      <c r="I43" s="1122">
        <v>0</v>
      </c>
      <c r="J43" s="1123">
        <v>1</v>
      </c>
      <c r="K43" s="1124">
        <v>90</v>
      </c>
      <c r="M43" s="43"/>
      <c r="N43" s="43"/>
    </row>
    <row r="44" spans="1:14" ht="39.950000000000003" customHeight="1" x14ac:dyDescent="0.25">
      <c r="A44" s="819"/>
      <c r="B44" s="820"/>
      <c r="C44" s="2184"/>
      <c r="D44" s="2185"/>
      <c r="E44" s="2186"/>
      <c r="F44" s="1135"/>
      <c r="G44" s="1135"/>
      <c r="H44" s="1126"/>
      <c r="I44" s="1126"/>
      <c r="J44" s="1126"/>
      <c r="K44" s="1127"/>
      <c r="M44" s="43"/>
      <c r="N44" s="43"/>
    </row>
    <row r="45" spans="1:14" ht="39.950000000000003" customHeight="1" x14ac:dyDescent="0.25">
      <c r="A45" s="491"/>
      <c r="B45" s="405"/>
      <c r="C45" s="2173"/>
      <c r="D45" s="2174"/>
      <c r="E45" s="2175"/>
      <c r="F45" s="1139"/>
      <c r="G45" s="1139"/>
      <c r="H45" s="993"/>
      <c r="I45" s="993"/>
      <c r="J45" s="993"/>
      <c r="K45" s="1005"/>
      <c r="M45" s="43"/>
      <c r="N45" s="43"/>
    </row>
    <row r="46" spans="1:14" ht="39.950000000000003" customHeight="1" x14ac:dyDescent="0.25">
      <c r="A46" s="491"/>
      <c r="B46" s="405"/>
      <c r="C46" s="2173"/>
      <c r="D46" s="2174"/>
      <c r="E46" s="2175"/>
      <c r="F46" s="1139"/>
      <c r="G46" s="1139"/>
      <c r="H46" s="993"/>
      <c r="I46" s="993"/>
      <c r="J46" s="993"/>
      <c r="K46" s="1005"/>
      <c r="M46" s="43"/>
      <c r="N46" s="43"/>
    </row>
    <row r="47" spans="1:14" ht="39.950000000000003" customHeight="1" x14ac:dyDescent="0.25">
      <c r="A47" s="491"/>
      <c r="B47" s="405"/>
      <c r="C47" s="2173"/>
      <c r="D47" s="2174"/>
      <c r="E47" s="2175"/>
      <c r="F47" s="1139"/>
      <c r="G47" s="1139"/>
      <c r="H47" s="993"/>
      <c r="I47" s="993"/>
      <c r="J47" s="993"/>
      <c r="K47" s="1005"/>
      <c r="M47" s="43"/>
      <c r="N47" s="43"/>
    </row>
    <row r="48" spans="1:14" ht="39.950000000000003" customHeight="1" x14ac:dyDescent="0.25">
      <c r="A48" s="491"/>
      <c r="B48" s="405"/>
      <c r="C48" s="2173"/>
      <c r="D48" s="2174"/>
      <c r="E48" s="2175"/>
      <c r="F48" s="1139"/>
      <c r="G48" s="1139"/>
      <c r="H48" s="993"/>
      <c r="I48" s="993"/>
      <c r="J48" s="993"/>
      <c r="K48" s="1005"/>
      <c r="M48" s="43"/>
      <c r="N48" s="43"/>
    </row>
    <row r="49" spans="1:14" ht="39.950000000000003" customHeight="1" x14ac:dyDescent="0.25">
      <c r="A49" s="491"/>
      <c r="B49" s="405"/>
      <c r="C49" s="2173"/>
      <c r="D49" s="2174"/>
      <c r="E49" s="2175"/>
      <c r="F49" s="1139"/>
      <c r="G49" s="1139"/>
      <c r="H49" s="993"/>
      <c r="I49" s="993"/>
      <c r="J49" s="993"/>
      <c r="K49" s="1005"/>
      <c r="M49" s="43"/>
      <c r="N49" s="43"/>
    </row>
    <row r="50" spans="1:14" ht="39.950000000000003" customHeight="1" thickBot="1" x14ac:dyDescent="0.3">
      <c r="A50" s="492"/>
      <c r="B50" s="497"/>
      <c r="C50" s="2176"/>
      <c r="D50" s="2177"/>
      <c r="E50" s="2178"/>
      <c r="F50" s="1144"/>
      <c r="G50" s="1144"/>
      <c r="H50" s="995"/>
      <c r="I50" s="995"/>
      <c r="J50" s="995"/>
      <c r="K50" s="1006"/>
      <c r="M50" s="43"/>
      <c r="N50" s="43"/>
    </row>
    <row r="51" spans="1:14" ht="18" thickBot="1" x14ac:dyDescent="0.35">
      <c r="A51" s="2179" t="s">
        <v>246</v>
      </c>
      <c r="B51" s="2179"/>
      <c r="C51" s="2179"/>
      <c r="D51" s="2179"/>
      <c r="E51" s="2180"/>
      <c r="F51" s="1145">
        <f>SUM(F44:F50)</f>
        <v>0</v>
      </c>
      <c r="G51" s="885"/>
      <c r="H51" s="885"/>
      <c r="I51" s="832"/>
      <c r="J51" s="832"/>
      <c r="K51" s="1145">
        <f>SUM(K44:K50)</f>
        <v>0</v>
      </c>
      <c r="M51" s="43"/>
      <c r="N51" s="43"/>
    </row>
    <row r="52" spans="1:14" ht="15" customHeight="1" thickBot="1" x14ac:dyDescent="0.25"/>
    <row r="53" spans="1:14" ht="21.75" thickBot="1" x14ac:dyDescent="0.25">
      <c r="A53" s="2187" t="s">
        <v>920</v>
      </c>
      <c r="B53" s="2188"/>
      <c r="C53" s="2188"/>
      <c r="D53" s="2188"/>
      <c r="E53" s="2188"/>
      <c r="F53" s="2188"/>
      <c r="G53" s="2188"/>
      <c r="H53" s="2188"/>
      <c r="I53" s="2188"/>
      <c r="J53" s="2188"/>
      <c r="K53" s="2189"/>
    </row>
    <row r="54" spans="1:14" ht="16.5" thickBot="1" x14ac:dyDescent="0.25">
      <c r="A54" s="2190" t="s">
        <v>739</v>
      </c>
      <c r="B54" s="2191"/>
      <c r="C54" s="2191"/>
      <c r="D54" s="2191"/>
      <c r="E54" s="2191"/>
      <c r="F54" s="2191"/>
      <c r="G54" s="2191"/>
      <c r="H54" s="2191"/>
      <c r="I54" s="2191"/>
      <c r="J54" s="2191"/>
      <c r="K54" s="2191"/>
    </row>
    <row r="55" spans="1:14" ht="15" x14ac:dyDescent="0.2">
      <c r="A55" s="2192" t="s">
        <v>68</v>
      </c>
      <c r="B55" s="2194" t="s">
        <v>735</v>
      </c>
      <c r="C55" s="2196" t="s">
        <v>740</v>
      </c>
      <c r="D55" s="2197"/>
      <c r="E55" s="2198"/>
      <c r="F55" s="2202" t="s">
        <v>682</v>
      </c>
      <c r="G55" s="2204" t="s">
        <v>683</v>
      </c>
      <c r="H55" s="2205"/>
      <c r="I55" s="2206" t="s">
        <v>665</v>
      </c>
      <c r="J55" s="2207"/>
      <c r="K55" s="2208" t="s">
        <v>684</v>
      </c>
    </row>
    <row r="56" spans="1:14" ht="15.75" thickBot="1" x14ac:dyDescent="0.25">
      <c r="A56" s="2193"/>
      <c r="B56" s="2195"/>
      <c r="C56" s="2199"/>
      <c r="D56" s="2200"/>
      <c r="E56" s="2201"/>
      <c r="F56" s="2203"/>
      <c r="G56" s="833" t="s">
        <v>88</v>
      </c>
      <c r="H56" s="834" t="s">
        <v>89</v>
      </c>
      <c r="I56" s="833" t="s">
        <v>88</v>
      </c>
      <c r="J56" s="834" t="s">
        <v>89</v>
      </c>
      <c r="K56" s="2209"/>
    </row>
    <row r="57" spans="1:14" ht="32.25" thickBot="1" x14ac:dyDescent="0.25">
      <c r="A57" s="875" t="s">
        <v>921</v>
      </c>
      <c r="B57" s="826" t="s">
        <v>922</v>
      </c>
      <c r="C57" s="2181" t="s">
        <v>923</v>
      </c>
      <c r="D57" s="2182"/>
      <c r="E57" s="2183"/>
      <c r="F57" s="1141">
        <v>1</v>
      </c>
      <c r="G57" s="1141">
        <v>6</v>
      </c>
      <c r="H57" s="1141">
        <v>0</v>
      </c>
      <c r="I57" s="1141">
        <v>3</v>
      </c>
      <c r="J57" s="1142">
        <v>0</v>
      </c>
      <c r="K57" s="1143">
        <v>21</v>
      </c>
    </row>
    <row r="58" spans="1:14" ht="39.950000000000003" customHeight="1" x14ac:dyDescent="0.2">
      <c r="A58" s="819"/>
      <c r="B58" s="820"/>
      <c r="C58" s="2184"/>
      <c r="D58" s="2185"/>
      <c r="E58" s="2186"/>
      <c r="F58" s="1135"/>
      <c r="G58" s="1135"/>
      <c r="H58" s="1126"/>
      <c r="I58" s="1126"/>
      <c r="J58" s="1126"/>
      <c r="K58" s="1127"/>
    </row>
    <row r="59" spans="1:14" ht="39.950000000000003" customHeight="1" x14ac:dyDescent="0.2">
      <c r="A59" s="491"/>
      <c r="B59" s="405"/>
      <c r="C59" s="2173"/>
      <c r="D59" s="2174"/>
      <c r="E59" s="2175"/>
      <c r="F59" s="1139"/>
      <c r="G59" s="1139"/>
      <c r="H59" s="993"/>
      <c r="I59" s="993"/>
      <c r="J59" s="993"/>
      <c r="K59" s="1005"/>
    </row>
    <row r="60" spans="1:14" ht="39.950000000000003" customHeight="1" x14ac:dyDescent="0.2">
      <c r="A60" s="491"/>
      <c r="B60" s="405"/>
      <c r="C60" s="2173"/>
      <c r="D60" s="2174"/>
      <c r="E60" s="2175"/>
      <c r="F60" s="1139"/>
      <c r="G60" s="1139"/>
      <c r="H60" s="993"/>
      <c r="I60" s="993"/>
      <c r="J60" s="993"/>
      <c r="K60" s="1005"/>
    </row>
    <row r="61" spans="1:14" ht="39.950000000000003" customHeight="1" x14ac:dyDescent="0.2">
      <c r="A61" s="491"/>
      <c r="B61" s="405"/>
      <c r="C61" s="2173"/>
      <c r="D61" s="2174"/>
      <c r="E61" s="2175"/>
      <c r="F61" s="1139"/>
      <c r="G61" s="1139"/>
      <c r="H61" s="993"/>
      <c r="I61" s="993"/>
      <c r="J61" s="993"/>
      <c r="K61" s="1005"/>
    </row>
    <row r="62" spans="1:14" ht="39.950000000000003" customHeight="1" x14ac:dyDescent="0.2">
      <c r="A62" s="491"/>
      <c r="B62" s="405"/>
      <c r="C62" s="2173"/>
      <c r="D62" s="2174"/>
      <c r="E62" s="2175"/>
      <c r="F62" s="1139"/>
      <c r="G62" s="1139"/>
      <c r="H62" s="993"/>
      <c r="I62" s="993"/>
      <c r="J62" s="993"/>
      <c r="K62" s="1005"/>
    </row>
    <row r="63" spans="1:14" ht="39.950000000000003" customHeight="1" x14ac:dyDescent="0.2">
      <c r="A63" s="491"/>
      <c r="B63" s="405"/>
      <c r="C63" s="2173"/>
      <c r="D63" s="2174"/>
      <c r="E63" s="2175"/>
      <c r="F63" s="1139"/>
      <c r="G63" s="1139"/>
      <c r="H63" s="993"/>
      <c r="I63" s="993"/>
      <c r="J63" s="993"/>
      <c r="K63" s="1005"/>
    </row>
    <row r="64" spans="1:14" ht="39.950000000000003" customHeight="1" thickBot="1" x14ac:dyDescent="0.25">
      <c r="A64" s="492"/>
      <c r="B64" s="497"/>
      <c r="C64" s="2176"/>
      <c r="D64" s="2177"/>
      <c r="E64" s="2178"/>
      <c r="F64" s="1144"/>
      <c r="G64" s="1144"/>
      <c r="H64" s="995"/>
      <c r="I64" s="995"/>
      <c r="J64" s="995"/>
      <c r="K64" s="1006"/>
    </row>
    <row r="65" spans="1:11" ht="18" thickBot="1" x14ac:dyDescent="0.35">
      <c r="A65" s="2179" t="s">
        <v>246</v>
      </c>
      <c r="B65" s="2179"/>
      <c r="C65" s="2179"/>
      <c r="D65" s="2179"/>
      <c r="E65" s="2180"/>
      <c r="F65" s="1145">
        <f>SUM(F58:F64)</f>
        <v>0</v>
      </c>
      <c r="G65" s="885"/>
      <c r="H65" s="885"/>
      <c r="I65" s="832"/>
      <c r="J65" s="832"/>
      <c r="K65" s="1145">
        <f>SUM(K58:K64)</f>
        <v>0</v>
      </c>
    </row>
  </sheetData>
  <sheetProtection sheet="1" objects="1" scenarios="1"/>
  <mergeCells count="67">
    <mergeCell ref="A1:K1"/>
    <mergeCell ref="A6:K6"/>
    <mergeCell ref="A8:K8"/>
    <mergeCell ref="A10:K10"/>
    <mergeCell ref="A23:K23"/>
    <mergeCell ref="K12:K13"/>
    <mergeCell ref="D12:D13"/>
    <mergeCell ref="B4:C4"/>
    <mergeCell ref="A22:C22"/>
    <mergeCell ref="A9:K9"/>
    <mergeCell ref="A7:K7"/>
    <mergeCell ref="A11:K11"/>
    <mergeCell ref="E26:F26"/>
    <mergeCell ref="G26:H26"/>
    <mergeCell ref="A12:A13"/>
    <mergeCell ref="A24:K24"/>
    <mergeCell ref="C12:C13"/>
    <mergeCell ref="G12:H12"/>
    <mergeCell ref="E12:F12"/>
    <mergeCell ref="A26:A27"/>
    <mergeCell ref="B26:B27"/>
    <mergeCell ref="I26:J26"/>
    <mergeCell ref="B12:B13"/>
    <mergeCell ref="A25:K25"/>
    <mergeCell ref="C26:C27"/>
    <mergeCell ref="D26:D27"/>
    <mergeCell ref="K26:K27"/>
    <mergeCell ref="I12:J12"/>
    <mergeCell ref="A35:C35"/>
    <mergeCell ref="K40:K41"/>
    <mergeCell ref="I40:J40"/>
    <mergeCell ref="F40:F41"/>
    <mergeCell ref="C44:E44"/>
    <mergeCell ref="A39:K39"/>
    <mergeCell ref="A38:K38"/>
    <mergeCell ref="A40:A41"/>
    <mergeCell ref="G40:H40"/>
    <mergeCell ref="A36:K36"/>
    <mergeCell ref="B40:B41"/>
    <mergeCell ref="A51:E51"/>
    <mergeCell ref="C40:E41"/>
    <mergeCell ref="C42:E42"/>
    <mergeCell ref="C43:E43"/>
    <mergeCell ref="C50:E50"/>
    <mergeCell ref="C49:E49"/>
    <mergeCell ref="C48:E48"/>
    <mergeCell ref="C47:E47"/>
    <mergeCell ref="C46:E46"/>
    <mergeCell ref="C45:E45"/>
    <mergeCell ref="A53:K53"/>
    <mergeCell ref="A54:K54"/>
    <mergeCell ref="A55:A56"/>
    <mergeCell ref="B55:B56"/>
    <mergeCell ref="C55:E56"/>
    <mergeCell ref="F55:F56"/>
    <mergeCell ref="G55:H55"/>
    <mergeCell ref="I55:J55"/>
    <mergeCell ref="K55:K56"/>
    <mergeCell ref="C63:E63"/>
    <mergeCell ref="C64:E64"/>
    <mergeCell ref="A65:E65"/>
    <mergeCell ref="C57:E57"/>
    <mergeCell ref="C58:E58"/>
    <mergeCell ref="C59:E59"/>
    <mergeCell ref="C60:E60"/>
    <mergeCell ref="C61:E61"/>
    <mergeCell ref="C62:E62"/>
  </mergeCells>
  <printOptions horizontalCentered="1"/>
  <pageMargins left="0" right="0" top="0.5" bottom="0.5" header="0.25" footer="0.25"/>
  <pageSetup scale="85" fitToHeight="3" orientation="landscape" r:id="rId1"/>
  <headerFooter alignWithMargins="0">
    <oddFooter>&amp;L&amp;8&amp;F&amp;CPage &amp;P&amp;R&amp;8&amp;A</oddFooter>
  </headerFooter>
  <ignoredErrors>
    <ignoredError sqref="K22"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41">
    <pageSetUpPr fitToPage="1"/>
  </sheetPr>
  <dimension ref="A1:U126"/>
  <sheetViews>
    <sheetView zoomScale="110" zoomScaleNormal="110" workbookViewId="0">
      <pane xSplit="8" ySplit="4" topLeftCell="I26" activePane="bottomRight" state="frozen"/>
      <selection activeCell="D37" sqref="D37"/>
      <selection pane="topRight" activeCell="D37" sqref="D37"/>
      <selection pane="bottomLeft" activeCell="D37" sqref="D37"/>
      <selection pane="bottomRight" activeCell="D37" sqref="D37"/>
    </sheetView>
  </sheetViews>
  <sheetFormatPr defaultColWidth="12.83203125" defaultRowHeight="12.75" x14ac:dyDescent="0.2"/>
  <cols>
    <col min="1" max="1" width="16.83203125" customWidth="1"/>
    <col min="2" max="2" width="15.33203125" customWidth="1"/>
    <col min="3" max="3" width="38.83203125" customWidth="1"/>
    <col min="4" max="5" width="12.83203125" customWidth="1"/>
    <col min="6" max="6" width="15.83203125" customWidth="1"/>
    <col min="7" max="7" width="13.83203125" customWidth="1"/>
    <col min="8" max="8" width="12.83203125" customWidth="1"/>
  </cols>
  <sheetData>
    <row r="1" spans="1:16" ht="24" customHeight="1" thickBot="1" x14ac:dyDescent="0.25">
      <c r="A1" s="1785" t="s">
        <v>244</v>
      </c>
      <c r="B1" s="1786"/>
      <c r="C1" s="1786"/>
      <c r="D1" s="1786"/>
      <c r="E1" s="1786"/>
      <c r="F1" s="1786"/>
      <c r="G1" s="1786"/>
      <c r="H1" s="1787"/>
    </row>
    <row r="2" spans="1:16" s="8" customFormat="1" ht="16.149999999999999" customHeight="1" x14ac:dyDescent="0.2">
      <c r="A2" s="320" t="s">
        <v>48</v>
      </c>
      <c r="B2" s="1788" t="str">
        <f>IF('Instructions - READ FIRST'!$C$11="","",'Instructions - READ FIRST'!$C$11)</f>
        <v/>
      </c>
      <c r="C2" s="1788"/>
      <c r="D2" s="1788"/>
      <c r="E2" s="276" t="s">
        <v>7</v>
      </c>
      <c r="F2" s="1788" t="str">
        <f>IF('Instructions - READ FIRST'!$C$13="","",'Instructions - READ FIRST'!$C$13)</f>
        <v/>
      </c>
      <c r="G2" s="1788"/>
      <c r="H2" s="1789"/>
      <c r="J2" s="38"/>
      <c r="M2"/>
      <c r="N2"/>
      <c r="O2"/>
      <c r="P2"/>
    </row>
    <row r="3" spans="1:16" s="8" customFormat="1" ht="16.149999999999999" customHeight="1" thickBot="1" x14ac:dyDescent="0.25">
      <c r="A3" s="321" t="s">
        <v>49</v>
      </c>
      <c r="B3" s="1790" t="str">
        <f>IF('Instructions - READ FIRST'!$C$12="","",'Instructions - READ FIRST'!$C$12)</f>
        <v/>
      </c>
      <c r="C3" s="1790"/>
      <c r="D3" s="1790"/>
      <c r="E3" s="277" t="s">
        <v>2</v>
      </c>
      <c r="F3" s="272" t="str">
        <f>IF('Instructions - READ FIRST'!$C$14="","",'Instructions - READ FIRST'!$C$14)</f>
        <v/>
      </c>
      <c r="G3" s="322" t="s">
        <v>80</v>
      </c>
      <c r="H3" s="275" t="str">
        <f>IF('Instructions - READ FIRST'!$C$15="","",'Instructions - READ FIRST'!$C$15)</f>
        <v/>
      </c>
      <c r="I3"/>
      <c r="J3" s="38"/>
      <c r="K3"/>
      <c r="L3"/>
      <c r="M3"/>
      <c r="N3"/>
      <c r="O3"/>
      <c r="P3"/>
    </row>
    <row r="4" spans="1:16" s="8" customFormat="1" ht="8.1" customHeight="1" thickBot="1" x14ac:dyDescent="0.25">
      <c r="A4" s="2320"/>
      <c r="B4" s="2321"/>
      <c r="C4" s="2321"/>
      <c r="D4" s="2321"/>
      <c r="E4" s="2321"/>
      <c r="F4" s="2321"/>
      <c r="G4" s="2321"/>
      <c r="H4" s="2322"/>
      <c r="I4"/>
      <c r="J4"/>
      <c r="K4"/>
      <c r="L4"/>
      <c r="M4"/>
      <c r="N4"/>
      <c r="O4"/>
      <c r="P4"/>
    </row>
    <row r="5" spans="1:16" ht="50.1" customHeight="1" x14ac:dyDescent="0.2">
      <c r="A5" s="2332" t="s">
        <v>910</v>
      </c>
      <c r="B5" s="2332"/>
      <c r="C5" s="2332"/>
      <c r="D5" s="2332"/>
      <c r="E5" s="2332"/>
      <c r="F5" s="2332"/>
      <c r="G5" s="2332"/>
      <c r="H5" s="2332"/>
    </row>
    <row r="6" spans="1:16" ht="35.1" customHeight="1" thickBot="1" x14ac:dyDescent="0.25">
      <c r="A6" s="2331" t="s">
        <v>911</v>
      </c>
      <c r="B6" s="2331"/>
      <c r="C6" s="2331"/>
      <c r="D6" s="2331"/>
      <c r="E6" s="2331"/>
      <c r="F6" s="2331"/>
      <c r="G6" s="2331"/>
      <c r="H6" s="2331"/>
    </row>
    <row r="7" spans="1:16" s="96" customFormat="1" ht="19.899999999999999" customHeight="1" thickBot="1" x14ac:dyDescent="0.25">
      <c r="A7" s="2323" t="s">
        <v>43</v>
      </c>
      <c r="B7" s="2324"/>
      <c r="C7" s="2325"/>
      <c r="D7" s="2326"/>
      <c r="E7" s="230" t="s">
        <v>3</v>
      </c>
      <c r="F7" s="230" t="s">
        <v>4</v>
      </c>
      <c r="G7" s="230" t="s">
        <v>42</v>
      </c>
      <c r="H7" s="232" t="s">
        <v>50</v>
      </c>
    </row>
    <row r="8" spans="1:16" s="233" customFormat="1" ht="18" customHeight="1" x14ac:dyDescent="0.2">
      <c r="A8" s="2337" t="s">
        <v>467</v>
      </c>
      <c r="B8" s="2338"/>
      <c r="C8" s="2339"/>
      <c r="D8" s="2340"/>
      <c r="E8" s="307" t="s">
        <v>8</v>
      </c>
      <c r="F8" s="308">
        <f>H115</f>
        <v>0</v>
      </c>
      <c r="G8" s="309">
        <v>27.5</v>
      </c>
      <c r="H8" s="265">
        <f>IF(F8&gt;=0,F8*G8,"")</f>
        <v>0</v>
      </c>
      <c r="I8" s="96"/>
      <c r="J8" s="97"/>
      <c r="K8" s="96"/>
      <c r="L8" s="96"/>
      <c r="M8" s="96"/>
      <c r="N8" s="96"/>
      <c r="O8" s="96"/>
      <c r="P8" s="96"/>
    </row>
    <row r="9" spans="1:16" s="233" customFormat="1" ht="18" customHeight="1" thickBot="1" x14ac:dyDescent="0.25">
      <c r="A9" s="2258" t="s">
        <v>468</v>
      </c>
      <c r="B9" s="2259"/>
      <c r="C9" s="2260"/>
      <c r="D9" s="2261"/>
      <c r="E9" s="310" t="s">
        <v>8</v>
      </c>
      <c r="F9" s="311">
        <f>F124</f>
        <v>0</v>
      </c>
      <c r="G9" s="312">
        <v>0.5</v>
      </c>
      <c r="H9" s="245">
        <f>IF(F9&gt;=0,F9*G9,"")</f>
        <v>0</v>
      </c>
      <c r="I9" s="96"/>
      <c r="J9" s="97"/>
      <c r="K9" s="96"/>
      <c r="L9" s="96"/>
      <c r="M9" s="96"/>
      <c r="N9" s="96"/>
      <c r="O9" s="96"/>
      <c r="P9" s="96"/>
    </row>
    <row r="10" spans="1:16" s="96" customFormat="1" ht="18" customHeight="1" x14ac:dyDescent="0.2">
      <c r="A10" s="2275" t="s">
        <v>86</v>
      </c>
      <c r="B10" s="2276"/>
      <c r="C10" s="2277"/>
      <c r="D10" s="2278"/>
      <c r="E10" s="257" t="s">
        <v>8</v>
      </c>
      <c r="F10" s="241">
        <v>0</v>
      </c>
      <c r="G10" s="235">
        <v>300</v>
      </c>
      <c r="H10" s="242">
        <f>IF(AND(F10&gt;=0,F10="-"),"",F10*G10)</f>
        <v>0</v>
      </c>
    </row>
    <row r="11" spans="1:16" s="96" customFormat="1" ht="18" customHeight="1" thickBot="1" x14ac:dyDescent="0.25">
      <c r="A11" s="2266" t="s">
        <v>85</v>
      </c>
      <c r="B11" s="2267"/>
      <c r="C11" s="2268"/>
      <c r="D11" s="2269"/>
      <c r="E11" s="255" t="s">
        <v>9</v>
      </c>
      <c r="F11" s="243">
        <v>0</v>
      </c>
      <c r="G11" s="244">
        <v>1000</v>
      </c>
      <c r="H11" s="245">
        <f>IF(AND(F11&gt;=0,F11="-"),"",F11*G11)</f>
        <v>0</v>
      </c>
    </row>
    <row r="12" spans="1:16" s="96" customFormat="1" ht="18" customHeight="1" thickTop="1" x14ac:dyDescent="0.2">
      <c r="A12" s="2262" t="s">
        <v>51</v>
      </c>
      <c r="B12" s="2263"/>
      <c r="C12" s="2264"/>
      <c r="D12" s="2265"/>
      <c r="E12" s="256" t="s">
        <v>8</v>
      </c>
      <c r="F12" s="237">
        <f>'BARRIER &amp; GUARDRAIL'!J80</f>
        <v>0</v>
      </c>
      <c r="G12" s="238">
        <v>450</v>
      </c>
      <c r="H12" s="239">
        <f t="shared" ref="H12:H18" si="0">IF(F12&gt;=0,F12*G12,"")</f>
        <v>0</v>
      </c>
    </row>
    <row r="13" spans="1:16" s="96" customFormat="1" ht="18" customHeight="1" x14ac:dyDescent="0.2">
      <c r="A13" s="2275" t="s">
        <v>52</v>
      </c>
      <c r="B13" s="2276"/>
      <c r="C13" s="2277"/>
      <c r="D13" s="2278"/>
      <c r="E13" s="256" t="s">
        <v>8</v>
      </c>
      <c r="F13" s="237">
        <f>'BARRIER &amp; GUARDRAIL'!I80</f>
        <v>0</v>
      </c>
      <c r="G13" s="238">
        <v>350</v>
      </c>
      <c r="H13" s="240">
        <f t="shared" si="0"/>
        <v>0</v>
      </c>
      <c r="J13" s="97"/>
    </row>
    <row r="14" spans="1:16" s="96" customFormat="1" ht="18" customHeight="1" thickBot="1" x14ac:dyDescent="0.25">
      <c r="A14" s="2266" t="s">
        <v>53</v>
      </c>
      <c r="B14" s="2267"/>
      <c r="C14" s="2268"/>
      <c r="D14" s="2269"/>
      <c r="E14" s="258" t="s">
        <v>8</v>
      </c>
      <c r="F14" s="243">
        <v>0</v>
      </c>
      <c r="G14" s="244">
        <v>3000</v>
      </c>
      <c r="H14" s="236">
        <f>IF(AND(F14&gt;=0,F14="-"),"",F14*G14)</f>
        <v>0</v>
      </c>
      <c r="J14" s="97"/>
    </row>
    <row r="15" spans="1:16" s="96" customFormat="1" ht="18" customHeight="1" thickTop="1" x14ac:dyDescent="0.2">
      <c r="A15" s="2262" t="s">
        <v>54</v>
      </c>
      <c r="B15" s="2263"/>
      <c r="C15" s="2264"/>
      <c r="D15" s="2265"/>
      <c r="E15" s="257" t="s">
        <v>8</v>
      </c>
      <c r="F15" s="241">
        <v>0</v>
      </c>
      <c r="G15" s="235">
        <v>200</v>
      </c>
      <c r="H15" s="242">
        <f>IF(AND(F15&gt;=0,F15="-"),"",F15*G15)</f>
        <v>0</v>
      </c>
    </row>
    <row r="16" spans="1:16" s="96" customFormat="1" ht="18" customHeight="1" x14ac:dyDescent="0.2">
      <c r="A16" s="2275" t="s">
        <v>562</v>
      </c>
      <c r="B16" s="2276"/>
      <c r="C16" s="2277"/>
      <c r="D16" s="2278"/>
      <c r="E16" s="256" t="s">
        <v>71</v>
      </c>
      <c r="F16" s="246">
        <v>0</v>
      </c>
      <c r="G16" s="238">
        <v>3</v>
      </c>
      <c r="H16" s="240">
        <f>IF(AND(F16&gt;=0,F16="-"),"",F16*G16)</f>
        <v>0</v>
      </c>
    </row>
    <row r="17" spans="1:11" s="96" customFormat="1" ht="18" customHeight="1" thickBot="1" x14ac:dyDescent="0.25">
      <c r="A17" s="2266" t="s">
        <v>57</v>
      </c>
      <c r="B17" s="2267"/>
      <c r="C17" s="2268"/>
      <c r="D17" s="2269"/>
      <c r="E17" s="258" t="s">
        <v>71</v>
      </c>
      <c r="F17" s="243">
        <v>0</v>
      </c>
      <c r="G17" s="244">
        <v>7.5</v>
      </c>
      <c r="H17" s="236">
        <f>IF(AND(F17&gt;=0,F17="-"),"",F17*G17)</f>
        <v>0</v>
      </c>
    </row>
    <row r="18" spans="1:11" s="96" customFormat="1" ht="18" customHeight="1" thickTop="1" x14ac:dyDescent="0.2">
      <c r="A18" s="2262" t="s">
        <v>55</v>
      </c>
      <c r="B18" s="2263"/>
      <c r="C18" s="2264"/>
      <c r="D18" s="2265"/>
      <c r="E18" s="257" t="s">
        <v>71</v>
      </c>
      <c r="F18" s="241">
        <v>0</v>
      </c>
      <c r="G18" s="235">
        <v>3.5</v>
      </c>
      <c r="H18" s="242">
        <f t="shared" si="0"/>
        <v>0</v>
      </c>
    </row>
    <row r="19" spans="1:11" s="96" customFormat="1" ht="18" customHeight="1" x14ac:dyDescent="0.2">
      <c r="A19" s="2333" t="s">
        <v>56</v>
      </c>
      <c r="B19" s="2334"/>
      <c r="C19" s="2335"/>
      <c r="D19" s="2336"/>
      <c r="E19" s="780" t="s">
        <v>10</v>
      </c>
      <c r="F19" s="783">
        <v>0</v>
      </c>
      <c r="G19" s="781"/>
      <c r="H19" s="782"/>
    </row>
    <row r="20" spans="1:11" s="96" customFormat="1" ht="18" customHeight="1" thickBot="1" x14ac:dyDescent="0.25">
      <c r="A20" s="2327" t="s">
        <v>220</v>
      </c>
      <c r="B20" s="2328"/>
      <c r="C20" s="2329"/>
      <c r="D20" s="2330"/>
      <c r="E20" s="288" t="s">
        <v>8</v>
      </c>
      <c r="F20" s="289">
        <v>0</v>
      </c>
      <c r="G20" s="290">
        <v>30</v>
      </c>
      <c r="H20" s="266">
        <f>IF(F20&gt;=0,F20*G20,"")</f>
        <v>0</v>
      </c>
      <c r="J20" s="97"/>
    </row>
    <row r="21" spans="1:11" ht="9.9499999999999993" customHeight="1" thickBot="1" x14ac:dyDescent="0.25">
      <c r="A21" s="2287"/>
      <c r="B21" s="2288"/>
      <c r="C21" s="2288"/>
      <c r="D21" s="2288"/>
      <c r="E21" s="2288"/>
      <c r="F21" s="2288"/>
      <c r="G21" s="2288"/>
      <c r="H21" s="2288"/>
    </row>
    <row r="22" spans="1:11" ht="19.899999999999999" customHeight="1" thickBot="1" x14ac:dyDescent="0.25">
      <c r="A22" s="2289" t="s">
        <v>0</v>
      </c>
      <c r="B22" s="2290"/>
      <c r="C22" s="2290"/>
      <c r="D22" s="2290"/>
      <c r="E22" s="2290"/>
      <c r="F22" s="2290"/>
      <c r="G22" s="2290"/>
      <c r="H22" s="2291"/>
    </row>
    <row r="23" spans="1:11" s="96" customFormat="1" ht="18" customHeight="1" thickBot="1" x14ac:dyDescent="0.25">
      <c r="A23" s="2253" t="s">
        <v>43</v>
      </c>
      <c r="B23" s="2254"/>
      <c r="C23" s="2254"/>
      <c r="D23" s="2254"/>
      <c r="E23" s="231" t="s">
        <v>3</v>
      </c>
      <c r="F23" s="231" t="s">
        <v>4</v>
      </c>
      <c r="G23" s="231" t="s">
        <v>42</v>
      </c>
      <c r="H23" s="259" t="s">
        <v>50</v>
      </c>
    </row>
    <row r="24" spans="1:11" s="96" customFormat="1" ht="16.149999999999999" customHeight="1" x14ac:dyDescent="0.2">
      <c r="A24" s="2250"/>
      <c r="B24" s="2251"/>
      <c r="C24" s="2252"/>
      <c r="D24" s="2252"/>
      <c r="E24" s="262"/>
      <c r="F24" s="263">
        <v>0</v>
      </c>
      <c r="G24" s="264">
        <v>0</v>
      </c>
      <c r="H24" s="265">
        <f t="shared" ref="H24:H30" si="1">IF(F24&gt;=0,F24*G24,"")</f>
        <v>0</v>
      </c>
      <c r="J24" s="97"/>
    </row>
    <row r="25" spans="1:11" s="96" customFormat="1" ht="16.149999999999999" customHeight="1" x14ac:dyDescent="0.2">
      <c r="A25" s="2247"/>
      <c r="B25" s="2248"/>
      <c r="C25" s="2249"/>
      <c r="D25" s="2249"/>
      <c r="E25" s="247"/>
      <c r="F25" s="251">
        <v>0</v>
      </c>
      <c r="G25" s="249">
        <v>0</v>
      </c>
      <c r="H25" s="240">
        <f t="shared" si="1"/>
        <v>0</v>
      </c>
      <c r="J25" s="97"/>
    </row>
    <row r="26" spans="1:11" s="96" customFormat="1" ht="16.149999999999999" customHeight="1" x14ac:dyDescent="0.2">
      <c r="A26" s="2247"/>
      <c r="B26" s="2248"/>
      <c r="C26" s="2249"/>
      <c r="D26" s="2249"/>
      <c r="E26" s="247"/>
      <c r="F26" s="251">
        <v>0</v>
      </c>
      <c r="G26" s="249">
        <v>0</v>
      </c>
      <c r="H26" s="240">
        <f t="shared" si="1"/>
        <v>0</v>
      </c>
    </row>
    <row r="27" spans="1:11" s="96" customFormat="1" ht="16.149999999999999" customHeight="1" x14ac:dyDescent="0.2">
      <c r="A27" s="2247"/>
      <c r="B27" s="2248"/>
      <c r="C27" s="2249"/>
      <c r="D27" s="2249"/>
      <c r="E27" s="247"/>
      <c r="F27" s="251">
        <v>0</v>
      </c>
      <c r="G27" s="249">
        <v>0</v>
      </c>
      <c r="H27" s="240">
        <f t="shared" si="1"/>
        <v>0</v>
      </c>
    </row>
    <row r="28" spans="1:11" s="96" customFormat="1" ht="16.149999999999999" customHeight="1" x14ac:dyDescent="0.2">
      <c r="A28" s="2247"/>
      <c r="B28" s="2248"/>
      <c r="C28" s="2249"/>
      <c r="D28" s="2249"/>
      <c r="E28" s="247"/>
      <c r="F28" s="251">
        <v>0</v>
      </c>
      <c r="G28" s="249">
        <v>0</v>
      </c>
      <c r="H28" s="240">
        <f t="shared" si="1"/>
        <v>0</v>
      </c>
    </row>
    <row r="29" spans="1:11" s="96" customFormat="1" ht="16.149999999999999" customHeight="1" x14ac:dyDescent="0.2">
      <c r="A29" s="2247"/>
      <c r="B29" s="2248"/>
      <c r="C29" s="2249"/>
      <c r="D29" s="2249"/>
      <c r="E29" s="247"/>
      <c r="F29" s="251">
        <v>0</v>
      </c>
      <c r="G29" s="249">
        <v>0</v>
      </c>
      <c r="H29" s="240">
        <f t="shared" si="1"/>
        <v>0</v>
      </c>
    </row>
    <row r="30" spans="1:11" s="96" customFormat="1" ht="16.149999999999999" customHeight="1" thickBot="1" x14ac:dyDescent="0.25">
      <c r="A30" s="2272"/>
      <c r="B30" s="2273"/>
      <c r="C30" s="2274"/>
      <c r="D30" s="2274"/>
      <c r="E30" s="248"/>
      <c r="F30" s="252">
        <v>0</v>
      </c>
      <c r="G30" s="250">
        <v>0</v>
      </c>
      <c r="H30" s="266">
        <f t="shared" si="1"/>
        <v>0</v>
      </c>
    </row>
    <row r="31" spans="1:11" ht="18" customHeight="1" thickBot="1" x14ac:dyDescent="0.25">
      <c r="A31" s="2282"/>
      <c r="B31" s="2282"/>
      <c r="C31" s="2282"/>
      <c r="D31" s="31"/>
      <c r="E31" s="260" t="s">
        <v>225</v>
      </c>
      <c r="F31" s="261"/>
      <c r="G31" s="2344">
        <f>SUM(H8:H20,H24:H30)</f>
        <v>0</v>
      </c>
      <c r="H31" s="2345"/>
      <c r="K31" s="54"/>
    </row>
    <row r="32" spans="1:11" ht="12" customHeight="1" thickBot="1" x14ac:dyDescent="0.25">
      <c r="A32" s="2346"/>
      <c r="B32" s="2346"/>
      <c r="C32" s="2346"/>
      <c r="D32" s="2346"/>
      <c r="E32" s="2346"/>
      <c r="F32" s="2346"/>
      <c r="G32" s="2346"/>
      <c r="H32" s="2346"/>
    </row>
    <row r="33" spans="1:21" ht="20.100000000000001" customHeight="1" thickBot="1" x14ac:dyDescent="0.25">
      <c r="A33" s="792"/>
      <c r="B33" s="792"/>
      <c r="C33" s="792"/>
      <c r="D33" s="2286" t="s">
        <v>589</v>
      </c>
      <c r="E33" s="2286"/>
      <c r="F33" s="794" t="s">
        <v>588</v>
      </c>
      <c r="G33" s="793"/>
      <c r="H33" s="793"/>
    </row>
    <row r="34" spans="1:21" s="96" customFormat="1" ht="19.899999999999999" customHeight="1" thickBot="1" x14ac:dyDescent="0.25">
      <c r="A34" s="2283" t="s">
        <v>590</v>
      </c>
      <c r="B34" s="2284"/>
      <c r="C34" s="2285"/>
      <c r="D34" s="2347"/>
      <c r="E34" s="2348"/>
      <c r="F34" s="802"/>
      <c r="G34" s="2270">
        <f>D34*F34</f>
        <v>0</v>
      </c>
      <c r="H34" s="2271"/>
    </row>
    <row r="35" spans="1:21" s="96" customFormat="1" ht="20.100000000000001" customHeight="1" thickBot="1" x14ac:dyDescent="0.25">
      <c r="A35" s="2279" t="s">
        <v>594</v>
      </c>
      <c r="B35" s="2280"/>
      <c r="C35" s="2280"/>
      <c r="D35" s="2280"/>
      <c r="E35" s="2280"/>
      <c r="F35" s="2280"/>
      <c r="G35" s="2280"/>
      <c r="H35" s="2281"/>
      <c r="I35" s="234"/>
    </row>
    <row r="36" spans="1:21" s="233" customFormat="1" ht="19.899999999999999" customHeight="1" thickBot="1" x14ac:dyDescent="0.25">
      <c r="A36" s="800"/>
      <c r="B36" s="801"/>
      <c r="C36" s="2284" t="s">
        <v>593</v>
      </c>
      <c r="D36" s="2284"/>
      <c r="E36" s="2284"/>
      <c r="F36" s="799"/>
      <c r="G36" s="2270">
        <v>0</v>
      </c>
      <c r="H36" s="2271"/>
      <c r="I36" s="96"/>
      <c r="J36" s="96"/>
      <c r="K36" s="96"/>
      <c r="L36" s="96"/>
      <c r="M36" s="96"/>
      <c r="N36" s="96"/>
      <c r="O36" s="96"/>
      <c r="P36" s="96"/>
    </row>
    <row r="37" spans="1:21" s="5" customFormat="1" ht="8.1" customHeight="1" thickBot="1" x14ac:dyDescent="0.25">
      <c r="A37" s="798"/>
      <c r="B37" s="798"/>
      <c r="C37" s="798"/>
      <c r="D37" s="798"/>
      <c r="E37" s="798"/>
      <c r="F37" s="795"/>
      <c r="G37" s="796"/>
      <c r="H37" s="797"/>
      <c r="I37"/>
      <c r="J37"/>
      <c r="K37"/>
      <c r="L37"/>
      <c r="M37"/>
      <c r="N37"/>
      <c r="O37"/>
      <c r="P37"/>
    </row>
    <row r="38" spans="1:21" ht="20.100000000000001" customHeight="1" thickBot="1" x14ac:dyDescent="0.25">
      <c r="A38" s="2349" t="s">
        <v>591</v>
      </c>
      <c r="B38" s="2350"/>
      <c r="C38" s="2351"/>
      <c r="D38" s="2351"/>
      <c r="E38" s="2351"/>
      <c r="F38" s="2255"/>
      <c r="G38" s="2256"/>
      <c r="H38" s="2257"/>
    </row>
    <row r="39" spans="1:21" ht="54.95" customHeight="1" x14ac:dyDescent="0.2">
      <c r="A39" s="2243" t="s">
        <v>595</v>
      </c>
      <c r="B39" s="2243"/>
      <c r="C39" s="2243"/>
      <c r="D39" s="2243"/>
      <c r="E39" s="2243"/>
      <c r="F39" s="2243"/>
      <c r="G39" s="2243"/>
      <c r="H39" s="2243"/>
    </row>
    <row r="40" spans="1:21" ht="12" customHeight="1" thickBot="1" x14ac:dyDescent="0.25">
      <c r="A40" s="2352"/>
      <c r="B40" s="2352"/>
      <c r="C40" s="2352"/>
      <c r="D40" s="2352"/>
      <c r="E40" s="2352"/>
      <c r="F40" s="2352"/>
      <c r="G40" s="2352"/>
      <c r="H40" s="2352"/>
      <c r="J40" s="64"/>
      <c r="K40" s="64"/>
      <c r="L40" s="64"/>
      <c r="M40" s="64"/>
    </row>
    <row r="41" spans="1:21" ht="21.95" customHeight="1" thickBot="1" x14ac:dyDescent="0.3">
      <c r="A41" s="2244" t="s">
        <v>82</v>
      </c>
      <c r="B41" s="2245"/>
      <c r="C41" s="2245"/>
      <c r="D41" s="2245"/>
      <c r="E41" s="2245"/>
      <c r="F41" s="2245"/>
      <c r="G41" s="2245"/>
      <c r="H41" s="2246"/>
      <c r="I41" s="63" t="s">
        <v>174</v>
      </c>
      <c r="J41" s="64"/>
      <c r="K41" s="64"/>
      <c r="L41" s="64"/>
      <c r="M41" s="64"/>
    </row>
    <row r="42" spans="1:21" ht="13.5" customHeight="1" x14ac:dyDescent="0.2">
      <c r="A42" s="2294"/>
      <c r="B42" s="2295"/>
      <c r="C42" s="2295"/>
      <c r="D42" s="2295"/>
      <c r="E42" s="2295"/>
      <c r="F42" s="2295"/>
      <c r="G42" s="2295"/>
      <c r="H42" s="2296"/>
      <c r="M42" s="11"/>
      <c r="N42" s="29"/>
      <c r="O42" s="7"/>
      <c r="P42" s="7"/>
      <c r="Q42" s="7"/>
      <c r="R42" s="7"/>
      <c r="S42" s="7"/>
      <c r="T42" s="7"/>
      <c r="U42" s="7"/>
    </row>
    <row r="43" spans="1:21" x14ac:dyDescent="0.2">
      <c r="A43" s="2297"/>
      <c r="B43" s="2298"/>
      <c r="C43" s="2298"/>
      <c r="D43" s="2298"/>
      <c r="E43" s="2298"/>
      <c r="F43" s="2298"/>
      <c r="G43" s="2298"/>
      <c r="H43" s="2299"/>
      <c r="M43" s="11"/>
      <c r="N43" s="29"/>
      <c r="O43" s="7"/>
      <c r="P43" s="7"/>
      <c r="Q43" s="7"/>
      <c r="R43" s="7"/>
      <c r="S43" s="7"/>
      <c r="T43" s="7"/>
      <c r="U43" s="7"/>
    </row>
    <row r="44" spans="1:21" x14ac:dyDescent="0.2">
      <c r="A44" s="2297"/>
      <c r="B44" s="2298"/>
      <c r="C44" s="2298"/>
      <c r="D44" s="2298"/>
      <c r="E44" s="2298"/>
      <c r="F44" s="2298"/>
      <c r="G44" s="2298"/>
      <c r="H44" s="2299"/>
      <c r="M44" s="11"/>
      <c r="N44" s="29"/>
      <c r="O44" s="7"/>
      <c r="P44" s="7"/>
      <c r="Q44" s="7"/>
      <c r="R44" s="7"/>
      <c r="S44" s="7"/>
      <c r="T44" s="7"/>
      <c r="U44" s="7"/>
    </row>
    <row r="45" spans="1:21" x14ac:dyDescent="0.2">
      <c r="A45" s="291"/>
      <c r="B45" s="330"/>
      <c r="C45" s="330"/>
      <c r="D45" s="330"/>
      <c r="E45" s="330"/>
      <c r="F45" s="330"/>
      <c r="G45" s="330"/>
      <c r="H45" s="331"/>
      <c r="M45" s="11"/>
      <c r="N45" s="29"/>
      <c r="O45" s="7"/>
      <c r="P45" s="7"/>
      <c r="Q45" s="7"/>
      <c r="R45" s="7"/>
      <c r="S45" s="7"/>
      <c r="T45" s="7"/>
      <c r="U45" s="7"/>
    </row>
    <row r="46" spans="1:21" x14ac:dyDescent="0.2">
      <c r="A46" s="291"/>
      <c r="B46" s="330"/>
      <c r="C46" s="330"/>
      <c r="D46" s="330"/>
      <c r="E46" s="330"/>
      <c r="F46" s="330"/>
      <c r="G46" s="330"/>
      <c r="H46" s="331"/>
      <c r="M46" s="11"/>
      <c r="N46" s="29"/>
      <c r="O46" s="7"/>
      <c r="P46" s="7"/>
      <c r="Q46" s="7"/>
      <c r="R46" s="7"/>
      <c r="S46" s="7"/>
      <c r="T46" s="7"/>
      <c r="U46" s="7"/>
    </row>
    <row r="47" spans="1:21" x14ac:dyDescent="0.2">
      <c r="A47" s="291"/>
      <c r="B47" s="330"/>
      <c r="C47" s="330"/>
      <c r="D47" s="330"/>
      <c r="E47" s="330"/>
      <c r="F47" s="330"/>
      <c r="G47" s="330"/>
      <c r="H47" s="331"/>
      <c r="M47" s="11"/>
      <c r="N47" s="29"/>
      <c r="O47" s="7"/>
      <c r="P47" s="7"/>
      <c r="Q47" s="7"/>
      <c r="R47" s="7"/>
      <c r="S47" s="7"/>
      <c r="T47" s="7"/>
      <c r="U47" s="7"/>
    </row>
    <row r="48" spans="1:21" ht="13.5" thickBot="1" x14ac:dyDescent="0.25">
      <c r="A48" s="292"/>
      <c r="B48" s="332"/>
      <c r="C48" s="332"/>
      <c r="D48" s="332"/>
      <c r="E48" s="332"/>
      <c r="F48" s="332"/>
      <c r="G48" s="332"/>
      <c r="H48" s="333"/>
      <c r="M48" s="11"/>
      <c r="N48" s="29"/>
      <c r="O48" s="7"/>
      <c r="P48" s="7"/>
      <c r="Q48" s="7"/>
      <c r="R48" s="7"/>
      <c r="S48" s="7"/>
      <c r="T48" s="7"/>
      <c r="U48" s="7"/>
    </row>
    <row r="49" spans="1:21" ht="13.5" thickBot="1" x14ac:dyDescent="0.25">
      <c r="A49" s="31"/>
      <c r="B49" s="31"/>
      <c r="C49" s="31"/>
      <c r="D49" s="31"/>
      <c r="E49" s="31"/>
      <c r="F49" s="31"/>
      <c r="G49" s="31"/>
      <c r="H49" s="31"/>
      <c r="M49" s="11"/>
      <c r="N49" s="29"/>
      <c r="O49" s="7"/>
      <c r="P49" s="7"/>
      <c r="Q49" s="7"/>
      <c r="R49" s="7"/>
      <c r="S49" s="7"/>
      <c r="T49" s="7"/>
      <c r="U49" s="7"/>
    </row>
    <row r="50" spans="1:21" ht="24.95" customHeight="1" thickBot="1" x14ac:dyDescent="0.25">
      <c r="A50" s="2303" t="s">
        <v>425</v>
      </c>
      <c r="B50" s="2304"/>
      <c r="C50" s="2304"/>
      <c r="D50" s="2304"/>
      <c r="E50" s="2304"/>
      <c r="F50" s="2304"/>
      <c r="G50" s="2304"/>
      <c r="H50" s="2305"/>
    </row>
    <row r="51" spans="1:21" ht="24" customHeight="1" x14ac:dyDescent="0.25">
      <c r="A51" s="2300" t="s">
        <v>431</v>
      </c>
      <c r="B51" s="2301"/>
      <c r="C51" s="2301"/>
      <c r="D51" s="2301"/>
      <c r="E51" s="2301"/>
      <c r="F51" s="2301"/>
      <c r="G51" s="2301"/>
      <c r="H51" s="2302"/>
    </row>
    <row r="52" spans="1:21" s="26" customFormat="1" ht="14.1" customHeight="1" x14ac:dyDescent="0.2">
      <c r="A52" s="293"/>
      <c r="B52" s="79"/>
      <c r="C52" s="79"/>
      <c r="D52" s="12"/>
      <c r="E52" s="12"/>
      <c r="F52" s="12"/>
      <c r="G52" s="12"/>
      <c r="H52" s="294"/>
    </row>
    <row r="53" spans="1:21" ht="14.1" customHeight="1" x14ac:dyDescent="0.2">
      <c r="A53" s="297"/>
      <c r="B53" s="80"/>
      <c r="C53" s="80"/>
      <c r="D53" s="12"/>
      <c r="E53" s="12"/>
      <c r="F53" s="12"/>
      <c r="G53" s="12"/>
      <c r="H53" s="294"/>
    </row>
    <row r="54" spans="1:21" ht="14.1" customHeight="1" x14ac:dyDescent="0.2">
      <c r="A54" s="323"/>
      <c r="B54" s="12"/>
      <c r="C54" s="12"/>
      <c r="D54" s="12"/>
      <c r="E54" s="12"/>
      <c r="F54" s="12"/>
      <c r="G54" s="12"/>
      <c r="H54" s="294"/>
      <c r="I54" s="28"/>
    </row>
    <row r="55" spans="1:21" ht="14.1" customHeight="1" x14ac:dyDescent="0.2">
      <c r="A55" s="323"/>
      <c r="B55" s="12"/>
      <c r="C55" s="12"/>
      <c r="D55" s="12"/>
      <c r="E55" s="12"/>
      <c r="F55" s="12"/>
      <c r="G55" s="12"/>
      <c r="H55" s="294"/>
    </row>
    <row r="56" spans="1:21" ht="14.1" customHeight="1" x14ac:dyDescent="0.2">
      <c r="A56" s="323"/>
      <c r="B56" s="12"/>
      <c r="C56" s="12"/>
      <c r="D56" s="12"/>
      <c r="E56" s="12"/>
      <c r="F56" s="12"/>
      <c r="G56" s="12"/>
      <c r="H56" s="294"/>
    </row>
    <row r="57" spans="1:21" ht="14.1" customHeight="1" x14ac:dyDescent="0.2">
      <c r="A57" s="323"/>
      <c r="B57" s="12"/>
      <c r="C57" s="12"/>
      <c r="D57" s="12"/>
      <c r="E57" s="12"/>
      <c r="F57" s="12"/>
      <c r="G57" s="12"/>
      <c r="H57" s="294"/>
    </row>
    <row r="58" spans="1:21" ht="14.1" customHeight="1" x14ac:dyDescent="0.2">
      <c r="A58" s="323"/>
      <c r="B58" s="12"/>
      <c r="C58" s="12"/>
      <c r="D58" s="12"/>
      <c r="E58" s="12"/>
      <c r="F58" s="12"/>
      <c r="G58" s="12"/>
      <c r="H58" s="30"/>
    </row>
    <row r="59" spans="1:21" ht="14.1" customHeight="1" x14ac:dyDescent="0.2">
      <c r="A59" s="323"/>
      <c r="B59" s="12"/>
      <c r="C59" s="12"/>
      <c r="D59" s="12"/>
      <c r="E59" s="12"/>
      <c r="F59" s="12"/>
      <c r="G59" s="12"/>
      <c r="H59" s="30"/>
    </row>
    <row r="60" spans="1:21" ht="14.1" customHeight="1" x14ac:dyDescent="0.2">
      <c r="A60" s="297"/>
      <c r="B60" s="80"/>
      <c r="C60" s="80"/>
      <c r="D60" s="12"/>
      <c r="E60" s="12"/>
      <c r="F60" s="12"/>
      <c r="G60" s="12"/>
      <c r="H60" s="30"/>
    </row>
    <row r="61" spans="1:21" ht="14.1" customHeight="1" x14ac:dyDescent="0.2">
      <c r="A61" s="297"/>
      <c r="B61" s="80"/>
      <c r="C61" s="80"/>
      <c r="D61" s="12"/>
      <c r="E61" s="12"/>
      <c r="F61" s="12"/>
      <c r="G61" s="12"/>
      <c r="H61" s="30"/>
    </row>
    <row r="62" spans="1:21" ht="14.1" customHeight="1" x14ac:dyDescent="0.2">
      <c r="A62" s="297"/>
      <c r="B62" s="80"/>
      <c r="C62" s="80"/>
      <c r="D62" s="12"/>
      <c r="E62" s="12"/>
      <c r="F62" s="12"/>
      <c r="G62" s="12"/>
      <c r="H62" s="30"/>
    </row>
    <row r="63" spans="1:21" ht="14.1" customHeight="1" x14ac:dyDescent="0.2">
      <c r="A63" s="297"/>
      <c r="B63" s="80"/>
      <c r="C63" s="80"/>
      <c r="D63" s="12"/>
      <c r="E63" s="12"/>
      <c r="F63" s="12"/>
      <c r="G63" s="12"/>
      <c r="H63" s="30"/>
    </row>
    <row r="64" spans="1:21" ht="14.1" customHeight="1" x14ac:dyDescent="0.2">
      <c r="A64" s="293"/>
      <c r="B64" s="79"/>
      <c r="C64" s="79"/>
      <c r="D64" s="12"/>
      <c r="E64" s="12"/>
      <c r="F64" s="12"/>
      <c r="G64" s="12"/>
      <c r="H64" s="30"/>
    </row>
    <row r="65" spans="1:8" ht="8.1" customHeight="1" x14ac:dyDescent="0.2">
      <c r="A65" s="323"/>
      <c r="B65" s="12"/>
      <c r="C65" s="75"/>
      <c r="D65" s="56"/>
      <c r="E65" s="56"/>
      <c r="F65" s="58"/>
      <c r="G65" s="12"/>
      <c r="H65" s="55"/>
    </row>
    <row r="66" spans="1:8" ht="18" customHeight="1" thickBot="1" x14ac:dyDescent="0.25">
      <c r="A66" s="2292" t="s">
        <v>434</v>
      </c>
      <c r="B66" s="2293"/>
      <c r="C66" s="2308" t="s">
        <v>437</v>
      </c>
      <c r="D66" s="2308"/>
      <c r="E66" s="2308"/>
      <c r="F66" s="2308"/>
      <c r="G66" s="2308"/>
      <c r="H66" s="2309"/>
    </row>
    <row r="67" spans="1:8" ht="15.95" customHeight="1" x14ac:dyDescent="0.2">
      <c r="A67" s="296" t="s">
        <v>204</v>
      </c>
      <c r="B67" s="334"/>
      <c r="C67" s="2314" t="s">
        <v>426</v>
      </c>
      <c r="D67" s="2306" t="s">
        <v>58</v>
      </c>
      <c r="E67" s="2310" t="s">
        <v>424</v>
      </c>
      <c r="F67" s="2306" t="s">
        <v>73</v>
      </c>
      <c r="G67" s="2306" t="s">
        <v>66</v>
      </c>
      <c r="H67" s="2312" t="s">
        <v>28</v>
      </c>
    </row>
    <row r="68" spans="1:8" ht="15.95" customHeight="1" thickBot="1" x14ac:dyDescent="0.25">
      <c r="A68" s="324" t="s">
        <v>429</v>
      </c>
      <c r="B68" s="298"/>
      <c r="C68" s="2315"/>
      <c r="D68" s="2307"/>
      <c r="E68" s="2311"/>
      <c r="F68" s="2307"/>
      <c r="G68" s="2307"/>
      <c r="H68" s="2313"/>
    </row>
    <row r="69" spans="1:8" ht="14.1" customHeight="1" x14ac:dyDescent="0.2">
      <c r="A69" s="323"/>
      <c r="B69" s="12"/>
      <c r="C69" s="299" t="s">
        <v>427</v>
      </c>
      <c r="D69" s="1146"/>
      <c r="E69" s="1147">
        <f>ROUNDUP($B$67/3,0)</f>
        <v>0</v>
      </c>
      <c r="F69" s="1146"/>
      <c r="G69" s="1148" t="str">
        <f t="shared" ref="G69:G75" si="2">IF(D69=0,"",MROUND(D69*(E69/F69),1)+1)</f>
        <v/>
      </c>
      <c r="H69" s="1149" t="str">
        <f>G69</f>
        <v/>
      </c>
    </row>
    <row r="70" spans="1:8" ht="14.1" customHeight="1" x14ac:dyDescent="0.2">
      <c r="A70" s="323"/>
      <c r="B70" s="12"/>
      <c r="C70" s="300" t="s">
        <v>427</v>
      </c>
      <c r="D70" s="1115"/>
      <c r="E70" s="1150">
        <f>ROUNDUP($B$67/3,0)</f>
        <v>0</v>
      </c>
      <c r="F70" s="1115"/>
      <c r="G70" s="1151" t="str">
        <f t="shared" si="2"/>
        <v/>
      </c>
      <c r="H70" s="1152" t="str">
        <f t="shared" ref="H70:H80" si="3">G70</f>
        <v/>
      </c>
    </row>
    <row r="71" spans="1:8" ht="14.1" customHeight="1" x14ac:dyDescent="0.2">
      <c r="A71" s="323"/>
      <c r="B71" s="12"/>
      <c r="C71" s="300" t="s">
        <v>432</v>
      </c>
      <c r="D71" s="1115"/>
      <c r="E71" s="1150">
        <f>ROUNDUP($B$67/2,0)</f>
        <v>0</v>
      </c>
      <c r="F71" s="1115"/>
      <c r="G71" s="1151" t="str">
        <f t="shared" si="2"/>
        <v/>
      </c>
      <c r="H71" s="1152" t="str">
        <f t="shared" si="3"/>
        <v/>
      </c>
    </row>
    <row r="72" spans="1:8" ht="14.1" customHeight="1" x14ac:dyDescent="0.2">
      <c r="A72" s="323"/>
      <c r="B72" s="12"/>
      <c r="C72" s="300" t="s">
        <v>432</v>
      </c>
      <c r="D72" s="1115"/>
      <c r="E72" s="1150">
        <f>ROUNDUP($B$67/2,0)</f>
        <v>0</v>
      </c>
      <c r="F72" s="1115"/>
      <c r="G72" s="1151" t="str">
        <f t="shared" si="2"/>
        <v/>
      </c>
      <c r="H72" s="1152" t="str">
        <f t="shared" si="3"/>
        <v/>
      </c>
    </row>
    <row r="73" spans="1:8" ht="14.1" customHeight="1" x14ac:dyDescent="0.2">
      <c r="A73" s="323"/>
      <c r="B73" s="12"/>
      <c r="C73" s="300" t="s">
        <v>433</v>
      </c>
      <c r="D73" s="1115"/>
      <c r="E73" s="1150">
        <f>$B$67</f>
        <v>0</v>
      </c>
      <c r="F73" s="1115"/>
      <c r="G73" s="1151" t="str">
        <f t="shared" si="2"/>
        <v/>
      </c>
      <c r="H73" s="1152" t="str">
        <f t="shared" si="3"/>
        <v/>
      </c>
    </row>
    <row r="74" spans="1:8" ht="14.1" customHeight="1" x14ac:dyDescent="0.2">
      <c r="A74" s="323"/>
      <c r="B74" s="12"/>
      <c r="C74" s="300" t="s">
        <v>433</v>
      </c>
      <c r="D74" s="1115"/>
      <c r="E74" s="1150">
        <f>$B$67</f>
        <v>0</v>
      </c>
      <c r="F74" s="1115"/>
      <c r="G74" s="1151" t="str">
        <f t="shared" si="2"/>
        <v/>
      </c>
      <c r="H74" s="1152" t="str">
        <f t="shared" si="3"/>
        <v/>
      </c>
    </row>
    <row r="75" spans="1:8" ht="14.1" customHeight="1" x14ac:dyDescent="0.2">
      <c r="A75" s="323"/>
      <c r="B75" s="12"/>
      <c r="C75" s="300" t="s">
        <v>433</v>
      </c>
      <c r="D75" s="1115"/>
      <c r="E75" s="1150">
        <f>$B$67</f>
        <v>0</v>
      </c>
      <c r="F75" s="1115"/>
      <c r="G75" s="1151" t="str">
        <f t="shared" si="2"/>
        <v/>
      </c>
      <c r="H75" s="1152" t="str">
        <f t="shared" si="3"/>
        <v/>
      </c>
    </row>
    <row r="76" spans="1:8" ht="14.1" customHeight="1" x14ac:dyDescent="0.2">
      <c r="A76" s="325"/>
      <c r="B76" s="305"/>
      <c r="C76" s="300" t="s">
        <v>428</v>
      </c>
      <c r="D76" s="1115"/>
      <c r="E76" s="1115"/>
      <c r="F76" s="1115"/>
      <c r="G76" s="1151" t="str">
        <f>IF(D76=0,"",MROUND(D76*E76/F76,1)+1)</f>
        <v/>
      </c>
      <c r="H76" s="1152" t="str">
        <f t="shared" si="3"/>
        <v/>
      </c>
    </row>
    <row r="77" spans="1:8" ht="14.1" customHeight="1" x14ac:dyDescent="0.2">
      <c r="A77" s="325"/>
      <c r="B77" s="305"/>
      <c r="C77" s="300" t="s">
        <v>428</v>
      </c>
      <c r="D77" s="1115"/>
      <c r="E77" s="1115"/>
      <c r="F77" s="1115"/>
      <c r="G77" s="1151" t="str">
        <f>IF(D77=0,"",MROUND(D77*E77/F77,1)+1)</f>
        <v/>
      </c>
      <c r="H77" s="1152" t="str">
        <f t="shared" si="3"/>
        <v/>
      </c>
    </row>
    <row r="78" spans="1:8" ht="14.1" customHeight="1" x14ac:dyDescent="0.2">
      <c r="A78" s="325"/>
      <c r="B78" s="305"/>
      <c r="C78" s="300" t="s">
        <v>428</v>
      </c>
      <c r="D78" s="1115"/>
      <c r="E78" s="1115"/>
      <c r="F78" s="1115"/>
      <c r="G78" s="1151" t="str">
        <f>IF(D78=0,"",MROUND(D78*E78/F78,1)+1)</f>
        <v/>
      </c>
      <c r="H78" s="1152" t="str">
        <f t="shared" si="3"/>
        <v/>
      </c>
    </row>
    <row r="79" spans="1:8" ht="14.1" customHeight="1" x14ac:dyDescent="0.2">
      <c r="A79" s="325"/>
      <c r="B79" s="305"/>
      <c r="C79" s="300" t="s">
        <v>430</v>
      </c>
      <c r="D79" s="1115"/>
      <c r="E79" s="1150">
        <f>$B$68</f>
        <v>0</v>
      </c>
      <c r="F79" s="1115"/>
      <c r="G79" s="1151" t="str">
        <f>IF(D79=0,"",MROUND(D79*E79/F79,1)+1)</f>
        <v/>
      </c>
      <c r="H79" s="1152" t="str">
        <f t="shared" si="3"/>
        <v/>
      </c>
    </row>
    <row r="80" spans="1:8" ht="14.1" customHeight="1" thickBot="1" x14ac:dyDescent="0.25">
      <c r="A80" s="325"/>
      <c r="B80" s="305"/>
      <c r="C80" s="301" t="s">
        <v>430</v>
      </c>
      <c r="D80" s="1116"/>
      <c r="E80" s="1153">
        <f>$B$68</f>
        <v>0</v>
      </c>
      <c r="F80" s="1116"/>
      <c r="G80" s="1154" t="str">
        <f>IF(D80=0,"",MROUND(D80*E80/F80,1)+1)</f>
        <v/>
      </c>
      <c r="H80" s="1155" t="str">
        <f t="shared" si="3"/>
        <v/>
      </c>
    </row>
    <row r="81" spans="1:8" ht="18" customHeight="1" thickBot="1" x14ac:dyDescent="0.25">
      <c r="A81" s="325"/>
      <c r="B81" s="305"/>
      <c r="C81" s="305"/>
      <c r="D81" s="295"/>
      <c r="E81" s="295"/>
      <c r="F81" s="302"/>
      <c r="G81" s="306" t="s">
        <v>180</v>
      </c>
      <c r="H81" s="1156">
        <f>SUM(H69:H80)</f>
        <v>0</v>
      </c>
    </row>
    <row r="82" spans="1:8" ht="18" customHeight="1" thickBot="1" x14ac:dyDescent="0.25">
      <c r="A82" s="2292" t="s">
        <v>434</v>
      </c>
      <c r="B82" s="2293"/>
      <c r="C82" s="2308" t="s">
        <v>438</v>
      </c>
      <c r="D82" s="2308"/>
      <c r="E82" s="2308"/>
      <c r="F82" s="2308"/>
      <c r="G82" s="2308"/>
      <c r="H82" s="2309"/>
    </row>
    <row r="83" spans="1:8" ht="15.95" customHeight="1" x14ac:dyDescent="0.2">
      <c r="A83" s="296" t="s">
        <v>204</v>
      </c>
      <c r="B83" s="334"/>
      <c r="C83" s="2314" t="s">
        <v>426</v>
      </c>
      <c r="D83" s="2306" t="s">
        <v>58</v>
      </c>
      <c r="E83" s="2310" t="s">
        <v>424</v>
      </c>
      <c r="F83" s="2306" t="s">
        <v>73</v>
      </c>
      <c r="G83" s="2306" t="s">
        <v>66</v>
      </c>
      <c r="H83" s="2312" t="s">
        <v>28</v>
      </c>
    </row>
    <row r="84" spans="1:8" ht="15.95" customHeight="1" thickBot="1" x14ac:dyDescent="0.25">
      <c r="A84" s="324" t="s">
        <v>429</v>
      </c>
      <c r="B84" s="298"/>
      <c r="C84" s="2315"/>
      <c r="D84" s="2307"/>
      <c r="E84" s="2311"/>
      <c r="F84" s="2307"/>
      <c r="G84" s="2307"/>
      <c r="H84" s="2313"/>
    </row>
    <row r="85" spans="1:8" ht="14.1" customHeight="1" x14ac:dyDescent="0.2">
      <c r="A85" s="323"/>
      <c r="B85" s="12"/>
      <c r="C85" s="299" t="s">
        <v>427</v>
      </c>
      <c r="D85" s="1146"/>
      <c r="E85" s="1147">
        <f>ROUNDUP($B$83/3,0)</f>
        <v>0</v>
      </c>
      <c r="F85" s="1146"/>
      <c r="G85" s="1148" t="str">
        <f t="shared" ref="G85:G91" si="4">IF(D85=0,"",MROUND(D85*(E85/F85),1)+1)</f>
        <v/>
      </c>
      <c r="H85" s="1149" t="str">
        <f>G85</f>
        <v/>
      </c>
    </row>
    <row r="86" spans="1:8" ht="14.1" customHeight="1" x14ac:dyDescent="0.2">
      <c r="A86" s="323"/>
      <c r="B86" s="12"/>
      <c r="C86" s="300" t="s">
        <v>427</v>
      </c>
      <c r="D86" s="1115"/>
      <c r="E86" s="1150">
        <f>ROUNDUP($B$83/3,0)</f>
        <v>0</v>
      </c>
      <c r="F86" s="1115"/>
      <c r="G86" s="1151" t="str">
        <f t="shared" si="4"/>
        <v/>
      </c>
      <c r="H86" s="1152" t="str">
        <f t="shared" ref="H86:H96" si="5">G86</f>
        <v/>
      </c>
    </row>
    <row r="87" spans="1:8" ht="14.1" customHeight="1" x14ac:dyDescent="0.2">
      <c r="A87" s="323"/>
      <c r="B87" s="12"/>
      <c r="C87" s="300" t="s">
        <v>432</v>
      </c>
      <c r="D87" s="1115"/>
      <c r="E87" s="1150">
        <f>ROUNDUP($B$83/2,0)</f>
        <v>0</v>
      </c>
      <c r="F87" s="1115"/>
      <c r="G87" s="1151" t="str">
        <f t="shared" si="4"/>
        <v/>
      </c>
      <c r="H87" s="1152" t="str">
        <f t="shared" si="5"/>
        <v/>
      </c>
    </row>
    <row r="88" spans="1:8" ht="14.1" customHeight="1" x14ac:dyDescent="0.2">
      <c r="A88" s="323"/>
      <c r="B88" s="12"/>
      <c r="C88" s="300" t="s">
        <v>432</v>
      </c>
      <c r="D88" s="1115"/>
      <c r="E88" s="1150">
        <f>ROUNDUP($B$83/2,0)</f>
        <v>0</v>
      </c>
      <c r="F88" s="1115"/>
      <c r="G88" s="1151" t="str">
        <f t="shared" si="4"/>
        <v/>
      </c>
      <c r="H88" s="1152" t="str">
        <f t="shared" si="5"/>
        <v/>
      </c>
    </row>
    <row r="89" spans="1:8" ht="14.1" customHeight="1" x14ac:dyDescent="0.2">
      <c r="A89" s="323"/>
      <c r="B89" s="12"/>
      <c r="C89" s="300" t="s">
        <v>433</v>
      </c>
      <c r="D89" s="1115"/>
      <c r="E89" s="1150">
        <f>$B$83</f>
        <v>0</v>
      </c>
      <c r="F89" s="1115"/>
      <c r="G89" s="1151" t="str">
        <f t="shared" si="4"/>
        <v/>
      </c>
      <c r="H89" s="1152" t="str">
        <f t="shared" si="5"/>
        <v/>
      </c>
    </row>
    <row r="90" spans="1:8" ht="14.1" customHeight="1" x14ac:dyDescent="0.2">
      <c r="A90" s="323"/>
      <c r="B90" s="12"/>
      <c r="C90" s="300" t="s">
        <v>433</v>
      </c>
      <c r="D90" s="1115"/>
      <c r="E90" s="1150">
        <f>$B$83</f>
        <v>0</v>
      </c>
      <c r="F90" s="1115"/>
      <c r="G90" s="1151" t="str">
        <f t="shared" si="4"/>
        <v/>
      </c>
      <c r="H90" s="1152" t="str">
        <f t="shared" si="5"/>
        <v/>
      </c>
    </row>
    <row r="91" spans="1:8" ht="14.1" customHeight="1" x14ac:dyDescent="0.2">
      <c r="A91" s="323"/>
      <c r="B91" s="12"/>
      <c r="C91" s="300" t="s">
        <v>433</v>
      </c>
      <c r="D91" s="1115"/>
      <c r="E91" s="1150">
        <f>$B$83</f>
        <v>0</v>
      </c>
      <c r="F91" s="1115"/>
      <c r="G91" s="1151" t="str">
        <f t="shared" si="4"/>
        <v/>
      </c>
      <c r="H91" s="1152" t="str">
        <f t="shared" si="5"/>
        <v/>
      </c>
    </row>
    <row r="92" spans="1:8" ht="14.1" customHeight="1" x14ac:dyDescent="0.2">
      <c r="A92" s="325"/>
      <c r="B92" s="305"/>
      <c r="C92" s="300" t="s">
        <v>428</v>
      </c>
      <c r="D92" s="1115"/>
      <c r="E92" s="1115"/>
      <c r="F92" s="1115"/>
      <c r="G92" s="1151" t="str">
        <f>IF(D92=0,"",MROUND(D92*E92/F92,1)+1)</f>
        <v/>
      </c>
      <c r="H92" s="1152" t="str">
        <f t="shared" si="5"/>
        <v/>
      </c>
    </row>
    <row r="93" spans="1:8" ht="14.1" customHeight="1" x14ac:dyDescent="0.2">
      <c r="A93" s="325"/>
      <c r="B93" s="305"/>
      <c r="C93" s="300" t="s">
        <v>428</v>
      </c>
      <c r="D93" s="1115"/>
      <c r="E93" s="1115"/>
      <c r="F93" s="1115"/>
      <c r="G93" s="1151" t="str">
        <f>IF(D93=0,"",MROUND(D93*E93/F93,1)+1)</f>
        <v/>
      </c>
      <c r="H93" s="1152" t="str">
        <f t="shared" si="5"/>
        <v/>
      </c>
    </row>
    <row r="94" spans="1:8" ht="14.1" customHeight="1" x14ac:dyDescent="0.2">
      <c r="A94" s="325"/>
      <c r="B94" s="305"/>
      <c r="C94" s="300" t="s">
        <v>428</v>
      </c>
      <c r="D94" s="1115"/>
      <c r="E94" s="1115"/>
      <c r="F94" s="1115"/>
      <c r="G94" s="1151" t="str">
        <f>IF(D94=0,"",MROUND(D94*E94/F94,1)+1)</f>
        <v/>
      </c>
      <c r="H94" s="1152" t="str">
        <f t="shared" si="5"/>
        <v/>
      </c>
    </row>
    <row r="95" spans="1:8" ht="14.1" customHeight="1" x14ac:dyDescent="0.2">
      <c r="A95" s="325"/>
      <c r="B95" s="305"/>
      <c r="C95" s="300" t="s">
        <v>430</v>
      </c>
      <c r="D95" s="1115"/>
      <c r="E95" s="1150">
        <f>$B$84</f>
        <v>0</v>
      </c>
      <c r="F95" s="1115"/>
      <c r="G95" s="1151" t="str">
        <f>IF(D95=0,"",MROUND(D95*E95/F95,1)+1)</f>
        <v/>
      </c>
      <c r="H95" s="1152" t="str">
        <f t="shared" si="5"/>
        <v/>
      </c>
    </row>
    <row r="96" spans="1:8" ht="14.1" customHeight="1" thickBot="1" x14ac:dyDescent="0.25">
      <c r="A96" s="325"/>
      <c r="B96" s="305"/>
      <c r="C96" s="301" t="s">
        <v>430</v>
      </c>
      <c r="D96" s="1116"/>
      <c r="E96" s="1153">
        <f>$B$84</f>
        <v>0</v>
      </c>
      <c r="F96" s="1116"/>
      <c r="G96" s="1154" t="str">
        <f>IF(D96=0,"",MROUND(D96*E96/F96,1)+1)</f>
        <v/>
      </c>
      <c r="H96" s="1155" t="str">
        <f t="shared" si="5"/>
        <v/>
      </c>
    </row>
    <row r="97" spans="1:8" ht="18" customHeight="1" thickBot="1" x14ac:dyDescent="0.25">
      <c r="A97" s="325"/>
      <c r="B97" s="305"/>
      <c r="C97" s="305"/>
      <c r="D97" s="295"/>
      <c r="E97" s="295"/>
      <c r="F97" s="302"/>
      <c r="G97" s="306" t="s">
        <v>180</v>
      </c>
      <c r="H97" s="1156">
        <f>SUM(H85:H96)</f>
        <v>0</v>
      </c>
    </row>
    <row r="98" spans="1:8" ht="18" customHeight="1" thickBot="1" x14ac:dyDescent="0.25">
      <c r="A98" s="2292" t="s">
        <v>434</v>
      </c>
      <c r="B98" s="2293"/>
      <c r="C98" s="2308" t="s">
        <v>439</v>
      </c>
      <c r="D98" s="2308"/>
      <c r="E98" s="2308"/>
      <c r="F98" s="2308"/>
      <c r="G98" s="2308"/>
      <c r="H98" s="2309"/>
    </row>
    <row r="99" spans="1:8" ht="15.95" customHeight="1" x14ac:dyDescent="0.2">
      <c r="A99" s="296" t="s">
        <v>204</v>
      </c>
      <c r="B99" s="334"/>
      <c r="C99" s="2314" t="s">
        <v>426</v>
      </c>
      <c r="D99" s="2306" t="s">
        <v>58</v>
      </c>
      <c r="E99" s="2310" t="s">
        <v>424</v>
      </c>
      <c r="F99" s="2306" t="s">
        <v>73</v>
      </c>
      <c r="G99" s="2306" t="s">
        <v>66</v>
      </c>
      <c r="H99" s="2312" t="s">
        <v>28</v>
      </c>
    </row>
    <row r="100" spans="1:8" ht="15.95" customHeight="1" thickBot="1" x14ac:dyDescent="0.25">
      <c r="A100" s="324" t="s">
        <v>429</v>
      </c>
      <c r="B100" s="298"/>
      <c r="C100" s="2315"/>
      <c r="D100" s="2307"/>
      <c r="E100" s="2311"/>
      <c r="F100" s="2307"/>
      <c r="G100" s="2307"/>
      <c r="H100" s="2313"/>
    </row>
    <row r="101" spans="1:8" ht="14.1" customHeight="1" x14ac:dyDescent="0.2">
      <c r="A101" s="323"/>
      <c r="B101" s="12"/>
      <c r="C101" s="299" t="s">
        <v>427</v>
      </c>
      <c r="D101" s="1146"/>
      <c r="E101" s="1147">
        <f>ROUNDUP($B$99/3,0)</f>
        <v>0</v>
      </c>
      <c r="F101" s="1146"/>
      <c r="G101" s="1148" t="str">
        <f t="shared" ref="G101:G107" si="6">IF(D101=0,"",MROUND(D101*(E101/F101),1)+1)</f>
        <v/>
      </c>
      <c r="H101" s="1149" t="str">
        <f>G101</f>
        <v/>
      </c>
    </row>
    <row r="102" spans="1:8" ht="14.1" customHeight="1" x14ac:dyDescent="0.2">
      <c r="A102" s="323"/>
      <c r="B102" s="12"/>
      <c r="C102" s="300" t="s">
        <v>427</v>
      </c>
      <c r="D102" s="1115"/>
      <c r="E102" s="1150">
        <f>ROUNDUP($B$99/3,0)</f>
        <v>0</v>
      </c>
      <c r="F102" s="1115"/>
      <c r="G102" s="1151" t="str">
        <f t="shared" si="6"/>
        <v/>
      </c>
      <c r="H102" s="1152" t="str">
        <f t="shared" ref="H102:H112" si="7">G102</f>
        <v/>
      </c>
    </row>
    <row r="103" spans="1:8" ht="14.1" customHeight="1" x14ac:dyDescent="0.2">
      <c r="A103" s="323"/>
      <c r="B103" s="12"/>
      <c r="C103" s="300" t="s">
        <v>432</v>
      </c>
      <c r="D103" s="1115"/>
      <c r="E103" s="1150">
        <f>ROUNDUP($B$99/2,0)</f>
        <v>0</v>
      </c>
      <c r="F103" s="1115"/>
      <c r="G103" s="1151" t="str">
        <f t="shared" si="6"/>
        <v/>
      </c>
      <c r="H103" s="1152" t="str">
        <f t="shared" si="7"/>
        <v/>
      </c>
    </row>
    <row r="104" spans="1:8" ht="14.1" customHeight="1" x14ac:dyDescent="0.2">
      <c r="A104" s="323"/>
      <c r="B104" s="12"/>
      <c r="C104" s="300" t="s">
        <v>432</v>
      </c>
      <c r="D104" s="1115"/>
      <c r="E104" s="1150">
        <f>ROUNDUP($B$99/2,0)</f>
        <v>0</v>
      </c>
      <c r="F104" s="1115"/>
      <c r="G104" s="1151" t="str">
        <f t="shared" si="6"/>
        <v/>
      </c>
      <c r="H104" s="1152" t="str">
        <f t="shared" si="7"/>
        <v/>
      </c>
    </row>
    <row r="105" spans="1:8" ht="14.1" customHeight="1" x14ac:dyDescent="0.2">
      <c r="A105" s="323"/>
      <c r="B105" s="12"/>
      <c r="C105" s="300" t="s">
        <v>433</v>
      </c>
      <c r="D105" s="1115"/>
      <c r="E105" s="1150">
        <f>$B$99</f>
        <v>0</v>
      </c>
      <c r="F105" s="1115"/>
      <c r="G105" s="1151" t="str">
        <f t="shared" si="6"/>
        <v/>
      </c>
      <c r="H105" s="1152" t="str">
        <f t="shared" si="7"/>
        <v/>
      </c>
    </row>
    <row r="106" spans="1:8" ht="14.1" customHeight="1" x14ac:dyDescent="0.2">
      <c r="A106" s="323"/>
      <c r="B106" s="12"/>
      <c r="C106" s="300" t="s">
        <v>433</v>
      </c>
      <c r="D106" s="1115"/>
      <c r="E106" s="1150">
        <f>$B$99</f>
        <v>0</v>
      </c>
      <c r="F106" s="1115"/>
      <c r="G106" s="1151" t="str">
        <f t="shared" si="6"/>
        <v/>
      </c>
      <c r="H106" s="1152" t="str">
        <f t="shared" si="7"/>
        <v/>
      </c>
    </row>
    <row r="107" spans="1:8" ht="14.1" customHeight="1" x14ac:dyDescent="0.2">
      <c r="A107" s="323"/>
      <c r="B107" s="12"/>
      <c r="C107" s="300" t="s">
        <v>433</v>
      </c>
      <c r="D107" s="1115"/>
      <c r="E107" s="1150">
        <f>$B$99</f>
        <v>0</v>
      </c>
      <c r="F107" s="1115"/>
      <c r="G107" s="1151" t="str">
        <f t="shared" si="6"/>
        <v/>
      </c>
      <c r="H107" s="1152" t="str">
        <f t="shared" si="7"/>
        <v/>
      </c>
    </row>
    <row r="108" spans="1:8" ht="14.1" customHeight="1" x14ac:dyDescent="0.2">
      <c r="A108" s="325"/>
      <c r="B108" s="305"/>
      <c r="C108" s="300" t="s">
        <v>428</v>
      </c>
      <c r="D108" s="1115"/>
      <c r="E108" s="1115"/>
      <c r="F108" s="1115"/>
      <c r="G108" s="1151" t="str">
        <f>IF(D108=0,"",MROUND(D108*E108/F108,1)+1)</f>
        <v/>
      </c>
      <c r="H108" s="1152" t="str">
        <f t="shared" si="7"/>
        <v/>
      </c>
    </row>
    <row r="109" spans="1:8" ht="14.1" customHeight="1" x14ac:dyDescent="0.2">
      <c r="A109" s="325"/>
      <c r="B109" s="305"/>
      <c r="C109" s="300" t="s">
        <v>428</v>
      </c>
      <c r="D109" s="1115"/>
      <c r="E109" s="1115"/>
      <c r="F109" s="1115"/>
      <c r="G109" s="1151" t="str">
        <f>IF(D109=0,"",MROUND(D109*E109/F109,1)+1)</f>
        <v/>
      </c>
      <c r="H109" s="1152" t="str">
        <f t="shared" si="7"/>
        <v/>
      </c>
    </row>
    <row r="110" spans="1:8" ht="14.1" customHeight="1" x14ac:dyDescent="0.2">
      <c r="A110" s="325"/>
      <c r="B110" s="305"/>
      <c r="C110" s="300" t="s">
        <v>428</v>
      </c>
      <c r="D110" s="1115"/>
      <c r="E110" s="1115"/>
      <c r="F110" s="1115"/>
      <c r="G110" s="1151" t="str">
        <f>IF(D110=0,"",MROUND(D110*E110/F110,1)+1)</f>
        <v/>
      </c>
      <c r="H110" s="1152" t="str">
        <f t="shared" si="7"/>
        <v/>
      </c>
    </row>
    <row r="111" spans="1:8" ht="14.1" customHeight="1" x14ac:dyDescent="0.2">
      <c r="A111" s="325"/>
      <c r="B111" s="305"/>
      <c r="C111" s="300" t="s">
        <v>430</v>
      </c>
      <c r="D111" s="1115"/>
      <c r="E111" s="1150">
        <f>$B$100</f>
        <v>0</v>
      </c>
      <c r="F111" s="1115"/>
      <c r="G111" s="1151" t="str">
        <f>IF(D111=0,"",MROUND(D111*E111/F111,1)+1)</f>
        <v/>
      </c>
      <c r="H111" s="1152" t="str">
        <f t="shared" si="7"/>
        <v/>
      </c>
    </row>
    <row r="112" spans="1:8" ht="14.1" customHeight="1" thickBot="1" x14ac:dyDescent="0.25">
      <c r="A112" s="325"/>
      <c r="B112" s="305"/>
      <c r="C112" s="301" t="s">
        <v>430</v>
      </c>
      <c r="D112" s="1116"/>
      <c r="E112" s="1153">
        <f>$B$100</f>
        <v>0</v>
      </c>
      <c r="F112" s="1116"/>
      <c r="G112" s="1154" t="str">
        <f>IF(D112=0,"",MROUND(D112*E112/F112,1)+1)</f>
        <v/>
      </c>
      <c r="H112" s="1155" t="str">
        <f t="shared" si="7"/>
        <v/>
      </c>
    </row>
    <row r="113" spans="1:16" ht="18" customHeight="1" thickBot="1" x14ac:dyDescent="0.25">
      <c r="A113" s="325"/>
      <c r="B113" s="305"/>
      <c r="C113" s="305"/>
      <c r="D113" s="295"/>
      <c r="E113" s="295"/>
      <c r="F113" s="302"/>
      <c r="G113" s="306" t="s">
        <v>180</v>
      </c>
      <c r="H113" s="1156">
        <f>SUM(H101:H112)</f>
        <v>0</v>
      </c>
    </row>
    <row r="114" spans="1:16" ht="8.1" customHeight="1" thickBot="1" x14ac:dyDescent="0.25">
      <c r="A114" s="323"/>
      <c r="B114" s="12"/>
      <c r="C114" s="12"/>
      <c r="D114" s="12"/>
      <c r="E114" s="12"/>
      <c r="F114" s="12"/>
      <c r="G114" s="12"/>
      <c r="H114" s="30"/>
    </row>
    <row r="115" spans="1:16" ht="20.100000000000001" customHeight="1" thickBot="1" x14ac:dyDescent="0.25">
      <c r="A115" s="326"/>
      <c r="B115" s="327"/>
      <c r="C115" s="2318" t="s">
        <v>435</v>
      </c>
      <c r="D115" s="2318"/>
      <c r="E115" s="2319"/>
      <c r="F115" s="2316" t="s">
        <v>218</v>
      </c>
      <c r="G115" s="2317"/>
      <c r="H115" s="1157">
        <f>ROUNDUP((H81+H97+H113)*1.1,0)</f>
        <v>0</v>
      </c>
    </row>
    <row r="116" spans="1:16" s="1" customFormat="1" ht="12" customHeight="1" thickBot="1" x14ac:dyDescent="0.25">
      <c r="A116" s="12"/>
      <c r="B116" s="12"/>
      <c r="C116" s="74"/>
      <c r="D116" s="41"/>
      <c r="E116" s="41"/>
      <c r="F116" s="41"/>
      <c r="G116" s="35"/>
      <c r="H116" s="40"/>
    </row>
    <row r="117" spans="1:16" ht="24.95" customHeight="1" thickBot="1" x14ac:dyDescent="0.25">
      <c r="A117" s="2303" t="s">
        <v>436</v>
      </c>
      <c r="B117" s="2304"/>
      <c r="C117" s="2304"/>
      <c r="D117" s="2304"/>
      <c r="E117" s="2304"/>
      <c r="F117" s="2304"/>
      <c r="G117" s="2304"/>
      <c r="H117" s="2305"/>
    </row>
    <row r="118" spans="1:16" s="7" customFormat="1" ht="30" customHeight="1" thickBot="1" x14ac:dyDescent="0.25">
      <c r="A118" s="2353" t="s">
        <v>440</v>
      </c>
      <c r="B118" s="2354"/>
      <c r="C118" s="2354"/>
      <c r="D118" s="2354"/>
      <c r="E118" s="2354"/>
      <c r="F118" s="2354"/>
      <c r="G118" s="2354"/>
      <c r="H118" s="2355"/>
      <c r="I118"/>
      <c r="J118"/>
      <c r="K118"/>
      <c r="L118"/>
      <c r="M118"/>
      <c r="N118"/>
      <c r="O118"/>
      <c r="P118"/>
    </row>
    <row r="119" spans="1:16" ht="24" customHeight="1" x14ac:dyDescent="0.2">
      <c r="A119" s="323"/>
      <c r="B119" s="12"/>
      <c r="C119" s="317"/>
      <c r="D119" s="318" t="s">
        <v>441</v>
      </c>
      <c r="E119" s="318" t="s">
        <v>65</v>
      </c>
      <c r="F119" s="319" t="s">
        <v>77</v>
      </c>
      <c r="G119" s="24"/>
      <c r="H119" s="30"/>
    </row>
    <row r="120" spans="1:16" s="96" customFormat="1" ht="20.100000000000001" customHeight="1" x14ac:dyDescent="0.2">
      <c r="A120" s="325"/>
      <c r="B120" s="305"/>
      <c r="C120" s="315" t="s">
        <v>191</v>
      </c>
      <c r="D120" s="1158">
        <f>H81</f>
        <v>0</v>
      </c>
      <c r="E120" s="1162">
        <v>0</v>
      </c>
      <c r="F120" s="1160">
        <f>D120*E120</f>
        <v>0</v>
      </c>
      <c r="G120" s="303"/>
      <c r="H120" s="304"/>
    </row>
    <row r="121" spans="1:16" s="96" customFormat="1" ht="20.100000000000001" customHeight="1" x14ac:dyDescent="0.2">
      <c r="A121" s="325"/>
      <c r="B121" s="305"/>
      <c r="C121" s="315" t="s">
        <v>192</v>
      </c>
      <c r="D121" s="1158">
        <f>H97</f>
        <v>0</v>
      </c>
      <c r="E121" s="1162">
        <v>0</v>
      </c>
      <c r="F121" s="1160">
        <f>D121*E121</f>
        <v>0</v>
      </c>
      <c r="G121" s="305"/>
      <c r="H121" s="304"/>
    </row>
    <row r="122" spans="1:16" s="96" customFormat="1" ht="20.100000000000001" customHeight="1" thickBot="1" x14ac:dyDescent="0.25">
      <c r="A122" s="325"/>
      <c r="B122" s="305"/>
      <c r="C122" s="316" t="s">
        <v>193</v>
      </c>
      <c r="D122" s="1159">
        <f>H113</f>
        <v>0</v>
      </c>
      <c r="E122" s="1163">
        <v>0</v>
      </c>
      <c r="F122" s="1161">
        <f>D122*E122</f>
        <v>0</v>
      </c>
      <c r="G122" s="305"/>
      <c r="H122" s="304"/>
    </row>
    <row r="123" spans="1:16" ht="6" customHeight="1" thickBot="1" x14ac:dyDescent="0.25">
      <c r="A123" s="323"/>
      <c r="B123" s="12"/>
      <c r="C123" s="2343"/>
      <c r="D123" s="2343"/>
      <c r="E123" s="2343"/>
      <c r="F123" s="2343"/>
      <c r="G123" s="2343"/>
      <c r="H123" s="55"/>
    </row>
    <row r="124" spans="1:16" ht="15.75" thickBot="1" x14ac:dyDescent="0.25">
      <c r="A124" s="323"/>
      <c r="B124" s="12"/>
      <c r="C124" s="313" t="s">
        <v>240</v>
      </c>
      <c r="D124" s="2341" t="s">
        <v>219</v>
      </c>
      <c r="E124" s="2342"/>
      <c r="F124" s="1164">
        <f>ROUNDUP((F120+F121+F122)*1.1,0)</f>
        <v>0</v>
      </c>
      <c r="G124" s="40"/>
      <c r="H124" s="55"/>
    </row>
    <row r="125" spans="1:16" ht="13.5" thickBot="1" x14ac:dyDescent="0.25">
      <c r="A125" s="328"/>
      <c r="B125" s="329"/>
      <c r="C125" s="314"/>
      <c r="D125" s="42"/>
      <c r="E125" s="42"/>
      <c r="F125" s="42"/>
      <c r="G125" s="42"/>
      <c r="H125" s="57"/>
    </row>
    <row r="126" spans="1:16" x14ac:dyDescent="0.2">
      <c r="C126" s="31"/>
      <c r="D126" s="31"/>
      <c r="E126" s="31"/>
      <c r="F126" s="31"/>
      <c r="G126" s="31"/>
      <c r="H126" s="31"/>
    </row>
  </sheetData>
  <sheetProtection sheet="1" objects="1" scenarios="1"/>
  <customSheetViews>
    <customSheetView guid="{BB74A1C6-5E27-472D-B8C3-E947F1C4C13A}" showPageBreaks="1" showRuler="0" topLeftCell="A16">
      <selection activeCell="H61" sqref="H61"/>
      <pageMargins left="0" right="0" top="0.5" bottom="0.75" header="0.5" footer="0.5"/>
      <printOptions gridLines="1"/>
      <pageSetup orientation="portrait" horizontalDpi="400" r:id="rId1"/>
      <headerFooter alignWithMargins="0">
        <oddFooter>&amp;L&amp;"Arial,Regular"&amp;8&amp;F&amp;C&amp;"Arial,Regular"Page &amp;P&amp;R&amp;"Arial,Regular"&amp;8&amp;D</oddFooter>
      </headerFooter>
    </customSheetView>
    <customSheetView guid="{555F2380-EAA6-4988-A685-CF8F62C17C19}" showRuler="0">
      <selection activeCell="G1" sqref="G1"/>
      <pageMargins left="0" right="0" top="0.5" bottom="0.75" header="0.5" footer="0.5"/>
      <printOptions gridLines="1"/>
      <pageSetup orientation="portrait" horizontalDpi="400" r:id="rId2"/>
      <headerFooter alignWithMargins="0">
        <oddFooter>&amp;L&amp;"Arial,Regular"&amp;8&amp;F&amp;C&amp;"Arial,Regular"Page &amp;P&amp;R&amp;"Arial,Regular"&amp;8&amp;D</oddFooter>
      </headerFooter>
    </customSheetView>
  </customSheetViews>
  <mergeCells count="81">
    <mergeCell ref="D124:E124"/>
    <mergeCell ref="C123:G123"/>
    <mergeCell ref="A26:D26"/>
    <mergeCell ref="G31:H31"/>
    <mergeCell ref="A27:D27"/>
    <mergeCell ref="E67:E68"/>
    <mergeCell ref="D67:D68"/>
    <mergeCell ref="C67:C68"/>
    <mergeCell ref="G34:H34"/>
    <mergeCell ref="A82:B82"/>
    <mergeCell ref="A32:H32"/>
    <mergeCell ref="D34:E34"/>
    <mergeCell ref="A38:E38"/>
    <mergeCell ref="A40:H40"/>
    <mergeCell ref="A118:H118"/>
    <mergeCell ref="A98:B98"/>
    <mergeCell ref="A1:H1"/>
    <mergeCell ref="A4:H4"/>
    <mergeCell ref="A7:D7"/>
    <mergeCell ref="A12:D12"/>
    <mergeCell ref="A20:D20"/>
    <mergeCell ref="A16:D16"/>
    <mergeCell ref="A6:H6"/>
    <mergeCell ref="A5:H5"/>
    <mergeCell ref="A19:D19"/>
    <mergeCell ref="A18:D18"/>
    <mergeCell ref="B2:D2"/>
    <mergeCell ref="B3:D3"/>
    <mergeCell ref="F2:H2"/>
    <mergeCell ref="A8:D8"/>
    <mergeCell ref="A11:D11"/>
    <mergeCell ref="A10:D10"/>
    <mergeCell ref="A117:H117"/>
    <mergeCell ref="F115:G115"/>
    <mergeCell ref="C115:E115"/>
    <mergeCell ref="C98:H98"/>
    <mergeCell ref="F99:F100"/>
    <mergeCell ref="C99:C100"/>
    <mergeCell ref="D99:D100"/>
    <mergeCell ref="G99:G100"/>
    <mergeCell ref="H99:H100"/>
    <mergeCell ref="E99:E100"/>
    <mergeCell ref="F83:F84"/>
    <mergeCell ref="G83:G84"/>
    <mergeCell ref="C66:H66"/>
    <mergeCell ref="D83:D84"/>
    <mergeCell ref="E83:E84"/>
    <mergeCell ref="H83:H84"/>
    <mergeCell ref="C83:C84"/>
    <mergeCell ref="H67:H68"/>
    <mergeCell ref="G67:G68"/>
    <mergeCell ref="F67:F68"/>
    <mergeCell ref="C82:H82"/>
    <mergeCell ref="A66:B66"/>
    <mergeCell ref="A42:H42"/>
    <mergeCell ref="A43:H43"/>
    <mergeCell ref="A51:H51"/>
    <mergeCell ref="A44:H44"/>
    <mergeCell ref="A50:H50"/>
    <mergeCell ref="A9:D9"/>
    <mergeCell ref="A15:D15"/>
    <mergeCell ref="A14:D14"/>
    <mergeCell ref="G36:H36"/>
    <mergeCell ref="A30:D30"/>
    <mergeCell ref="A13:D13"/>
    <mergeCell ref="A17:D17"/>
    <mergeCell ref="A25:D25"/>
    <mergeCell ref="A35:H35"/>
    <mergeCell ref="A31:C31"/>
    <mergeCell ref="A34:C34"/>
    <mergeCell ref="D33:E33"/>
    <mergeCell ref="C36:E36"/>
    <mergeCell ref="A29:D29"/>
    <mergeCell ref="A21:H21"/>
    <mergeCell ref="A22:H22"/>
    <mergeCell ref="A39:H39"/>
    <mergeCell ref="A41:H41"/>
    <mergeCell ref="A28:D28"/>
    <mergeCell ref="A24:D24"/>
    <mergeCell ref="A23:D23"/>
    <mergeCell ref="F38:H38"/>
  </mergeCells>
  <phoneticPr fontId="4" type="noConversion"/>
  <conditionalFormatting sqref="F12:F13 E8:F9 E10:E20 A8:B20">
    <cfRule type="expression" dxfId="45" priority="1" stopIfTrue="1">
      <formula>$F8=0</formula>
    </cfRule>
    <cfRule type="expression" dxfId="44" priority="2" stopIfTrue="1">
      <formula>$F8&lt;&gt;0</formula>
    </cfRule>
  </conditionalFormatting>
  <conditionalFormatting sqref="H24:H30 H8:H20">
    <cfRule type="expression" dxfId="43" priority="3" stopIfTrue="1">
      <formula>$F8=0</formula>
    </cfRule>
    <cfRule type="expression" dxfId="42" priority="4" stopIfTrue="1">
      <formula>$F8&lt;&gt;0</formula>
    </cfRule>
  </conditionalFormatting>
  <printOptions horizontalCentered="1"/>
  <pageMargins left="0" right="0" top="0.4" bottom="0.75" header="0.5" footer="0.5"/>
  <pageSetup scale="77" fitToHeight="3" orientation="portrait" r:id="rId3"/>
  <headerFooter alignWithMargins="0">
    <oddFooter>&amp;L&amp;"Arial,Regular"&amp;8&amp;F&amp;C&amp;"Arial,Regular"Page &amp;P&amp;R&amp;"Arial,Regular"&amp;8&amp;D</oddFooter>
  </headerFooter>
  <rowBreaks count="1" manualBreakCount="1">
    <brk id="48" max="16383" man="1"/>
  </rowBreaks>
  <ignoredErrors>
    <ignoredError sqref="E79:E80" unlockedFormula="1"/>
    <ignoredError sqref="E73" formula="1"/>
  </ignoredErrors>
  <drawing r:id="rId4"/>
  <legacyDrawing r:id="rId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
  <dimension ref="A1:O26"/>
  <sheetViews>
    <sheetView zoomScale="110" zoomScaleNormal="110" workbookViewId="0">
      <pane ySplit="1" topLeftCell="A2" activePane="bottomLeft" state="frozen"/>
      <selection activeCell="D37" sqref="D37"/>
      <selection pane="bottomLeft" activeCell="H12" sqref="H12"/>
    </sheetView>
  </sheetViews>
  <sheetFormatPr defaultColWidth="9.33203125" defaultRowHeight="12.75" x14ac:dyDescent="0.2"/>
  <cols>
    <col min="1" max="13" width="20.83203125" style="416" customWidth="1"/>
    <col min="14" max="14" width="11.33203125" style="416" customWidth="1"/>
    <col min="15" max="15" width="27.6640625" style="416" customWidth="1"/>
    <col min="16" max="16384" width="9.33203125" style="416"/>
  </cols>
  <sheetData>
    <row r="1" spans="1:15" ht="30" customHeight="1" thickBot="1" x14ac:dyDescent="0.25">
      <c r="A1" s="2370" t="s">
        <v>1024</v>
      </c>
      <c r="B1" s="2371"/>
      <c r="C1" s="2371"/>
      <c r="D1" s="2371"/>
      <c r="E1" s="2371"/>
      <c r="F1" s="2371"/>
      <c r="G1" s="2371"/>
      <c r="H1" s="2371"/>
      <c r="I1" s="2371"/>
      <c r="J1" s="2371"/>
      <c r="K1" s="2371"/>
      <c r="L1" s="2371"/>
      <c r="M1" s="2371"/>
      <c r="N1" s="2371"/>
      <c r="O1" s="1260"/>
    </row>
    <row r="2" spans="1:15" ht="16.149999999999999" customHeight="1" x14ac:dyDescent="0.2">
      <c r="A2" s="1291" t="s">
        <v>48</v>
      </c>
      <c r="B2" s="2360" t="str">
        <f>IF('Instructions - READ FIRST'!$C$11="","",'Instructions - READ FIRST'!$C$11)</f>
        <v/>
      </c>
      <c r="C2" s="2360"/>
      <c r="D2" s="2360"/>
      <c r="E2" s="2360"/>
      <c r="F2" s="2360"/>
      <c r="G2" s="2360"/>
      <c r="H2" s="1293"/>
      <c r="I2" s="808"/>
      <c r="J2" s="808"/>
      <c r="K2" s="808"/>
      <c r="L2" s="1261"/>
      <c r="M2" s="1260"/>
      <c r="N2" s="1260"/>
    </row>
    <row r="3" spans="1:15" ht="16.149999999999999" customHeight="1" x14ac:dyDescent="0.2">
      <c r="A3" s="1291" t="s">
        <v>49</v>
      </c>
      <c r="B3" s="2360" t="str">
        <f>IF('Instructions - READ FIRST'!$C$12="","",'Instructions - READ FIRST'!$C$12)</f>
        <v/>
      </c>
      <c r="C3" s="2360"/>
      <c r="D3" s="2360"/>
      <c r="E3" s="2360"/>
      <c r="F3" s="2360"/>
      <c r="G3" s="2360"/>
      <c r="H3" s="1294" t="s">
        <v>2</v>
      </c>
      <c r="I3" s="2372" t="str">
        <f>IF('Instructions - READ FIRST'!$C$14="","",'Instructions - READ FIRST'!$C$14)</f>
        <v/>
      </c>
      <c r="J3" s="2372"/>
      <c r="K3" s="2372"/>
      <c r="L3" s="2372"/>
      <c r="M3" s="1260"/>
    </row>
    <row r="4" spans="1:15" ht="16.149999999999999" customHeight="1" x14ac:dyDescent="0.2">
      <c r="A4" s="1291" t="s">
        <v>1050</v>
      </c>
      <c r="B4" s="2374" t="str">
        <f>IF('Instructions - READ FIRST'!$C$13="","",'Instructions - READ FIRST'!$C$13)</f>
        <v/>
      </c>
      <c r="C4" s="2375"/>
      <c r="D4" s="2375"/>
      <c r="E4" s="2375"/>
      <c r="F4" s="2375"/>
      <c r="G4" s="2376"/>
      <c r="H4" s="1294" t="s">
        <v>80</v>
      </c>
      <c r="I4" s="2360" t="str">
        <f>IF('Instructions - READ FIRST'!$C$15="","",'Instructions - READ FIRST'!$C$15)</f>
        <v/>
      </c>
      <c r="J4" s="2360"/>
      <c r="K4" s="2360"/>
      <c r="L4" s="2360"/>
      <c r="M4" s="1260"/>
    </row>
    <row r="5" spans="1:15" ht="13.5" thickBot="1" x14ac:dyDescent="0.25">
      <c r="A5" s="1290"/>
      <c r="B5" s="1292"/>
      <c r="C5" s="1292"/>
      <c r="D5" s="1292"/>
      <c r="E5" s="1292"/>
      <c r="F5" s="1292"/>
      <c r="G5" s="1292"/>
      <c r="H5" s="1292"/>
      <c r="I5" s="1292"/>
      <c r="J5" s="1292"/>
      <c r="K5" s="1292"/>
      <c r="L5" s="1292"/>
    </row>
    <row r="6" spans="1:15" s="502" customFormat="1" ht="78" customHeight="1" x14ac:dyDescent="0.2">
      <c r="A6" s="2373" t="s">
        <v>1074</v>
      </c>
      <c r="B6" s="2373"/>
      <c r="C6" s="2373"/>
      <c r="D6" s="2373"/>
      <c r="E6" s="2373"/>
      <c r="F6" s="2373"/>
      <c r="G6" s="2373"/>
      <c r="H6" s="2373"/>
      <c r="I6" s="2373"/>
      <c r="J6" s="2373"/>
      <c r="K6" s="2373"/>
      <c r="L6" s="2373"/>
    </row>
    <row r="7" spans="1:15" ht="3.95" customHeight="1" x14ac:dyDescent="0.2">
      <c r="A7" s="2242"/>
      <c r="B7" s="2242"/>
      <c r="C7" s="2242"/>
      <c r="D7" s="2242"/>
      <c r="E7" s="2242"/>
      <c r="F7" s="2242"/>
      <c r="G7" s="2242"/>
      <c r="H7" s="2242"/>
      <c r="I7" s="2242"/>
      <c r="J7" s="2242"/>
      <c r="K7" s="2242"/>
    </row>
    <row r="8" spans="1:15" s="502" customFormat="1" ht="108" customHeight="1" thickBot="1" x14ac:dyDescent="0.25">
      <c r="A8" s="2359" t="s">
        <v>1049</v>
      </c>
      <c r="B8" s="2359"/>
      <c r="C8" s="2359"/>
      <c r="D8" s="2359"/>
      <c r="E8" s="2359"/>
      <c r="F8" s="2359"/>
      <c r="G8" s="2359"/>
      <c r="H8" s="2359"/>
      <c r="I8" s="2359"/>
      <c r="J8" s="2359"/>
      <c r="K8" s="2359"/>
      <c r="L8" s="2359"/>
      <c r="M8" s="1262"/>
    </row>
    <row r="9" spans="1:15" s="502" customFormat="1" ht="30.75" customHeight="1" thickBot="1" x14ac:dyDescent="0.25">
      <c r="A9" s="416"/>
      <c r="B9" s="2364" t="s">
        <v>1042</v>
      </c>
      <c r="C9" s="2365"/>
      <c r="D9" s="2365"/>
      <c r="E9" s="2365"/>
      <c r="F9" s="2366"/>
      <c r="G9" s="1263"/>
      <c r="H9" s="2361" t="s">
        <v>1035</v>
      </c>
      <c r="I9" s="2362"/>
      <c r="J9" s="2362"/>
      <c r="K9" s="2362"/>
      <c r="L9" s="2363"/>
      <c r="M9" s="1263"/>
      <c r="N9" s="1262"/>
    </row>
    <row r="10" spans="1:15" s="502" customFormat="1" ht="32.25" thickBot="1" x14ac:dyDescent="0.25">
      <c r="A10" s="416"/>
      <c r="B10" s="1276" t="s">
        <v>1025</v>
      </c>
      <c r="C10" s="1277" t="s">
        <v>1023</v>
      </c>
      <c r="D10" s="1278" t="s">
        <v>1026</v>
      </c>
      <c r="E10" s="1277" t="s">
        <v>1027</v>
      </c>
      <c r="F10" s="1279" t="s">
        <v>1028</v>
      </c>
      <c r="G10" s="1263"/>
      <c r="H10" s="1281" t="s">
        <v>1036</v>
      </c>
      <c r="I10" s="1281" t="s">
        <v>1037</v>
      </c>
      <c r="J10" s="1281" t="s">
        <v>1038</v>
      </c>
      <c r="K10" s="1282"/>
      <c r="L10" s="1282"/>
      <c r="M10" s="1263"/>
      <c r="N10" s="1262"/>
    </row>
    <row r="11" spans="1:15" s="502" customFormat="1" ht="155.25" customHeight="1" thickBot="1" x14ac:dyDescent="0.25">
      <c r="A11" s="1280" t="s">
        <v>1039</v>
      </c>
      <c r="B11" s="1272" t="s">
        <v>1069</v>
      </c>
      <c r="C11" s="1273" t="s">
        <v>1073</v>
      </c>
      <c r="D11" s="1273" t="s">
        <v>1070</v>
      </c>
      <c r="E11" s="1273" t="s">
        <v>1071</v>
      </c>
      <c r="F11" s="1274" t="s">
        <v>1072</v>
      </c>
      <c r="G11" s="1263"/>
      <c r="H11" s="1269">
        <v>110</v>
      </c>
      <c r="I11" s="1270" t="s">
        <v>1041</v>
      </c>
      <c r="J11" s="1270" t="s">
        <v>1041</v>
      </c>
      <c r="K11" s="1270"/>
      <c r="L11" s="1271"/>
      <c r="M11" s="1263"/>
      <c r="N11" s="1262"/>
    </row>
    <row r="12" spans="1:15" s="502" customFormat="1" ht="121.5" customHeight="1" thickBot="1" x14ac:dyDescent="0.25">
      <c r="A12" s="1280" t="s">
        <v>1040</v>
      </c>
      <c r="B12" s="1275" t="s">
        <v>1043</v>
      </c>
      <c r="C12" s="1275" t="s">
        <v>1044</v>
      </c>
      <c r="D12" s="1275" t="s">
        <v>1045</v>
      </c>
      <c r="E12" s="1275" t="s">
        <v>1046</v>
      </c>
      <c r="F12" s="1275" t="s">
        <v>1047</v>
      </c>
      <c r="G12" s="1263"/>
      <c r="H12" s="1263"/>
      <c r="I12" s="1263"/>
      <c r="J12" s="1263"/>
      <c r="K12" s="1263"/>
      <c r="L12" s="1263"/>
      <c r="M12" s="1263"/>
      <c r="N12" s="1262"/>
    </row>
    <row r="13" spans="1:15" ht="3.95" customHeight="1" thickBot="1" x14ac:dyDescent="0.25">
      <c r="A13" s="2242"/>
      <c r="B13" s="2242"/>
      <c r="C13" s="2242"/>
      <c r="D13" s="2242"/>
      <c r="E13" s="2242"/>
      <c r="F13" s="2242"/>
      <c r="G13" s="2242"/>
      <c r="H13" s="2242"/>
      <c r="I13" s="2242"/>
      <c r="J13" s="2242"/>
      <c r="K13" s="2242"/>
    </row>
    <row r="14" spans="1:15" s="502" customFormat="1" ht="24" customHeight="1" thickBot="1" x14ac:dyDescent="0.25">
      <c r="A14" s="2235" t="s">
        <v>1024</v>
      </c>
      <c r="B14" s="2236"/>
      <c r="C14" s="2236"/>
      <c r="D14" s="2236"/>
      <c r="E14" s="2236"/>
      <c r="F14" s="2236"/>
      <c r="G14" s="2236"/>
      <c r="H14" s="2236"/>
      <c r="I14" s="2236"/>
      <c r="J14" s="2236"/>
      <c r="K14" s="2236"/>
      <c r="L14" s="2237"/>
    </row>
    <row r="15" spans="1:15" s="1265" customFormat="1" ht="35.1" customHeight="1" thickBot="1" x14ac:dyDescent="0.25">
      <c r="A15" s="2356" t="s">
        <v>1022</v>
      </c>
      <c r="B15" s="2357"/>
      <c r="C15" s="2357"/>
      <c r="D15" s="2357"/>
      <c r="E15" s="2357"/>
      <c r="F15" s="2357"/>
      <c r="G15" s="2357"/>
      <c r="H15" s="2357"/>
      <c r="I15" s="2357"/>
      <c r="J15" s="2357"/>
      <c r="K15" s="2357"/>
      <c r="L15" s="2358"/>
    </row>
    <row r="16" spans="1:15" s="1265" customFormat="1" ht="47.25" customHeight="1" thickBot="1" x14ac:dyDescent="0.25">
      <c r="A16" s="1254" t="s">
        <v>1032</v>
      </c>
      <c r="B16" s="1257" t="s">
        <v>1025</v>
      </c>
      <c r="C16" s="1255" t="s">
        <v>1023</v>
      </c>
      <c r="D16" s="1255" t="s">
        <v>1026</v>
      </c>
      <c r="E16" s="1255" t="s">
        <v>1027</v>
      </c>
      <c r="F16" s="1255" t="s">
        <v>1028</v>
      </c>
      <c r="G16" s="1266" t="s">
        <v>1030</v>
      </c>
      <c r="H16" s="1267" t="s">
        <v>1033</v>
      </c>
      <c r="I16" s="1259" t="s">
        <v>1031</v>
      </c>
      <c r="J16" s="1256" t="s">
        <v>1029</v>
      </c>
      <c r="K16" s="1259" t="s">
        <v>1034</v>
      </c>
      <c r="L16" s="1259" t="s">
        <v>1048</v>
      </c>
      <c r="N16" s="1264"/>
      <c r="O16" s="1264"/>
    </row>
    <row r="17" spans="1:15" ht="54.95" customHeight="1" thickBot="1" x14ac:dyDescent="0.25">
      <c r="A17" s="1224" t="s">
        <v>673</v>
      </c>
      <c r="B17" s="1243">
        <v>4</v>
      </c>
      <c r="C17" s="1244">
        <v>3</v>
      </c>
      <c r="D17" s="1244">
        <v>4</v>
      </c>
      <c r="E17" s="1245">
        <v>2</v>
      </c>
      <c r="F17" s="1246">
        <v>4</v>
      </c>
      <c r="G17" s="1225">
        <f>AVERAGE(B17:F17)</f>
        <v>3.4</v>
      </c>
      <c r="H17" s="1246">
        <v>200</v>
      </c>
      <c r="I17" s="1228">
        <f>IF((G17/4*0.6*H17)&lt;25, 0, CEILING(G17/4*0.6*H17, 10))</f>
        <v>110</v>
      </c>
      <c r="J17" s="1251">
        <v>1</v>
      </c>
      <c r="K17" s="1285">
        <v>4.5</v>
      </c>
      <c r="L17" s="1288">
        <f>K17*J17*I17</f>
        <v>495</v>
      </c>
      <c r="N17" s="1268"/>
      <c r="O17" s="1268"/>
    </row>
    <row r="18" spans="1:15" ht="54.95" customHeight="1" thickBot="1" x14ac:dyDescent="0.25">
      <c r="A18" s="1238" t="s">
        <v>679</v>
      </c>
      <c r="B18" s="1247">
        <v>4</v>
      </c>
      <c r="C18" s="1248">
        <v>2</v>
      </c>
      <c r="D18" s="1248">
        <v>3</v>
      </c>
      <c r="E18" s="1249">
        <v>1</v>
      </c>
      <c r="F18" s="1250">
        <v>1</v>
      </c>
      <c r="G18" s="1239">
        <f>AVERAGE(B18:F18)</f>
        <v>2.2000000000000002</v>
      </c>
      <c r="H18" s="1250">
        <v>200</v>
      </c>
      <c r="I18" s="1228">
        <f>IF((G18/4*0.6*H18)&lt;25, 0, CEILING(G18/4*0.6*H18, 10))</f>
        <v>70</v>
      </c>
      <c r="J18" s="1252">
        <v>1</v>
      </c>
      <c r="K18" s="1286">
        <v>2</v>
      </c>
      <c r="L18" s="1288">
        <f t="shared" ref="L18:L24" si="0">K18*J18*I18</f>
        <v>140</v>
      </c>
      <c r="N18" s="1268"/>
      <c r="O18" s="1268"/>
    </row>
    <row r="19" spans="1:15" ht="36" customHeight="1" thickBot="1" x14ac:dyDescent="0.25">
      <c r="A19" s="1232"/>
      <c r="B19" s="1233"/>
      <c r="C19" s="1234"/>
      <c r="D19" s="1235"/>
      <c r="E19" s="1236"/>
      <c r="F19" s="1237"/>
      <c r="G19" s="1240">
        <f>IFERROR(AVERAGE(B19:F19), 0)</f>
        <v>0</v>
      </c>
      <c r="H19" s="1237"/>
      <c r="I19" s="1253">
        <f t="shared" ref="I19:I24" si="1">IF((G19/4*0.6*H19)&lt;25, 0, CEILING(G19/4*0.6*H19, 10))</f>
        <v>0</v>
      </c>
      <c r="J19" s="1229"/>
      <c r="K19" s="1287"/>
      <c r="L19" s="1289">
        <f t="shared" si="0"/>
        <v>0</v>
      </c>
      <c r="N19" s="1268"/>
      <c r="O19" s="1268"/>
    </row>
    <row r="20" spans="1:15" ht="36" customHeight="1" thickBot="1" x14ac:dyDescent="0.25">
      <c r="A20" s="498"/>
      <c r="B20" s="1216"/>
      <c r="C20" s="1217"/>
      <c r="D20" s="1218"/>
      <c r="E20" s="1219"/>
      <c r="F20" s="1226"/>
      <c r="G20" s="1241">
        <f t="shared" ref="G20:G24" si="2">IFERROR(AVERAGE(B20:F20), 0)</f>
        <v>0</v>
      </c>
      <c r="H20" s="1226"/>
      <c r="I20" s="1253">
        <f t="shared" si="1"/>
        <v>0</v>
      </c>
      <c r="J20" s="1230"/>
      <c r="K20" s="1258"/>
      <c r="L20" s="1289">
        <f t="shared" si="0"/>
        <v>0</v>
      </c>
      <c r="N20" s="1268"/>
      <c r="O20" s="1268"/>
    </row>
    <row r="21" spans="1:15" ht="36" customHeight="1" thickBot="1" x14ac:dyDescent="0.25">
      <c r="A21" s="498"/>
      <c r="B21" s="1216"/>
      <c r="C21" s="1217"/>
      <c r="D21" s="1218"/>
      <c r="E21" s="1219"/>
      <c r="F21" s="1226"/>
      <c r="G21" s="1241">
        <f t="shared" si="2"/>
        <v>0</v>
      </c>
      <c r="H21" s="1226"/>
      <c r="I21" s="1253">
        <f t="shared" si="1"/>
        <v>0</v>
      </c>
      <c r="J21" s="1230"/>
      <c r="K21" s="1258"/>
      <c r="L21" s="1289">
        <f t="shared" si="0"/>
        <v>0</v>
      </c>
      <c r="N21" s="1268"/>
      <c r="O21" s="1268"/>
    </row>
    <row r="22" spans="1:15" ht="36" customHeight="1" thickBot="1" x14ac:dyDescent="0.25">
      <c r="A22" s="498"/>
      <c r="B22" s="1216"/>
      <c r="C22" s="1217"/>
      <c r="D22" s="1218"/>
      <c r="E22" s="1219"/>
      <c r="F22" s="1226"/>
      <c r="G22" s="1241">
        <f t="shared" si="2"/>
        <v>0</v>
      </c>
      <c r="H22" s="1226"/>
      <c r="I22" s="1253">
        <f t="shared" si="1"/>
        <v>0</v>
      </c>
      <c r="J22" s="1230"/>
      <c r="K22" s="1258"/>
      <c r="L22" s="1289">
        <f t="shared" si="0"/>
        <v>0</v>
      </c>
      <c r="N22" s="1268"/>
      <c r="O22" s="1268"/>
    </row>
    <row r="23" spans="1:15" ht="36" customHeight="1" thickBot="1" x14ac:dyDescent="0.25">
      <c r="A23" s="498"/>
      <c r="B23" s="1216"/>
      <c r="C23" s="1217"/>
      <c r="D23" s="1218"/>
      <c r="E23" s="1219"/>
      <c r="F23" s="1226"/>
      <c r="G23" s="1241">
        <f t="shared" si="2"/>
        <v>0</v>
      </c>
      <c r="H23" s="1226"/>
      <c r="I23" s="1253">
        <f t="shared" si="1"/>
        <v>0</v>
      </c>
      <c r="J23" s="1230"/>
      <c r="K23" s="1258"/>
      <c r="L23" s="1289">
        <f t="shared" si="0"/>
        <v>0</v>
      </c>
      <c r="N23" s="1268"/>
      <c r="O23" s="1268"/>
    </row>
    <row r="24" spans="1:15" ht="36" customHeight="1" thickBot="1" x14ac:dyDescent="0.25">
      <c r="A24" s="500"/>
      <c r="B24" s="1220"/>
      <c r="C24" s="1221"/>
      <c r="D24" s="1222"/>
      <c r="E24" s="1223"/>
      <c r="F24" s="1227"/>
      <c r="G24" s="1242">
        <f t="shared" si="2"/>
        <v>0</v>
      </c>
      <c r="H24" s="1227"/>
      <c r="I24" s="1283">
        <f t="shared" si="1"/>
        <v>0</v>
      </c>
      <c r="J24" s="1231"/>
      <c r="K24" s="996"/>
      <c r="L24" s="1283">
        <f t="shared" si="0"/>
        <v>0</v>
      </c>
      <c r="N24" s="1268"/>
      <c r="O24" s="1268"/>
    </row>
    <row r="25" spans="1:15" ht="17.25" customHeight="1" thickBot="1" x14ac:dyDescent="0.35">
      <c r="A25" s="2367"/>
      <c r="B25" s="2368"/>
      <c r="C25" s="2369"/>
      <c r="D25" s="1215"/>
      <c r="E25" s="885"/>
      <c r="F25" s="885"/>
      <c r="G25" s="885"/>
      <c r="H25" s="885"/>
      <c r="I25" s="1215"/>
      <c r="J25" s="885"/>
      <c r="K25" s="1215"/>
      <c r="L25" s="997">
        <f>SUM(L19:L24)</f>
        <v>0</v>
      </c>
    </row>
    <row r="26" spans="1:15" s="474" customFormat="1" ht="20.100000000000001" customHeight="1" x14ac:dyDescent="0.2">
      <c r="A26" s="2238"/>
      <c r="B26" s="2238"/>
      <c r="C26" s="2238"/>
      <c r="D26" s="2238"/>
      <c r="E26" s="2238"/>
      <c r="F26" s="2238"/>
      <c r="G26" s="2238"/>
      <c r="H26" s="2238"/>
      <c r="I26" s="2238"/>
      <c r="J26" s="2238"/>
      <c r="K26" s="2238"/>
    </row>
  </sheetData>
  <sheetProtection sheet="1" objects="1" scenarios="1"/>
  <mergeCells count="16">
    <mergeCell ref="I4:L4"/>
    <mergeCell ref="H9:L9"/>
    <mergeCell ref="B9:F9"/>
    <mergeCell ref="A25:C25"/>
    <mergeCell ref="A1:N1"/>
    <mergeCell ref="B3:G3"/>
    <mergeCell ref="I3:L3"/>
    <mergeCell ref="B2:G2"/>
    <mergeCell ref="A6:L6"/>
    <mergeCell ref="B4:G4"/>
    <mergeCell ref="A26:K26"/>
    <mergeCell ref="A7:K7"/>
    <mergeCell ref="A13:K13"/>
    <mergeCell ref="A15:L15"/>
    <mergeCell ref="A14:L14"/>
    <mergeCell ref="A8:L8"/>
  </mergeCells>
  <pageMargins left="0" right="0" top="0" bottom="0" header="0.5" footer="0.5"/>
  <pageSetup orientation="portrait" r:id="rId1"/>
  <headerFooter alignWithMargins="0">
    <oddFooter>&amp;L&amp;8&amp;F&amp;CPage &amp;P&amp;R&amp;8&amp;A</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61">
    <pageSetUpPr fitToPage="1"/>
  </sheetPr>
  <dimension ref="A1:O176"/>
  <sheetViews>
    <sheetView topLeftCell="A59" zoomScale="120" zoomScaleNormal="120" workbookViewId="0">
      <selection activeCell="E85" sqref="E85"/>
    </sheetView>
  </sheetViews>
  <sheetFormatPr defaultRowHeight="12.75" x14ac:dyDescent="0.2"/>
  <cols>
    <col min="1" max="1" width="14.83203125" customWidth="1"/>
    <col min="2" max="2" width="20.83203125" customWidth="1"/>
    <col min="3" max="3" width="40.83203125" customWidth="1"/>
    <col min="4" max="4" width="11.83203125" customWidth="1"/>
    <col min="5" max="5" width="13.83203125" style="2" customWidth="1"/>
    <col min="6" max="6" width="12.83203125" customWidth="1"/>
    <col min="7" max="7" width="18.83203125" customWidth="1"/>
    <col min="8" max="8" width="3.83203125" customWidth="1"/>
    <col min="9" max="9" width="14.1640625" hidden="1" customWidth="1"/>
    <col min="10" max="10" width="14.83203125" hidden="1" customWidth="1"/>
    <col min="11" max="11" width="12" hidden="1" customWidth="1"/>
    <col min="12" max="12" width="11.5" style="704" hidden="1" customWidth="1"/>
    <col min="13" max="13" width="8.6640625" hidden="1" customWidth="1"/>
    <col min="14" max="14" width="7.5" style="11" hidden="1" customWidth="1"/>
    <col min="15" max="15" width="2.83203125" customWidth="1"/>
  </cols>
  <sheetData>
    <row r="1" spans="1:15" s="347" customFormat="1" ht="24" customHeight="1" thickTop="1" x14ac:dyDescent="0.35">
      <c r="A1" s="2410" t="s">
        <v>469</v>
      </c>
      <c r="B1" s="2411"/>
      <c r="C1" s="2411"/>
      <c r="D1" s="2411"/>
      <c r="E1" s="2411"/>
      <c r="F1" s="2411"/>
      <c r="G1" s="2412"/>
      <c r="H1" s="345"/>
      <c r="I1" s="345"/>
      <c r="J1" s="346"/>
      <c r="K1" s="346"/>
      <c r="L1" s="703"/>
      <c r="M1" s="346"/>
      <c r="O1" s="785"/>
    </row>
    <row r="2" spans="1:15" ht="16.149999999999999" customHeight="1" x14ac:dyDescent="0.2">
      <c r="A2" s="857" t="s">
        <v>406</v>
      </c>
      <c r="B2" s="2389" t="str">
        <f>IF('Instructions - READ FIRST'!$C$11="","",'Instructions - READ FIRST'!$C$11)</f>
        <v/>
      </c>
      <c r="C2" s="2389"/>
      <c r="D2" s="2389"/>
      <c r="E2" s="858" t="s">
        <v>1</v>
      </c>
      <c r="F2" s="2389" t="str">
        <f>IF('Instructions - READ FIRST'!$C$13="","",'Instructions - READ FIRST'!$C$13)</f>
        <v/>
      </c>
      <c r="G2" s="2390"/>
      <c r="H2" s="93"/>
      <c r="I2" s="93"/>
      <c r="J2" s="267"/>
      <c r="K2" s="267"/>
      <c r="M2" s="267"/>
      <c r="O2" s="784"/>
    </row>
    <row r="3" spans="1:15" s="5" customFormat="1" ht="16.149999999999999" customHeight="1" thickBot="1" x14ac:dyDescent="0.25">
      <c r="A3" s="857" t="s">
        <v>407</v>
      </c>
      <c r="B3" s="2389" t="str">
        <f>IF('Instructions - READ FIRST'!$C$12="","",'Instructions - READ FIRST'!$C$12)</f>
        <v/>
      </c>
      <c r="C3" s="2389"/>
      <c r="D3" s="858" t="s">
        <v>2</v>
      </c>
      <c r="E3" s="859" t="str">
        <f>IF('Instructions - READ FIRST'!$C$14="","",'Instructions - READ FIRST'!$C$14)</f>
        <v/>
      </c>
      <c r="F3" s="860" t="s">
        <v>80</v>
      </c>
      <c r="G3" s="861" t="str">
        <f>IF('Instructions - READ FIRST'!$C$15="","",'Instructions - READ FIRST'!$C$15)</f>
        <v/>
      </c>
      <c r="H3" s="93"/>
      <c r="I3" s="93"/>
      <c r="J3" s="282"/>
      <c r="K3" s="282"/>
      <c r="L3" s="705"/>
      <c r="M3" s="282"/>
      <c r="O3" s="786"/>
    </row>
    <row r="4" spans="1:15" s="5" customFormat="1" ht="16.149999999999999" customHeight="1" thickBot="1" x14ac:dyDescent="0.25">
      <c r="A4" s="862" t="s">
        <v>408</v>
      </c>
      <c r="B4" s="863" t="str">
        <f>IF('Instructions - READ FIRST'!$C$16="","",'Instructions - READ FIRST'!$C$16)</f>
        <v/>
      </c>
      <c r="C4" s="864"/>
      <c r="D4" s="865" t="s">
        <v>44</v>
      </c>
      <c r="E4" s="2393" t="str">
        <f>IF('Instructions - READ FIRST'!$C$17="","",'Instructions - READ FIRST'!$C$17)</f>
        <v/>
      </c>
      <c r="F4" s="2393"/>
      <c r="G4" s="2394"/>
      <c r="H4" s="93"/>
      <c r="I4" s="2401" t="s">
        <v>856</v>
      </c>
      <c r="J4" s="2391" t="s">
        <v>563</v>
      </c>
      <c r="K4" s="2397" t="s">
        <v>855</v>
      </c>
      <c r="L4" s="2399" t="s">
        <v>566</v>
      </c>
      <c r="M4" s="2395" t="s">
        <v>565</v>
      </c>
      <c r="N4" s="707">
        <v>2013</v>
      </c>
      <c r="O4" s="786"/>
    </row>
    <row r="5" spans="1:15" s="26" customFormat="1" ht="15.95" customHeight="1" thickBot="1" x14ac:dyDescent="0.25">
      <c r="A5" s="945" t="s">
        <v>419</v>
      </c>
      <c r="B5" s="946" t="s">
        <v>45</v>
      </c>
      <c r="C5" s="947"/>
      <c r="D5" s="948" t="s">
        <v>3</v>
      </c>
      <c r="E5" s="949" t="s">
        <v>4</v>
      </c>
      <c r="F5" s="956" t="s">
        <v>42</v>
      </c>
      <c r="G5" s="950" t="s">
        <v>28</v>
      </c>
      <c r="H5" s="178"/>
      <c r="I5" s="2402"/>
      <c r="J5" s="2392"/>
      <c r="K5" s="2398"/>
      <c r="L5" s="2400"/>
      <c r="M5" s="2396"/>
      <c r="N5" s="281" t="s">
        <v>564</v>
      </c>
      <c r="O5" s="788"/>
    </row>
    <row r="6" spans="1:15" s="9" customFormat="1" ht="15.95" customHeight="1" thickTop="1" thickBot="1" x14ac:dyDescent="0.25">
      <c r="A6" s="866" t="s">
        <v>953</v>
      </c>
      <c r="B6" s="2415" t="s">
        <v>34</v>
      </c>
      <c r="C6" s="2416"/>
      <c r="D6" s="122" t="s">
        <v>149</v>
      </c>
      <c r="E6" s="122" t="s">
        <v>5</v>
      </c>
      <c r="F6" s="806" t="s">
        <v>592</v>
      </c>
      <c r="G6" s="168">
        <f>'TP&amp;DT'!F38</f>
        <v>0</v>
      </c>
      <c r="H6" s="90"/>
      <c r="I6" s="905"/>
      <c r="J6" s="900"/>
      <c r="K6" s="728"/>
      <c r="L6" s="729"/>
      <c r="M6" s="727"/>
      <c r="N6" s="278"/>
      <c r="O6" s="789"/>
    </row>
    <row r="7" spans="1:15" s="10" customFormat="1" ht="20.100000000000001" customHeight="1" thickTop="1" thickBot="1" x14ac:dyDescent="0.25">
      <c r="A7" s="2381" t="s">
        <v>776</v>
      </c>
      <c r="B7" s="2381"/>
      <c r="C7" s="2381"/>
      <c r="D7" s="2381"/>
      <c r="E7" s="2381"/>
      <c r="F7" s="2381"/>
      <c r="G7" s="2381"/>
      <c r="H7" s="91"/>
      <c r="I7" s="907"/>
      <c r="J7" s="901"/>
      <c r="K7" s="723"/>
      <c r="L7" s="730"/>
      <c r="M7" s="717"/>
      <c r="N7" s="711"/>
      <c r="O7" s="790"/>
    </row>
    <row r="8" spans="1:15" s="9" customFormat="1" ht="16.149999999999999" customHeight="1" thickTop="1" thickBot="1" x14ac:dyDescent="0.25">
      <c r="A8" s="866" t="s">
        <v>955</v>
      </c>
      <c r="B8" s="2413" t="s">
        <v>35</v>
      </c>
      <c r="C8" s="2414"/>
      <c r="D8" s="122" t="s">
        <v>875</v>
      </c>
      <c r="E8" s="1165">
        <f>IF(SIGNS!I184=0,0,SIGNS!I184)</f>
        <v>0</v>
      </c>
      <c r="F8" s="123">
        <v>28</v>
      </c>
      <c r="G8" s="168">
        <f>E8*F8</f>
        <v>0</v>
      </c>
      <c r="H8" s="90"/>
      <c r="I8" s="906">
        <v>14.5</v>
      </c>
      <c r="J8" s="901">
        <v>14.5</v>
      </c>
      <c r="K8" s="723">
        <v>14.54</v>
      </c>
      <c r="L8" s="730">
        <f t="shared" ref="L8:L16" si="0">1-(F8/K8)</f>
        <v>-0.92572214580467693</v>
      </c>
      <c r="M8" s="717">
        <v>15</v>
      </c>
      <c r="N8" s="710">
        <f t="shared" ref="N8:N15" si="1">1-(F8/M8)</f>
        <v>-0.8666666666666667</v>
      </c>
      <c r="O8" s="789"/>
    </row>
    <row r="9" spans="1:15" s="10" customFormat="1" ht="20.100000000000001" customHeight="1" thickTop="1" thickBot="1" x14ac:dyDescent="0.25">
      <c r="A9" s="2381" t="s">
        <v>885</v>
      </c>
      <c r="B9" s="2381"/>
      <c r="C9" s="2381"/>
      <c r="D9" s="2381"/>
      <c r="E9" s="2381"/>
      <c r="F9" s="2381"/>
      <c r="G9" s="2381"/>
      <c r="H9" s="91"/>
      <c r="I9" s="907"/>
      <c r="J9" s="901"/>
      <c r="K9" s="723"/>
      <c r="L9" s="730"/>
      <c r="M9" s="717"/>
      <c r="N9" s="711"/>
      <c r="O9" s="790"/>
    </row>
    <row r="10" spans="1:15" s="10" customFormat="1" ht="16.149999999999999" customHeight="1" thickTop="1" x14ac:dyDescent="0.2">
      <c r="A10" s="867" t="s">
        <v>975</v>
      </c>
      <c r="B10" s="2385" t="s">
        <v>46</v>
      </c>
      <c r="C10" s="2386"/>
      <c r="D10" s="124" t="s">
        <v>8</v>
      </c>
      <c r="E10" s="1166">
        <f>BARRICADES!G61</f>
        <v>0</v>
      </c>
      <c r="F10" s="125">
        <v>80</v>
      </c>
      <c r="G10" s="169">
        <f>E10*F10</f>
        <v>0</v>
      </c>
      <c r="H10" s="91"/>
      <c r="I10" s="907">
        <v>47</v>
      </c>
      <c r="J10" s="901">
        <v>47</v>
      </c>
      <c r="K10" s="723">
        <v>46.77</v>
      </c>
      <c r="L10" s="730">
        <f t="shared" si="0"/>
        <v>-0.71049818259568087</v>
      </c>
      <c r="M10" s="717">
        <v>40</v>
      </c>
      <c r="N10" s="711">
        <f t="shared" si="1"/>
        <v>-1</v>
      </c>
      <c r="O10" s="790"/>
    </row>
    <row r="11" spans="1:15" s="10" customFormat="1" ht="16.149999999999999" customHeight="1" thickBot="1" x14ac:dyDescent="0.25">
      <c r="A11" s="868" t="s">
        <v>976</v>
      </c>
      <c r="B11" s="2387" t="s">
        <v>207</v>
      </c>
      <c r="C11" s="2388"/>
      <c r="D11" s="126" t="s">
        <v>8</v>
      </c>
      <c r="E11" s="1167">
        <f>BARRICADES!G26+BARRICADES!G40+'PCMS, ARROWS &amp; RADAR'!C17+'PCMS, ARROWS &amp; RADAR'!C31+2*E71+SUM('SMART WZ SYSTEMS(00229)'!H22,'SMART WZ SYSTEMS(00229)'!I22,'SMART WZ SYSTEMS(00229)'!H35,'SMART WZ SYSTEMS(00229)'!I35,'SMART WZ SYSTEMS(00229)'!I51)</f>
        <v>0</v>
      </c>
      <c r="F11" s="127">
        <v>200</v>
      </c>
      <c r="G11" s="170">
        <f>E11*F11</f>
        <v>0</v>
      </c>
      <c r="H11" s="91"/>
      <c r="I11" s="907">
        <v>108</v>
      </c>
      <c r="J11" s="901">
        <v>108</v>
      </c>
      <c r="K11" s="723">
        <v>107.67</v>
      </c>
      <c r="L11" s="730">
        <f t="shared" si="0"/>
        <v>-0.85752763072350691</v>
      </c>
      <c r="M11" s="717">
        <v>110</v>
      </c>
      <c r="N11" s="711">
        <f t="shared" si="1"/>
        <v>-0.81818181818181812</v>
      </c>
      <c r="O11" s="790"/>
    </row>
    <row r="12" spans="1:15" s="10" customFormat="1" ht="20.100000000000001" customHeight="1" thickTop="1" thickBot="1" x14ac:dyDescent="0.25">
      <c r="A12" s="2381" t="s">
        <v>876</v>
      </c>
      <c r="B12" s="2381"/>
      <c r="C12" s="2381"/>
      <c r="D12" s="2381"/>
      <c r="E12" s="2381"/>
      <c r="F12" s="2381"/>
      <c r="G12" s="2381"/>
      <c r="H12" s="91"/>
      <c r="I12" s="907"/>
      <c r="J12" s="901"/>
      <c r="K12" s="723"/>
      <c r="L12" s="730"/>
      <c r="M12" s="717"/>
      <c r="N12" s="711"/>
      <c r="O12" s="790"/>
    </row>
    <row r="13" spans="1:15" s="10" customFormat="1" ht="16.149999999999999" customHeight="1" thickTop="1" x14ac:dyDescent="0.2">
      <c r="A13" s="867" t="s">
        <v>977</v>
      </c>
      <c r="B13" s="2377" t="s">
        <v>112</v>
      </c>
      <c r="C13" s="2378"/>
      <c r="D13" s="175" t="s">
        <v>71</v>
      </c>
      <c r="E13" s="1168">
        <f>'BARRIER &amp; GUARDRAIL'!B80</f>
        <v>0</v>
      </c>
      <c r="F13" s="176">
        <v>35</v>
      </c>
      <c r="G13" s="177">
        <f t="shared" ref="G13:G21" si="2">E13*F13</f>
        <v>0</v>
      </c>
      <c r="H13" s="91"/>
      <c r="I13" s="907">
        <v>16</v>
      </c>
      <c r="J13" s="901">
        <v>16</v>
      </c>
      <c r="K13" s="723">
        <v>15.87</v>
      </c>
      <c r="L13" s="730">
        <f t="shared" si="0"/>
        <v>-1.2054190296156269</v>
      </c>
      <c r="M13" s="717">
        <v>15</v>
      </c>
      <c r="N13" s="711">
        <f t="shared" si="1"/>
        <v>-1.3333333333333335</v>
      </c>
      <c r="O13" s="790"/>
    </row>
    <row r="14" spans="1:15" s="10" customFormat="1" ht="16.149999999999999" customHeight="1" x14ac:dyDescent="0.2">
      <c r="A14" s="869" t="s">
        <v>978</v>
      </c>
      <c r="B14" s="2379" t="s">
        <v>113</v>
      </c>
      <c r="C14" s="2380"/>
      <c r="D14" s="124" t="s">
        <v>71</v>
      </c>
      <c r="E14" s="1166">
        <f>'BARRIER &amp; GUARDRAIL'!C80</f>
        <v>0</v>
      </c>
      <c r="F14" s="125">
        <v>70</v>
      </c>
      <c r="G14" s="169">
        <f t="shared" si="2"/>
        <v>0</v>
      </c>
      <c r="H14" s="91"/>
      <c r="I14" s="907">
        <v>37</v>
      </c>
      <c r="J14" s="901">
        <v>37</v>
      </c>
      <c r="K14" s="723">
        <v>36.86</v>
      </c>
      <c r="L14" s="730">
        <f t="shared" si="0"/>
        <v>-0.89907759088442751</v>
      </c>
      <c r="M14" s="717">
        <v>40</v>
      </c>
      <c r="N14" s="711">
        <f t="shared" si="1"/>
        <v>-0.75</v>
      </c>
      <c r="O14" s="790"/>
    </row>
    <row r="15" spans="1:15" s="10" customFormat="1" ht="16.149999999999999" customHeight="1" x14ac:dyDescent="0.2">
      <c r="A15" s="869" t="s">
        <v>979</v>
      </c>
      <c r="B15" s="2379" t="s">
        <v>111</v>
      </c>
      <c r="C15" s="2380"/>
      <c r="D15" s="124" t="s">
        <v>71</v>
      </c>
      <c r="E15" s="1166">
        <f>'BARRIER &amp; GUARDRAIL'!D80</f>
        <v>0</v>
      </c>
      <c r="F15" s="125">
        <v>100</v>
      </c>
      <c r="G15" s="169">
        <f t="shared" si="2"/>
        <v>0</v>
      </c>
      <c r="H15" s="91"/>
      <c r="I15" s="907">
        <v>60</v>
      </c>
      <c r="J15" s="901">
        <v>60</v>
      </c>
      <c r="K15" s="723">
        <v>60</v>
      </c>
      <c r="L15" s="730">
        <f t="shared" si="0"/>
        <v>-0.66666666666666674</v>
      </c>
      <c r="M15" s="717">
        <v>60</v>
      </c>
      <c r="N15" s="711">
        <f t="shared" si="1"/>
        <v>-0.66666666666666674</v>
      </c>
      <c r="O15" s="790"/>
    </row>
    <row r="16" spans="1:15" s="10" customFormat="1" ht="16.149999999999999" customHeight="1" x14ac:dyDescent="0.2">
      <c r="A16" s="869" t="s">
        <v>998</v>
      </c>
      <c r="B16" s="2379" t="s">
        <v>1014</v>
      </c>
      <c r="C16" s="2380"/>
      <c r="D16" s="124" t="s">
        <v>8</v>
      </c>
      <c r="E16" s="1166">
        <f>'BARRIER &amp; GUARDRAIL'!E80</f>
        <v>0</v>
      </c>
      <c r="F16" s="125">
        <v>650</v>
      </c>
      <c r="G16" s="169">
        <f t="shared" si="2"/>
        <v>0</v>
      </c>
      <c r="H16" s="92"/>
      <c r="I16" s="907">
        <v>500</v>
      </c>
      <c r="J16" s="901">
        <v>500</v>
      </c>
      <c r="K16" s="723">
        <v>500</v>
      </c>
      <c r="L16" s="730">
        <f t="shared" si="0"/>
        <v>-0.30000000000000004</v>
      </c>
      <c r="M16" s="717">
        <v>500</v>
      </c>
      <c r="N16" s="711"/>
      <c r="O16" s="790"/>
    </row>
    <row r="17" spans="1:15" s="10" customFormat="1" ht="16.149999999999999" customHeight="1" x14ac:dyDescent="0.2">
      <c r="A17" s="869" t="s">
        <v>1000</v>
      </c>
      <c r="B17" s="2379" t="s">
        <v>1015</v>
      </c>
      <c r="C17" s="2380"/>
      <c r="D17" s="124" t="s">
        <v>8</v>
      </c>
      <c r="E17" s="1177"/>
      <c r="F17" s="835">
        <v>1000</v>
      </c>
      <c r="G17" s="169">
        <f t="shared" si="2"/>
        <v>0</v>
      </c>
      <c r="H17" s="92"/>
      <c r="I17" s="907"/>
      <c r="J17" s="901"/>
      <c r="K17" s="723"/>
      <c r="L17" s="730"/>
      <c r="M17" s="717"/>
      <c r="N17" s="711"/>
      <c r="O17" s="790"/>
    </row>
    <row r="18" spans="1:15" s="10" customFormat="1" ht="16.149999999999999" customHeight="1" x14ac:dyDescent="0.2">
      <c r="A18" s="869" t="s">
        <v>980</v>
      </c>
      <c r="B18" s="2379" t="s">
        <v>449</v>
      </c>
      <c r="C18" s="2380"/>
      <c r="D18" s="124" t="s">
        <v>8</v>
      </c>
      <c r="E18" s="1166">
        <f>'BARRIER &amp; GUARDRAIL'!F80</f>
        <v>0</v>
      </c>
      <c r="F18" s="125">
        <v>2500</v>
      </c>
      <c r="G18" s="169">
        <f t="shared" si="2"/>
        <v>0</v>
      </c>
      <c r="H18" s="92"/>
      <c r="I18" s="907">
        <v>1800</v>
      </c>
      <c r="J18" s="901">
        <v>1800</v>
      </c>
      <c r="K18" s="723"/>
      <c r="L18" s="730"/>
      <c r="M18" s="717"/>
      <c r="N18" s="711"/>
      <c r="O18" s="790"/>
    </row>
    <row r="19" spans="1:15" s="10" customFormat="1" ht="16.149999999999999" customHeight="1" x14ac:dyDescent="0.2">
      <c r="A19" s="869" t="s">
        <v>981</v>
      </c>
      <c r="B19" s="2379" t="s">
        <v>114</v>
      </c>
      <c r="C19" s="2380"/>
      <c r="D19" s="124" t="s">
        <v>8</v>
      </c>
      <c r="E19" s="1166">
        <f>'BARRIER &amp; GUARDRAIL'!G80</f>
        <v>0</v>
      </c>
      <c r="F19" s="125">
        <v>4000</v>
      </c>
      <c r="G19" s="169">
        <f t="shared" si="2"/>
        <v>0</v>
      </c>
      <c r="H19" s="91"/>
      <c r="I19" s="907">
        <v>1785</v>
      </c>
      <c r="J19" s="901">
        <v>1785</v>
      </c>
      <c r="K19" s="723">
        <v>1787.1</v>
      </c>
      <c r="L19" s="730">
        <f t="shared" ref="L19:L24" si="3">1-(F19/K19)</f>
        <v>-1.2382631078283253</v>
      </c>
      <c r="M19" s="717">
        <v>1800</v>
      </c>
      <c r="N19" s="711"/>
      <c r="O19" s="790"/>
    </row>
    <row r="20" spans="1:15" s="10" customFormat="1" ht="16.149999999999999" customHeight="1" x14ac:dyDescent="0.2">
      <c r="A20" s="869" t="s">
        <v>982</v>
      </c>
      <c r="B20" s="2379" t="s">
        <v>115</v>
      </c>
      <c r="C20" s="2380"/>
      <c r="D20" s="124" t="s">
        <v>8</v>
      </c>
      <c r="E20" s="1166">
        <f>'BARRIER &amp; GUARDRAIL'!H80</f>
        <v>0</v>
      </c>
      <c r="F20" s="125">
        <v>2000</v>
      </c>
      <c r="G20" s="169">
        <f t="shared" si="2"/>
        <v>0</v>
      </c>
      <c r="H20" s="91"/>
      <c r="I20" s="907">
        <v>1725</v>
      </c>
      <c r="J20" s="901">
        <v>1725</v>
      </c>
      <c r="K20" s="723">
        <v>1729.71</v>
      </c>
      <c r="L20" s="730">
        <f t="shared" si="3"/>
        <v>-0.15626318862699518</v>
      </c>
      <c r="M20" s="717">
        <v>2200</v>
      </c>
      <c r="N20" s="711"/>
      <c r="O20" s="790"/>
    </row>
    <row r="21" spans="1:15" s="10" customFormat="1" ht="16.149999999999999" customHeight="1" thickBot="1" x14ac:dyDescent="0.25">
      <c r="A21" s="868" t="s">
        <v>983</v>
      </c>
      <c r="B21" s="2387" t="s">
        <v>116</v>
      </c>
      <c r="C21" s="2388"/>
      <c r="D21" s="126" t="s">
        <v>8</v>
      </c>
      <c r="E21" s="1167">
        <f>'BARRIER &amp; GUARDRAIL'!I80</f>
        <v>0</v>
      </c>
      <c r="F21" s="127">
        <v>750</v>
      </c>
      <c r="G21" s="170">
        <f t="shared" si="2"/>
        <v>0</v>
      </c>
      <c r="H21" s="91"/>
      <c r="I21" s="907">
        <v>650</v>
      </c>
      <c r="J21" s="901">
        <v>650</v>
      </c>
      <c r="K21" s="723">
        <v>652.17999999999995</v>
      </c>
      <c r="L21" s="730">
        <f t="shared" si="3"/>
        <v>-0.14998926676684365</v>
      </c>
      <c r="M21" s="717">
        <v>1500</v>
      </c>
      <c r="N21" s="711"/>
      <c r="O21" s="790"/>
    </row>
    <row r="22" spans="1:15" s="10" customFormat="1" ht="20.100000000000001" customHeight="1" thickTop="1" thickBot="1" x14ac:dyDescent="0.25">
      <c r="A22" s="2381" t="s">
        <v>877</v>
      </c>
      <c r="B22" s="2381"/>
      <c r="C22" s="2381"/>
      <c r="D22" s="2381"/>
      <c r="E22" s="2381"/>
      <c r="F22" s="2381"/>
      <c r="G22" s="2381"/>
      <c r="H22" s="91"/>
      <c r="I22" s="907"/>
      <c r="J22" s="901"/>
      <c r="K22" s="723"/>
      <c r="L22" s="730"/>
      <c r="M22" s="717"/>
      <c r="N22" s="711"/>
      <c r="O22" s="790"/>
    </row>
    <row r="23" spans="1:15" s="10" customFormat="1" ht="16.149999999999999" customHeight="1" thickTop="1" x14ac:dyDescent="0.2">
      <c r="A23" s="957" t="s">
        <v>984</v>
      </c>
      <c r="B23" s="2385" t="s">
        <v>948</v>
      </c>
      <c r="C23" s="2386"/>
      <c r="D23" s="286" t="s">
        <v>71</v>
      </c>
      <c r="E23" s="1169">
        <f>'BARRIER &amp; GUARDRAIL'!P35:P35</f>
        <v>0</v>
      </c>
      <c r="F23" s="878">
        <v>30</v>
      </c>
      <c r="G23" s="958">
        <f>E23*F23</f>
        <v>0</v>
      </c>
      <c r="H23" s="91"/>
      <c r="I23" s="907">
        <v>12.5</v>
      </c>
      <c r="J23" s="901">
        <v>12.5</v>
      </c>
      <c r="K23" s="723">
        <v>12.35</v>
      </c>
      <c r="L23" s="730">
        <f t="shared" si="3"/>
        <v>-1.4291497975708505</v>
      </c>
      <c r="M23" s="717">
        <v>22.5</v>
      </c>
      <c r="N23" s="711">
        <f>1-(F23/M23)</f>
        <v>-0.33333333333333326</v>
      </c>
      <c r="O23" s="790"/>
    </row>
    <row r="24" spans="1:15" s="10" customFormat="1" ht="16.149999999999999" customHeight="1" x14ac:dyDescent="0.2">
      <c r="A24" s="959" t="s">
        <v>1060</v>
      </c>
      <c r="B24" s="2379" t="s">
        <v>1059</v>
      </c>
      <c r="C24" s="2380"/>
      <c r="D24" s="124" t="s">
        <v>71</v>
      </c>
      <c r="E24" s="1166">
        <f>'BARRIER &amp; GUARDRAIL'!P68</f>
        <v>0</v>
      </c>
      <c r="F24" s="125">
        <v>50</v>
      </c>
      <c r="G24" s="960">
        <f>E24*F24</f>
        <v>0</v>
      </c>
      <c r="H24" s="91"/>
      <c r="I24" s="907">
        <v>15</v>
      </c>
      <c r="J24" s="901">
        <v>15</v>
      </c>
      <c r="K24" s="723">
        <v>7.72</v>
      </c>
      <c r="L24" s="730">
        <f t="shared" si="3"/>
        <v>-5.4766839378238341</v>
      </c>
      <c r="M24" s="717">
        <v>22</v>
      </c>
      <c r="N24" s="711">
        <f>1-(F24/M24)</f>
        <v>-1.2727272727272729</v>
      </c>
      <c r="O24" s="790"/>
    </row>
    <row r="25" spans="1:15" s="10" customFormat="1" ht="16.149999999999999" customHeight="1" thickBot="1" x14ac:dyDescent="0.25">
      <c r="A25" s="961" t="s">
        <v>1016</v>
      </c>
      <c r="B25" s="2383" t="s">
        <v>916</v>
      </c>
      <c r="C25" s="2384"/>
      <c r="D25" s="122" t="s">
        <v>681</v>
      </c>
      <c r="E25" s="1179"/>
      <c r="F25" s="962">
        <v>2200</v>
      </c>
      <c r="G25" s="963">
        <f>E25*F25</f>
        <v>0</v>
      </c>
      <c r="H25" s="172"/>
      <c r="I25" s="908"/>
      <c r="J25" s="901"/>
      <c r="K25" s="723"/>
      <c r="L25" s="730"/>
      <c r="M25" s="717"/>
      <c r="N25" s="710"/>
      <c r="O25" s="790"/>
    </row>
    <row r="26" spans="1:15" s="10" customFormat="1" ht="20.100000000000001" customHeight="1" thickTop="1" thickBot="1" x14ac:dyDescent="0.25">
      <c r="A26" s="2382" t="s">
        <v>878</v>
      </c>
      <c r="B26" s="2382"/>
      <c r="C26" s="2382"/>
      <c r="D26" s="2382"/>
      <c r="E26" s="2382"/>
      <c r="F26" s="2382"/>
      <c r="G26" s="2382"/>
      <c r="H26" s="91"/>
      <c r="I26" s="907"/>
      <c r="J26" s="901"/>
      <c r="K26" s="723"/>
      <c r="L26" s="730"/>
      <c r="M26" s="717"/>
      <c r="N26" s="711"/>
      <c r="O26" s="790"/>
    </row>
    <row r="27" spans="1:15" s="10" customFormat="1" ht="16.149999999999999" customHeight="1" thickTop="1" x14ac:dyDescent="0.2">
      <c r="A27" s="867" t="s">
        <v>985</v>
      </c>
      <c r="B27" s="2377" t="s">
        <v>834</v>
      </c>
      <c r="C27" s="2378"/>
      <c r="D27" s="175" t="s">
        <v>8</v>
      </c>
      <c r="E27" s="1168">
        <f>ATTENUATORS!D20</f>
        <v>0</v>
      </c>
      <c r="F27" s="176">
        <v>3000</v>
      </c>
      <c r="G27" s="177">
        <f t="shared" ref="G27:G43" si="4">E27*F27</f>
        <v>0</v>
      </c>
      <c r="H27" s="91"/>
      <c r="I27" s="907">
        <v>1450</v>
      </c>
      <c r="J27" s="901">
        <v>1450</v>
      </c>
      <c r="K27" s="723">
        <v>1453.75</v>
      </c>
      <c r="L27" s="730">
        <f t="shared" ref="L27:L36" si="5">1-(F27/K27)</f>
        <v>-1.0636285468615649</v>
      </c>
      <c r="M27" s="717">
        <v>2750</v>
      </c>
      <c r="N27" s="711"/>
      <c r="O27" s="790"/>
    </row>
    <row r="28" spans="1:15" s="10" customFormat="1" ht="16.149999999999999" customHeight="1" x14ac:dyDescent="0.2">
      <c r="A28" s="869" t="s">
        <v>986</v>
      </c>
      <c r="B28" s="2379" t="s">
        <v>259</v>
      </c>
      <c r="C28" s="2380"/>
      <c r="D28" s="124" t="s">
        <v>8</v>
      </c>
      <c r="E28" s="1166">
        <f>ATTENUATORS!D52</f>
        <v>0</v>
      </c>
      <c r="F28" s="125">
        <v>3500</v>
      </c>
      <c r="G28" s="169">
        <f t="shared" si="4"/>
        <v>0</v>
      </c>
      <c r="H28" s="91"/>
      <c r="I28" s="907">
        <v>2485</v>
      </c>
      <c r="J28" s="901">
        <v>2485</v>
      </c>
      <c r="K28" s="723">
        <v>2483.35</v>
      </c>
      <c r="L28" s="730">
        <f t="shared" si="5"/>
        <v>-0.40938651418446859</v>
      </c>
      <c r="M28" s="717">
        <v>6000</v>
      </c>
      <c r="N28" s="711"/>
      <c r="O28" s="790"/>
    </row>
    <row r="29" spans="1:15" s="10" customFormat="1" ht="16.149999999999999" customHeight="1" x14ac:dyDescent="0.2">
      <c r="A29" s="869" t="s">
        <v>988</v>
      </c>
      <c r="B29" s="2379" t="s">
        <v>835</v>
      </c>
      <c r="C29" s="2380"/>
      <c r="D29" s="124" t="s">
        <v>8</v>
      </c>
      <c r="E29" s="1166">
        <f>ATTENUATORS!E20</f>
        <v>0</v>
      </c>
      <c r="F29" s="125">
        <v>500</v>
      </c>
      <c r="G29" s="169">
        <f t="shared" si="4"/>
        <v>0</v>
      </c>
      <c r="H29" s="91"/>
      <c r="I29" s="907">
        <v>500</v>
      </c>
      <c r="J29" s="901">
        <v>500</v>
      </c>
      <c r="K29" s="723">
        <v>501.99</v>
      </c>
      <c r="L29" s="730">
        <f t="shared" si="5"/>
        <v>3.9642223948684885E-3</v>
      </c>
      <c r="M29" s="717">
        <v>650</v>
      </c>
      <c r="N29" s="711"/>
      <c r="O29" s="790"/>
    </row>
    <row r="30" spans="1:15" s="10" customFormat="1" ht="16.149999999999999" customHeight="1" x14ac:dyDescent="0.2">
      <c r="A30" s="869" t="s">
        <v>989</v>
      </c>
      <c r="B30" s="2379" t="s">
        <v>710</v>
      </c>
      <c r="C30" s="2380"/>
      <c r="D30" s="124" t="s">
        <v>8</v>
      </c>
      <c r="E30" s="1166">
        <f>ATTENUATORS!E52</f>
        <v>0</v>
      </c>
      <c r="F30" s="125">
        <v>600</v>
      </c>
      <c r="G30" s="169">
        <f t="shared" si="4"/>
        <v>0</v>
      </c>
      <c r="H30" s="91"/>
      <c r="I30" s="907">
        <v>450</v>
      </c>
      <c r="J30" s="901">
        <v>450</v>
      </c>
      <c r="K30" s="723">
        <v>443.78</v>
      </c>
      <c r="L30" s="730">
        <f t="shared" si="5"/>
        <v>-0.35202127180134313</v>
      </c>
      <c r="M30" s="717">
        <v>1000</v>
      </c>
      <c r="N30" s="711"/>
      <c r="O30" s="790"/>
    </row>
    <row r="31" spans="1:15" s="10" customFormat="1" ht="16.149999999999999" customHeight="1" x14ac:dyDescent="0.2">
      <c r="A31" s="870" t="s">
        <v>987</v>
      </c>
      <c r="B31" s="2379" t="s">
        <v>912</v>
      </c>
      <c r="C31" s="2380"/>
      <c r="D31" s="173" t="s">
        <v>8</v>
      </c>
      <c r="E31" s="1170">
        <f>ATTENUATORS!D68</f>
        <v>0</v>
      </c>
      <c r="F31" s="174">
        <v>20000</v>
      </c>
      <c r="G31" s="171">
        <f t="shared" si="4"/>
        <v>0</v>
      </c>
      <c r="H31" s="172"/>
      <c r="I31" s="908">
        <v>10500</v>
      </c>
      <c r="J31" s="901">
        <v>10500</v>
      </c>
      <c r="K31" s="723">
        <v>10988.61</v>
      </c>
      <c r="L31" s="730">
        <f t="shared" si="5"/>
        <v>-0.82006641422345483</v>
      </c>
      <c r="M31" s="717">
        <v>9000</v>
      </c>
      <c r="N31" s="711">
        <f>1-(F31/M31)</f>
        <v>-1.2222222222222223</v>
      </c>
      <c r="O31" s="790"/>
    </row>
    <row r="32" spans="1:15" s="10" customFormat="1" ht="16.149999999999999" customHeight="1" x14ac:dyDescent="0.2">
      <c r="A32" s="869" t="s">
        <v>990</v>
      </c>
      <c r="B32" s="2379" t="s">
        <v>713</v>
      </c>
      <c r="C32" s="2380"/>
      <c r="D32" s="173" t="s">
        <v>8</v>
      </c>
      <c r="E32" s="1170">
        <f>ATTENUATORS!F52</f>
        <v>0</v>
      </c>
      <c r="F32" s="174">
        <v>500</v>
      </c>
      <c r="G32" s="171">
        <f t="shared" si="4"/>
        <v>0</v>
      </c>
      <c r="H32" s="91"/>
      <c r="I32" s="907">
        <v>450</v>
      </c>
      <c r="J32" s="901">
        <v>450</v>
      </c>
      <c r="K32" s="723">
        <v>448.14</v>
      </c>
      <c r="L32" s="730">
        <f t="shared" si="5"/>
        <v>-0.1157227652073014</v>
      </c>
      <c r="M32" s="717">
        <v>3000</v>
      </c>
      <c r="N32" s="711"/>
      <c r="O32" s="790"/>
    </row>
    <row r="33" spans="1:15" s="10" customFormat="1" ht="16.149999999999999" customHeight="1" x14ac:dyDescent="0.2">
      <c r="A33" s="869" t="s">
        <v>991</v>
      </c>
      <c r="B33" s="2379" t="s">
        <v>714</v>
      </c>
      <c r="C33" s="2380"/>
      <c r="D33" s="124" t="s">
        <v>8</v>
      </c>
      <c r="E33" s="1166">
        <f>ATTENUATORS!F68</f>
        <v>0</v>
      </c>
      <c r="F33" s="125">
        <v>1000</v>
      </c>
      <c r="G33" s="169">
        <f t="shared" si="4"/>
        <v>0</v>
      </c>
      <c r="H33" s="172"/>
      <c r="I33" s="908">
        <v>1250</v>
      </c>
      <c r="J33" s="901">
        <v>1250</v>
      </c>
      <c r="K33" s="723">
        <v>1542.97</v>
      </c>
      <c r="L33" s="731">
        <f t="shared" si="5"/>
        <v>0.3518992592208533</v>
      </c>
      <c r="M33" s="717">
        <v>4000</v>
      </c>
      <c r="N33" s="711">
        <f>1-(F33/M33)</f>
        <v>0.75</v>
      </c>
      <c r="O33" s="790"/>
    </row>
    <row r="34" spans="1:15" s="10" customFormat="1" ht="16.350000000000001" customHeight="1" thickBot="1" x14ac:dyDescent="0.25">
      <c r="A34" s="868" t="s">
        <v>992</v>
      </c>
      <c r="B34" s="2387" t="s">
        <v>712</v>
      </c>
      <c r="C34" s="2388"/>
      <c r="D34" s="877" t="s">
        <v>8</v>
      </c>
      <c r="E34" s="1167">
        <f>ATTENUATORS!F36</f>
        <v>0</v>
      </c>
      <c r="F34" s="127">
        <v>50</v>
      </c>
      <c r="G34" s="170">
        <f t="shared" si="4"/>
        <v>0</v>
      </c>
      <c r="H34" s="91"/>
      <c r="I34" s="907">
        <v>55</v>
      </c>
      <c r="J34" s="901">
        <v>55</v>
      </c>
      <c r="K34" s="723">
        <v>60.43</v>
      </c>
      <c r="L34" s="730">
        <f t="shared" si="5"/>
        <v>0.17259639252027137</v>
      </c>
      <c r="M34" s="717">
        <v>225</v>
      </c>
      <c r="N34" s="711"/>
      <c r="O34" s="790"/>
    </row>
    <row r="35" spans="1:15" s="10" customFormat="1" ht="20.100000000000001" customHeight="1" thickTop="1" thickBot="1" x14ac:dyDescent="0.25">
      <c r="A35" s="2381" t="s">
        <v>879</v>
      </c>
      <c r="B35" s="2381"/>
      <c r="C35" s="2381"/>
      <c r="D35" s="2381"/>
      <c r="E35" s="2381"/>
      <c r="F35" s="2381"/>
      <c r="G35" s="2381"/>
      <c r="H35" s="91"/>
      <c r="I35" s="907"/>
      <c r="J35" s="901"/>
      <c r="K35" s="723"/>
      <c r="L35" s="730"/>
      <c r="M35" s="717"/>
      <c r="N35" s="711"/>
      <c r="O35" s="790"/>
    </row>
    <row r="36" spans="1:15" s="10" customFormat="1" ht="16.149999999999999" customHeight="1" thickTop="1" x14ac:dyDescent="0.2">
      <c r="A36" s="867" t="s">
        <v>996</v>
      </c>
      <c r="B36" s="2377" t="s">
        <v>39</v>
      </c>
      <c r="C36" s="2378"/>
      <c r="D36" s="175" t="s">
        <v>71</v>
      </c>
      <c r="E36" s="1168">
        <f>'BARRIER Accessories'!C29</f>
        <v>0</v>
      </c>
      <c r="F36" s="176">
        <v>10</v>
      </c>
      <c r="G36" s="177">
        <f t="shared" si="4"/>
        <v>0</v>
      </c>
      <c r="H36" s="91"/>
      <c r="I36" s="907">
        <v>10</v>
      </c>
      <c r="J36" s="901">
        <v>10</v>
      </c>
      <c r="K36" s="723">
        <v>7.51</v>
      </c>
      <c r="L36" s="731">
        <f t="shared" si="5"/>
        <v>-0.33155792276964058</v>
      </c>
      <c r="M36" s="717"/>
      <c r="N36" s="711"/>
      <c r="O36" s="790"/>
    </row>
    <row r="37" spans="1:15" s="10" customFormat="1" ht="16.149999999999999" customHeight="1" x14ac:dyDescent="0.2">
      <c r="A37" s="869" t="s">
        <v>997</v>
      </c>
      <c r="B37" s="2379" t="s">
        <v>711</v>
      </c>
      <c r="C37" s="2380"/>
      <c r="D37" s="124" t="s">
        <v>71</v>
      </c>
      <c r="E37" s="1166">
        <f>'BARRIER Accessories'!D29</f>
        <v>0</v>
      </c>
      <c r="F37" s="125">
        <v>3</v>
      </c>
      <c r="G37" s="169">
        <f t="shared" si="4"/>
        <v>0</v>
      </c>
      <c r="H37" s="91"/>
      <c r="I37" s="907">
        <v>3.5</v>
      </c>
      <c r="J37" s="901">
        <v>3.5</v>
      </c>
      <c r="K37" s="723"/>
      <c r="L37" s="730"/>
      <c r="M37" s="717"/>
      <c r="N37" s="711"/>
      <c r="O37" s="790"/>
    </row>
    <row r="38" spans="1:15" s="10" customFormat="1" ht="16.149999999999999" customHeight="1" x14ac:dyDescent="0.2">
      <c r="A38" s="869" t="s">
        <v>995</v>
      </c>
      <c r="B38" s="2379" t="s">
        <v>709</v>
      </c>
      <c r="C38" s="2380"/>
      <c r="D38" s="124" t="s">
        <v>8</v>
      </c>
      <c r="E38" s="1166">
        <f>'BARRIER Accessories'!F17</f>
        <v>0</v>
      </c>
      <c r="F38" s="125">
        <v>25</v>
      </c>
      <c r="G38" s="169">
        <f t="shared" si="4"/>
        <v>0</v>
      </c>
      <c r="H38" s="91"/>
      <c r="I38" s="907">
        <v>12.5</v>
      </c>
      <c r="J38" s="901">
        <v>12.5</v>
      </c>
      <c r="K38" s="723">
        <v>15</v>
      </c>
      <c r="L38" s="731">
        <f>1-(F38/K38)</f>
        <v>-0.66666666666666674</v>
      </c>
      <c r="M38" s="717">
        <v>15</v>
      </c>
      <c r="N38" s="711"/>
      <c r="O38" s="790"/>
    </row>
    <row r="39" spans="1:15" s="10" customFormat="1" ht="16.149999999999999" customHeight="1" x14ac:dyDescent="0.2">
      <c r="A39" s="869" t="s">
        <v>993</v>
      </c>
      <c r="B39" s="2377" t="s">
        <v>760</v>
      </c>
      <c r="C39" s="2378"/>
      <c r="D39" s="175" t="s">
        <v>71</v>
      </c>
      <c r="E39" s="1168">
        <f>'BARRIER Accessories'!C41</f>
        <v>0</v>
      </c>
      <c r="F39" s="176">
        <v>25</v>
      </c>
      <c r="G39" s="177">
        <f t="shared" si="4"/>
        <v>0</v>
      </c>
      <c r="H39" s="91"/>
      <c r="I39" s="907">
        <v>10</v>
      </c>
      <c r="J39" s="901">
        <v>10</v>
      </c>
      <c r="K39" s="723">
        <v>7.51</v>
      </c>
      <c r="L39" s="731">
        <f>1-(F39/K39)</f>
        <v>-2.3288948069241013</v>
      </c>
      <c r="M39" s="717"/>
      <c r="N39" s="711"/>
      <c r="O39" s="790"/>
    </row>
    <row r="40" spans="1:15" s="10" customFormat="1" ht="16.149999999999999" customHeight="1" thickBot="1" x14ac:dyDescent="0.25">
      <c r="A40" s="869" t="s">
        <v>994</v>
      </c>
      <c r="B40" s="2379" t="s">
        <v>761</v>
      </c>
      <c r="C40" s="2380"/>
      <c r="D40" s="124" t="s">
        <v>71</v>
      </c>
      <c r="E40" s="1166">
        <f>'BARRIER Accessories'!D41</f>
        <v>0</v>
      </c>
      <c r="F40" s="125">
        <v>10</v>
      </c>
      <c r="G40" s="169">
        <f t="shared" si="4"/>
        <v>0</v>
      </c>
      <c r="H40" s="91"/>
      <c r="I40" s="907">
        <v>3.5</v>
      </c>
      <c r="J40" s="901">
        <v>3.5</v>
      </c>
      <c r="K40" s="723"/>
      <c r="L40" s="730"/>
      <c r="M40" s="717"/>
      <c r="N40" s="711"/>
      <c r="O40" s="790"/>
    </row>
    <row r="41" spans="1:15" s="10" customFormat="1" ht="20.100000000000001" customHeight="1" thickTop="1" thickBot="1" x14ac:dyDescent="0.25">
      <c r="A41" s="2381" t="s">
        <v>881</v>
      </c>
      <c r="B41" s="2381"/>
      <c r="C41" s="2381"/>
      <c r="D41" s="2381"/>
      <c r="E41" s="2381"/>
      <c r="F41" s="2381"/>
      <c r="G41" s="2381"/>
      <c r="H41" s="91"/>
      <c r="I41" s="907"/>
      <c r="J41" s="901"/>
      <c r="K41" s="723"/>
      <c r="L41" s="730"/>
      <c r="M41" s="717"/>
      <c r="N41" s="711"/>
      <c r="O41" s="790"/>
    </row>
    <row r="42" spans="1:15" s="10" customFormat="1" ht="16.149999999999999" customHeight="1" thickTop="1" x14ac:dyDescent="0.2">
      <c r="A42" s="867" t="s">
        <v>971</v>
      </c>
      <c r="B42" s="2377" t="s">
        <v>206</v>
      </c>
      <c r="C42" s="2378"/>
      <c r="D42" s="175" t="s">
        <v>8</v>
      </c>
      <c r="E42" s="1168">
        <f>'CHANNELIZERS - DRUMS, PCD, BCD'!G78</f>
        <v>0</v>
      </c>
      <c r="F42" s="176">
        <v>100</v>
      </c>
      <c r="G42" s="177">
        <f t="shared" si="4"/>
        <v>0</v>
      </c>
      <c r="H42" s="91"/>
      <c r="I42" s="907">
        <v>34</v>
      </c>
      <c r="J42" s="901">
        <v>34</v>
      </c>
      <c r="K42" s="723">
        <v>34.049999999999997</v>
      </c>
      <c r="L42" s="730">
        <f t="shared" ref="L42:L53" si="6">1-(F42/K42)</f>
        <v>-1.9368575624082234</v>
      </c>
      <c r="M42" s="717">
        <v>35</v>
      </c>
      <c r="N42" s="711">
        <f>1-(F42/M42)</f>
        <v>-1.8571428571428572</v>
      </c>
      <c r="O42" s="790"/>
    </row>
    <row r="43" spans="1:15" s="10" customFormat="1" ht="16.149999999999999" customHeight="1" x14ac:dyDescent="0.2">
      <c r="A43" s="869" t="s">
        <v>972</v>
      </c>
      <c r="B43" s="2379" t="s">
        <v>715</v>
      </c>
      <c r="C43" s="2380"/>
      <c r="D43" s="124" t="s">
        <v>8</v>
      </c>
      <c r="E43" s="1166">
        <f>('CHANNELIZERS - DRUMS, PCD, BCD'!I80)-('CHANNELIZERS - DRUMS, PCD, BCD'!G78)</f>
        <v>0</v>
      </c>
      <c r="F43" s="125">
        <v>100</v>
      </c>
      <c r="G43" s="169">
        <f t="shared" si="4"/>
        <v>0</v>
      </c>
      <c r="H43" s="91"/>
      <c r="I43" s="907">
        <v>34</v>
      </c>
      <c r="J43" s="901">
        <v>34</v>
      </c>
      <c r="K43" s="723">
        <v>41.05</v>
      </c>
      <c r="L43" s="731">
        <f t="shared" si="6"/>
        <v>-1.4360535931790501</v>
      </c>
      <c r="M43" s="717">
        <v>30</v>
      </c>
      <c r="N43" s="711">
        <f>1-(F43/M43)</f>
        <v>-2.3333333333333335</v>
      </c>
      <c r="O43" s="790"/>
    </row>
    <row r="44" spans="1:15" s="10" customFormat="1" ht="16.149999999999999" customHeight="1" x14ac:dyDescent="0.2">
      <c r="A44" s="869" t="s">
        <v>973</v>
      </c>
      <c r="B44" s="2379" t="s">
        <v>41</v>
      </c>
      <c r="C44" s="2380"/>
      <c r="D44" s="124" t="s">
        <v>8</v>
      </c>
      <c r="E44" s="1166">
        <f>'CHANNELIZERS - DRUMS, PCD, BCD'!L29+6*('PCMS, ARROWS &amp; RADAR'!C31)+12*E71+6*SUM('SMART WZ SYSTEMS(00229)'!H22,'SMART WZ SYSTEMS(00229)'!I22,'SMART WZ SYSTEMS(00229)'!H35,'SMART WZ SYSTEMS(00229)'!I35,'SMART WZ SYSTEMS(00229)'!I51)</f>
        <v>0</v>
      </c>
      <c r="F44" s="125">
        <v>50</v>
      </c>
      <c r="G44" s="169">
        <f t="shared" ref="G44:G49" si="7">E44*F44</f>
        <v>0</v>
      </c>
      <c r="H44" s="172"/>
      <c r="I44" s="908">
        <v>40</v>
      </c>
      <c r="J44" s="901">
        <v>40</v>
      </c>
      <c r="K44" s="723">
        <v>50</v>
      </c>
      <c r="L44" s="731">
        <f t="shared" si="6"/>
        <v>0</v>
      </c>
      <c r="M44" s="717">
        <v>50</v>
      </c>
      <c r="N44" s="711">
        <f>1-(F44/M44)</f>
        <v>0</v>
      </c>
      <c r="O44" s="790"/>
    </row>
    <row r="45" spans="1:15" s="10" customFormat="1" ht="16.149999999999999" customHeight="1" thickBot="1" x14ac:dyDescent="0.25">
      <c r="A45" s="942" t="s">
        <v>974</v>
      </c>
      <c r="B45" s="2408" t="s">
        <v>40</v>
      </c>
      <c r="C45" s="2409"/>
      <c r="D45" s="943" t="s">
        <v>8</v>
      </c>
      <c r="E45" s="1171">
        <f>'MARKERS &amp; DELINEATORS'!H166</f>
        <v>0</v>
      </c>
      <c r="F45" s="944">
        <v>75</v>
      </c>
      <c r="G45" s="804">
        <f t="shared" si="7"/>
        <v>0</v>
      </c>
      <c r="H45" s="91"/>
      <c r="I45" s="907">
        <v>30</v>
      </c>
      <c r="J45" s="901">
        <v>30</v>
      </c>
      <c r="K45" s="723">
        <v>30</v>
      </c>
      <c r="L45" s="730">
        <f t="shared" si="6"/>
        <v>-1.5</v>
      </c>
      <c r="M45" s="717">
        <v>30</v>
      </c>
      <c r="N45" s="711">
        <f>1-(F45/M45)</f>
        <v>-1.5</v>
      </c>
      <c r="O45" s="790"/>
    </row>
    <row r="46" spans="1:15" s="10" customFormat="1" ht="16.149999999999999" customHeight="1" x14ac:dyDescent="0.2">
      <c r="A46" s="867" t="s">
        <v>108</v>
      </c>
      <c r="B46" s="2377" t="s">
        <v>36</v>
      </c>
      <c r="C46" s="2378"/>
      <c r="D46" s="175" t="s">
        <v>8</v>
      </c>
      <c r="E46" s="1168">
        <f>'MARKERS &amp; DELINEATORS'!G153</f>
        <v>0</v>
      </c>
      <c r="F46" s="176">
        <v>7</v>
      </c>
      <c r="G46" s="177">
        <f t="shared" si="7"/>
        <v>0</v>
      </c>
      <c r="H46" s="91"/>
      <c r="I46" s="907">
        <v>2</v>
      </c>
      <c r="J46" s="901">
        <v>2</v>
      </c>
      <c r="K46" s="723">
        <v>3.15</v>
      </c>
      <c r="L46" s="731">
        <f t="shared" si="6"/>
        <v>-1.2222222222222223</v>
      </c>
      <c r="M46" s="717">
        <v>3.15</v>
      </c>
      <c r="N46" s="711">
        <f>1-(F46/M46)</f>
        <v>-1.2222222222222223</v>
      </c>
      <c r="O46" s="790"/>
    </row>
    <row r="47" spans="1:15" s="10" customFormat="1" ht="16.149999999999999" customHeight="1" x14ac:dyDescent="0.2">
      <c r="A47" s="869" t="s">
        <v>107</v>
      </c>
      <c r="B47" s="2379" t="s">
        <v>716</v>
      </c>
      <c r="C47" s="2380"/>
      <c r="D47" s="124" t="s">
        <v>8</v>
      </c>
      <c r="E47" s="1166">
        <f>'MARKERS &amp; DELINEATORS'!G78</f>
        <v>0</v>
      </c>
      <c r="F47" s="125">
        <v>1.6</v>
      </c>
      <c r="G47" s="169">
        <f t="shared" si="7"/>
        <v>0</v>
      </c>
      <c r="H47" s="91"/>
      <c r="I47" s="907">
        <v>1</v>
      </c>
      <c r="J47" s="901">
        <v>1</v>
      </c>
      <c r="K47" s="723">
        <v>1</v>
      </c>
      <c r="L47" s="730">
        <f t="shared" si="6"/>
        <v>-0.60000000000000009</v>
      </c>
      <c r="M47" s="717">
        <v>1</v>
      </c>
      <c r="N47" s="711"/>
      <c r="O47" s="790"/>
    </row>
    <row r="48" spans="1:15" s="10" customFormat="1" ht="16.149999999999999" customHeight="1" x14ac:dyDescent="0.2">
      <c r="A48" s="869" t="s">
        <v>106</v>
      </c>
      <c r="B48" s="2379" t="s">
        <v>38</v>
      </c>
      <c r="C48" s="2380"/>
      <c r="D48" s="124" t="s">
        <v>71</v>
      </c>
      <c r="E48" s="1166">
        <f>TAPE!G80</f>
        <v>0</v>
      </c>
      <c r="F48" s="125">
        <v>3</v>
      </c>
      <c r="G48" s="169">
        <f t="shared" si="7"/>
        <v>0</v>
      </c>
      <c r="H48" s="91"/>
      <c r="I48" s="907">
        <v>1</v>
      </c>
      <c r="J48" s="901">
        <v>1</v>
      </c>
      <c r="K48" s="723">
        <v>1.25</v>
      </c>
      <c r="L48" s="731">
        <f t="shared" si="6"/>
        <v>-1.4</v>
      </c>
      <c r="M48" s="717">
        <v>1.25</v>
      </c>
      <c r="N48" s="711"/>
      <c r="O48" s="790"/>
    </row>
    <row r="49" spans="1:15" s="10" customFormat="1" ht="16.149999999999999" customHeight="1" x14ac:dyDescent="0.2">
      <c r="A49" s="869" t="s">
        <v>105</v>
      </c>
      <c r="B49" s="2379" t="s">
        <v>37</v>
      </c>
      <c r="C49" s="2380"/>
      <c r="D49" s="124" t="s">
        <v>71</v>
      </c>
      <c r="E49" s="1166">
        <f>TAPE!G160</f>
        <v>0</v>
      </c>
      <c r="F49" s="125">
        <v>3</v>
      </c>
      <c r="G49" s="169">
        <f t="shared" si="7"/>
        <v>0</v>
      </c>
      <c r="H49" s="91"/>
      <c r="I49" s="907">
        <v>1</v>
      </c>
      <c r="J49" s="901">
        <v>1</v>
      </c>
      <c r="K49" s="723">
        <v>1</v>
      </c>
      <c r="L49" s="730">
        <f t="shared" si="6"/>
        <v>-2</v>
      </c>
      <c r="M49" s="717">
        <v>1</v>
      </c>
      <c r="N49" s="710">
        <f>1-(F49/M49)</f>
        <v>-2</v>
      </c>
      <c r="O49" s="790"/>
    </row>
    <row r="50" spans="1:15" s="10" customFormat="1" ht="16.149999999999999" customHeight="1" x14ac:dyDescent="0.2">
      <c r="A50" s="869" t="s">
        <v>109</v>
      </c>
      <c r="B50" s="2379" t="s">
        <v>717</v>
      </c>
      <c r="C50" s="2380"/>
      <c r="D50" s="124" t="s">
        <v>71</v>
      </c>
      <c r="E50" s="1166">
        <f>TAPE!G239</f>
        <v>0</v>
      </c>
      <c r="F50" s="125">
        <v>3.5</v>
      </c>
      <c r="G50" s="169">
        <f t="shared" ref="G50:G56" si="8">E50*F50</f>
        <v>0</v>
      </c>
      <c r="H50" s="91"/>
      <c r="I50" s="907">
        <v>2</v>
      </c>
      <c r="J50" s="901">
        <v>2</v>
      </c>
      <c r="K50" s="723">
        <v>2</v>
      </c>
      <c r="L50" s="730">
        <f t="shared" si="6"/>
        <v>-0.75</v>
      </c>
      <c r="M50" s="717">
        <v>2</v>
      </c>
      <c r="N50" s="711"/>
      <c r="O50" s="790"/>
    </row>
    <row r="51" spans="1:15" s="10" customFormat="1" ht="16.149999999999999" customHeight="1" thickBot="1" x14ac:dyDescent="0.25">
      <c r="A51" s="942" t="s">
        <v>418</v>
      </c>
      <c r="B51" s="2408" t="s">
        <v>30</v>
      </c>
      <c r="C51" s="2409"/>
      <c r="D51" s="943" t="s">
        <v>71</v>
      </c>
      <c r="E51" s="1171">
        <f>'STRIPING &amp; LEGENDS'!F199</f>
        <v>0</v>
      </c>
      <c r="F51" s="944">
        <v>0.5</v>
      </c>
      <c r="G51" s="804">
        <f t="shared" si="8"/>
        <v>0</v>
      </c>
      <c r="H51" s="91"/>
      <c r="I51" s="907">
        <v>0.1</v>
      </c>
      <c r="J51" s="901">
        <v>0.1</v>
      </c>
      <c r="K51" s="723">
        <v>0.15</v>
      </c>
      <c r="L51" s="731">
        <f t="shared" si="6"/>
        <v>-2.3333333333333335</v>
      </c>
      <c r="M51" s="717">
        <v>0.15</v>
      </c>
      <c r="N51" s="711">
        <f>1-(F51/M51)</f>
        <v>-2.3333333333333335</v>
      </c>
      <c r="O51" s="790"/>
    </row>
    <row r="52" spans="1:15" s="10" customFormat="1" ht="16.149999999999999" customHeight="1" x14ac:dyDescent="0.2">
      <c r="A52" s="930" t="s">
        <v>420</v>
      </c>
      <c r="B52" s="2377" t="s">
        <v>836</v>
      </c>
      <c r="C52" s="2378"/>
      <c r="D52" s="175" t="s">
        <v>8</v>
      </c>
      <c r="E52" s="1168">
        <f>'STRIPING &amp; LEGENDS'!C91</f>
        <v>0</v>
      </c>
      <c r="F52" s="176">
        <v>100</v>
      </c>
      <c r="G52" s="177">
        <f t="shared" si="8"/>
        <v>0</v>
      </c>
      <c r="H52" s="91"/>
      <c r="I52" s="907">
        <v>65</v>
      </c>
      <c r="J52" s="901">
        <v>65</v>
      </c>
      <c r="K52" s="723">
        <v>70</v>
      </c>
      <c r="L52" s="730">
        <f t="shared" si="6"/>
        <v>-0.4285714285714286</v>
      </c>
      <c r="M52" s="717">
        <v>70</v>
      </c>
      <c r="N52" s="711">
        <f>1-(F52/M52)</f>
        <v>-0.4285714285714286</v>
      </c>
      <c r="O52" s="790"/>
    </row>
    <row r="53" spans="1:15" s="10" customFormat="1" ht="16.149999999999999" customHeight="1" x14ac:dyDescent="0.2">
      <c r="A53" s="869" t="s">
        <v>421</v>
      </c>
      <c r="B53" s="2379" t="s">
        <v>837</v>
      </c>
      <c r="C53" s="2380"/>
      <c r="D53" s="124" t="s">
        <v>875</v>
      </c>
      <c r="E53" s="1166">
        <f>'STRIPING &amp; LEGENDS'!E118</f>
        <v>0</v>
      </c>
      <c r="F53" s="125">
        <v>5</v>
      </c>
      <c r="G53" s="169">
        <f t="shared" si="8"/>
        <v>0</v>
      </c>
      <c r="H53" s="91"/>
      <c r="I53" s="907" t="s">
        <v>857</v>
      </c>
      <c r="J53" s="901">
        <v>1.25</v>
      </c>
      <c r="K53" s="723">
        <v>2.5</v>
      </c>
      <c r="L53" s="731">
        <f t="shared" si="6"/>
        <v>-1</v>
      </c>
      <c r="M53" s="717">
        <v>2.5</v>
      </c>
      <c r="N53" s="711"/>
      <c r="O53" s="790"/>
    </row>
    <row r="54" spans="1:15" s="10" customFormat="1" ht="16.149999999999999" customHeight="1" x14ac:dyDescent="0.2">
      <c r="A54" s="869" t="s">
        <v>110</v>
      </c>
      <c r="B54" s="2420" t="s">
        <v>838</v>
      </c>
      <c r="C54" s="2421"/>
      <c r="D54" s="124" t="s">
        <v>71</v>
      </c>
      <c r="E54" s="1166">
        <f>'MARKING REMOVAL'!H183</f>
        <v>0</v>
      </c>
      <c r="F54" s="125">
        <v>1</v>
      </c>
      <c r="G54" s="169">
        <f>E54*F54</f>
        <v>0</v>
      </c>
      <c r="H54" s="172"/>
      <c r="I54" s="908">
        <v>0.4</v>
      </c>
      <c r="J54" s="901">
        <v>0.4</v>
      </c>
      <c r="K54" s="723">
        <v>0.5</v>
      </c>
      <c r="L54" s="731">
        <f>1-(F54/K54)</f>
        <v>-1</v>
      </c>
      <c r="M54" s="717">
        <v>0.5</v>
      </c>
      <c r="N54" s="710">
        <f>1-(F54/M54)</f>
        <v>-1</v>
      </c>
      <c r="O54" s="790"/>
    </row>
    <row r="55" spans="1:15" s="10" customFormat="1" ht="16.149999999999999" customHeight="1" x14ac:dyDescent="0.2">
      <c r="A55" s="869" t="s">
        <v>243</v>
      </c>
      <c r="B55" s="2379" t="s">
        <v>718</v>
      </c>
      <c r="C55" s="2380"/>
      <c r="D55" s="124" t="s">
        <v>875</v>
      </c>
      <c r="E55" s="1166">
        <f>'MARKING REMOVAL'!H99</f>
        <v>0</v>
      </c>
      <c r="F55" s="125">
        <v>8</v>
      </c>
      <c r="G55" s="169">
        <f t="shared" si="8"/>
        <v>0</v>
      </c>
      <c r="H55" s="91"/>
      <c r="I55" s="907">
        <v>2.5</v>
      </c>
      <c r="J55" s="901"/>
      <c r="K55" s="723"/>
      <c r="L55" s="731"/>
      <c r="M55" s="717"/>
      <c r="N55" s="711"/>
      <c r="O55" s="790"/>
    </row>
    <row r="56" spans="1:15" s="10" customFormat="1" ht="16.149999999999999" customHeight="1" thickBot="1" x14ac:dyDescent="0.25">
      <c r="A56" s="868" t="s">
        <v>696</v>
      </c>
      <c r="B56" s="2387" t="s">
        <v>719</v>
      </c>
      <c r="C56" s="2388"/>
      <c r="D56" s="126" t="s">
        <v>875</v>
      </c>
      <c r="E56" s="1167">
        <f>'MARKING REMOVAL'!G97</f>
        <v>0</v>
      </c>
      <c r="F56" s="127">
        <v>8</v>
      </c>
      <c r="G56" s="170">
        <f t="shared" si="8"/>
        <v>0</v>
      </c>
      <c r="H56" s="91"/>
      <c r="I56" s="907">
        <v>2</v>
      </c>
      <c r="J56" s="901">
        <v>3</v>
      </c>
      <c r="K56" s="723">
        <v>3</v>
      </c>
      <c r="L56" s="730">
        <f>1-(F56/K56)</f>
        <v>-1.6666666666666665</v>
      </c>
      <c r="M56" s="717">
        <v>3</v>
      </c>
      <c r="N56" s="711"/>
      <c r="O56" s="790"/>
    </row>
    <row r="57" spans="1:15" s="10" customFormat="1" ht="20.100000000000001" customHeight="1" thickTop="1" thickBot="1" x14ac:dyDescent="0.25">
      <c r="A57" s="2381" t="s">
        <v>882</v>
      </c>
      <c r="B57" s="2381"/>
      <c r="C57" s="2381"/>
      <c r="D57" s="2381"/>
      <c r="E57" s="2381"/>
      <c r="F57" s="2381"/>
      <c r="G57" s="2381"/>
      <c r="H57" s="91"/>
      <c r="I57" s="907"/>
      <c r="J57" s="901"/>
      <c r="K57" s="723"/>
      <c r="L57" s="730"/>
      <c r="M57" s="717"/>
      <c r="N57" s="711"/>
      <c r="O57" s="790"/>
    </row>
    <row r="58" spans="1:15" s="10" customFormat="1" ht="16.149999999999999" customHeight="1" thickTop="1" x14ac:dyDescent="0.2">
      <c r="A58" s="2417" t="s">
        <v>815</v>
      </c>
      <c r="B58" s="2379" t="s">
        <v>915</v>
      </c>
      <c r="C58" s="2380"/>
      <c r="D58" s="2437"/>
      <c r="E58" s="2438"/>
      <c r="F58" s="2438"/>
      <c r="G58" s="2439"/>
      <c r="H58" s="91"/>
      <c r="I58" s="907"/>
      <c r="J58" s="901"/>
      <c r="K58" s="723"/>
      <c r="L58" s="731"/>
      <c r="M58" s="717"/>
      <c r="N58" s="711"/>
      <c r="O58" s="790"/>
    </row>
    <row r="59" spans="1:15" s="10" customFormat="1" ht="16.149999999999999" customHeight="1" x14ac:dyDescent="0.2">
      <c r="A59" s="2418"/>
      <c r="B59" s="2379" t="s">
        <v>849</v>
      </c>
      <c r="C59" s="2380"/>
      <c r="D59" s="124" t="s">
        <v>71</v>
      </c>
      <c r="E59" s="1166">
        <f>'TRANSVERSE RUMBLE STRIPS'!F22</f>
        <v>0</v>
      </c>
      <c r="F59" s="125">
        <v>15</v>
      </c>
      <c r="G59" s="169">
        <f>E59*F59</f>
        <v>0</v>
      </c>
      <c r="H59" s="91"/>
      <c r="I59" s="907">
        <v>500</v>
      </c>
      <c r="J59" s="901"/>
      <c r="K59" s="723"/>
      <c r="L59" s="731"/>
      <c r="M59" s="717"/>
      <c r="N59" s="711"/>
      <c r="O59" s="790"/>
    </row>
    <row r="60" spans="1:15" s="10" customFormat="1" ht="16.149999999999999" customHeight="1" x14ac:dyDescent="0.2">
      <c r="A60" s="2418"/>
      <c r="B60" s="2379" t="s">
        <v>850</v>
      </c>
      <c r="C60" s="2380"/>
      <c r="D60" s="124" t="s">
        <v>71</v>
      </c>
      <c r="E60" s="1166">
        <f>'TRANSVERSE RUMBLE STRIPS'!F31</f>
        <v>0</v>
      </c>
      <c r="F60" s="125">
        <v>15</v>
      </c>
      <c r="G60" s="169">
        <f>E60*F60</f>
        <v>0</v>
      </c>
      <c r="H60" s="91"/>
      <c r="I60" s="907">
        <v>500</v>
      </c>
      <c r="J60" s="901"/>
      <c r="K60" s="723"/>
      <c r="L60" s="731"/>
      <c r="M60" s="717"/>
      <c r="N60" s="711"/>
      <c r="O60" s="790"/>
    </row>
    <row r="61" spans="1:15" s="10" customFormat="1" ht="16.149999999999999" customHeight="1" x14ac:dyDescent="0.2">
      <c r="A61" s="2418"/>
      <c r="B61" s="2379" t="s">
        <v>851</v>
      </c>
      <c r="C61" s="2380"/>
      <c r="D61" s="124" t="s">
        <v>71</v>
      </c>
      <c r="E61" s="1166">
        <f>'TRANSVERSE RUMBLE STRIPS'!F41</f>
        <v>0</v>
      </c>
      <c r="F61" s="125">
        <v>15</v>
      </c>
      <c r="G61" s="169">
        <f>E61*F61</f>
        <v>0</v>
      </c>
      <c r="H61" s="91"/>
      <c r="I61" s="907">
        <v>350</v>
      </c>
      <c r="J61" s="901"/>
      <c r="K61" s="723"/>
      <c r="L61" s="731"/>
      <c r="M61" s="717"/>
      <c r="N61" s="711"/>
      <c r="O61" s="790"/>
    </row>
    <row r="62" spans="1:15" s="10" customFormat="1" ht="16.149999999999999" customHeight="1" thickBot="1" x14ac:dyDescent="0.25">
      <c r="A62" s="2419"/>
      <c r="B62" s="2379" t="s">
        <v>852</v>
      </c>
      <c r="C62" s="2380"/>
      <c r="D62" s="124" t="s">
        <v>71</v>
      </c>
      <c r="E62" s="1166">
        <f>'TRANSVERSE RUMBLE STRIPS'!F13</f>
        <v>0</v>
      </c>
      <c r="F62" s="125">
        <v>100</v>
      </c>
      <c r="G62" s="169">
        <f>E62*F62</f>
        <v>0</v>
      </c>
      <c r="H62" s="91"/>
      <c r="I62" s="907">
        <v>500</v>
      </c>
      <c r="J62" s="901"/>
      <c r="K62" s="723"/>
      <c r="L62" s="731"/>
      <c r="M62" s="717"/>
      <c r="N62" s="711"/>
      <c r="O62" s="790"/>
    </row>
    <row r="63" spans="1:15" s="10" customFormat="1" ht="20.100000000000001" customHeight="1" thickTop="1" thickBot="1" x14ac:dyDescent="0.25">
      <c r="A63" s="2381" t="s">
        <v>880</v>
      </c>
      <c r="B63" s="2381"/>
      <c r="C63" s="2381"/>
      <c r="D63" s="2381"/>
      <c r="E63" s="2381"/>
      <c r="F63" s="2381"/>
      <c r="G63" s="2381"/>
      <c r="H63" s="91"/>
      <c r="I63" s="907"/>
      <c r="J63" s="901"/>
      <c r="K63" s="723"/>
      <c r="L63" s="730"/>
      <c r="M63" s="717"/>
      <c r="N63" s="711"/>
      <c r="O63" s="790"/>
    </row>
    <row r="64" spans="1:15" s="10" customFormat="1" ht="16.149999999999999" customHeight="1" thickTop="1" x14ac:dyDescent="0.2">
      <c r="A64" s="871" t="s">
        <v>1005</v>
      </c>
      <c r="B64" s="2385" t="s">
        <v>913</v>
      </c>
      <c r="C64" s="2386"/>
      <c r="D64" s="286" t="s">
        <v>71</v>
      </c>
      <c r="E64" s="1169">
        <f>'CHANNELIZERS - DRUMS, PCD, BCD'!$C$45</f>
        <v>0</v>
      </c>
      <c r="F64" s="878">
        <v>35</v>
      </c>
      <c r="G64" s="287">
        <f>E64*F64</f>
        <v>0</v>
      </c>
      <c r="H64" s="91"/>
      <c r="I64" s="907">
        <v>26</v>
      </c>
      <c r="J64" s="901">
        <v>26</v>
      </c>
      <c r="K64" s="723"/>
      <c r="L64" s="730">
        <f>1-(F64/J64)</f>
        <v>-0.34615384615384626</v>
      </c>
      <c r="M64" s="717"/>
      <c r="N64" s="711"/>
      <c r="O64" s="790"/>
    </row>
    <row r="65" spans="1:15" s="10" customFormat="1" ht="16.149999999999999" customHeight="1" x14ac:dyDescent="0.2">
      <c r="A65" s="1181" t="s">
        <v>1007</v>
      </c>
      <c r="B65" s="2379" t="s">
        <v>940</v>
      </c>
      <c r="C65" s="2380"/>
      <c r="D65" s="175" t="s">
        <v>8</v>
      </c>
      <c r="E65" s="1168">
        <f>'TEMPORARY CURB RAMPS'!C19</f>
        <v>0</v>
      </c>
      <c r="F65" s="176">
        <v>2000</v>
      </c>
      <c r="G65" s="177">
        <f>E65*F65</f>
        <v>0</v>
      </c>
      <c r="H65" s="91"/>
      <c r="I65" s="907">
        <v>1250</v>
      </c>
      <c r="J65" s="901"/>
      <c r="K65" s="723"/>
      <c r="L65" s="730"/>
      <c r="M65" s="717"/>
      <c r="N65" s="711"/>
      <c r="O65" s="790"/>
    </row>
    <row r="66" spans="1:15" s="10" customFormat="1" ht="16.149999999999999" customHeight="1" x14ac:dyDescent="0.2">
      <c r="A66" s="1214" t="s">
        <v>1009</v>
      </c>
      <c r="B66" s="2379" t="s">
        <v>937</v>
      </c>
      <c r="C66" s="2380"/>
      <c r="D66" s="175" t="s">
        <v>875</v>
      </c>
      <c r="E66" s="1168">
        <f>'TEMPORARY WALKS'!F30</f>
        <v>0</v>
      </c>
      <c r="F66" s="176">
        <v>12</v>
      </c>
      <c r="G66" s="177">
        <f>E66*F66</f>
        <v>0</v>
      </c>
      <c r="H66" s="91"/>
      <c r="I66" s="907"/>
      <c r="J66" s="901"/>
      <c r="K66" s="723"/>
      <c r="L66" s="730"/>
      <c r="M66" s="717"/>
      <c r="N66" s="711"/>
      <c r="O66" s="790"/>
    </row>
    <row r="67" spans="1:15" s="10" customFormat="1" ht="16.149999999999999" customHeight="1" thickBot="1" x14ac:dyDescent="0.25">
      <c r="A67" s="1181" t="s">
        <v>1006</v>
      </c>
      <c r="B67" s="2379" t="s">
        <v>914</v>
      </c>
      <c r="C67" s="2380"/>
      <c r="D67" s="175" t="s">
        <v>71</v>
      </c>
      <c r="E67" s="1168">
        <f>'CHANNELIZERS - DRUMS, PCD, BCD'!C61</f>
        <v>0</v>
      </c>
      <c r="F67" s="176">
        <v>40</v>
      </c>
      <c r="G67" s="177">
        <f>E67*F67</f>
        <v>0</v>
      </c>
      <c r="H67" s="91"/>
      <c r="I67" s="907">
        <v>25</v>
      </c>
      <c r="J67" s="901"/>
      <c r="K67" s="723"/>
      <c r="L67" s="730"/>
      <c r="M67" s="717"/>
      <c r="N67" s="711"/>
      <c r="O67" s="790"/>
    </row>
    <row r="68" spans="1:15" s="10" customFormat="1" ht="20.100000000000001" customHeight="1" thickTop="1" thickBot="1" x14ac:dyDescent="0.25">
      <c r="A68" s="2381" t="s">
        <v>883</v>
      </c>
      <c r="B68" s="2381"/>
      <c r="C68" s="2381"/>
      <c r="D68" s="2381"/>
      <c r="E68" s="2381"/>
      <c r="F68" s="2381"/>
      <c r="G68" s="2381"/>
      <c r="H68" s="91"/>
      <c r="I68" s="907"/>
      <c r="J68" s="901"/>
      <c r="K68" s="723"/>
      <c r="L68" s="730"/>
      <c r="M68" s="717"/>
      <c r="N68" s="711"/>
      <c r="O68" s="790"/>
    </row>
    <row r="69" spans="1:15" s="10" customFormat="1" ht="16.149999999999999" customHeight="1" thickTop="1" x14ac:dyDescent="0.2">
      <c r="A69" s="871" t="s">
        <v>1002</v>
      </c>
      <c r="B69" s="2385" t="s">
        <v>242</v>
      </c>
      <c r="C69" s="2386"/>
      <c r="D69" s="286" t="s">
        <v>9</v>
      </c>
      <c r="E69" s="1172">
        <v>0</v>
      </c>
      <c r="F69" s="880">
        <v>0</v>
      </c>
      <c r="G69" s="287">
        <f>F69</f>
        <v>0</v>
      </c>
      <c r="H69" s="179"/>
      <c r="I69" s="906"/>
      <c r="J69" s="902"/>
      <c r="K69" s="724">
        <v>0</v>
      </c>
      <c r="L69" s="730" t="e">
        <f>1-(F69/K69)</f>
        <v>#DIV/0!</v>
      </c>
      <c r="M69" s="718">
        <v>0</v>
      </c>
      <c r="N69" s="711"/>
      <c r="O69" s="790"/>
    </row>
    <row r="70" spans="1:15" s="10" customFormat="1" ht="16.149999999999999" customHeight="1" x14ac:dyDescent="0.2">
      <c r="A70" s="867" t="s">
        <v>1003</v>
      </c>
      <c r="B70" s="2377" t="s">
        <v>720</v>
      </c>
      <c r="C70" s="2378"/>
      <c r="D70" s="175" t="s">
        <v>9</v>
      </c>
      <c r="E70" s="1173">
        <v>0</v>
      </c>
      <c r="F70" s="879">
        <v>0</v>
      </c>
      <c r="G70" s="177">
        <f>F70*E70</f>
        <v>0</v>
      </c>
      <c r="H70" s="91"/>
      <c r="I70" s="907"/>
      <c r="J70" s="903"/>
      <c r="K70" s="724"/>
      <c r="L70" s="730"/>
      <c r="M70" s="718"/>
      <c r="N70" s="711"/>
      <c r="O70" s="790"/>
    </row>
    <row r="71" spans="1:15" s="10" customFormat="1" ht="16.149999999999999" customHeight="1" x14ac:dyDescent="0.2">
      <c r="A71" s="869" t="s">
        <v>1004</v>
      </c>
      <c r="B71" s="2379" t="s">
        <v>721</v>
      </c>
      <c r="C71" s="2380"/>
      <c r="D71" s="124" t="s">
        <v>858</v>
      </c>
      <c r="E71" s="1177"/>
      <c r="F71" s="835">
        <v>0</v>
      </c>
      <c r="G71" s="169">
        <f t="shared" ref="G71:G76" si="9">E71*F71</f>
        <v>0</v>
      </c>
      <c r="H71" s="91"/>
      <c r="I71" s="907"/>
      <c r="J71" s="903"/>
      <c r="K71" s="724"/>
      <c r="L71" s="730"/>
      <c r="M71" s="718"/>
      <c r="N71" s="711"/>
      <c r="O71" s="790"/>
    </row>
    <row r="72" spans="1:15" s="10" customFormat="1" ht="16.149999999999999" customHeight="1" x14ac:dyDescent="0.2">
      <c r="A72" s="867" t="s">
        <v>956</v>
      </c>
      <c r="B72" s="2377" t="s">
        <v>722</v>
      </c>
      <c r="C72" s="2378"/>
      <c r="D72" s="175" t="s">
        <v>8</v>
      </c>
      <c r="E72" s="1168">
        <f>'PCMS, ARROWS &amp; RADAR'!C17</f>
        <v>0</v>
      </c>
      <c r="F72" s="176">
        <v>3000</v>
      </c>
      <c r="G72" s="177">
        <f t="shared" si="9"/>
        <v>0</v>
      </c>
      <c r="H72" s="91"/>
      <c r="I72" s="907">
        <v>2400</v>
      </c>
      <c r="J72" s="901">
        <v>2400</v>
      </c>
      <c r="K72" s="723">
        <v>2400</v>
      </c>
      <c r="L72" s="730">
        <f>1-(F72/K72)</f>
        <v>-0.25</v>
      </c>
      <c r="M72" s="719">
        <v>2400</v>
      </c>
      <c r="N72" s="711"/>
      <c r="O72" s="790"/>
    </row>
    <row r="73" spans="1:15" s="10" customFormat="1" ht="16.149999999999999" customHeight="1" x14ac:dyDescent="0.2">
      <c r="A73" s="869" t="s">
        <v>957</v>
      </c>
      <c r="B73" s="2379" t="s">
        <v>742</v>
      </c>
      <c r="C73" s="2380"/>
      <c r="D73" s="124" t="s">
        <v>8</v>
      </c>
      <c r="E73" s="1166">
        <f>'PCMS, ARROWS &amp; RADAR'!C31</f>
        <v>0</v>
      </c>
      <c r="F73" s="125">
        <v>6500</v>
      </c>
      <c r="G73" s="169">
        <f t="shared" si="9"/>
        <v>0</v>
      </c>
      <c r="H73" s="91"/>
      <c r="I73" s="907">
        <v>5500</v>
      </c>
      <c r="J73" s="901">
        <v>5500</v>
      </c>
      <c r="K73" s="723">
        <v>6000</v>
      </c>
      <c r="L73" s="730">
        <f>1-(F73/K73)</f>
        <v>-8.3333333333333259E-2</v>
      </c>
      <c r="M73" s="719">
        <v>6000</v>
      </c>
      <c r="N73" s="711">
        <f>1-(F73/M73)</f>
        <v>-8.3333333333333259E-2</v>
      </c>
      <c r="O73" s="790"/>
    </row>
    <row r="74" spans="1:15" s="10" customFormat="1" ht="16.149999999999999" customHeight="1" x14ac:dyDescent="0.2">
      <c r="A74" s="869" t="s">
        <v>958</v>
      </c>
      <c r="B74" s="2379" t="s">
        <v>741</v>
      </c>
      <c r="C74" s="2380"/>
      <c r="D74" s="124" t="s">
        <v>8</v>
      </c>
      <c r="E74" s="1166">
        <f>'PCMS, ARROWS &amp; RADAR'!C43</f>
        <v>0</v>
      </c>
      <c r="F74" s="125">
        <v>5000</v>
      </c>
      <c r="G74" s="169">
        <f t="shared" si="9"/>
        <v>0</v>
      </c>
      <c r="H74" s="91"/>
      <c r="I74" s="907">
        <v>5500</v>
      </c>
      <c r="J74" s="901">
        <v>5500</v>
      </c>
      <c r="K74" s="723">
        <v>6000</v>
      </c>
      <c r="L74" s="730">
        <f>1-(F74/K74)</f>
        <v>0.16666666666666663</v>
      </c>
      <c r="M74" s="719">
        <v>6000</v>
      </c>
      <c r="N74" s="711">
        <f>1-(F74/M74)</f>
        <v>0.16666666666666663</v>
      </c>
      <c r="O74" s="790"/>
    </row>
    <row r="75" spans="1:15" s="10" customFormat="1" ht="16.149999999999999" customHeight="1" x14ac:dyDescent="0.2">
      <c r="A75" s="881" t="s">
        <v>1016</v>
      </c>
      <c r="B75" s="2379" t="s">
        <v>743</v>
      </c>
      <c r="C75" s="2380"/>
      <c r="D75" s="124" t="s">
        <v>8</v>
      </c>
      <c r="E75" s="1177"/>
      <c r="F75" s="835">
        <v>0</v>
      </c>
      <c r="G75" s="169">
        <f t="shared" si="9"/>
        <v>0</v>
      </c>
      <c r="H75" s="172"/>
      <c r="I75" s="908"/>
      <c r="J75" s="903"/>
      <c r="K75" s="724"/>
      <c r="L75" s="730"/>
      <c r="M75" s="718">
        <v>0</v>
      </c>
      <c r="N75" s="711"/>
      <c r="O75" s="790"/>
    </row>
    <row r="76" spans="1:15" s="10" customFormat="1" ht="16.149999999999999" customHeight="1" x14ac:dyDescent="0.2">
      <c r="A76" s="869" t="s">
        <v>1010</v>
      </c>
      <c r="B76" s="2379" t="s">
        <v>1013</v>
      </c>
      <c r="C76" s="2380"/>
      <c r="D76" s="124" t="s">
        <v>8</v>
      </c>
      <c r="E76" s="1177"/>
      <c r="F76" s="128">
        <v>4500</v>
      </c>
      <c r="G76" s="169">
        <f t="shared" si="9"/>
        <v>0</v>
      </c>
      <c r="H76" s="95"/>
      <c r="I76" s="908"/>
      <c r="J76" s="903"/>
      <c r="K76" s="724"/>
      <c r="L76" s="730"/>
      <c r="M76" s="721"/>
      <c r="N76" s="711"/>
      <c r="O76" s="790"/>
    </row>
    <row r="77" spans="1:15" s="10" customFormat="1" ht="16.149999999999999" customHeight="1" x14ac:dyDescent="0.2">
      <c r="A77" s="2417" t="s">
        <v>1012</v>
      </c>
      <c r="B77" s="2379" t="s">
        <v>726</v>
      </c>
      <c r="C77" s="2406"/>
      <c r="D77" s="2406"/>
      <c r="E77" s="2406"/>
      <c r="F77" s="2406"/>
      <c r="G77" s="2407"/>
      <c r="H77" s="95"/>
      <c r="I77" s="908"/>
      <c r="J77" s="903"/>
      <c r="K77" s="724"/>
      <c r="L77" s="730"/>
      <c r="M77" s="721"/>
      <c r="N77" s="711"/>
      <c r="O77" s="790"/>
    </row>
    <row r="78" spans="1:15" s="10" customFormat="1" ht="16.149999999999999" customHeight="1" x14ac:dyDescent="0.2">
      <c r="A78" s="2418"/>
      <c r="B78" s="2379" t="s">
        <v>727</v>
      </c>
      <c r="C78" s="2380"/>
      <c r="D78" s="173" t="s">
        <v>681</v>
      </c>
      <c r="E78" s="1168">
        <f>'SMART WZ SYSTEMS(00229)'!K22</f>
        <v>0</v>
      </c>
      <c r="F78" s="128">
        <v>800</v>
      </c>
      <c r="G78" s="171">
        <f t="shared" ref="G78:G91" si="10">E78*F78</f>
        <v>0</v>
      </c>
      <c r="H78" s="95"/>
      <c r="I78" s="908">
        <v>1350</v>
      </c>
      <c r="J78" s="903"/>
      <c r="K78" s="724"/>
      <c r="L78" s="730"/>
      <c r="M78" s="721"/>
      <c r="N78" s="711"/>
      <c r="O78" s="790"/>
    </row>
    <row r="79" spans="1:15" s="10" customFormat="1" ht="16.149999999999999" customHeight="1" x14ac:dyDescent="0.2">
      <c r="A79" s="2418"/>
      <c r="B79" s="2379" t="s">
        <v>728</v>
      </c>
      <c r="C79" s="2380"/>
      <c r="D79" s="173" t="s">
        <v>681</v>
      </c>
      <c r="E79" s="1168">
        <f>'SMART WZ SYSTEMS(00229)'!K35</f>
        <v>0</v>
      </c>
      <c r="F79" s="128">
        <v>800</v>
      </c>
      <c r="G79" s="171">
        <f t="shared" si="10"/>
        <v>0</v>
      </c>
      <c r="H79" s="95"/>
      <c r="I79" s="908">
        <v>1500</v>
      </c>
      <c r="J79" s="903"/>
      <c r="K79" s="724"/>
      <c r="L79" s="730"/>
      <c r="M79" s="721"/>
      <c r="N79" s="711"/>
      <c r="O79" s="790"/>
    </row>
    <row r="80" spans="1:15" s="10" customFormat="1" ht="16.149999999999999" customHeight="1" x14ac:dyDescent="0.2">
      <c r="A80" s="2418"/>
      <c r="B80" s="2379" t="s">
        <v>729</v>
      </c>
      <c r="C80" s="2380"/>
      <c r="D80" s="124" t="s">
        <v>681</v>
      </c>
      <c r="E80" s="1168">
        <f>'SMART WZ SYSTEMS(00229)'!K51</f>
        <v>0</v>
      </c>
      <c r="F80" s="128">
        <v>300</v>
      </c>
      <c r="G80" s="169">
        <f>E80*F80</f>
        <v>0</v>
      </c>
      <c r="H80" s="95"/>
      <c r="I80" s="908"/>
      <c r="J80" s="903"/>
      <c r="K80" s="724"/>
      <c r="L80" s="730"/>
      <c r="M80" s="721"/>
      <c r="N80" s="711"/>
      <c r="O80" s="790"/>
    </row>
    <row r="81" spans="1:15" s="10" customFormat="1" ht="16.149999999999999" customHeight="1" x14ac:dyDescent="0.2">
      <c r="A81" s="2419"/>
      <c r="B81" s="2379" t="s">
        <v>924</v>
      </c>
      <c r="C81" s="2380"/>
      <c r="D81" s="124" t="s">
        <v>681</v>
      </c>
      <c r="E81" s="1168">
        <f>'SMART WZ SYSTEMS(00229)'!K65</f>
        <v>0</v>
      </c>
      <c r="F81" s="128">
        <v>650</v>
      </c>
      <c r="G81" s="169">
        <f t="shared" si="10"/>
        <v>0</v>
      </c>
      <c r="H81" s="95"/>
      <c r="I81" s="908">
        <v>400</v>
      </c>
      <c r="J81" s="903"/>
      <c r="K81" s="724"/>
      <c r="L81" s="730"/>
      <c r="M81" s="721"/>
      <c r="N81" s="711"/>
      <c r="O81" s="790"/>
    </row>
    <row r="82" spans="1:15" s="10" customFormat="1" ht="16.149999999999999" customHeight="1" thickBot="1" x14ac:dyDescent="0.25">
      <c r="A82" s="927" t="s">
        <v>959</v>
      </c>
      <c r="B82" s="2420" t="s">
        <v>585</v>
      </c>
      <c r="C82" s="2421"/>
      <c r="D82" s="173" t="s">
        <v>8</v>
      </c>
      <c r="E82" s="1174">
        <f>'PCMS, ARROWS &amp; RADAR'!C58</f>
        <v>0</v>
      </c>
      <c r="F82" s="174">
        <v>4000</v>
      </c>
      <c r="G82" s="171">
        <f t="shared" si="10"/>
        <v>0</v>
      </c>
      <c r="H82" s="91"/>
      <c r="I82" s="907">
        <v>2500</v>
      </c>
      <c r="J82" s="901">
        <v>2500</v>
      </c>
      <c r="K82" s="723"/>
      <c r="L82" s="731"/>
      <c r="M82" s="717"/>
      <c r="N82" s="711"/>
      <c r="O82" s="790"/>
    </row>
    <row r="83" spans="1:15" s="10" customFormat="1" ht="20.100000000000001" customHeight="1" thickTop="1" thickBot="1" x14ac:dyDescent="0.25">
      <c r="A83" s="2381" t="s">
        <v>884</v>
      </c>
      <c r="B83" s="2381"/>
      <c r="C83" s="2381"/>
      <c r="D83" s="2381"/>
      <c r="E83" s="2381"/>
      <c r="F83" s="2381"/>
      <c r="G83" s="2381"/>
      <c r="H83" s="91"/>
      <c r="I83" s="907"/>
      <c r="J83" s="901"/>
      <c r="K83" s="723"/>
      <c r="L83" s="730"/>
      <c r="M83" s="717"/>
      <c r="N83" s="711"/>
      <c r="O83" s="790"/>
    </row>
    <row r="84" spans="1:15" s="10" customFormat="1" ht="16.149999999999999" customHeight="1" thickTop="1" x14ac:dyDescent="0.2">
      <c r="A84" s="936" t="s">
        <v>960</v>
      </c>
      <c r="B84" s="2404" t="s">
        <v>723</v>
      </c>
      <c r="C84" s="2405"/>
      <c r="D84" s="937" t="s">
        <v>10</v>
      </c>
      <c r="E84" s="1175"/>
      <c r="F84" s="938">
        <v>70</v>
      </c>
      <c r="G84" s="939">
        <f t="shared" si="10"/>
        <v>0</v>
      </c>
      <c r="H84" s="95"/>
      <c r="I84" s="908">
        <v>40</v>
      </c>
      <c r="J84" s="904">
        <v>40</v>
      </c>
      <c r="K84" s="725">
        <v>40</v>
      </c>
      <c r="L84" s="730">
        <f t="shared" ref="L84:L89" si="11">1-(F84/K84)</f>
        <v>-0.75</v>
      </c>
      <c r="M84" s="720">
        <v>40</v>
      </c>
      <c r="N84" s="710">
        <f>1-(F84/M84)</f>
        <v>-0.75</v>
      </c>
      <c r="O84" s="790"/>
    </row>
    <row r="85" spans="1:15" s="10" customFormat="1" ht="16.149999999999999" customHeight="1" x14ac:dyDescent="0.2">
      <c r="A85" s="869" t="s">
        <v>962</v>
      </c>
      <c r="B85" s="2403" t="s">
        <v>724</v>
      </c>
      <c r="C85" s="2403"/>
      <c r="D85" s="124" t="s">
        <v>8</v>
      </c>
      <c r="E85" s="1176"/>
      <c r="F85" s="128">
        <v>2000</v>
      </c>
      <c r="G85" s="169">
        <f t="shared" si="10"/>
        <v>0</v>
      </c>
      <c r="H85" s="95"/>
      <c r="I85" s="908">
        <v>1500</v>
      </c>
      <c r="J85" s="904">
        <v>1500</v>
      </c>
      <c r="K85" s="725">
        <v>1700</v>
      </c>
      <c r="L85" s="731">
        <f t="shared" si="11"/>
        <v>-0.17647058823529416</v>
      </c>
      <c r="M85" s="720">
        <v>1700</v>
      </c>
      <c r="N85" s="711">
        <f>1-(F85/M85)</f>
        <v>-0.17647058823529416</v>
      </c>
      <c r="O85" s="790"/>
    </row>
    <row r="86" spans="1:15" s="10" customFormat="1" ht="16.149999999999999" customHeight="1" x14ac:dyDescent="0.2">
      <c r="A86" s="869" t="s">
        <v>963</v>
      </c>
      <c r="B86" s="2403" t="s">
        <v>725</v>
      </c>
      <c r="C86" s="2403"/>
      <c r="D86" s="124" t="s">
        <v>10</v>
      </c>
      <c r="E86" s="1176"/>
      <c r="F86" s="128">
        <v>50</v>
      </c>
      <c r="G86" s="169">
        <f t="shared" si="10"/>
        <v>0</v>
      </c>
      <c r="H86" s="95"/>
      <c r="I86" s="908">
        <v>12</v>
      </c>
      <c r="J86" s="904">
        <v>12</v>
      </c>
      <c r="K86" s="725">
        <v>11</v>
      </c>
      <c r="L86" s="730">
        <f t="shared" si="11"/>
        <v>-3.5454545454545459</v>
      </c>
      <c r="M86" s="720">
        <v>11</v>
      </c>
      <c r="N86" s="711"/>
      <c r="O86" s="790"/>
    </row>
    <row r="87" spans="1:15" s="10" customFormat="1" ht="16.149999999999999" customHeight="1" x14ac:dyDescent="0.2">
      <c r="A87" s="869" t="s">
        <v>966</v>
      </c>
      <c r="B87" s="2403" t="s">
        <v>744</v>
      </c>
      <c r="C87" s="2403"/>
      <c r="D87" s="124" t="s">
        <v>8</v>
      </c>
      <c r="E87" s="1176"/>
      <c r="F87" s="128">
        <v>7500</v>
      </c>
      <c r="G87" s="169">
        <f t="shared" si="10"/>
        <v>0</v>
      </c>
      <c r="H87" s="95"/>
      <c r="I87" s="908">
        <v>12500</v>
      </c>
      <c r="J87" s="904">
        <v>12500</v>
      </c>
      <c r="K87" s="725">
        <v>12500</v>
      </c>
      <c r="L87" s="730">
        <f t="shared" si="11"/>
        <v>0.4</v>
      </c>
      <c r="M87" s="720">
        <v>12500</v>
      </c>
      <c r="N87" s="711"/>
      <c r="O87" s="790"/>
    </row>
    <row r="88" spans="1:15" s="10" customFormat="1" ht="16.149999999999999" customHeight="1" x14ac:dyDescent="0.2">
      <c r="A88" s="869" t="s">
        <v>961</v>
      </c>
      <c r="B88" s="2403" t="s">
        <v>413</v>
      </c>
      <c r="C88" s="2403"/>
      <c r="D88" s="124" t="s">
        <v>241</v>
      </c>
      <c r="E88" s="1177"/>
      <c r="F88" s="125">
        <v>800</v>
      </c>
      <c r="G88" s="169">
        <f t="shared" si="10"/>
        <v>0</v>
      </c>
      <c r="H88" s="95"/>
      <c r="I88" s="908">
        <v>250</v>
      </c>
      <c r="J88" s="901">
        <v>250</v>
      </c>
      <c r="K88" s="723">
        <v>300</v>
      </c>
      <c r="L88" s="731">
        <f t="shared" si="11"/>
        <v>-1.6666666666666665</v>
      </c>
      <c r="M88" s="717">
        <v>300</v>
      </c>
      <c r="N88" s="710">
        <f>1-(F88/M88)</f>
        <v>-1.6666666666666665</v>
      </c>
      <c r="O88" s="790"/>
    </row>
    <row r="89" spans="1:15" s="10" customFormat="1" ht="16.149999999999999" customHeight="1" thickBot="1" x14ac:dyDescent="0.25">
      <c r="A89" s="881" t="s">
        <v>964</v>
      </c>
      <c r="B89" s="2403" t="s">
        <v>237</v>
      </c>
      <c r="C89" s="2403"/>
      <c r="D89" s="935" t="s">
        <v>10</v>
      </c>
      <c r="E89" s="1176"/>
      <c r="F89" s="128">
        <v>80</v>
      </c>
      <c r="G89" s="169">
        <f t="shared" si="10"/>
        <v>0</v>
      </c>
      <c r="H89" s="95"/>
      <c r="I89" s="909">
        <v>60</v>
      </c>
      <c r="J89" s="904">
        <v>60</v>
      </c>
      <c r="K89" s="725">
        <v>60</v>
      </c>
      <c r="L89" s="730">
        <f t="shared" si="11"/>
        <v>-0.33333333333333326</v>
      </c>
      <c r="M89" s="720">
        <v>60</v>
      </c>
      <c r="N89" s="711">
        <f>1-(F89/M89)</f>
        <v>-0.33333333333333326</v>
      </c>
      <c r="O89" s="790"/>
    </row>
    <row r="90" spans="1:15" s="10" customFormat="1" ht="16.149999999999999" customHeight="1" x14ac:dyDescent="0.2">
      <c r="A90" s="881" t="s">
        <v>965</v>
      </c>
      <c r="B90" s="2403" t="s">
        <v>1083</v>
      </c>
      <c r="C90" s="2403"/>
      <c r="D90" s="935" t="s">
        <v>10</v>
      </c>
      <c r="E90" s="1176"/>
      <c r="F90" s="128">
        <v>80</v>
      </c>
      <c r="G90" s="169">
        <f t="shared" si="10"/>
        <v>0</v>
      </c>
      <c r="H90" s="95"/>
      <c r="I90" s="931"/>
      <c r="J90" s="932"/>
      <c r="K90" s="933"/>
      <c r="L90" s="730"/>
      <c r="M90" s="934"/>
      <c r="N90" s="711"/>
      <c r="O90" s="790"/>
    </row>
    <row r="91" spans="1:15" s="10" customFormat="1" ht="16.149999999999999" customHeight="1" thickBot="1" x14ac:dyDescent="0.25">
      <c r="A91" s="940" t="s">
        <v>969</v>
      </c>
      <c r="B91" s="2436" t="s">
        <v>416</v>
      </c>
      <c r="C91" s="2436"/>
      <c r="D91" s="803" t="s">
        <v>10</v>
      </c>
      <c r="E91" s="1178"/>
      <c r="F91" s="941">
        <v>150</v>
      </c>
      <c r="G91" s="804">
        <f t="shared" si="10"/>
        <v>0</v>
      </c>
      <c r="H91" s="172"/>
      <c r="I91" s="898"/>
      <c r="J91" s="733"/>
      <c r="K91" s="726"/>
      <c r="L91" s="732"/>
      <c r="M91" s="722"/>
      <c r="N91" s="710"/>
      <c r="O91" s="790"/>
    </row>
    <row r="92" spans="1:15" s="10" customFormat="1" ht="16.149999999999999" customHeight="1" thickBot="1" x14ac:dyDescent="0.2">
      <c r="A92" s="805"/>
      <c r="B92" s="805"/>
      <c r="C92" s="805"/>
      <c r="D92" s="2440" t="s">
        <v>1051</v>
      </c>
      <c r="E92" s="2440"/>
      <c r="F92" s="2441"/>
      <c r="G92" s="1284">
        <f>SUM(G6:G91)</f>
        <v>0</v>
      </c>
      <c r="H92" s="172"/>
      <c r="I92" s="898"/>
      <c r="J92" s="1296"/>
      <c r="K92" s="1297"/>
      <c r="L92" s="1298"/>
      <c r="M92" s="1299"/>
      <c r="N92" s="710"/>
      <c r="O92" s="790"/>
    </row>
    <row r="93" spans="1:15" s="10" customFormat="1" ht="18" customHeight="1" thickTop="1" thickBot="1" x14ac:dyDescent="0.25">
      <c r="A93" s="2381" t="s">
        <v>1067</v>
      </c>
      <c r="B93" s="2381"/>
      <c r="C93" s="2381"/>
      <c r="D93" s="2381"/>
      <c r="E93" s="2381"/>
      <c r="F93" s="2381"/>
      <c r="G93" s="2381"/>
      <c r="H93" s="46"/>
      <c r="I93" s="899"/>
      <c r="L93" s="706"/>
      <c r="N93" s="279"/>
      <c r="O93" s="787"/>
    </row>
    <row r="94" spans="1:15" s="10" customFormat="1" ht="16.149999999999999" customHeight="1" thickTop="1" thickBot="1" x14ac:dyDescent="0.25">
      <c r="A94" s="2434" t="s">
        <v>1024</v>
      </c>
      <c r="B94" s="2435"/>
      <c r="C94" s="1295" t="str">
        <f>IF('Instructions - READ FIRST'!$C$13="","",'Instructions - READ FIRST'!$C$13)</f>
        <v/>
      </c>
      <c r="D94" s="1316" t="s">
        <v>10</v>
      </c>
      <c r="E94" s="1317">
        <f>'LAW ENFORCEMENT'!L25</f>
        <v>0</v>
      </c>
      <c r="F94" s="1318">
        <v>110</v>
      </c>
      <c r="G94" s="939">
        <f t="shared" ref="G94" si="12">E94*F94</f>
        <v>0</v>
      </c>
      <c r="H94" s="46"/>
      <c r="I94" s="46"/>
      <c r="J94" s="134"/>
      <c r="K94" s="134"/>
      <c r="L94" s="706"/>
      <c r="M94" s="134"/>
      <c r="N94" s="279"/>
      <c r="O94" s="787"/>
    </row>
    <row r="95" spans="1:15" s="10" customFormat="1" ht="16.149999999999999" customHeight="1" thickBot="1" x14ac:dyDescent="0.25">
      <c r="A95" s="805"/>
      <c r="B95" s="805"/>
      <c r="C95" s="805"/>
      <c r="D95" s="2316" t="s">
        <v>1063</v>
      </c>
      <c r="E95" s="2317"/>
      <c r="F95" s="2442"/>
      <c r="G95" s="1284">
        <f>SUM(G94+G92)</f>
        <v>0</v>
      </c>
      <c r="H95" s="46"/>
      <c r="I95" s="46"/>
      <c r="J95" s="134"/>
      <c r="K95" s="134"/>
      <c r="L95" s="706"/>
      <c r="M95" s="134"/>
      <c r="N95" s="279"/>
      <c r="O95" s="787"/>
    </row>
    <row r="96" spans="1:15" s="10" customFormat="1" ht="16.149999999999999" customHeight="1" x14ac:dyDescent="0.2">
      <c r="A96" s="2433" t="s">
        <v>886</v>
      </c>
      <c r="B96" s="2433"/>
      <c r="C96" s="2433"/>
      <c r="D96" s="2433"/>
      <c r="E96" s="2433"/>
      <c r="F96" s="2433"/>
      <c r="G96" s="2433"/>
      <c r="H96" s="46"/>
      <c r="I96" s="46"/>
      <c r="J96"/>
      <c r="K96"/>
      <c r="L96" s="706"/>
      <c r="M96"/>
      <c r="N96" s="279"/>
      <c r="O96" s="787"/>
    </row>
    <row r="97" spans="1:14" s="10" customFormat="1" ht="11.1" customHeight="1" x14ac:dyDescent="0.15">
      <c r="A97" s="2433" t="s">
        <v>887</v>
      </c>
      <c r="B97" s="2433"/>
      <c r="C97" s="2433"/>
      <c r="D97" s="2433"/>
      <c r="E97" s="2433"/>
      <c r="F97" s="2433"/>
      <c r="G97" s="2433"/>
      <c r="H97" s="46"/>
      <c r="I97" s="46"/>
      <c r="J97" s="132"/>
      <c r="K97" s="132"/>
      <c r="L97" s="706"/>
      <c r="M97" s="132"/>
      <c r="N97" s="279"/>
    </row>
    <row r="98" spans="1:14" s="10" customFormat="1" ht="11.1" customHeight="1" x14ac:dyDescent="0.15">
      <c r="A98" s="2433" t="s">
        <v>888</v>
      </c>
      <c r="B98" s="2433"/>
      <c r="C98" s="2433"/>
      <c r="D98" s="2433"/>
      <c r="E98" s="2433"/>
      <c r="F98" s="2433"/>
      <c r="G98" s="2433"/>
      <c r="H98" s="46"/>
      <c r="I98" s="46"/>
      <c r="J98" s="132"/>
      <c r="K98" s="132"/>
      <c r="L98" s="706"/>
      <c r="M98" s="132"/>
      <c r="N98" s="279"/>
    </row>
    <row r="99" spans="1:14" s="10" customFormat="1" ht="12" hidden="1" customHeight="1" x14ac:dyDescent="0.15">
      <c r="A99" s="132"/>
      <c r="B99" s="132"/>
      <c r="C99" s="132"/>
      <c r="D99" s="132"/>
      <c r="E99" s="132"/>
      <c r="F99" s="132"/>
      <c r="G99" s="132"/>
      <c r="H99" s="46"/>
      <c r="I99" s="46"/>
      <c r="J99" s="89"/>
      <c r="K99" s="89"/>
      <c r="L99" s="706"/>
      <c r="M99" s="89"/>
      <c r="N99" s="279"/>
    </row>
    <row r="100" spans="1:14" s="10" customFormat="1" ht="12" hidden="1" customHeight="1" x14ac:dyDescent="0.15">
      <c r="A100" s="132"/>
      <c r="B100" s="132"/>
      <c r="C100" s="132"/>
      <c r="D100" s="132"/>
      <c r="E100" s="132"/>
      <c r="F100" s="132"/>
      <c r="G100" s="132"/>
      <c r="H100" s="46"/>
      <c r="I100" s="46"/>
      <c r="J100" s="48"/>
      <c r="K100" s="48"/>
      <c r="L100" s="706"/>
      <c r="M100" s="48"/>
      <c r="N100" s="279"/>
    </row>
    <row r="101" spans="1:14" s="10" customFormat="1" ht="12" hidden="1" customHeight="1" x14ac:dyDescent="0.2">
      <c r="A101" s="135" t="s">
        <v>117</v>
      </c>
      <c r="B101" s="136" t="s">
        <v>133</v>
      </c>
      <c r="C101" s="136"/>
      <c r="D101" s="137" t="s">
        <v>149</v>
      </c>
      <c r="E101" s="88">
        <v>0</v>
      </c>
      <c r="F101" s="89">
        <v>0</v>
      </c>
      <c r="G101" s="138">
        <f t="shared" ref="G101:G107" si="13">F101</f>
        <v>0</v>
      </c>
      <c r="H101" s="46"/>
      <c r="I101" s="46"/>
      <c r="J101" s="48"/>
      <c r="K101" s="48"/>
      <c r="L101" s="706"/>
      <c r="M101" s="48"/>
      <c r="N101" s="279"/>
    </row>
    <row r="102" spans="1:14" s="10" customFormat="1" ht="12" hidden="1" customHeight="1" x14ac:dyDescent="0.2">
      <c r="A102" s="139" t="s">
        <v>118</v>
      </c>
      <c r="B102" s="140" t="s">
        <v>134</v>
      </c>
      <c r="C102" s="140"/>
      <c r="D102" s="141" t="s">
        <v>149</v>
      </c>
      <c r="E102" s="49">
        <v>0</v>
      </c>
      <c r="F102" s="48">
        <v>0</v>
      </c>
      <c r="G102" s="142">
        <f t="shared" si="13"/>
        <v>0</v>
      </c>
      <c r="H102" s="46"/>
      <c r="I102" s="46"/>
      <c r="J102" s="48"/>
      <c r="K102" s="48"/>
      <c r="L102" s="706"/>
      <c r="M102" s="48"/>
      <c r="N102" s="279"/>
    </row>
    <row r="103" spans="1:14" s="10" customFormat="1" ht="12" hidden="1" customHeight="1" x14ac:dyDescent="0.2">
      <c r="A103" s="143" t="s">
        <v>119</v>
      </c>
      <c r="B103" s="140" t="s">
        <v>135</v>
      </c>
      <c r="C103" s="140"/>
      <c r="D103" s="141" t="s">
        <v>149</v>
      </c>
      <c r="E103" s="49">
        <v>0</v>
      </c>
      <c r="F103" s="48">
        <v>0</v>
      </c>
      <c r="G103" s="142">
        <f t="shared" si="13"/>
        <v>0</v>
      </c>
      <c r="H103" s="46"/>
      <c r="I103" s="46"/>
      <c r="J103" s="48"/>
      <c r="K103" s="48"/>
      <c r="L103" s="706"/>
      <c r="M103" s="48"/>
      <c r="N103" s="279"/>
    </row>
    <row r="104" spans="1:14" s="10" customFormat="1" ht="12" hidden="1" customHeight="1" x14ac:dyDescent="0.2">
      <c r="A104" s="143" t="s">
        <v>120</v>
      </c>
      <c r="B104" s="140" t="s">
        <v>136</v>
      </c>
      <c r="C104" s="140"/>
      <c r="D104" s="141" t="s">
        <v>149</v>
      </c>
      <c r="E104" s="49">
        <v>0</v>
      </c>
      <c r="F104" s="48">
        <v>0</v>
      </c>
      <c r="G104" s="142">
        <f t="shared" si="13"/>
        <v>0</v>
      </c>
      <c r="H104" s="46"/>
      <c r="I104" s="46"/>
      <c r="J104" s="48"/>
      <c r="K104" s="48"/>
      <c r="L104" s="706"/>
      <c r="M104" s="48"/>
      <c r="N104" s="279"/>
    </row>
    <row r="105" spans="1:14" s="10" customFormat="1" ht="12" hidden="1" customHeight="1" x14ac:dyDescent="0.2">
      <c r="A105" s="143" t="s">
        <v>121</v>
      </c>
      <c r="B105" s="140" t="s">
        <v>137</v>
      </c>
      <c r="C105" s="140"/>
      <c r="D105" s="141" t="s">
        <v>149</v>
      </c>
      <c r="E105" s="49">
        <v>0</v>
      </c>
      <c r="F105" s="48">
        <v>0</v>
      </c>
      <c r="G105" s="142">
        <f t="shared" si="13"/>
        <v>0</v>
      </c>
      <c r="H105" s="46"/>
      <c r="I105" s="46"/>
      <c r="J105" s="48"/>
      <c r="K105" s="48"/>
      <c r="L105" s="706"/>
      <c r="M105" s="48"/>
      <c r="N105" s="279"/>
    </row>
    <row r="106" spans="1:14" s="10" customFormat="1" ht="12" hidden="1" customHeight="1" x14ac:dyDescent="0.2">
      <c r="A106" s="143" t="s">
        <v>122</v>
      </c>
      <c r="B106" s="140" t="s">
        <v>138</v>
      </c>
      <c r="C106" s="140"/>
      <c r="D106" s="141" t="s">
        <v>149</v>
      </c>
      <c r="E106" s="49">
        <v>0</v>
      </c>
      <c r="F106" s="48">
        <v>0</v>
      </c>
      <c r="G106" s="142">
        <f t="shared" si="13"/>
        <v>0</v>
      </c>
      <c r="H106" s="46"/>
      <c r="I106" s="46"/>
      <c r="J106" s="48"/>
      <c r="K106" s="48"/>
      <c r="L106" s="706"/>
      <c r="M106" s="48"/>
      <c r="N106" s="279"/>
    </row>
    <row r="107" spans="1:14" s="10" customFormat="1" ht="12" hidden="1" customHeight="1" x14ac:dyDescent="0.2">
      <c r="A107" s="143" t="s">
        <v>123</v>
      </c>
      <c r="B107" s="140" t="s">
        <v>139</v>
      </c>
      <c r="C107" s="140"/>
      <c r="D107" s="141" t="s">
        <v>149</v>
      </c>
      <c r="E107" s="49">
        <v>0</v>
      </c>
      <c r="F107" s="48">
        <v>0</v>
      </c>
      <c r="G107" s="142">
        <f t="shared" si="13"/>
        <v>0</v>
      </c>
      <c r="H107" s="46"/>
      <c r="I107" s="46"/>
      <c r="J107" s="48"/>
      <c r="K107" s="48"/>
      <c r="L107" s="706"/>
      <c r="M107" s="48"/>
      <c r="N107" s="279"/>
    </row>
    <row r="108" spans="1:14" s="10" customFormat="1" ht="12" hidden="1" customHeight="1" x14ac:dyDescent="0.2">
      <c r="A108" s="143" t="s">
        <v>124</v>
      </c>
      <c r="B108" s="140" t="s">
        <v>140</v>
      </c>
      <c r="C108" s="140"/>
      <c r="D108" s="141" t="s">
        <v>151</v>
      </c>
      <c r="E108" s="49">
        <v>0</v>
      </c>
      <c r="F108" s="48">
        <v>0</v>
      </c>
      <c r="G108" s="142">
        <f t="shared" ref="G108:G120" si="14">E108*F108</f>
        <v>0</v>
      </c>
      <c r="H108" s="46"/>
      <c r="I108" s="46"/>
      <c r="J108" s="48"/>
      <c r="K108" s="48"/>
      <c r="L108" s="706"/>
      <c r="M108" s="48"/>
      <c r="N108" s="279"/>
    </row>
    <row r="109" spans="1:14" s="10" customFormat="1" ht="12" hidden="1" customHeight="1" x14ac:dyDescent="0.2">
      <c r="A109" s="143" t="s">
        <v>125</v>
      </c>
      <c r="B109" s="140" t="s">
        <v>141</v>
      </c>
      <c r="C109" s="140"/>
      <c r="D109" s="141" t="s">
        <v>71</v>
      </c>
      <c r="E109" s="49">
        <v>0</v>
      </c>
      <c r="F109" s="48">
        <v>0</v>
      </c>
      <c r="G109" s="142">
        <f t="shared" si="14"/>
        <v>0</v>
      </c>
      <c r="H109" s="46"/>
      <c r="I109" s="46"/>
      <c r="J109" s="48"/>
      <c r="K109" s="48"/>
      <c r="L109" s="706"/>
      <c r="M109" s="48"/>
      <c r="N109" s="279"/>
    </row>
    <row r="110" spans="1:14" s="10" customFormat="1" ht="12" hidden="1" customHeight="1" x14ac:dyDescent="0.2">
      <c r="A110" s="143" t="s">
        <v>126</v>
      </c>
      <c r="B110" s="140" t="s">
        <v>142</v>
      </c>
      <c r="C110" s="140"/>
      <c r="D110" s="141" t="s">
        <v>71</v>
      </c>
      <c r="E110" s="47">
        <v>0</v>
      </c>
      <c r="F110" s="48">
        <v>0</v>
      </c>
      <c r="G110" s="142">
        <f t="shared" si="14"/>
        <v>0</v>
      </c>
      <c r="H110" s="46"/>
      <c r="I110" s="46"/>
      <c r="J110" s="48"/>
      <c r="K110" s="48"/>
      <c r="L110" s="706"/>
      <c r="M110" s="48"/>
      <c r="N110" s="279"/>
    </row>
    <row r="111" spans="1:14" s="10" customFormat="1" ht="12" hidden="1" customHeight="1" x14ac:dyDescent="0.2">
      <c r="A111" s="143" t="s">
        <v>127</v>
      </c>
      <c r="B111" s="140" t="s">
        <v>143</v>
      </c>
      <c r="C111" s="140"/>
      <c r="D111" s="141" t="s">
        <v>71</v>
      </c>
      <c r="E111" s="49">
        <v>0</v>
      </c>
      <c r="F111" s="48">
        <v>0</v>
      </c>
      <c r="G111" s="142">
        <f t="shared" si="14"/>
        <v>0</v>
      </c>
      <c r="H111" s="46"/>
      <c r="I111" s="46"/>
      <c r="J111" s="48"/>
      <c r="K111" s="48"/>
      <c r="L111" s="706"/>
      <c r="M111" s="48"/>
      <c r="N111" s="279"/>
    </row>
    <row r="112" spans="1:14" s="10" customFormat="1" ht="12" hidden="1" customHeight="1" x14ac:dyDescent="0.2">
      <c r="A112" s="143" t="s">
        <v>128</v>
      </c>
      <c r="B112" s="140" t="s">
        <v>144</v>
      </c>
      <c r="C112" s="140"/>
      <c r="D112" s="141" t="s">
        <v>71</v>
      </c>
      <c r="E112" s="47">
        <v>0</v>
      </c>
      <c r="F112" s="48">
        <v>0</v>
      </c>
      <c r="G112" s="142">
        <f t="shared" si="14"/>
        <v>0</v>
      </c>
      <c r="H112" s="46"/>
      <c r="I112" s="46"/>
      <c r="J112" s="48"/>
      <c r="K112" s="48"/>
      <c r="L112" s="706"/>
      <c r="M112" s="48"/>
      <c r="N112" s="279"/>
    </row>
    <row r="113" spans="1:14" s="10" customFormat="1" ht="12" hidden="1" customHeight="1" x14ac:dyDescent="0.2">
      <c r="A113" s="143" t="s">
        <v>129</v>
      </c>
      <c r="B113" s="140" t="s">
        <v>145</v>
      </c>
      <c r="C113" s="140"/>
      <c r="D113" s="141" t="s">
        <v>71</v>
      </c>
      <c r="E113" s="49">
        <v>0</v>
      </c>
      <c r="F113" s="48">
        <v>0</v>
      </c>
      <c r="G113" s="142">
        <f t="shared" si="14"/>
        <v>0</v>
      </c>
      <c r="H113" s="46"/>
      <c r="I113" s="46"/>
      <c r="J113" s="48"/>
      <c r="K113" s="48"/>
      <c r="L113" s="706"/>
      <c r="M113" s="48"/>
      <c r="N113" s="279"/>
    </row>
    <row r="114" spans="1:14" s="10" customFormat="1" ht="12" hidden="1" customHeight="1" x14ac:dyDescent="0.2">
      <c r="A114" s="143" t="s">
        <v>130</v>
      </c>
      <c r="B114" s="140" t="s">
        <v>146</v>
      </c>
      <c r="C114" s="140"/>
      <c r="D114" s="141" t="s">
        <v>71</v>
      </c>
      <c r="E114" s="47">
        <v>0</v>
      </c>
      <c r="F114" s="48">
        <v>0</v>
      </c>
      <c r="G114" s="142">
        <f t="shared" si="14"/>
        <v>0</v>
      </c>
      <c r="H114" s="46"/>
      <c r="I114" s="46"/>
      <c r="J114" s="51"/>
      <c r="K114" s="51"/>
      <c r="L114" s="706"/>
      <c r="M114" s="51"/>
      <c r="N114" s="279"/>
    </row>
    <row r="115" spans="1:14" s="10" customFormat="1" ht="12" hidden="1" customHeight="1" x14ac:dyDescent="0.2">
      <c r="A115" s="143" t="s">
        <v>131</v>
      </c>
      <c r="B115" s="140" t="s">
        <v>147</v>
      </c>
      <c r="C115" s="140"/>
      <c r="D115" s="141" t="s">
        <v>8</v>
      </c>
      <c r="E115" s="49">
        <v>0</v>
      </c>
      <c r="F115" s="48">
        <v>0</v>
      </c>
      <c r="G115" s="142">
        <f t="shared" si="14"/>
        <v>0</v>
      </c>
      <c r="H115" s="46"/>
      <c r="I115" s="46"/>
      <c r="J115" s="48"/>
      <c r="K115" s="48"/>
      <c r="L115" s="706"/>
      <c r="M115" s="48"/>
      <c r="N115" s="279"/>
    </row>
    <row r="116" spans="1:14" s="10" customFormat="1" ht="12.75" hidden="1" customHeight="1" x14ac:dyDescent="0.2">
      <c r="A116" s="144" t="s">
        <v>132</v>
      </c>
      <c r="B116" s="140" t="s">
        <v>148</v>
      </c>
      <c r="C116" s="140"/>
      <c r="D116" s="145" t="s">
        <v>71</v>
      </c>
      <c r="E116" s="50">
        <v>0</v>
      </c>
      <c r="F116" s="51">
        <v>0</v>
      </c>
      <c r="G116" s="146">
        <v>0</v>
      </c>
      <c r="H116" s="46"/>
      <c r="I116" s="46"/>
      <c r="J116" s="89"/>
      <c r="K116" s="89"/>
      <c r="L116" s="706"/>
      <c r="M116" s="89"/>
      <c r="N116" s="279"/>
    </row>
    <row r="117" spans="1:14" s="10" customFormat="1" ht="12.75" hidden="1" customHeight="1" x14ac:dyDescent="0.2">
      <c r="A117" s="147" t="s">
        <v>194</v>
      </c>
      <c r="B117" s="130" t="s">
        <v>152</v>
      </c>
      <c r="C117" s="130"/>
      <c r="D117" s="141" t="s">
        <v>71</v>
      </c>
      <c r="E117" s="47">
        <v>0</v>
      </c>
      <c r="F117" s="48">
        <v>0</v>
      </c>
      <c r="G117" s="142">
        <f t="shared" si="14"/>
        <v>0</v>
      </c>
      <c r="H117" s="46"/>
      <c r="I117" s="46"/>
      <c r="J117" s="48"/>
      <c r="K117" s="48"/>
      <c r="L117" s="706"/>
      <c r="M117" s="48"/>
      <c r="N117" s="279"/>
    </row>
    <row r="118" spans="1:14" s="10" customFormat="1" ht="12.75" hidden="1" customHeight="1" x14ac:dyDescent="0.2">
      <c r="A118" s="148"/>
      <c r="B118" s="2425"/>
      <c r="C118" s="2426"/>
      <c r="D118" s="149" t="s">
        <v>71</v>
      </c>
      <c r="E118" s="150">
        <v>0</v>
      </c>
      <c r="F118" s="89">
        <v>0</v>
      </c>
      <c r="G118" s="138">
        <f t="shared" si="14"/>
        <v>0</v>
      </c>
      <c r="H118" s="46"/>
      <c r="I118" s="46"/>
      <c r="J118" s="48"/>
      <c r="K118" s="48"/>
      <c r="L118" s="706"/>
      <c r="M118" s="48"/>
      <c r="N118" s="279"/>
    </row>
    <row r="119" spans="1:14" s="10" customFormat="1" ht="12.75" hidden="1" customHeight="1" x14ac:dyDescent="0.2">
      <c r="A119" s="151"/>
      <c r="B119" s="2425"/>
      <c r="C119" s="2426"/>
      <c r="D119" s="152" t="s">
        <v>71</v>
      </c>
      <c r="E119" s="47">
        <v>0</v>
      </c>
      <c r="F119" s="48">
        <v>0</v>
      </c>
      <c r="G119" s="142">
        <f t="shared" si="14"/>
        <v>0</v>
      </c>
      <c r="H119" s="46"/>
      <c r="I119" s="46"/>
      <c r="J119" s="48"/>
      <c r="K119" s="48"/>
      <c r="L119" s="706"/>
      <c r="M119" s="48"/>
      <c r="N119" s="279"/>
    </row>
    <row r="120" spans="1:14" s="10" customFormat="1" ht="12.75" hidden="1" customHeight="1" x14ac:dyDescent="0.2">
      <c r="A120" s="151"/>
      <c r="B120" s="2425"/>
      <c r="C120" s="2426"/>
      <c r="D120" s="152" t="s">
        <v>71</v>
      </c>
      <c r="E120" s="47">
        <v>0</v>
      </c>
      <c r="F120" s="48">
        <v>0</v>
      </c>
      <c r="G120" s="142">
        <f t="shared" si="14"/>
        <v>0</v>
      </c>
      <c r="H120" s="46"/>
      <c r="I120" s="46"/>
      <c r="J120" s="48"/>
      <c r="K120" s="48"/>
      <c r="L120" s="706"/>
      <c r="M120" s="48"/>
      <c r="N120" s="279"/>
    </row>
    <row r="121" spans="1:14" s="10" customFormat="1" ht="12.75" hidden="1" customHeight="1" x14ac:dyDescent="0.2">
      <c r="A121" s="151"/>
      <c r="B121" s="2425"/>
      <c r="C121" s="2426"/>
      <c r="D121" s="152" t="s">
        <v>71</v>
      </c>
      <c r="E121" s="47">
        <v>0</v>
      </c>
      <c r="F121" s="48">
        <v>0</v>
      </c>
      <c r="G121" s="142">
        <f>E121*F121</f>
        <v>0</v>
      </c>
      <c r="H121" s="46"/>
      <c r="I121" s="46"/>
      <c r="J121" s="48"/>
      <c r="K121" s="48"/>
      <c r="L121" s="706"/>
      <c r="M121" s="48"/>
      <c r="N121" s="279"/>
    </row>
    <row r="122" spans="1:14" s="10" customFormat="1" ht="12.75" hidden="1" customHeight="1" x14ac:dyDescent="0.2">
      <c r="A122" s="151"/>
      <c r="B122" s="2425"/>
      <c r="C122" s="2426"/>
      <c r="D122" s="152" t="s">
        <v>71</v>
      </c>
      <c r="E122" s="47">
        <v>0</v>
      </c>
      <c r="F122" s="48">
        <v>0</v>
      </c>
      <c r="G122" s="142">
        <f>E122*F122</f>
        <v>0</v>
      </c>
      <c r="H122" s="46"/>
      <c r="I122" s="46"/>
      <c r="J122" s="48"/>
      <c r="K122" s="48"/>
      <c r="L122" s="706"/>
      <c r="M122" s="48"/>
      <c r="N122" s="279"/>
    </row>
    <row r="123" spans="1:14" s="10" customFormat="1" ht="12.75" hidden="1" customHeight="1" thickBot="1" x14ac:dyDescent="0.25">
      <c r="A123" s="151"/>
      <c r="B123" s="2425"/>
      <c r="C123" s="2426"/>
      <c r="D123" s="152" t="s">
        <v>71</v>
      </c>
      <c r="E123" s="47">
        <v>0</v>
      </c>
      <c r="F123" s="48">
        <v>0</v>
      </c>
      <c r="G123" s="142">
        <f>E123*F123</f>
        <v>0</v>
      </c>
      <c r="H123" s="46"/>
      <c r="I123" s="46"/>
      <c r="J123" s="156"/>
      <c r="K123" s="156"/>
      <c r="L123" s="706"/>
      <c r="M123" s="156"/>
      <c r="N123" s="279"/>
    </row>
    <row r="124" spans="1:14" ht="12.95" hidden="1" customHeight="1" x14ac:dyDescent="0.2">
      <c r="A124" s="151"/>
      <c r="B124" s="2425"/>
      <c r="C124" s="2426"/>
      <c r="D124" s="152" t="s">
        <v>71</v>
      </c>
      <c r="E124" s="47">
        <v>0</v>
      </c>
      <c r="F124" s="48">
        <v>0</v>
      </c>
      <c r="G124" s="142">
        <f>E124*F124</f>
        <v>0</v>
      </c>
      <c r="H124" s="64"/>
      <c r="I124" s="64"/>
      <c r="J124" s="160"/>
      <c r="K124" s="160"/>
      <c r="M124" s="160"/>
      <c r="N124" s="280"/>
    </row>
    <row r="125" spans="1:14" ht="15.95" hidden="1" customHeight="1" x14ac:dyDescent="0.2">
      <c r="A125" s="153"/>
      <c r="B125" s="2431"/>
      <c r="C125" s="2432"/>
      <c r="D125" s="154" t="s">
        <v>71</v>
      </c>
      <c r="E125" s="155">
        <v>0</v>
      </c>
      <c r="F125" s="156">
        <v>0</v>
      </c>
      <c r="G125" s="157">
        <f>E125*F125</f>
        <v>0</v>
      </c>
      <c r="H125" s="64"/>
      <c r="I125" s="64"/>
      <c r="J125" s="163"/>
      <c r="K125" s="163"/>
      <c r="M125" s="163"/>
      <c r="N125" s="280"/>
    </row>
    <row r="126" spans="1:14" ht="12" hidden="1" customHeight="1" x14ac:dyDescent="0.2">
      <c r="A126" s="65"/>
      <c r="B126" s="158" t="s">
        <v>74</v>
      </c>
      <c r="C126" s="158"/>
      <c r="D126" s="133"/>
      <c r="E126" s="159"/>
      <c r="F126" s="160"/>
      <c r="G126" s="161"/>
      <c r="H126" s="64"/>
      <c r="I126" s="64"/>
      <c r="J126" s="164"/>
      <c r="K126" s="164"/>
      <c r="M126" s="164"/>
      <c r="N126" s="280"/>
    </row>
    <row r="127" spans="1:14" ht="11.25" hidden="1" customHeight="1" x14ac:dyDescent="0.2">
      <c r="A127" s="65"/>
      <c r="B127" s="2427" t="s">
        <v>75</v>
      </c>
      <c r="C127" s="2427"/>
      <c r="D127" s="2427"/>
      <c r="E127" s="162"/>
      <c r="F127" s="163"/>
      <c r="G127" s="163"/>
      <c r="H127" s="64"/>
      <c r="I127" s="64"/>
      <c r="J127" s="129"/>
      <c r="K127" s="129"/>
      <c r="M127" s="129"/>
      <c r="N127" s="280"/>
    </row>
    <row r="128" spans="1:14" ht="13.15" hidden="1" customHeight="1" x14ac:dyDescent="0.2">
      <c r="A128" s="65"/>
      <c r="B128" s="2427" t="s">
        <v>76</v>
      </c>
      <c r="C128" s="2427"/>
      <c r="D128" s="2427"/>
      <c r="E128" s="164"/>
      <c r="F128" s="164"/>
      <c r="G128" s="164"/>
      <c r="H128" s="64"/>
      <c r="I128" s="64"/>
      <c r="J128" s="65"/>
      <c r="K128" s="65"/>
      <c r="M128" s="65"/>
      <c r="N128" s="280"/>
    </row>
    <row r="129" spans="1:14" ht="38.25" hidden="1" customHeight="1" thickBot="1" x14ac:dyDescent="0.25">
      <c r="A129" s="65"/>
      <c r="B129" s="129"/>
      <c r="C129" s="129"/>
      <c r="D129" s="129"/>
      <c r="E129" s="131"/>
      <c r="F129" s="129"/>
      <c r="G129" s="129"/>
      <c r="H129" s="64"/>
      <c r="I129" s="64"/>
      <c r="J129" s="64"/>
      <c r="K129" s="64"/>
      <c r="M129" s="64"/>
      <c r="N129" s="280"/>
    </row>
    <row r="130" spans="1:14" ht="13.15" hidden="1" customHeight="1" x14ac:dyDescent="0.2">
      <c r="A130" s="65"/>
      <c r="B130" s="65"/>
      <c r="C130" s="65"/>
      <c r="D130" s="65"/>
      <c r="E130" s="165"/>
      <c r="F130" s="65"/>
      <c r="G130" s="65"/>
      <c r="H130" s="64"/>
      <c r="I130" s="64"/>
      <c r="J130" s="65"/>
      <c r="K130" s="65"/>
      <c r="M130" s="65"/>
      <c r="N130" s="280"/>
    </row>
    <row r="131" spans="1:14" ht="51" hidden="1" customHeight="1" thickBot="1" x14ac:dyDescent="0.25">
      <c r="A131" s="2428" t="s">
        <v>221</v>
      </c>
      <c r="B131" s="2429"/>
      <c r="C131" s="2429"/>
      <c r="D131" s="2429"/>
      <c r="E131" s="2429"/>
      <c r="F131" s="2429"/>
      <c r="G131" s="2430"/>
      <c r="H131" s="64"/>
      <c r="I131" s="64"/>
      <c r="J131" s="64"/>
      <c r="K131" s="64"/>
      <c r="M131" s="64"/>
      <c r="N131" s="280"/>
    </row>
    <row r="132" spans="1:14" ht="13.5" thickBot="1" x14ac:dyDescent="0.25">
      <c r="A132" s="65"/>
      <c r="B132" s="65"/>
      <c r="C132" s="65"/>
      <c r="D132" s="65"/>
      <c r="E132" s="165"/>
      <c r="F132" s="65"/>
      <c r="G132" s="65"/>
      <c r="H132" s="64"/>
      <c r="I132" s="64"/>
      <c r="J132" s="65"/>
      <c r="K132" s="65"/>
      <c r="M132" s="65"/>
      <c r="N132" s="280"/>
    </row>
    <row r="133" spans="1:14" ht="39.75" customHeight="1" thickBot="1" x14ac:dyDescent="0.25">
      <c r="A133" s="2422" t="s">
        <v>222</v>
      </c>
      <c r="B133" s="2423"/>
      <c r="C133" s="2423"/>
      <c r="D133" s="2423"/>
      <c r="E133" s="2423"/>
      <c r="F133" s="2423"/>
      <c r="G133" s="2424"/>
      <c r="H133" s="64"/>
      <c r="I133" s="64"/>
      <c r="J133" s="65"/>
      <c r="K133" s="65"/>
      <c r="M133" s="65"/>
      <c r="N133" s="280"/>
    </row>
    <row r="134" spans="1:14" x14ac:dyDescent="0.2">
      <c r="A134" s="65"/>
      <c r="B134" s="65"/>
      <c r="C134" s="65"/>
      <c r="D134" s="65"/>
      <c r="E134" s="165"/>
      <c r="F134" s="65"/>
      <c r="G134" s="65"/>
      <c r="H134" s="64"/>
      <c r="I134" s="64"/>
      <c r="J134" s="65"/>
      <c r="K134" s="65"/>
      <c r="M134" s="65"/>
      <c r="N134" s="280"/>
    </row>
    <row r="135" spans="1:14" x14ac:dyDescent="0.2">
      <c r="A135" s="65"/>
      <c r="B135" s="65"/>
      <c r="C135" s="65"/>
      <c r="D135" s="65"/>
      <c r="E135" s="165"/>
      <c r="F135" s="65"/>
      <c r="G135" s="65"/>
      <c r="H135" s="64"/>
      <c r="I135" s="64"/>
      <c r="N135" s="280"/>
    </row>
    <row r="136" spans="1:14" x14ac:dyDescent="0.2">
      <c r="A136" s="65"/>
      <c r="B136" s="65"/>
      <c r="C136" s="65"/>
      <c r="D136" s="65"/>
      <c r="E136" s="165"/>
      <c r="F136" s="65"/>
      <c r="G136" s="65"/>
      <c r="H136" s="64"/>
      <c r="I136" s="64"/>
      <c r="N136" s="280"/>
    </row>
    <row r="137" spans="1:14" x14ac:dyDescent="0.2">
      <c r="A137" s="38"/>
      <c r="H137" s="64"/>
      <c r="I137" s="64"/>
      <c r="N137" s="280"/>
    </row>
    <row r="138" spans="1:14" x14ac:dyDescent="0.2">
      <c r="H138" s="64"/>
      <c r="I138" s="64"/>
      <c r="N138" s="280"/>
    </row>
    <row r="142" spans="1:14" x14ac:dyDescent="0.2">
      <c r="J142" s="6"/>
      <c r="K142" s="6"/>
      <c r="M142" s="6"/>
    </row>
    <row r="143" spans="1:14" x14ac:dyDescent="0.2">
      <c r="J143" s="6"/>
      <c r="K143" s="6"/>
      <c r="M143" s="6"/>
    </row>
    <row r="144" spans="1:14" x14ac:dyDescent="0.2">
      <c r="B144" s="6"/>
      <c r="C144" s="6"/>
      <c r="D144" s="6"/>
      <c r="E144" s="33"/>
      <c r="F144" s="6"/>
      <c r="G144" s="6"/>
      <c r="J144" s="6"/>
      <c r="K144" s="6"/>
      <c r="M144" s="6"/>
    </row>
    <row r="145" spans="2:13" x14ac:dyDescent="0.2">
      <c r="B145" s="6"/>
      <c r="C145" s="6"/>
      <c r="D145" s="6"/>
      <c r="E145" s="33"/>
      <c r="F145" s="6"/>
      <c r="G145" s="6"/>
      <c r="J145" s="6"/>
      <c r="K145" s="6"/>
      <c r="M145" s="6"/>
    </row>
    <row r="146" spans="2:13" x14ac:dyDescent="0.2">
      <c r="B146" s="6"/>
      <c r="C146" s="6"/>
      <c r="D146" s="6"/>
      <c r="E146" s="33"/>
      <c r="F146" s="6"/>
      <c r="G146" s="6"/>
      <c r="J146" s="44"/>
      <c r="K146" s="44"/>
      <c r="M146" s="44"/>
    </row>
    <row r="147" spans="2:13" x14ac:dyDescent="0.2">
      <c r="B147" s="6"/>
      <c r="C147" s="6"/>
      <c r="D147" s="6"/>
      <c r="E147" s="33"/>
      <c r="F147" s="6"/>
      <c r="G147" s="6"/>
      <c r="J147" s="44"/>
      <c r="K147" s="44"/>
      <c r="M147" s="44"/>
    </row>
    <row r="148" spans="2:13" x14ac:dyDescent="0.2">
      <c r="B148" s="6"/>
      <c r="C148" s="44"/>
      <c r="D148" s="44"/>
      <c r="E148" s="45"/>
      <c r="F148" s="44"/>
      <c r="G148" s="44"/>
      <c r="J148" s="44"/>
      <c r="K148" s="44"/>
      <c r="M148" s="44"/>
    </row>
    <row r="149" spans="2:13" x14ac:dyDescent="0.2">
      <c r="B149" s="6"/>
      <c r="C149" s="44"/>
      <c r="D149" s="44"/>
      <c r="E149" s="45"/>
      <c r="F149" s="44"/>
      <c r="G149" s="44"/>
      <c r="J149" s="44"/>
      <c r="K149" s="44"/>
      <c r="M149" s="44"/>
    </row>
    <row r="150" spans="2:13" x14ac:dyDescent="0.2">
      <c r="B150" s="6"/>
      <c r="C150" s="44"/>
      <c r="D150" s="44"/>
      <c r="E150" s="45"/>
      <c r="F150" s="44"/>
      <c r="G150" s="44"/>
      <c r="J150" s="44"/>
      <c r="K150" s="44"/>
      <c r="M150" s="44"/>
    </row>
    <row r="151" spans="2:13" x14ac:dyDescent="0.2">
      <c r="B151" s="6"/>
      <c r="C151" s="44"/>
      <c r="D151" s="44"/>
      <c r="E151" s="45"/>
      <c r="F151" s="44"/>
      <c r="G151" s="44"/>
      <c r="J151" s="44"/>
      <c r="K151" s="44"/>
      <c r="M151" s="44"/>
    </row>
    <row r="152" spans="2:13" x14ac:dyDescent="0.2">
      <c r="B152" s="6"/>
      <c r="C152" s="44"/>
      <c r="D152" s="44"/>
      <c r="E152" s="45"/>
      <c r="F152" s="44"/>
      <c r="G152" s="44"/>
      <c r="J152" s="44"/>
      <c r="K152" s="44"/>
      <c r="M152" s="44"/>
    </row>
    <row r="153" spans="2:13" x14ac:dyDescent="0.2">
      <c r="B153" s="6"/>
      <c r="C153" s="44"/>
      <c r="D153" s="44"/>
      <c r="E153" s="45"/>
      <c r="F153" s="44"/>
      <c r="G153" s="44"/>
      <c r="J153" s="44"/>
      <c r="K153" s="44"/>
      <c r="M153" s="44"/>
    </row>
    <row r="154" spans="2:13" x14ac:dyDescent="0.2">
      <c r="B154" s="6"/>
      <c r="C154" s="44"/>
      <c r="D154" s="44"/>
      <c r="E154" s="45"/>
      <c r="F154" s="44"/>
      <c r="G154" s="44"/>
      <c r="J154" s="44"/>
      <c r="K154" s="44"/>
      <c r="M154" s="44"/>
    </row>
    <row r="155" spans="2:13" x14ac:dyDescent="0.2">
      <c r="B155" s="6"/>
      <c r="C155" s="44"/>
      <c r="D155" s="44"/>
      <c r="E155" s="45"/>
      <c r="F155" s="44"/>
      <c r="G155" s="44"/>
      <c r="J155" s="44"/>
      <c r="K155" s="44"/>
      <c r="M155" s="44"/>
    </row>
    <row r="156" spans="2:13" x14ac:dyDescent="0.2">
      <c r="B156" s="6"/>
      <c r="C156" s="44"/>
      <c r="D156" s="44"/>
      <c r="E156" s="45"/>
      <c r="F156" s="44"/>
      <c r="G156" s="44"/>
      <c r="J156" s="44"/>
      <c r="K156" s="44"/>
      <c r="M156" s="44"/>
    </row>
    <row r="157" spans="2:13" x14ac:dyDescent="0.2">
      <c r="B157" s="6"/>
      <c r="C157" s="44"/>
      <c r="D157" s="44"/>
      <c r="E157" s="45"/>
      <c r="F157" s="44"/>
      <c r="G157" s="44"/>
      <c r="J157" s="44"/>
      <c r="K157" s="44"/>
      <c r="M157" s="44"/>
    </row>
    <row r="158" spans="2:13" x14ac:dyDescent="0.2">
      <c r="B158" s="6"/>
      <c r="C158" s="44"/>
      <c r="D158" s="44"/>
      <c r="E158" s="45"/>
      <c r="F158" s="44"/>
      <c r="G158" s="44"/>
      <c r="J158" s="44"/>
      <c r="K158" s="44"/>
      <c r="M158" s="44"/>
    </row>
    <row r="159" spans="2:13" x14ac:dyDescent="0.2">
      <c r="B159" s="6"/>
      <c r="C159" s="44"/>
      <c r="D159" s="44"/>
      <c r="E159" s="45"/>
      <c r="F159" s="44"/>
      <c r="G159" s="44"/>
      <c r="J159" s="44"/>
      <c r="K159" s="44"/>
      <c r="M159" s="44"/>
    </row>
    <row r="160" spans="2:13" x14ac:dyDescent="0.2">
      <c r="B160" s="6"/>
      <c r="C160" s="44"/>
      <c r="D160" s="44"/>
      <c r="E160" s="45"/>
      <c r="F160" s="44"/>
      <c r="G160" s="44"/>
      <c r="J160" s="44"/>
      <c r="K160" s="44"/>
      <c r="M160" s="44"/>
    </row>
    <row r="161" spans="2:13" x14ac:dyDescent="0.2">
      <c r="B161" s="6"/>
      <c r="C161" s="44"/>
      <c r="D161" s="44"/>
      <c r="E161" s="45"/>
      <c r="F161" s="44"/>
      <c r="G161" s="44"/>
      <c r="J161" s="44"/>
      <c r="K161" s="44"/>
      <c r="M161" s="44"/>
    </row>
    <row r="162" spans="2:13" x14ac:dyDescent="0.2">
      <c r="B162" s="6"/>
      <c r="C162" s="44"/>
      <c r="D162" s="44"/>
      <c r="E162" s="45"/>
      <c r="F162" s="44"/>
      <c r="G162" s="44"/>
      <c r="J162" s="44"/>
      <c r="K162" s="44"/>
      <c r="M162" s="44"/>
    </row>
    <row r="163" spans="2:13" x14ac:dyDescent="0.2">
      <c r="B163" s="6"/>
      <c r="C163" s="44"/>
      <c r="D163" s="44"/>
      <c r="E163" s="45"/>
      <c r="F163" s="44"/>
      <c r="G163" s="44"/>
      <c r="J163" s="44"/>
      <c r="K163" s="44"/>
      <c r="M163" s="44"/>
    </row>
    <row r="164" spans="2:13" x14ac:dyDescent="0.2">
      <c r="B164" s="6"/>
      <c r="C164" s="44"/>
      <c r="D164" s="44"/>
      <c r="E164" s="45"/>
      <c r="F164" s="44"/>
      <c r="G164" s="44"/>
      <c r="J164" s="44"/>
      <c r="K164" s="44"/>
      <c r="M164" s="44"/>
    </row>
    <row r="165" spans="2:13" x14ac:dyDescent="0.2">
      <c r="B165" s="6"/>
      <c r="C165" s="44"/>
      <c r="D165" s="44"/>
      <c r="E165" s="45"/>
      <c r="F165" s="44"/>
      <c r="G165" s="44"/>
      <c r="J165" s="44"/>
      <c r="K165" s="44"/>
      <c r="M165" s="44"/>
    </row>
    <row r="166" spans="2:13" x14ac:dyDescent="0.2">
      <c r="B166" s="6"/>
      <c r="C166" s="44"/>
      <c r="D166" s="44"/>
      <c r="E166" s="45"/>
      <c r="F166" s="44"/>
      <c r="G166" s="44"/>
      <c r="J166" s="44"/>
      <c r="K166" s="44"/>
      <c r="M166" s="44"/>
    </row>
    <row r="167" spans="2:13" x14ac:dyDescent="0.2">
      <c r="B167" s="6"/>
      <c r="C167" s="44"/>
      <c r="D167" s="44"/>
      <c r="E167" s="45"/>
      <c r="F167" s="44"/>
      <c r="G167" s="44"/>
      <c r="J167" s="44"/>
      <c r="K167" s="44"/>
      <c r="M167" s="44"/>
    </row>
    <row r="168" spans="2:13" x14ac:dyDescent="0.2">
      <c r="B168" s="6"/>
      <c r="C168" s="44"/>
      <c r="D168" s="44"/>
      <c r="E168" s="45"/>
      <c r="F168" s="44"/>
      <c r="G168" s="44"/>
      <c r="J168" s="6"/>
      <c r="K168" s="6"/>
      <c r="M168" s="6"/>
    </row>
    <row r="169" spans="2:13" x14ac:dyDescent="0.2">
      <c r="B169" s="6"/>
      <c r="C169" s="44"/>
      <c r="D169" s="44"/>
      <c r="E169" s="45"/>
      <c r="F169" s="44"/>
      <c r="G169" s="44"/>
      <c r="J169" s="6"/>
      <c r="K169" s="6"/>
      <c r="M169" s="6"/>
    </row>
    <row r="170" spans="2:13" x14ac:dyDescent="0.2">
      <c r="B170" s="6"/>
      <c r="C170" s="6"/>
      <c r="D170" s="6"/>
      <c r="E170" s="33"/>
      <c r="F170" s="6"/>
      <c r="G170" s="6"/>
      <c r="J170" s="6"/>
      <c r="K170" s="6"/>
      <c r="M170" s="6"/>
    </row>
    <row r="171" spans="2:13" x14ac:dyDescent="0.2">
      <c r="B171" s="6"/>
      <c r="C171" s="6"/>
      <c r="D171" s="6"/>
      <c r="E171" s="33"/>
      <c r="F171" s="6"/>
      <c r="G171" s="6"/>
      <c r="J171" s="6"/>
      <c r="K171" s="6"/>
      <c r="M171" s="6"/>
    </row>
    <row r="172" spans="2:13" x14ac:dyDescent="0.2">
      <c r="B172" s="6"/>
      <c r="C172" s="6"/>
      <c r="D172" s="6"/>
      <c r="E172" s="33"/>
      <c r="F172" s="6"/>
      <c r="G172" s="6"/>
      <c r="J172" s="6"/>
      <c r="K172" s="6"/>
      <c r="M172" s="6"/>
    </row>
    <row r="173" spans="2:13" x14ac:dyDescent="0.2">
      <c r="B173" s="6"/>
      <c r="C173" s="6"/>
      <c r="D173" s="6"/>
      <c r="E173" s="33"/>
      <c r="F173" s="6"/>
      <c r="G173" s="6"/>
      <c r="J173" s="6"/>
      <c r="K173" s="6"/>
      <c r="M173" s="6"/>
    </row>
    <row r="174" spans="2:13" x14ac:dyDescent="0.2">
      <c r="B174" s="6"/>
      <c r="C174" s="6"/>
      <c r="D174" s="6"/>
      <c r="E174" s="33"/>
      <c r="F174" s="6"/>
      <c r="G174" s="6"/>
      <c r="J174" s="6"/>
      <c r="K174" s="6"/>
      <c r="M174" s="6"/>
    </row>
    <row r="175" spans="2:13" x14ac:dyDescent="0.2">
      <c r="B175" s="6"/>
      <c r="C175" s="6"/>
      <c r="D175" s="6"/>
      <c r="E175" s="33"/>
      <c r="F175" s="6"/>
      <c r="G175" s="6"/>
    </row>
    <row r="176" spans="2:13" x14ac:dyDescent="0.2">
      <c r="B176" s="6"/>
      <c r="C176" s="6"/>
      <c r="D176" s="6"/>
      <c r="E176" s="33"/>
      <c r="F176" s="6"/>
      <c r="G176" s="6"/>
    </row>
  </sheetData>
  <sheetProtection sheet="1" objects="1" scenarios="1"/>
  <customSheetViews>
    <customSheetView guid="{BB74A1C6-5E27-472D-B8C3-E947F1C4C13A}" showPageBreaks="1" showRuler="0" topLeftCell="A100">
      <selection activeCell="D135" sqref="D135"/>
      <rowBreaks count="3" manualBreakCount="3">
        <brk id="63" max="16383" man="1"/>
        <brk id="121" max="16383" man="1"/>
        <brk id="181" max="16383" man="1"/>
      </rowBreaks>
      <pageMargins left="0" right="0" top="0" bottom="0" header="0.17" footer="0.3"/>
      <pageSetup orientation="portrait" r:id="rId1"/>
      <headerFooter alignWithMargins="0">
        <oddFooter>&amp;L&amp;8&amp;F&amp;CPage &amp;P
&amp;R&amp;8&amp;A</oddFooter>
      </headerFooter>
    </customSheetView>
    <customSheetView guid="{555F2380-EAA6-4988-A685-CF8F62C17C19}" hiddenRows="1" showRuler="0">
      <selection activeCell="I50" sqref="I50"/>
      <rowBreaks count="3" manualBreakCount="3">
        <brk id="63" max="16383" man="1"/>
        <brk id="121" max="16383" man="1"/>
        <brk id="181" max="16383" man="1"/>
      </rowBreaks>
      <pageMargins left="0" right="0" top="0" bottom="0" header="0.17" footer="0.3"/>
      <pageSetup orientation="portrait" r:id="rId2"/>
      <headerFooter alignWithMargins="0">
        <oddFooter>&amp;L&amp;8&amp;F&amp;CPage &amp;P
&amp;R&amp;8&amp;A</oddFooter>
      </headerFooter>
    </customSheetView>
  </customSheetViews>
  <mergeCells count="118">
    <mergeCell ref="B44:C44"/>
    <mergeCell ref="B43:C43"/>
    <mergeCell ref="B48:C48"/>
    <mergeCell ref="B47:C47"/>
    <mergeCell ref="B128:D128"/>
    <mergeCell ref="B119:C119"/>
    <mergeCell ref="B118:C118"/>
    <mergeCell ref="B91:C91"/>
    <mergeCell ref="B87:C87"/>
    <mergeCell ref="D58:G58"/>
    <mergeCell ref="B59:C59"/>
    <mergeCell ref="B69:C69"/>
    <mergeCell ref="A98:G98"/>
    <mergeCell ref="B67:C67"/>
    <mergeCell ref="A63:G63"/>
    <mergeCell ref="B64:C64"/>
    <mergeCell ref="B65:C65"/>
    <mergeCell ref="B66:C66"/>
    <mergeCell ref="D92:F92"/>
    <mergeCell ref="D95:F95"/>
    <mergeCell ref="A133:G133"/>
    <mergeCell ref="B121:C121"/>
    <mergeCell ref="B122:C122"/>
    <mergeCell ref="B123:C123"/>
    <mergeCell ref="B124:C124"/>
    <mergeCell ref="B81:C81"/>
    <mergeCell ref="B127:D127"/>
    <mergeCell ref="A131:G131"/>
    <mergeCell ref="B125:C125"/>
    <mergeCell ref="B120:C120"/>
    <mergeCell ref="B90:C90"/>
    <mergeCell ref="A96:G96"/>
    <mergeCell ref="A83:G83"/>
    <mergeCell ref="B89:C89"/>
    <mergeCell ref="A97:G97"/>
    <mergeCell ref="B86:C86"/>
    <mergeCell ref="B88:C88"/>
    <mergeCell ref="A77:A81"/>
    <mergeCell ref="B80:C80"/>
    <mergeCell ref="B82:C82"/>
    <mergeCell ref="A93:G93"/>
    <mergeCell ref="A94:B94"/>
    <mergeCell ref="A1:G1"/>
    <mergeCell ref="B8:C8"/>
    <mergeCell ref="B6:C6"/>
    <mergeCell ref="B16:C16"/>
    <mergeCell ref="B15:C15"/>
    <mergeCell ref="A12:G12"/>
    <mergeCell ref="B14:C14"/>
    <mergeCell ref="B40:C40"/>
    <mergeCell ref="A58:A62"/>
    <mergeCell ref="B54:C54"/>
    <mergeCell ref="B36:C36"/>
    <mergeCell ref="B60:C60"/>
    <mergeCell ref="B53:C53"/>
    <mergeCell ref="B52:C52"/>
    <mergeCell ref="B55:C55"/>
    <mergeCell ref="B56:C56"/>
    <mergeCell ref="B62:C62"/>
    <mergeCell ref="B58:C58"/>
    <mergeCell ref="B50:C50"/>
    <mergeCell ref="B51:C51"/>
    <mergeCell ref="A57:G57"/>
    <mergeCell ref="B42:C42"/>
    <mergeCell ref="B46:C46"/>
    <mergeCell ref="B49:C49"/>
    <mergeCell ref="M4:M5"/>
    <mergeCell ref="K4:K5"/>
    <mergeCell ref="B21:C21"/>
    <mergeCell ref="L4:L5"/>
    <mergeCell ref="B19:C19"/>
    <mergeCell ref="I4:I5"/>
    <mergeCell ref="B11:C11"/>
    <mergeCell ref="B17:C17"/>
    <mergeCell ref="B85:C85"/>
    <mergeCell ref="B74:C74"/>
    <mergeCell ref="B72:C72"/>
    <mergeCell ref="B84:C84"/>
    <mergeCell ref="B76:C76"/>
    <mergeCell ref="B75:C75"/>
    <mergeCell ref="B61:C61"/>
    <mergeCell ref="B71:C71"/>
    <mergeCell ref="B70:C70"/>
    <mergeCell ref="B78:C78"/>
    <mergeCell ref="A68:G68"/>
    <mergeCell ref="B77:G77"/>
    <mergeCell ref="B73:C73"/>
    <mergeCell ref="B79:C79"/>
    <mergeCell ref="A41:G41"/>
    <mergeCell ref="B45:C45"/>
    <mergeCell ref="F2:G2"/>
    <mergeCell ref="J4:J5"/>
    <mergeCell ref="B20:C20"/>
    <mergeCell ref="B18:C18"/>
    <mergeCell ref="E4:G4"/>
    <mergeCell ref="B3:C3"/>
    <mergeCell ref="B10:C10"/>
    <mergeCell ref="A7:G7"/>
    <mergeCell ref="B2:D2"/>
    <mergeCell ref="B13:C13"/>
    <mergeCell ref="A9:G9"/>
    <mergeCell ref="B39:C39"/>
    <mergeCell ref="B37:C37"/>
    <mergeCell ref="B38:C38"/>
    <mergeCell ref="A22:G22"/>
    <mergeCell ref="A26:G26"/>
    <mergeCell ref="B25:C25"/>
    <mergeCell ref="B27:C27"/>
    <mergeCell ref="B29:C29"/>
    <mergeCell ref="B28:C28"/>
    <mergeCell ref="B23:C23"/>
    <mergeCell ref="B24:C24"/>
    <mergeCell ref="B33:C33"/>
    <mergeCell ref="B31:C31"/>
    <mergeCell ref="B30:C30"/>
    <mergeCell ref="B32:C32"/>
    <mergeCell ref="B34:C34"/>
    <mergeCell ref="A35:G35"/>
  </mergeCells>
  <phoneticPr fontId="4" type="noConversion"/>
  <conditionalFormatting sqref="G101:G125">
    <cfRule type="expression" dxfId="41" priority="79" stopIfTrue="1">
      <formula>$E101=0</formula>
    </cfRule>
    <cfRule type="expression" dxfId="40" priority="80" stopIfTrue="1">
      <formula>$E101&lt;&gt;0</formula>
    </cfRule>
  </conditionalFormatting>
  <conditionalFormatting sqref="B101:B125 C101:C117 B8 B27:B34 B42:B56 B13:B16 B36:B38 B58:B62 B10:B11 B75:B82 B64:B65 B69:B73 B18:B21 B84:B91 B23:B24">
    <cfRule type="expression" dxfId="39" priority="81" stopIfTrue="1">
      <formula>$E8=0</formula>
    </cfRule>
    <cfRule type="expression" dxfId="38" priority="82" stopIfTrue="1">
      <formula>$E8&lt;&gt;0</formula>
    </cfRule>
  </conditionalFormatting>
  <conditionalFormatting sqref="E10:E11 E27:E34 E13:E16 E23:E24 E36:E38 E42:E56 E59:E62 E69:E70 E64:E67 E72:E73 E18:E21">
    <cfRule type="cellIs" dxfId="37" priority="85" stopIfTrue="1" operator="equal">
      <formula>0</formula>
    </cfRule>
    <cfRule type="cellIs" dxfId="36" priority="86" stopIfTrue="1" operator="notEqual">
      <formula>0</formula>
    </cfRule>
  </conditionalFormatting>
  <conditionalFormatting sqref="G75:G76 G8 G27:G34 G36:G38 G42:G56 G59:G62 G10:G11 G78:G82 G64:G67 G69:G73 G13:G21 G84:G91 G23:G25">
    <cfRule type="expression" dxfId="35" priority="83" stopIfTrue="1">
      <formula>$E8=0</formula>
    </cfRule>
    <cfRule type="expression" dxfId="34" priority="84" stopIfTrue="1">
      <formula>$E8&lt;&gt;0</formula>
    </cfRule>
  </conditionalFormatting>
  <conditionalFormatting sqref="E8">
    <cfRule type="cellIs" dxfId="33" priority="87" stopIfTrue="1" operator="equal">
      <formula>0</formula>
    </cfRule>
    <cfRule type="cellIs" dxfId="32" priority="88" stopIfTrue="1" operator="greaterThan">
      <formula>0</formula>
    </cfRule>
  </conditionalFormatting>
  <conditionalFormatting sqref="G6">
    <cfRule type="expression" dxfId="31" priority="71" stopIfTrue="1">
      <formula>$G6=0</formula>
    </cfRule>
    <cfRule type="expression" dxfId="30" priority="72" stopIfTrue="1">
      <formula>$G6&lt;&gt;0</formula>
    </cfRule>
  </conditionalFormatting>
  <conditionalFormatting sqref="E78:E81">
    <cfRule type="cellIs" dxfId="29" priority="61" stopIfTrue="1" operator="equal">
      <formula>0</formula>
    </cfRule>
    <cfRule type="cellIs" dxfId="28" priority="62" stopIfTrue="1" operator="notEqual">
      <formula>0</formula>
    </cfRule>
  </conditionalFormatting>
  <conditionalFormatting sqref="E82">
    <cfRule type="cellIs" dxfId="27" priority="59" stopIfTrue="1" operator="equal">
      <formula>0</formula>
    </cfRule>
    <cfRule type="cellIs" dxfId="26" priority="60" stopIfTrue="1" operator="notEqual">
      <formula>0</formula>
    </cfRule>
  </conditionalFormatting>
  <conditionalFormatting sqref="B25">
    <cfRule type="expression" dxfId="25" priority="57" stopIfTrue="1">
      <formula>$E25=0</formula>
    </cfRule>
    <cfRule type="expression" dxfId="24" priority="58" stopIfTrue="1">
      <formula>$E25&lt;&gt;0</formula>
    </cfRule>
  </conditionalFormatting>
  <conditionalFormatting sqref="B74">
    <cfRule type="expression" dxfId="23" priority="51" stopIfTrue="1">
      <formula>$E74=0</formula>
    </cfRule>
    <cfRule type="expression" dxfId="22" priority="52" stopIfTrue="1">
      <formula>$E74&lt;&gt;0</formula>
    </cfRule>
  </conditionalFormatting>
  <conditionalFormatting sqref="E74">
    <cfRule type="cellIs" dxfId="21" priority="55" stopIfTrue="1" operator="equal">
      <formula>0</formula>
    </cfRule>
    <cfRule type="cellIs" dxfId="20" priority="56" stopIfTrue="1" operator="notEqual">
      <formula>0</formula>
    </cfRule>
  </conditionalFormatting>
  <conditionalFormatting sqref="G74">
    <cfRule type="expression" dxfId="19" priority="53" stopIfTrue="1">
      <formula>$E74=0</formula>
    </cfRule>
    <cfRule type="expression" dxfId="18" priority="54" stopIfTrue="1">
      <formula>$E74&lt;&gt;0</formula>
    </cfRule>
  </conditionalFormatting>
  <conditionalFormatting sqref="B39:B40">
    <cfRule type="expression" dxfId="17" priority="45" stopIfTrue="1">
      <formula>$E39=0</formula>
    </cfRule>
    <cfRule type="expression" dxfId="16" priority="46" stopIfTrue="1">
      <formula>$E39&lt;&gt;0</formula>
    </cfRule>
  </conditionalFormatting>
  <conditionalFormatting sqref="E39:E40">
    <cfRule type="cellIs" dxfId="15" priority="49" stopIfTrue="1" operator="equal">
      <formula>0</formula>
    </cfRule>
    <cfRule type="cellIs" dxfId="14" priority="50" stopIfTrue="1" operator="notEqual">
      <formula>0</formula>
    </cfRule>
  </conditionalFormatting>
  <conditionalFormatting sqref="G39:G40">
    <cfRule type="expression" dxfId="13" priority="47" stopIfTrue="1">
      <formula>$E39=0</formula>
    </cfRule>
    <cfRule type="expression" dxfId="12" priority="48" stopIfTrue="1">
      <formula>$E39&lt;&gt;0</formula>
    </cfRule>
  </conditionalFormatting>
  <conditionalFormatting sqref="D58">
    <cfRule type="cellIs" dxfId="11" priority="33" stopIfTrue="1" operator="equal">
      <formula>0</formula>
    </cfRule>
    <cfRule type="cellIs" dxfId="10" priority="34" stopIfTrue="1" operator="notEqual">
      <formula>0</formula>
    </cfRule>
  </conditionalFormatting>
  <conditionalFormatting sqref="B67">
    <cfRule type="expression" dxfId="9" priority="11" stopIfTrue="1">
      <formula>$E67=0</formula>
    </cfRule>
    <cfRule type="expression" dxfId="8" priority="12" stopIfTrue="1">
      <formula>$E67&lt;&gt;0</formula>
    </cfRule>
  </conditionalFormatting>
  <conditionalFormatting sqref="B66">
    <cfRule type="expression" dxfId="7" priority="9" stopIfTrue="1">
      <formula>$E66=0</formula>
    </cfRule>
    <cfRule type="expression" dxfId="6" priority="10" stopIfTrue="1">
      <formula>$E66&lt;&gt;0</formula>
    </cfRule>
  </conditionalFormatting>
  <conditionalFormatting sqref="B17">
    <cfRule type="expression" dxfId="5" priority="5" stopIfTrue="1">
      <formula>$E17=0</formula>
    </cfRule>
    <cfRule type="expression" dxfId="4" priority="6" stopIfTrue="1">
      <formula>$E17&lt;&gt;0</formula>
    </cfRule>
  </conditionalFormatting>
  <conditionalFormatting sqref="A94">
    <cfRule type="expression" dxfId="3" priority="1" stopIfTrue="1">
      <formula>$E94=0</formula>
    </cfRule>
    <cfRule type="expression" dxfId="2" priority="2" stopIfTrue="1">
      <formula>$E94&lt;&gt;0</formula>
    </cfRule>
  </conditionalFormatting>
  <conditionalFormatting sqref="G94">
    <cfRule type="expression" dxfId="1" priority="3" stopIfTrue="1">
      <formula>$E94=0</formula>
    </cfRule>
    <cfRule type="expression" dxfId="0" priority="4" stopIfTrue="1">
      <formula>$E94&lt;&gt;0</formula>
    </cfRule>
  </conditionalFormatting>
  <printOptions horizontalCentered="1"/>
  <pageMargins left="0" right="0" top="0.25" bottom="0.35" header="0.17" footer="0.25"/>
  <pageSetup scale="80" fitToHeight="2" orientation="portrait" r:id="rId3"/>
  <headerFooter alignWithMargins="0">
    <oddFooter>&amp;L&amp;7&amp;F&amp;C&amp;7Page &amp;P&amp;R&amp;7&amp;A</oddFooter>
  </headerFooter>
  <rowBreaks count="2" manualBreakCount="2">
    <brk id="134" max="16383" man="1"/>
    <brk id="194" max="16383" man="1"/>
  </rowBreaks>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M307"/>
  <sheetViews>
    <sheetView zoomScaleNormal="100" workbookViewId="0">
      <pane ySplit="5" topLeftCell="A14" activePane="bottomLeft" state="frozen"/>
      <selection activeCell="D37" sqref="D37"/>
      <selection pane="bottomLeft" activeCell="F15" sqref="F15"/>
    </sheetView>
  </sheetViews>
  <sheetFormatPr defaultRowHeight="12.75" x14ac:dyDescent="0.2"/>
  <cols>
    <col min="1" max="3" width="13.83203125" customWidth="1"/>
    <col min="4" max="4" width="20.5" customWidth="1"/>
    <col min="5" max="5" width="17.83203125" style="343" customWidth="1"/>
    <col min="6" max="7" width="7.83203125" customWidth="1"/>
    <col min="8" max="8" width="7.83203125" style="18" customWidth="1"/>
    <col min="9" max="9" width="11.83203125" customWidth="1"/>
    <col min="10" max="10" width="10.33203125" style="3" customWidth="1"/>
    <col min="11" max="11" width="60.83203125" customWidth="1"/>
    <col min="12" max="12" width="13.6640625" customWidth="1"/>
  </cols>
  <sheetData>
    <row r="1" spans="1:13" ht="24" customHeight="1" thickBot="1" x14ac:dyDescent="0.25">
      <c r="A1" s="1455" t="s">
        <v>11</v>
      </c>
      <c r="B1" s="1456"/>
      <c r="C1" s="1456"/>
      <c r="D1" s="1456"/>
      <c r="E1" s="1456"/>
      <c r="F1" s="1456"/>
      <c r="G1" s="1456"/>
      <c r="H1" s="1456"/>
      <c r="I1" s="1456"/>
      <c r="J1" s="1456"/>
      <c r="K1" s="1457"/>
      <c r="L1" s="13"/>
    </row>
    <row r="2" spans="1:13" ht="18" customHeight="1" x14ac:dyDescent="0.2">
      <c r="A2" s="370" t="s">
        <v>48</v>
      </c>
      <c r="B2" s="1420" t="str">
        <f>IF('Instructions - READ FIRST'!$C$11="","",'Instructions - READ FIRST'!$C$11)</f>
        <v/>
      </c>
      <c r="C2" s="1420"/>
      <c r="D2" s="1420"/>
      <c r="E2" s="1420"/>
      <c r="F2" s="1420"/>
      <c r="G2" s="1420"/>
      <c r="H2" s="1420"/>
      <c r="I2" s="371" t="s">
        <v>7</v>
      </c>
      <c r="J2" s="1420" t="str">
        <f>IF('Instructions - READ FIRST'!$C$13="","",'Instructions - READ FIRST'!$C$13)</f>
        <v/>
      </c>
      <c r="K2" s="1449"/>
      <c r="L2" s="13"/>
      <c r="M2" s="38"/>
    </row>
    <row r="3" spans="1:13" ht="18" customHeight="1" thickBot="1" x14ac:dyDescent="0.25">
      <c r="A3" s="372" t="s">
        <v>405</v>
      </c>
      <c r="B3" s="1465" t="str">
        <f>IF('Instructions - READ FIRST'!$C$12="","",'Instructions - READ FIRST'!$C$12)</f>
        <v/>
      </c>
      <c r="C3" s="1465"/>
      <c r="D3" s="1465"/>
      <c r="E3" s="1465"/>
      <c r="F3" s="1465"/>
      <c r="G3" s="373" t="s">
        <v>457</v>
      </c>
      <c r="H3" s="1464" t="str">
        <f>IF('Instructions - READ FIRST'!$C$14="","",'Instructions - READ FIRST'!$C$14)</f>
        <v/>
      </c>
      <c r="I3" s="1464"/>
      <c r="J3" s="374" t="s">
        <v>80</v>
      </c>
      <c r="K3" s="369" t="str">
        <f>IF('Instructions - READ FIRST'!$C$15="","",'Instructions - READ FIRST'!$C$15)</f>
        <v/>
      </c>
      <c r="L3" s="16"/>
      <c r="M3" s="38"/>
    </row>
    <row r="4" spans="1:13" ht="39.950000000000003" customHeight="1" thickBot="1" x14ac:dyDescent="0.25">
      <c r="A4" s="375" t="s">
        <v>492</v>
      </c>
      <c r="B4" s="1466" t="s">
        <v>695</v>
      </c>
      <c r="C4" s="1467"/>
      <c r="D4" s="1467"/>
      <c r="E4" s="1467"/>
      <c r="F4" s="1467"/>
      <c r="G4" s="1467"/>
      <c r="H4" s="1467"/>
      <c r="I4" s="1467"/>
      <c r="J4" s="1467"/>
      <c r="K4" s="1468"/>
      <c r="L4" s="13"/>
    </row>
    <row r="5" spans="1:13" ht="33.950000000000003" customHeight="1" thickBot="1" x14ac:dyDescent="0.25">
      <c r="A5" s="1425" t="s">
        <v>78</v>
      </c>
      <c r="B5" s="1426"/>
      <c r="C5" s="1426"/>
      <c r="D5" s="1426"/>
      <c r="E5" s="397" t="s">
        <v>474</v>
      </c>
      <c r="F5" s="376" t="s">
        <v>486</v>
      </c>
      <c r="G5" s="376" t="s">
        <v>487</v>
      </c>
      <c r="H5" s="376" t="s">
        <v>493</v>
      </c>
      <c r="I5" s="377" t="s">
        <v>4</v>
      </c>
      <c r="J5" s="378" t="s">
        <v>488</v>
      </c>
      <c r="K5" s="379" t="s">
        <v>12</v>
      </c>
      <c r="L5" s="13"/>
    </row>
    <row r="6" spans="1:13" ht="45" customHeight="1" thickBot="1" x14ac:dyDescent="0.25">
      <c r="A6" s="1447" t="s">
        <v>489</v>
      </c>
      <c r="B6" s="1448"/>
      <c r="C6" s="1448"/>
      <c r="D6" s="1448"/>
      <c r="E6" s="355" t="s">
        <v>264</v>
      </c>
      <c r="F6" s="356">
        <v>48</v>
      </c>
      <c r="G6" s="356">
        <v>66</v>
      </c>
      <c r="H6" s="400">
        <f t="shared" ref="H6:H22" si="0">(F6*G6)/144</f>
        <v>22</v>
      </c>
      <c r="I6" s="964"/>
      <c r="J6" s="965" t="str">
        <f>IF(I6&lt;=0,"-",H6*I6)</f>
        <v>-</v>
      </c>
      <c r="K6" s="842"/>
      <c r="L6" s="13"/>
    </row>
    <row r="7" spans="1:13" s="96" customFormat="1" ht="45" hidden="1" customHeight="1" x14ac:dyDescent="0.2">
      <c r="A7" s="1472" t="s">
        <v>490</v>
      </c>
      <c r="B7" s="1473"/>
      <c r="C7" s="1473"/>
      <c r="D7" s="1474"/>
      <c r="E7" s="357" t="s">
        <v>372</v>
      </c>
      <c r="F7" s="358">
        <v>96</v>
      </c>
      <c r="G7" s="358">
        <v>48</v>
      </c>
      <c r="H7" s="401">
        <f t="shared" si="0"/>
        <v>32</v>
      </c>
      <c r="I7" s="359"/>
      <c r="J7" s="360" t="str">
        <f>IF(I7=0,"-",H7*I7)</f>
        <v>-</v>
      </c>
      <c r="K7" s="361"/>
      <c r="L7" s="166"/>
    </row>
    <row r="8" spans="1:13" s="96" customFormat="1" ht="45" hidden="1" customHeight="1" x14ac:dyDescent="0.2">
      <c r="A8" s="1469" t="s">
        <v>491</v>
      </c>
      <c r="B8" s="1470"/>
      <c r="C8" s="1470"/>
      <c r="D8" s="1471"/>
      <c r="E8" s="362" t="s">
        <v>371</v>
      </c>
      <c r="F8" s="363">
        <v>48</v>
      </c>
      <c r="G8" s="363">
        <v>66</v>
      </c>
      <c r="H8" s="402">
        <f t="shared" si="0"/>
        <v>22</v>
      </c>
      <c r="I8" s="364"/>
      <c r="J8" s="365" t="str">
        <f>IF(I8=0,"-",H8*I8)</f>
        <v>-</v>
      </c>
      <c r="K8" s="366"/>
      <c r="L8" s="166"/>
    </row>
    <row r="9" spans="1:13" s="96" customFormat="1" ht="24.95" customHeight="1" thickBot="1" x14ac:dyDescent="0.25">
      <c r="A9" s="1409" t="s">
        <v>554</v>
      </c>
      <c r="B9" s="1410"/>
      <c r="C9" s="1410"/>
      <c r="D9" s="1410"/>
      <c r="E9" s="1410"/>
      <c r="F9" s="1410"/>
      <c r="G9" s="1410"/>
      <c r="H9" s="1410"/>
      <c r="I9" s="1410"/>
      <c r="J9" s="1410"/>
      <c r="K9" s="1411"/>
      <c r="L9" s="166"/>
    </row>
    <row r="10" spans="1:13" s="6" customFormat="1" ht="20.100000000000001" customHeight="1" x14ac:dyDescent="0.2">
      <c r="A10" s="1458" t="s">
        <v>646</v>
      </c>
      <c r="B10" s="1459"/>
      <c r="C10" s="1459"/>
      <c r="D10" s="1460"/>
      <c r="E10" s="367" t="s">
        <v>307</v>
      </c>
      <c r="F10" s="352">
        <v>48</v>
      </c>
      <c r="G10" s="352">
        <v>48</v>
      </c>
      <c r="H10" s="398">
        <f t="shared" si="0"/>
        <v>16</v>
      </c>
      <c r="I10" s="966"/>
      <c r="J10" s="967" t="str">
        <f t="shared" ref="J10:J22" si="1">IF(I10&lt;=0,"-",H10*I10)</f>
        <v>-</v>
      </c>
      <c r="K10" s="838"/>
      <c r="L10" s="13"/>
    </row>
    <row r="11" spans="1:13" s="6" customFormat="1" ht="20.100000000000001" customHeight="1" x14ac:dyDescent="0.2">
      <c r="A11" s="1394" t="s">
        <v>647</v>
      </c>
      <c r="B11" s="1395"/>
      <c r="C11" s="1395"/>
      <c r="D11" s="1395"/>
      <c r="E11" s="353" t="s">
        <v>307</v>
      </c>
      <c r="F11" s="354">
        <v>36</v>
      </c>
      <c r="G11" s="354">
        <v>36</v>
      </c>
      <c r="H11" s="399">
        <f t="shared" si="0"/>
        <v>9</v>
      </c>
      <c r="I11" s="968"/>
      <c r="J11" s="969" t="str">
        <f t="shared" si="1"/>
        <v>-</v>
      </c>
      <c r="K11" s="839"/>
      <c r="L11" s="13"/>
    </row>
    <row r="12" spans="1:13" s="6" customFormat="1" ht="20.100000000000001" customHeight="1" x14ac:dyDescent="0.2">
      <c r="A12" s="1390" t="s">
        <v>645</v>
      </c>
      <c r="B12" s="1391"/>
      <c r="C12" s="1391"/>
      <c r="D12" s="1391"/>
      <c r="E12" s="688" t="s">
        <v>279</v>
      </c>
      <c r="F12" s="689">
        <v>48</v>
      </c>
      <c r="G12" s="689">
        <v>48</v>
      </c>
      <c r="H12" s="690">
        <f t="shared" si="0"/>
        <v>16</v>
      </c>
      <c r="I12" s="968"/>
      <c r="J12" s="969" t="str">
        <f t="shared" si="1"/>
        <v>-</v>
      </c>
      <c r="K12" s="839"/>
      <c r="L12" s="13"/>
    </row>
    <row r="13" spans="1:13" s="6" customFormat="1" ht="20.100000000000001" customHeight="1" x14ac:dyDescent="0.2">
      <c r="A13" s="1390" t="s">
        <v>644</v>
      </c>
      <c r="B13" s="1391"/>
      <c r="C13" s="1391"/>
      <c r="D13" s="1391"/>
      <c r="E13" s="688" t="s">
        <v>279</v>
      </c>
      <c r="F13" s="689">
        <v>36</v>
      </c>
      <c r="G13" s="689">
        <v>36</v>
      </c>
      <c r="H13" s="690">
        <f t="shared" si="0"/>
        <v>9</v>
      </c>
      <c r="I13" s="968"/>
      <c r="J13" s="969" t="str">
        <f t="shared" si="1"/>
        <v>-</v>
      </c>
      <c r="K13" s="839"/>
      <c r="L13" s="13"/>
    </row>
    <row r="14" spans="1:13" s="167" customFormat="1" ht="20.100000000000001" customHeight="1" x14ac:dyDescent="0.2">
      <c r="A14" s="1394" t="s">
        <v>642</v>
      </c>
      <c r="B14" s="1395"/>
      <c r="C14" s="1395"/>
      <c r="D14" s="1395"/>
      <c r="E14" s="353" t="s">
        <v>311</v>
      </c>
      <c r="F14" s="354">
        <v>48</v>
      </c>
      <c r="G14" s="354">
        <v>48</v>
      </c>
      <c r="H14" s="399">
        <f t="shared" si="0"/>
        <v>16</v>
      </c>
      <c r="I14" s="968"/>
      <c r="J14" s="969" t="str">
        <f t="shared" si="1"/>
        <v>-</v>
      </c>
      <c r="K14" s="839"/>
      <c r="L14" s="166"/>
    </row>
    <row r="15" spans="1:13" s="167" customFormat="1" ht="20.100000000000001" customHeight="1" x14ac:dyDescent="0.2">
      <c r="A15" s="1394" t="s">
        <v>643</v>
      </c>
      <c r="B15" s="1395"/>
      <c r="C15" s="1395"/>
      <c r="D15" s="1395"/>
      <c r="E15" s="353" t="s">
        <v>311</v>
      </c>
      <c r="F15" s="354">
        <v>36</v>
      </c>
      <c r="G15" s="354">
        <v>36</v>
      </c>
      <c r="H15" s="399">
        <f t="shared" si="0"/>
        <v>9</v>
      </c>
      <c r="I15" s="968"/>
      <c r="J15" s="969" t="str">
        <f t="shared" si="1"/>
        <v>-</v>
      </c>
      <c r="K15" s="839"/>
      <c r="L15" s="166"/>
    </row>
    <row r="16" spans="1:13" s="6" customFormat="1" ht="20.100000000000001" customHeight="1" x14ac:dyDescent="0.2">
      <c r="A16" s="1390" t="s">
        <v>32</v>
      </c>
      <c r="B16" s="1421"/>
      <c r="C16" s="1421"/>
      <c r="D16" s="1421"/>
      <c r="E16" s="688" t="s">
        <v>260</v>
      </c>
      <c r="F16" s="689">
        <v>60</v>
      </c>
      <c r="G16" s="689">
        <v>24</v>
      </c>
      <c r="H16" s="690">
        <f t="shared" si="0"/>
        <v>10</v>
      </c>
      <c r="I16" s="968"/>
      <c r="J16" s="969" t="str">
        <f t="shared" si="1"/>
        <v>-</v>
      </c>
      <c r="K16" s="839"/>
      <c r="L16" s="13"/>
    </row>
    <row r="17" spans="1:12" s="167" customFormat="1" ht="45" customHeight="1" x14ac:dyDescent="0.2">
      <c r="A17" s="1394" t="s">
        <v>545</v>
      </c>
      <c r="B17" s="1396"/>
      <c r="C17" s="1396"/>
      <c r="D17" s="1396"/>
      <c r="E17" s="353" t="s">
        <v>272</v>
      </c>
      <c r="F17" s="354">
        <v>48</v>
      </c>
      <c r="G17" s="354">
        <v>48</v>
      </c>
      <c r="H17" s="399">
        <f t="shared" si="0"/>
        <v>16</v>
      </c>
      <c r="I17" s="968"/>
      <c r="J17" s="969" t="str">
        <f t="shared" si="1"/>
        <v>-</v>
      </c>
      <c r="K17" s="839"/>
      <c r="L17" s="166"/>
    </row>
    <row r="18" spans="1:12" s="6" customFormat="1" ht="20.100000000000001" customHeight="1" x14ac:dyDescent="0.2">
      <c r="A18" s="1390" t="s">
        <v>266</v>
      </c>
      <c r="B18" s="1421"/>
      <c r="C18" s="1421"/>
      <c r="D18" s="1421"/>
      <c r="E18" s="688" t="s">
        <v>267</v>
      </c>
      <c r="F18" s="689">
        <v>60</v>
      </c>
      <c r="G18" s="689">
        <v>36</v>
      </c>
      <c r="H18" s="690">
        <f t="shared" si="0"/>
        <v>15</v>
      </c>
      <c r="I18" s="968"/>
      <c r="J18" s="969" t="str">
        <f t="shared" si="1"/>
        <v>-</v>
      </c>
      <c r="K18" s="839"/>
      <c r="L18" s="13"/>
    </row>
    <row r="19" spans="1:12" s="6" customFormat="1" ht="45" customHeight="1" x14ac:dyDescent="0.2">
      <c r="A19" s="1433" t="s">
        <v>690</v>
      </c>
      <c r="B19" s="1434"/>
      <c r="C19" s="1434"/>
      <c r="D19" s="1434"/>
      <c r="E19" s="700" t="s">
        <v>1018</v>
      </c>
      <c r="F19" s="701">
        <v>48</v>
      </c>
      <c r="G19" s="701">
        <v>48</v>
      </c>
      <c r="H19" s="702">
        <f t="shared" si="0"/>
        <v>16</v>
      </c>
      <c r="I19" s="968"/>
      <c r="J19" s="969" t="str">
        <f t="shared" si="1"/>
        <v>-</v>
      </c>
      <c r="K19" s="839"/>
      <c r="L19" s="13"/>
    </row>
    <row r="20" spans="1:12" s="167" customFormat="1" ht="45" customHeight="1" x14ac:dyDescent="0.2">
      <c r="A20" s="1480" t="s">
        <v>471</v>
      </c>
      <c r="B20" s="1481"/>
      <c r="C20" s="1481"/>
      <c r="D20" s="1481"/>
      <c r="E20" s="700" t="s">
        <v>281</v>
      </c>
      <c r="F20" s="701">
        <v>48</v>
      </c>
      <c r="G20" s="701">
        <v>48</v>
      </c>
      <c r="H20" s="702">
        <f>(F20*G20)/144</f>
        <v>16</v>
      </c>
      <c r="I20" s="968"/>
      <c r="J20" s="969" t="str">
        <f>IF(I20&lt;=0,"-",H20*I20)</f>
        <v>-</v>
      </c>
      <c r="K20" s="839"/>
      <c r="L20" s="166"/>
    </row>
    <row r="21" spans="1:12" s="167" customFormat="1" ht="20.100000000000001" customHeight="1" x14ac:dyDescent="0.2">
      <c r="A21" s="1390" t="s">
        <v>14</v>
      </c>
      <c r="B21" s="1391"/>
      <c r="C21" s="1391"/>
      <c r="D21" s="1391"/>
      <c r="E21" s="688" t="s">
        <v>293</v>
      </c>
      <c r="F21" s="689">
        <v>48</v>
      </c>
      <c r="G21" s="689">
        <v>48</v>
      </c>
      <c r="H21" s="690">
        <f>(F21*G21)/144</f>
        <v>16</v>
      </c>
      <c r="I21" s="968"/>
      <c r="J21" s="969" t="str">
        <f>IF(I21&lt;=0,"-",H21*I21)</f>
        <v>-</v>
      </c>
      <c r="K21" s="839"/>
      <c r="L21" s="166"/>
    </row>
    <row r="22" spans="1:12" s="6" customFormat="1" ht="20.100000000000001" customHeight="1" x14ac:dyDescent="0.2">
      <c r="A22" s="1394" t="s">
        <v>13</v>
      </c>
      <c r="B22" s="1395"/>
      <c r="C22" s="1395"/>
      <c r="D22" s="1395"/>
      <c r="E22" s="353" t="s">
        <v>261</v>
      </c>
      <c r="F22" s="354">
        <v>48</v>
      </c>
      <c r="G22" s="354">
        <v>24</v>
      </c>
      <c r="H22" s="399">
        <f t="shared" si="0"/>
        <v>8</v>
      </c>
      <c r="I22" s="968"/>
      <c r="J22" s="969" t="str">
        <f t="shared" si="1"/>
        <v>-</v>
      </c>
      <c r="K22" s="839"/>
      <c r="L22" s="13"/>
    </row>
    <row r="23" spans="1:12" s="6" customFormat="1" ht="20.100000000000001" customHeight="1" x14ac:dyDescent="0.2">
      <c r="A23" s="1445" t="s">
        <v>640</v>
      </c>
      <c r="B23" s="1446"/>
      <c r="C23" s="1446"/>
      <c r="D23" s="1446"/>
      <c r="E23" s="691" t="s">
        <v>704</v>
      </c>
      <c r="F23" s="692">
        <v>48</v>
      </c>
      <c r="G23" s="692">
        <v>48</v>
      </c>
      <c r="H23" s="693">
        <f t="shared" ref="H23:H36" si="2">(F23*G23)/144</f>
        <v>16</v>
      </c>
      <c r="I23" s="970"/>
      <c r="J23" s="971" t="str">
        <f t="shared" ref="J23:J36" si="3">IF(I23&lt;=0,"-",H23*I23)</f>
        <v>-</v>
      </c>
      <c r="K23" s="840"/>
      <c r="L23" s="13"/>
    </row>
    <row r="24" spans="1:12" s="6" customFormat="1" ht="20.100000000000001" customHeight="1" x14ac:dyDescent="0.2">
      <c r="A24" s="1390" t="s">
        <v>641</v>
      </c>
      <c r="B24" s="1391"/>
      <c r="C24" s="1391"/>
      <c r="D24" s="1391"/>
      <c r="E24" s="688" t="s">
        <v>704</v>
      </c>
      <c r="F24" s="689">
        <v>36</v>
      </c>
      <c r="G24" s="689">
        <v>36</v>
      </c>
      <c r="H24" s="690">
        <f t="shared" si="2"/>
        <v>9</v>
      </c>
      <c r="I24" s="968"/>
      <c r="J24" s="969" t="str">
        <f t="shared" si="3"/>
        <v>-</v>
      </c>
      <c r="K24" s="839"/>
      <c r="L24" s="13"/>
    </row>
    <row r="25" spans="1:12" s="167" customFormat="1" ht="20.100000000000001" customHeight="1" x14ac:dyDescent="0.2">
      <c r="A25" s="1445" t="s">
        <v>634</v>
      </c>
      <c r="B25" s="1446"/>
      <c r="C25" s="1446"/>
      <c r="D25" s="1446"/>
      <c r="E25" s="691" t="s">
        <v>705</v>
      </c>
      <c r="F25" s="692">
        <v>48</v>
      </c>
      <c r="G25" s="692">
        <v>48</v>
      </c>
      <c r="H25" s="693">
        <f>(F25*G25)/144</f>
        <v>16</v>
      </c>
      <c r="I25" s="970"/>
      <c r="J25" s="971" t="str">
        <f>IF(I25&lt;=0,"-",H25*I25)</f>
        <v>-</v>
      </c>
      <c r="K25" s="840"/>
      <c r="L25" s="166"/>
    </row>
    <row r="26" spans="1:12" s="167" customFormat="1" ht="20.100000000000001" customHeight="1" x14ac:dyDescent="0.2">
      <c r="A26" s="1390" t="s">
        <v>635</v>
      </c>
      <c r="B26" s="1391"/>
      <c r="C26" s="1391"/>
      <c r="D26" s="1391"/>
      <c r="E26" s="688" t="s">
        <v>705</v>
      </c>
      <c r="F26" s="689">
        <v>36</v>
      </c>
      <c r="G26" s="689">
        <v>36</v>
      </c>
      <c r="H26" s="690">
        <f>(F26*G26)/144</f>
        <v>9</v>
      </c>
      <c r="I26" s="968"/>
      <c r="J26" s="969" t="str">
        <f>IF(I26&lt;=0,"-",H26*I26)</f>
        <v>-</v>
      </c>
      <c r="K26" s="839"/>
      <c r="L26" s="166"/>
    </row>
    <row r="27" spans="1:12" s="6" customFormat="1" ht="20.100000000000001" customHeight="1" x14ac:dyDescent="0.2">
      <c r="A27" s="1427" t="s">
        <v>639</v>
      </c>
      <c r="B27" s="1428"/>
      <c r="C27" s="1428"/>
      <c r="D27" s="1428"/>
      <c r="E27" s="353" t="s">
        <v>482</v>
      </c>
      <c r="F27" s="354">
        <v>48</v>
      </c>
      <c r="G27" s="354">
        <v>48</v>
      </c>
      <c r="H27" s="399">
        <f t="shared" si="2"/>
        <v>16</v>
      </c>
      <c r="I27" s="968"/>
      <c r="J27" s="969" t="str">
        <f t="shared" si="3"/>
        <v>-</v>
      </c>
      <c r="K27" s="839"/>
      <c r="L27" s="13"/>
    </row>
    <row r="28" spans="1:12" s="6" customFormat="1" ht="20.100000000000001" customHeight="1" x14ac:dyDescent="0.2">
      <c r="A28" s="1394" t="s">
        <v>638</v>
      </c>
      <c r="B28" s="1395"/>
      <c r="C28" s="1395"/>
      <c r="D28" s="1395"/>
      <c r="E28" s="353" t="s">
        <v>482</v>
      </c>
      <c r="F28" s="354">
        <v>36</v>
      </c>
      <c r="G28" s="354">
        <v>36</v>
      </c>
      <c r="H28" s="399">
        <f t="shared" si="2"/>
        <v>9</v>
      </c>
      <c r="I28" s="968"/>
      <c r="J28" s="969" t="str">
        <f t="shared" si="3"/>
        <v>-</v>
      </c>
      <c r="K28" s="839"/>
      <c r="L28" s="13"/>
    </row>
    <row r="29" spans="1:12" s="167" customFormat="1" ht="20.100000000000001" customHeight="1" x14ac:dyDescent="0.2">
      <c r="A29" s="1427" t="s">
        <v>632</v>
      </c>
      <c r="B29" s="1428"/>
      <c r="C29" s="1428"/>
      <c r="D29" s="1428"/>
      <c r="E29" s="353" t="s">
        <v>481</v>
      </c>
      <c r="F29" s="354">
        <v>48</v>
      </c>
      <c r="G29" s="354">
        <v>48</v>
      </c>
      <c r="H29" s="399">
        <f>(F29*G29)/144</f>
        <v>16</v>
      </c>
      <c r="I29" s="968"/>
      <c r="J29" s="969" t="str">
        <f>IF(I29&lt;=0,"-",H29*I29)</f>
        <v>-</v>
      </c>
      <c r="K29" s="839"/>
      <c r="L29" s="166"/>
    </row>
    <row r="30" spans="1:12" s="167" customFormat="1" ht="20.100000000000001" customHeight="1" x14ac:dyDescent="0.2">
      <c r="A30" s="1394" t="s">
        <v>633</v>
      </c>
      <c r="B30" s="1395"/>
      <c r="C30" s="1395"/>
      <c r="D30" s="1395"/>
      <c r="E30" s="353" t="s">
        <v>481</v>
      </c>
      <c r="F30" s="354">
        <v>36</v>
      </c>
      <c r="G30" s="354">
        <v>36</v>
      </c>
      <c r="H30" s="399">
        <f>(F30*G30)/144</f>
        <v>9</v>
      </c>
      <c r="I30" s="968"/>
      <c r="J30" s="969" t="str">
        <f>IF(I30&lt;=0,"-",H30*I30)</f>
        <v>-</v>
      </c>
      <c r="K30" s="839"/>
      <c r="L30" s="166"/>
    </row>
    <row r="31" spans="1:12" s="6" customFormat="1" ht="20.100000000000001" customHeight="1" x14ac:dyDescent="0.2">
      <c r="A31" s="1399" t="s">
        <v>637</v>
      </c>
      <c r="B31" s="1429"/>
      <c r="C31" s="1429"/>
      <c r="D31" s="1430"/>
      <c r="E31" s="688" t="s">
        <v>704</v>
      </c>
      <c r="F31" s="689">
        <v>48</v>
      </c>
      <c r="G31" s="689">
        <v>48</v>
      </c>
      <c r="H31" s="690">
        <f t="shared" si="2"/>
        <v>16</v>
      </c>
      <c r="I31" s="968"/>
      <c r="J31" s="969" t="str">
        <f t="shared" si="3"/>
        <v>-</v>
      </c>
      <c r="K31" s="839"/>
      <c r="L31" s="13"/>
    </row>
    <row r="32" spans="1:12" s="6" customFormat="1" ht="20.100000000000001" customHeight="1" x14ac:dyDescent="0.2">
      <c r="A32" s="1399" t="s">
        <v>636</v>
      </c>
      <c r="B32" s="1429"/>
      <c r="C32" s="1429"/>
      <c r="D32" s="1430"/>
      <c r="E32" s="688" t="s">
        <v>704</v>
      </c>
      <c r="F32" s="689">
        <v>36</v>
      </c>
      <c r="G32" s="689">
        <v>36</v>
      </c>
      <c r="H32" s="690">
        <f t="shared" si="2"/>
        <v>9</v>
      </c>
      <c r="I32" s="968"/>
      <c r="J32" s="969" t="str">
        <f t="shared" si="3"/>
        <v>-</v>
      </c>
      <c r="K32" s="839"/>
      <c r="L32" s="13"/>
    </row>
    <row r="33" spans="1:12" s="167" customFormat="1" ht="20.100000000000001" customHeight="1" x14ac:dyDescent="0.2">
      <c r="A33" s="1399" t="s">
        <v>631</v>
      </c>
      <c r="B33" s="1429"/>
      <c r="C33" s="1429"/>
      <c r="D33" s="1430"/>
      <c r="E33" s="688" t="s">
        <v>705</v>
      </c>
      <c r="F33" s="689">
        <v>48</v>
      </c>
      <c r="G33" s="689">
        <v>48</v>
      </c>
      <c r="H33" s="690">
        <f>(F33*G33)/144</f>
        <v>16</v>
      </c>
      <c r="I33" s="968"/>
      <c r="J33" s="969" t="str">
        <f>IF(I33&lt;=0,"-",H33*I33)</f>
        <v>-</v>
      </c>
      <c r="K33" s="839"/>
      <c r="L33" s="166"/>
    </row>
    <row r="34" spans="1:12" s="167" customFormat="1" ht="20.100000000000001" customHeight="1" x14ac:dyDescent="0.2">
      <c r="A34" s="1399" t="s">
        <v>630</v>
      </c>
      <c r="B34" s="1429"/>
      <c r="C34" s="1429"/>
      <c r="D34" s="1430"/>
      <c r="E34" s="688" t="s">
        <v>705</v>
      </c>
      <c r="F34" s="689">
        <v>36</v>
      </c>
      <c r="G34" s="689">
        <v>36</v>
      </c>
      <c r="H34" s="690">
        <f>(F34*G34)/144</f>
        <v>9</v>
      </c>
      <c r="I34" s="968"/>
      <c r="J34" s="969" t="str">
        <f>IF(I34&lt;=0,"-",H34*I34)</f>
        <v>-</v>
      </c>
      <c r="K34" s="839"/>
      <c r="L34" s="166"/>
    </row>
    <row r="35" spans="1:12" s="167" customFormat="1" ht="45" customHeight="1" x14ac:dyDescent="0.2">
      <c r="A35" s="1407" t="s">
        <v>699</v>
      </c>
      <c r="B35" s="1408"/>
      <c r="C35" s="1408"/>
      <c r="D35" s="1408"/>
      <c r="E35" s="408" t="s">
        <v>700</v>
      </c>
      <c r="F35" s="354">
        <v>48</v>
      </c>
      <c r="G35" s="354">
        <v>48</v>
      </c>
      <c r="H35" s="399">
        <f t="shared" si="2"/>
        <v>16</v>
      </c>
      <c r="I35" s="968"/>
      <c r="J35" s="969" t="str">
        <f t="shared" si="3"/>
        <v>-</v>
      </c>
      <c r="K35" s="839"/>
      <c r="L35" s="166"/>
    </row>
    <row r="36" spans="1:12" s="6" customFormat="1" ht="45" customHeight="1" x14ac:dyDescent="0.2">
      <c r="A36" s="1461" t="s">
        <v>701</v>
      </c>
      <c r="B36" s="1462"/>
      <c r="C36" s="1462"/>
      <c r="D36" s="1463"/>
      <c r="E36" s="408" t="s">
        <v>700</v>
      </c>
      <c r="F36" s="354">
        <v>36</v>
      </c>
      <c r="G36" s="354">
        <v>36</v>
      </c>
      <c r="H36" s="399">
        <f t="shared" si="2"/>
        <v>9</v>
      </c>
      <c r="I36" s="968"/>
      <c r="J36" s="969" t="str">
        <f t="shared" si="3"/>
        <v>-</v>
      </c>
      <c r="K36" s="839"/>
      <c r="L36" s="13"/>
    </row>
    <row r="37" spans="1:12" s="167" customFormat="1" ht="45" customHeight="1" x14ac:dyDescent="0.2">
      <c r="A37" s="1407" t="s">
        <v>702</v>
      </c>
      <c r="B37" s="1408"/>
      <c r="C37" s="1408"/>
      <c r="D37" s="1408"/>
      <c r="E37" s="408" t="s">
        <v>295</v>
      </c>
      <c r="F37" s="354">
        <v>48</v>
      </c>
      <c r="G37" s="354">
        <v>48</v>
      </c>
      <c r="H37" s="399">
        <f t="shared" ref="H37:H42" si="4">(F37*G37)/144</f>
        <v>16</v>
      </c>
      <c r="I37" s="968"/>
      <c r="J37" s="969" t="str">
        <f t="shared" ref="J37:J43" si="5">IF(I37&lt;=0,"-",H37*I37)</f>
        <v>-</v>
      </c>
      <c r="K37" s="839"/>
      <c r="L37" s="166"/>
    </row>
    <row r="38" spans="1:12" s="167" customFormat="1" ht="45" customHeight="1" x14ac:dyDescent="0.2">
      <c r="A38" s="1407" t="s">
        <v>703</v>
      </c>
      <c r="B38" s="1408"/>
      <c r="C38" s="1408"/>
      <c r="D38" s="1408"/>
      <c r="E38" s="408" t="s">
        <v>295</v>
      </c>
      <c r="F38" s="354">
        <v>36</v>
      </c>
      <c r="G38" s="354">
        <v>36</v>
      </c>
      <c r="H38" s="399">
        <f t="shared" si="4"/>
        <v>9</v>
      </c>
      <c r="I38" s="968"/>
      <c r="J38" s="969" t="str">
        <f t="shared" si="5"/>
        <v>-</v>
      </c>
      <c r="K38" s="839"/>
      <c r="L38" s="166"/>
    </row>
    <row r="39" spans="1:12" s="167" customFormat="1" ht="20.100000000000001" customHeight="1" x14ac:dyDescent="0.2">
      <c r="A39" s="1445" t="s">
        <v>608</v>
      </c>
      <c r="B39" s="1446"/>
      <c r="C39" s="1446"/>
      <c r="D39" s="1446"/>
      <c r="E39" s="691" t="s">
        <v>312</v>
      </c>
      <c r="F39" s="692">
        <v>48</v>
      </c>
      <c r="G39" s="692">
        <v>48</v>
      </c>
      <c r="H39" s="693">
        <f t="shared" si="4"/>
        <v>16</v>
      </c>
      <c r="I39" s="970"/>
      <c r="J39" s="971" t="str">
        <f t="shared" si="5"/>
        <v>-</v>
      </c>
      <c r="K39" s="840"/>
      <c r="L39" s="166"/>
    </row>
    <row r="40" spans="1:12" s="167" customFormat="1" ht="20.100000000000001" customHeight="1" x14ac:dyDescent="0.2">
      <c r="A40" s="1390" t="s">
        <v>609</v>
      </c>
      <c r="B40" s="1391"/>
      <c r="C40" s="1391"/>
      <c r="D40" s="1391"/>
      <c r="E40" s="688" t="s">
        <v>312</v>
      </c>
      <c r="F40" s="689">
        <v>36</v>
      </c>
      <c r="G40" s="689">
        <v>36</v>
      </c>
      <c r="H40" s="690">
        <f t="shared" si="4"/>
        <v>9</v>
      </c>
      <c r="I40" s="968"/>
      <c r="J40" s="969" t="str">
        <f t="shared" si="5"/>
        <v>-</v>
      </c>
      <c r="K40" s="839"/>
      <c r="L40" s="166"/>
    </row>
    <row r="41" spans="1:12" s="167" customFormat="1" ht="20.100000000000001" customHeight="1" x14ac:dyDescent="0.2">
      <c r="A41" s="1394" t="s">
        <v>607</v>
      </c>
      <c r="B41" s="1395"/>
      <c r="C41" s="1395"/>
      <c r="D41" s="1395"/>
      <c r="E41" s="353" t="s">
        <v>286</v>
      </c>
      <c r="F41" s="354">
        <v>48</v>
      </c>
      <c r="G41" s="354">
        <v>48</v>
      </c>
      <c r="H41" s="399">
        <f t="shared" si="4"/>
        <v>16</v>
      </c>
      <c r="I41" s="968"/>
      <c r="J41" s="969" t="str">
        <f t="shared" si="5"/>
        <v>-</v>
      </c>
      <c r="K41" s="839"/>
      <c r="L41" s="166"/>
    </row>
    <row r="42" spans="1:12" s="167" customFormat="1" ht="20.100000000000001" customHeight="1" x14ac:dyDescent="0.2">
      <c r="A42" s="1390" t="s">
        <v>606</v>
      </c>
      <c r="B42" s="1391"/>
      <c r="C42" s="1391"/>
      <c r="D42" s="1391"/>
      <c r="E42" s="688" t="s">
        <v>287</v>
      </c>
      <c r="F42" s="689">
        <v>48</v>
      </c>
      <c r="G42" s="689">
        <v>48</v>
      </c>
      <c r="H42" s="690">
        <f t="shared" si="4"/>
        <v>16</v>
      </c>
      <c r="I42" s="968"/>
      <c r="J42" s="969" t="str">
        <f t="shared" si="5"/>
        <v>-</v>
      </c>
      <c r="K42" s="839"/>
      <c r="L42" s="166"/>
    </row>
    <row r="43" spans="1:12" s="167" customFormat="1" ht="45" customHeight="1" x14ac:dyDescent="0.2">
      <c r="A43" s="1431" t="s">
        <v>698</v>
      </c>
      <c r="B43" s="1432"/>
      <c r="C43" s="1432"/>
      <c r="D43" s="1432"/>
      <c r="E43" s="410" t="s">
        <v>397</v>
      </c>
      <c r="F43" s="406">
        <v>48</v>
      </c>
      <c r="G43" s="406">
        <v>48</v>
      </c>
      <c r="H43" s="401">
        <f t="shared" ref="H43:H56" si="6">(F43*G43)/144</f>
        <v>16</v>
      </c>
      <c r="I43" s="970"/>
      <c r="J43" s="971" t="str">
        <f t="shared" si="5"/>
        <v>-</v>
      </c>
      <c r="K43" s="840"/>
      <c r="L43" s="166"/>
    </row>
    <row r="44" spans="1:12" s="167" customFormat="1" ht="45" customHeight="1" x14ac:dyDescent="0.2">
      <c r="A44" s="1477" t="s">
        <v>605</v>
      </c>
      <c r="B44" s="1478"/>
      <c r="C44" s="1478"/>
      <c r="D44" s="1478"/>
      <c r="E44" s="694" t="s">
        <v>398</v>
      </c>
      <c r="F44" s="692">
        <v>48</v>
      </c>
      <c r="G44" s="692">
        <v>48</v>
      </c>
      <c r="H44" s="693">
        <f t="shared" si="6"/>
        <v>16</v>
      </c>
      <c r="I44" s="970"/>
      <c r="J44" s="971" t="str">
        <f t="shared" ref="J44:J49" si="7">IF(I44&lt;=0,"-",H44*I44)</f>
        <v>-</v>
      </c>
      <c r="K44" s="840"/>
      <c r="L44" s="166"/>
    </row>
    <row r="45" spans="1:12" s="167" customFormat="1" ht="45" customHeight="1" x14ac:dyDescent="0.2">
      <c r="A45" s="1407" t="s">
        <v>604</v>
      </c>
      <c r="B45" s="1408"/>
      <c r="C45" s="1408"/>
      <c r="D45" s="1408"/>
      <c r="E45" s="408" t="s">
        <v>399</v>
      </c>
      <c r="F45" s="354">
        <v>48</v>
      </c>
      <c r="G45" s="354">
        <v>48</v>
      </c>
      <c r="H45" s="399">
        <f t="shared" si="6"/>
        <v>16</v>
      </c>
      <c r="I45" s="968"/>
      <c r="J45" s="969" t="str">
        <f t="shared" si="7"/>
        <v>-</v>
      </c>
      <c r="K45" s="839"/>
      <c r="L45" s="166"/>
    </row>
    <row r="46" spans="1:12" s="167" customFormat="1" ht="45" customHeight="1" x14ac:dyDescent="0.2">
      <c r="A46" s="1413" t="s">
        <v>603</v>
      </c>
      <c r="B46" s="1414"/>
      <c r="C46" s="1414"/>
      <c r="D46" s="1414"/>
      <c r="E46" s="695" t="s">
        <v>304</v>
      </c>
      <c r="F46" s="689">
        <v>48</v>
      </c>
      <c r="G46" s="689">
        <v>48</v>
      </c>
      <c r="H46" s="690">
        <f t="shared" si="6"/>
        <v>16</v>
      </c>
      <c r="I46" s="968"/>
      <c r="J46" s="969" t="str">
        <f t="shared" si="7"/>
        <v>-</v>
      </c>
      <c r="K46" s="839"/>
      <c r="L46" s="166"/>
    </row>
    <row r="47" spans="1:12" s="167" customFormat="1" ht="45" customHeight="1" x14ac:dyDescent="0.2">
      <c r="A47" s="1407" t="s">
        <v>602</v>
      </c>
      <c r="B47" s="1408"/>
      <c r="C47" s="1408"/>
      <c r="D47" s="1408"/>
      <c r="E47" s="408" t="s">
        <v>400</v>
      </c>
      <c r="F47" s="354">
        <v>48</v>
      </c>
      <c r="G47" s="354">
        <v>48</v>
      </c>
      <c r="H47" s="399">
        <f t="shared" si="6"/>
        <v>16</v>
      </c>
      <c r="I47" s="968"/>
      <c r="J47" s="969" t="str">
        <f t="shared" si="7"/>
        <v>-</v>
      </c>
      <c r="K47" s="839"/>
      <c r="L47" s="166"/>
    </row>
    <row r="48" spans="1:12" s="167" customFormat="1" ht="45" customHeight="1" x14ac:dyDescent="0.2">
      <c r="A48" s="1413" t="s">
        <v>611</v>
      </c>
      <c r="B48" s="1414"/>
      <c r="C48" s="1414"/>
      <c r="D48" s="1414"/>
      <c r="E48" s="695" t="s">
        <v>315</v>
      </c>
      <c r="F48" s="689">
        <v>48</v>
      </c>
      <c r="G48" s="689">
        <v>48</v>
      </c>
      <c r="H48" s="690">
        <f t="shared" si="6"/>
        <v>16</v>
      </c>
      <c r="I48" s="968"/>
      <c r="J48" s="969" t="str">
        <f t="shared" si="7"/>
        <v>-</v>
      </c>
      <c r="K48" s="839"/>
      <c r="L48" s="166"/>
    </row>
    <row r="49" spans="1:12" s="167" customFormat="1" ht="45" customHeight="1" x14ac:dyDescent="0.2">
      <c r="A49" s="1407" t="s">
        <v>610</v>
      </c>
      <c r="B49" s="1408"/>
      <c r="C49" s="1408"/>
      <c r="D49" s="1408"/>
      <c r="E49" s="408" t="s">
        <v>316</v>
      </c>
      <c r="F49" s="354">
        <v>48</v>
      </c>
      <c r="G49" s="354">
        <v>48</v>
      </c>
      <c r="H49" s="399">
        <f t="shared" si="6"/>
        <v>16</v>
      </c>
      <c r="I49" s="968"/>
      <c r="J49" s="969" t="str">
        <f t="shared" si="7"/>
        <v>-</v>
      </c>
      <c r="K49" s="839"/>
      <c r="L49" s="166"/>
    </row>
    <row r="50" spans="1:12" s="167" customFormat="1" ht="20.100000000000001" customHeight="1" x14ac:dyDescent="0.2">
      <c r="A50" s="1399" t="s">
        <v>546</v>
      </c>
      <c r="B50" s="1400"/>
      <c r="C50" s="1400"/>
      <c r="D50" s="1401"/>
      <c r="E50" s="695" t="s">
        <v>351</v>
      </c>
      <c r="F50" s="689">
        <v>24</v>
      </c>
      <c r="G50" s="689">
        <v>24</v>
      </c>
      <c r="H50" s="690">
        <f t="shared" si="6"/>
        <v>4</v>
      </c>
      <c r="I50" s="968"/>
      <c r="J50" s="969" t="str">
        <f t="shared" ref="J50:J56" si="8">IF(I50&lt;=0,"-",H50*I50)</f>
        <v>-</v>
      </c>
      <c r="K50" s="839"/>
      <c r="L50" s="166"/>
    </row>
    <row r="51" spans="1:12" s="167" customFormat="1" ht="45" customHeight="1" x14ac:dyDescent="0.2">
      <c r="A51" s="1407" t="s">
        <v>612</v>
      </c>
      <c r="B51" s="1408"/>
      <c r="C51" s="1408"/>
      <c r="D51" s="1408"/>
      <c r="E51" s="408" t="s">
        <v>401</v>
      </c>
      <c r="F51" s="354">
        <v>48</v>
      </c>
      <c r="G51" s="354">
        <v>24</v>
      </c>
      <c r="H51" s="399">
        <f t="shared" si="6"/>
        <v>8</v>
      </c>
      <c r="I51" s="968"/>
      <c r="J51" s="969" t="str">
        <f t="shared" si="8"/>
        <v>-</v>
      </c>
      <c r="K51" s="839"/>
      <c r="L51" s="166"/>
    </row>
    <row r="52" spans="1:12" s="96" customFormat="1" ht="45" customHeight="1" x14ac:dyDescent="0.2">
      <c r="A52" s="1413" t="s">
        <v>648</v>
      </c>
      <c r="B52" s="1414"/>
      <c r="C52" s="1414"/>
      <c r="D52" s="1414"/>
      <c r="E52" s="695" t="s">
        <v>289</v>
      </c>
      <c r="F52" s="689">
        <v>36</v>
      </c>
      <c r="G52" s="689">
        <v>48</v>
      </c>
      <c r="H52" s="690">
        <f t="shared" si="6"/>
        <v>12</v>
      </c>
      <c r="I52" s="968"/>
      <c r="J52" s="969" t="str">
        <f t="shared" si="8"/>
        <v>-</v>
      </c>
      <c r="K52" s="839"/>
      <c r="L52" s="166"/>
    </row>
    <row r="53" spans="1:12" s="167" customFormat="1" ht="45" customHeight="1" x14ac:dyDescent="0.2">
      <c r="A53" s="1407" t="s">
        <v>613</v>
      </c>
      <c r="B53" s="1408"/>
      <c r="C53" s="1408"/>
      <c r="D53" s="1408"/>
      <c r="E53" s="408" t="s">
        <v>296</v>
      </c>
      <c r="F53" s="354">
        <v>48</v>
      </c>
      <c r="G53" s="354">
        <v>48</v>
      </c>
      <c r="H53" s="399">
        <f t="shared" si="6"/>
        <v>16</v>
      </c>
      <c r="I53" s="968"/>
      <c r="J53" s="969" t="str">
        <f t="shared" si="8"/>
        <v>-</v>
      </c>
      <c r="K53" s="839"/>
      <c r="L53" s="166"/>
    </row>
    <row r="54" spans="1:12" s="167" customFormat="1" ht="45" customHeight="1" x14ac:dyDescent="0.2">
      <c r="A54" s="1413" t="s">
        <v>614</v>
      </c>
      <c r="B54" s="1414"/>
      <c r="C54" s="1414"/>
      <c r="D54" s="1414"/>
      <c r="E54" s="695" t="s">
        <v>402</v>
      </c>
      <c r="F54" s="689">
        <v>48</v>
      </c>
      <c r="G54" s="689">
        <v>48</v>
      </c>
      <c r="H54" s="690">
        <f t="shared" si="6"/>
        <v>16</v>
      </c>
      <c r="I54" s="968"/>
      <c r="J54" s="969" t="str">
        <f t="shared" si="8"/>
        <v>-</v>
      </c>
      <c r="K54" s="839"/>
      <c r="L54" s="166"/>
    </row>
    <row r="55" spans="1:12" s="167" customFormat="1" ht="45" customHeight="1" x14ac:dyDescent="0.2">
      <c r="A55" s="1407" t="s">
        <v>615</v>
      </c>
      <c r="B55" s="1408"/>
      <c r="C55" s="1408"/>
      <c r="D55" s="1408"/>
      <c r="E55" s="408" t="s">
        <v>403</v>
      </c>
      <c r="F55" s="354">
        <v>48</v>
      </c>
      <c r="G55" s="354">
        <v>48</v>
      </c>
      <c r="H55" s="399">
        <f t="shared" si="6"/>
        <v>16</v>
      </c>
      <c r="I55" s="968"/>
      <c r="J55" s="969" t="str">
        <f t="shared" si="8"/>
        <v>-</v>
      </c>
      <c r="K55" s="839"/>
      <c r="L55" s="166"/>
    </row>
    <row r="56" spans="1:12" s="167" customFormat="1" ht="45" customHeight="1" x14ac:dyDescent="0.2">
      <c r="A56" s="1475" t="s">
        <v>297</v>
      </c>
      <c r="B56" s="1476"/>
      <c r="C56" s="1476"/>
      <c r="D56" s="1476"/>
      <c r="E56" s="696" t="s">
        <v>404</v>
      </c>
      <c r="F56" s="697">
        <v>48</v>
      </c>
      <c r="G56" s="697">
        <v>48</v>
      </c>
      <c r="H56" s="698">
        <f t="shared" si="6"/>
        <v>16</v>
      </c>
      <c r="I56" s="972"/>
      <c r="J56" s="973" t="str">
        <f t="shared" si="8"/>
        <v>-</v>
      </c>
      <c r="K56" s="841"/>
      <c r="L56" s="166"/>
    </row>
    <row r="57" spans="1:12" s="167" customFormat="1" ht="20.100000000000001" customHeight="1" x14ac:dyDescent="0.2">
      <c r="A57" s="1394" t="s">
        <v>950</v>
      </c>
      <c r="B57" s="1395"/>
      <c r="C57" s="1395"/>
      <c r="D57" s="1395"/>
      <c r="E57" s="411" t="s">
        <v>934</v>
      </c>
      <c r="F57" s="354">
        <v>48</v>
      </c>
      <c r="G57" s="354">
        <v>48</v>
      </c>
      <c r="H57" s="399">
        <f t="shared" ref="H57:H95" si="9">(F57*G57)/144</f>
        <v>16</v>
      </c>
      <c r="I57" s="968"/>
      <c r="J57" s="969" t="str">
        <f t="shared" ref="J57:J67" si="10">IF(I57&lt;=0,"-",H57*I57)</f>
        <v>-</v>
      </c>
      <c r="K57" s="839"/>
      <c r="L57" s="166"/>
    </row>
    <row r="58" spans="1:12" s="167" customFormat="1" ht="20.100000000000001" customHeight="1" x14ac:dyDescent="0.2">
      <c r="A58" s="1390" t="s">
        <v>951</v>
      </c>
      <c r="B58" s="1391"/>
      <c r="C58" s="1391"/>
      <c r="D58" s="1391"/>
      <c r="E58" s="699" t="s">
        <v>935</v>
      </c>
      <c r="F58" s="689">
        <v>48</v>
      </c>
      <c r="G58" s="689">
        <v>48</v>
      </c>
      <c r="H58" s="690">
        <f t="shared" si="9"/>
        <v>16</v>
      </c>
      <c r="I58" s="968"/>
      <c r="J58" s="969" t="str">
        <f t="shared" si="10"/>
        <v>-</v>
      </c>
      <c r="K58" s="839"/>
      <c r="L58" s="166"/>
    </row>
    <row r="59" spans="1:12" s="167" customFormat="1" ht="20.100000000000001" customHeight="1" x14ac:dyDescent="0.2">
      <c r="A59" s="1394" t="s">
        <v>952</v>
      </c>
      <c r="B59" s="1395"/>
      <c r="C59" s="1395"/>
      <c r="D59" s="1395"/>
      <c r="E59" s="411" t="s">
        <v>936</v>
      </c>
      <c r="F59" s="354">
        <v>48</v>
      </c>
      <c r="G59" s="354">
        <v>48</v>
      </c>
      <c r="H59" s="399">
        <f>(F59*G59)/144</f>
        <v>16</v>
      </c>
      <c r="I59" s="968"/>
      <c r="J59" s="969"/>
      <c r="K59" s="839"/>
      <c r="L59" s="166"/>
    </row>
    <row r="60" spans="1:12" s="167" customFormat="1" ht="20.100000000000001" customHeight="1" x14ac:dyDescent="0.2">
      <c r="A60" s="1390" t="s">
        <v>23</v>
      </c>
      <c r="B60" s="1391"/>
      <c r="C60" s="1391"/>
      <c r="D60" s="1391"/>
      <c r="E60" s="699" t="s">
        <v>306</v>
      </c>
      <c r="F60" s="689">
        <v>48</v>
      </c>
      <c r="G60" s="689">
        <v>48</v>
      </c>
      <c r="H60" s="690">
        <f>(F60*G60)/144</f>
        <v>16</v>
      </c>
      <c r="I60" s="968"/>
      <c r="J60" s="969"/>
      <c r="K60" s="839"/>
      <c r="L60" s="166"/>
    </row>
    <row r="61" spans="1:12" s="167" customFormat="1" ht="45" customHeight="1" x14ac:dyDescent="0.2">
      <c r="A61" s="1407" t="s">
        <v>472</v>
      </c>
      <c r="B61" s="1408"/>
      <c r="C61" s="1408"/>
      <c r="D61" s="1408"/>
      <c r="E61" s="408" t="s">
        <v>298</v>
      </c>
      <c r="F61" s="354">
        <v>48</v>
      </c>
      <c r="G61" s="354">
        <v>48</v>
      </c>
      <c r="H61" s="399">
        <f t="shared" si="9"/>
        <v>16</v>
      </c>
      <c r="I61" s="968"/>
      <c r="J61" s="969" t="str">
        <f t="shared" si="10"/>
        <v>-</v>
      </c>
      <c r="K61" s="839"/>
      <c r="L61" s="166"/>
    </row>
    <row r="62" spans="1:12" s="167" customFormat="1" ht="45" customHeight="1" x14ac:dyDescent="0.2">
      <c r="A62" s="1407" t="s">
        <v>600</v>
      </c>
      <c r="B62" s="1408"/>
      <c r="C62" s="1408"/>
      <c r="D62" s="1408"/>
      <c r="E62" s="408" t="s">
        <v>601</v>
      </c>
      <c r="F62" s="354">
        <v>18</v>
      </c>
      <c r="G62" s="354">
        <v>12</v>
      </c>
      <c r="H62" s="399">
        <f t="shared" si="9"/>
        <v>1.5</v>
      </c>
      <c r="I62" s="968"/>
      <c r="J62" s="969" t="str">
        <f t="shared" si="10"/>
        <v>-</v>
      </c>
      <c r="K62" s="839"/>
      <c r="L62" s="166"/>
    </row>
    <row r="63" spans="1:12" s="96" customFormat="1" ht="20.100000000000001" customHeight="1" x14ac:dyDescent="0.2">
      <c r="A63" s="1390" t="s">
        <v>551</v>
      </c>
      <c r="B63" s="1419"/>
      <c r="C63" s="1419"/>
      <c r="D63" s="1419"/>
      <c r="E63" s="688" t="s">
        <v>274</v>
      </c>
      <c r="F63" s="689">
        <v>48</v>
      </c>
      <c r="G63" s="689">
        <v>48</v>
      </c>
      <c r="H63" s="690">
        <f t="shared" si="9"/>
        <v>16</v>
      </c>
      <c r="I63" s="968"/>
      <c r="J63" s="969" t="str">
        <f t="shared" si="10"/>
        <v>-</v>
      </c>
      <c r="K63" s="839"/>
      <c r="L63" s="166"/>
    </row>
    <row r="64" spans="1:12" s="96" customFormat="1" ht="20.100000000000001" customHeight="1" x14ac:dyDescent="0.2">
      <c r="A64" s="1390" t="s">
        <v>549</v>
      </c>
      <c r="B64" s="1391"/>
      <c r="C64" s="1391"/>
      <c r="D64" s="1391"/>
      <c r="E64" s="688" t="s">
        <v>275</v>
      </c>
      <c r="F64" s="689">
        <v>36</v>
      </c>
      <c r="G64" s="689">
        <v>18</v>
      </c>
      <c r="H64" s="690">
        <f t="shared" si="9"/>
        <v>4.5</v>
      </c>
      <c r="I64" s="968"/>
      <c r="J64" s="969" t="str">
        <f t="shared" si="10"/>
        <v>-</v>
      </c>
      <c r="K64" s="839"/>
      <c r="L64" s="166"/>
    </row>
    <row r="65" spans="1:12" s="96" customFormat="1" ht="20.100000000000001" customHeight="1" x14ac:dyDescent="0.2">
      <c r="A65" s="1390" t="s">
        <v>548</v>
      </c>
      <c r="B65" s="1391"/>
      <c r="C65" s="1391"/>
      <c r="D65" s="1391"/>
      <c r="E65" s="688" t="s">
        <v>276</v>
      </c>
      <c r="F65" s="689">
        <v>54</v>
      </c>
      <c r="G65" s="689">
        <v>18</v>
      </c>
      <c r="H65" s="690">
        <f t="shared" si="9"/>
        <v>6.75</v>
      </c>
      <c r="I65" s="968"/>
      <c r="J65" s="969" t="str">
        <f t="shared" si="10"/>
        <v>-</v>
      </c>
      <c r="K65" s="839"/>
      <c r="L65" s="166"/>
    </row>
    <row r="66" spans="1:12" s="96" customFormat="1" ht="20.100000000000001" customHeight="1" x14ac:dyDescent="0.2">
      <c r="A66" s="1390" t="s">
        <v>550</v>
      </c>
      <c r="B66" s="1391"/>
      <c r="C66" s="1391"/>
      <c r="D66" s="1391"/>
      <c r="E66" s="688" t="s">
        <v>277</v>
      </c>
      <c r="F66" s="689">
        <v>42</v>
      </c>
      <c r="G66" s="689">
        <v>18</v>
      </c>
      <c r="H66" s="690">
        <f t="shared" si="9"/>
        <v>5.25</v>
      </c>
      <c r="I66" s="968"/>
      <c r="J66" s="969" t="str">
        <f t="shared" si="10"/>
        <v>-</v>
      </c>
      <c r="K66" s="839"/>
      <c r="L66" s="166"/>
    </row>
    <row r="67" spans="1:12" s="96" customFormat="1" ht="20.100000000000001" customHeight="1" x14ac:dyDescent="0.2">
      <c r="A67" s="1394" t="s">
        <v>547</v>
      </c>
      <c r="B67" s="1396"/>
      <c r="C67" s="1396"/>
      <c r="D67" s="1396"/>
      <c r="E67" s="353" t="s">
        <v>278</v>
      </c>
      <c r="F67" s="354">
        <v>48</v>
      </c>
      <c r="G67" s="354">
        <v>48</v>
      </c>
      <c r="H67" s="399">
        <f t="shared" si="9"/>
        <v>16</v>
      </c>
      <c r="I67" s="968"/>
      <c r="J67" s="969" t="str">
        <f t="shared" si="10"/>
        <v>-</v>
      </c>
      <c r="K67" s="839"/>
      <c r="L67" s="166"/>
    </row>
    <row r="68" spans="1:12" s="167" customFormat="1" ht="20.100000000000001" customHeight="1" x14ac:dyDescent="0.2">
      <c r="A68" s="1390" t="s">
        <v>20</v>
      </c>
      <c r="B68" s="1419"/>
      <c r="C68" s="1419"/>
      <c r="D68" s="1419"/>
      <c r="E68" s="688" t="s">
        <v>269</v>
      </c>
      <c r="F68" s="689">
        <v>48</v>
      </c>
      <c r="G68" s="689">
        <v>48</v>
      </c>
      <c r="H68" s="690">
        <f t="shared" si="9"/>
        <v>16</v>
      </c>
      <c r="I68" s="968"/>
      <c r="J68" s="969" t="str">
        <f t="shared" ref="J68:J75" si="11">IF(I68&lt;=0,"-",H68*I68)</f>
        <v>-</v>
      </c>
      <c r="K68" s="839"/>
      <c r="L68" s="166"/>
    </row>
    <row r="69" spans="1:12" s="167" customFormat="1" ht="20.100000000000001" customHeight="1" x14ac:dyDescent="0.2">
      <c r="A69" s="1392" t="s">
        <v>209</v>
      </c>
      <c r="B69" s="1393"/>
      <c r="C69" s="1393"/>
      <c r="D69" s="1393"/>
      <c r="E69" s="412" t="s">
        <v>349</v>
      </c>
      <c r="F69" s="407">
        <v>48</v>
      </c>
      <c r="G69" s="407">
        <v>48</v>
      </c>
      <c r="H69" s="399">
        <f t="shared" si="9"/>
        <v>16</v>
      </c>
      <c r="I69" s="968"/>
      <c r="J69" s="969" t="str">
        <f>IF(I69&lt;=0,"-",H69*I69)</f>
        <v>-</v>
      </c>
      <c r="K69" s="839"/>
      <c r="L69" s="166"/>
    </row>
    <row r="70" spans="1:12" s="167" customFormat="1" ht="20.100000000000001" customHeight="1" x14ac:dyDescent="0.2">
      <c r="A70" s="1390" t="s">
        <v>19</v>
      </c>
      <c r="B70" s="1419"/>
      <c r="C70" s="1419"/>
      <c r="D70" s="1419"/>
      <c r="E70" s="688" t="s">
        <v>302</v>
      </c>
      <c r="F70" s="689">
        <v>48</v>
      </c>
      <c r="G70" s="689">
        <v>48</v>
      </c>
      <c r="H70" s="690">
        <f t="shared" si="9"/>
        <v>16</v>
      </c>
      <c r="I70" s="968"/>
      <c r="J70" s="969" t="str">
        <f t="shared" si="11"/>
        <v>-</v>
      </c>
      <c r="K70" s="839"/>
      <c r="L70" s="166"/>
    </row>
    <row r="71" spans="1:12" s="167" customFormat="1" ht="20.100000000000001" customHeight="1" x14ac:dyDescent="0.2">
      <c r="A71" s="1394" t="s">
        <v>317</v>
      </c>
      <c r="B71" s="1395"/>
      <c r="C71" s="1395"/>
      <c r="D71" s="1395"/>
      <c r="E71" s="353" t="s">
        <v>318</v>
      </c>
      <c r="F71" s="354">
        <v>36</v>
      </c>
      <c r="G71" s="354">
        <v>18</v>
      </c>
      <c r="H71" s="399">
        <f t="shared" si="9"/>
        <v>4.5</v>
      </c>
      <c r="I71" s="968"/>
      <c r="J71" s="969" t="str">
        <f t="shared" si="11"/>
        <v>-</v>
      </c>
      <c r="K71" s="839"/>
      <c r="L71" s="166"/>
    </row>
    <row r="72" spans="1:12" s="167" customFormat="1" ht="45" customHeight="1" x14ac:dyDescent="0.2">
      <c r="A72" s="1394" t="s">
        <v>686</v>
      </c>
      <c r="B72" s="1395"/>
      <c r="C72" s="1395"/>
      <c r="D72" s="1395"/>
      <c r="E72" s="353" t="s">
        <v>688</v>
      </c>
      <c r="F72" s="354">
        <v>24</v>
      </c>
      <c r="G72" s="354">
        <v>15</v>
      </c>
      <c r="H72" s="399">
        <f t="shared" si="9"/>
        <v>2.5</v>
      </c>
      <c r="I72" s="968"/>
      <c r="J72" s="969" t="str">
        <f t="shared" si="11"/>
        <v>-</v>
      </c>
      <c r="K72" s="839"/>
      <c r="L72" s="166"/>
    </row>
    <row r="73" spans="1:12" s="167" customFormat="1" ht="45" customHeight="1" x14ac:dyDescent="0.2">
      <c r="A73" s="1394" t="s">
        <v>687</v>
      </c>
      <c r="B73" s="1395"/>
      <c r="C73" s="1395"/>
      <c r="D73" s="1395"/>
      <c r="E73" s="353" t="s">
        <v>689</v>
      </c>
      <c r="F73" s="354">
        <v>12</v>
      </c>
      <c r="G73" s="354">
        <v>12</v>
      </c>
      <c r="H73" s="399">
        <f t="shared" si="9"/>
        <v>1</v>
      </c>
      <c r="I73" s="968"/>
      <c r="J73" s="969" t="str">
        <f t="shared" si="11"/>
        <v>-</v>
      </c>
      <c r="K73" s="839"/>
      <c r="L73" s="166"/>
    </row>
    <row r="74" spans="1:12" s="96" customFormat="1" ht="45" customHeight="1" x14ac:dyDescent="0.2">
      <c r="A74" s="1390" t="s">
        <v>552</v>
      </c>
      <c r="B74" s="1419"/>
      <c r="C74" s="1419"/>
      <c r="D74" s="1419"/>
      <c r="E74" s="688" t="s">
        <v>273</v>
      </c>
      <c r="F74" s="689">
        <v>48</v>
      </c>
      <c r="G74" s="689">
        <v>48</v>
      </c>
      <c r="H74" s="690">
        <f t="shared" si="9"/>
        <v>16</v>
      </c>
      <c r="I74" s="968"/>
      <c r="J74" s="969" t="str">
        <f t="shared" si="11"/>
        <v>-</v>
      </c>
      <c r="K74" s="839"/>
      <c r="L74" s="166"/>
    </row>
    <row r="75" spans="1:12" s="96" customFormat="1" ht="20.100000000000001" customHeight="1" x14ac:dyDescent="0.2">
      <c r="A75" s="1394" t="s">
        <v>300</v>
      </c>
      <c r="B75" s="1396"/>
      <c r="C75" s="1396"/>
      <c r="D75" s="1396"/>
      <c r="E75" s="353" t="s">
        <v>301</v>
      </c>
      <c r="F75" s="354">
        <v>48</v>
      </c>
      <c r="G75" s="354">
        <v>48</v>
      </c>
      <c r="H75" s="399">
        <f t="shared" si="9"/>
        <v>16</v>
      </c>
      <c r="I75" s="968"/>
      <c r="J75" s="969" t="str">
        <f t="shared" si="11"/>
        <v>-</v>
      </c>
      <c r="K75" s="839"/>
      <c r="L75" s="166"/>
    </row>
    <row r="76" spans="1:12" s="167" customFormat="1" ht="20.100000000000001" customHeight="1" x14ac:dyDescent="0.2">
      <c r="A76" s="1390" t="s">
        <v>16</v>
      </c>
      <c r="B76" s="1419"/>
      <c r="C76" s="1419"/>
      <c r="D76" s="1419"/>
      <c r="E76" s="688" t="s">
        <v>299</v>
      </c>
      <c r="F76" s="689">
        <v>48</v>
      </c>
      <c r="G76" s="689">
        <v>48</v>
      </c>
      <c r="H76" s="690">
        <f t="shared" si="9"/>
        <v>16</v>
      </c>
      <c r="I76" s="968"/>
      <c r="J76" s="969" t="str">
        <f>IF(I76&lt;=0,"-",H76*I76)</f>
        <v>-</v>
      </c>
      <c r="K76" s="839"/>
      <c r="L76" s="166"/>
    </row>
    <row r="77" spans="1:12" s="167" customFormat="1" ht="45" customHeight="1" x14ac:dyDescent="0.2">
      <c r="A77" s="1435" t="s">
        <v>555</v>
      </c>
      <c r="B77" s="1393"/>
      <c r="C77" s="1393"/>
      <c r="D77" s="1393"/>
      <c r="E77" s="413" t="s">
        <v>268</v>
      </c>
      <c r="F77" s="407">
        <v>48</v>
      </c>
      <c r="G77" s="407">
        <v>48</v>
      </c>
      <c r="H77" s="399">
        <f t="shared" si="9"/>
        <v>16</v>
      </c>
      <c r="I77" s="968"/>
      <c r="J77" s="969" t="str">
        <f>IF(I77&lt;=0,"-",H77*I77)</f>
        <v>-</v>
      </c>
      <c r="K77" s="839"/>
      <c r="L77" s="166"/>
    </row>
    <row r="78" spans="1:12" s="167" customFormat="1" ht="45" customHeight="1" x14ac:dyDescent="0.2">
      <c r="A78" s="1413" t="s">
        <v>596</v>
      </c>
      <c r="B78" s="1414"/>
      <c r="C78" s="1414"/>
      <c r="D78" s="1414"/>
      <c r="E78" s="688" t="s">
        <v>597</v>
      </c>
      <c r="F78" s="689">
        <v>24</v>
      </c>
      <c r="G78" s="689">
        <v>18</v>
      </c>
      <c r="H78" s="690">
        <f t="shared" si="9"/>
        <v>3</v>
      </c>
      <c r="I78" s="968"/>
      <c r="J78" s="969" t="str">
        <f>IF(I78&lt;=0,"-",H78*I78)</f>
        <v>-</v>
      </c>
      <c r="K78" s="839"/>
      <c r="L78" s="166"/>
    </row>
    <row r="79" spans="1:12" s="167" customFormat="1" ht="45" customHeight="1" x14ac:dyDescent="0.2">
      <c r="A79" s="1438" t="s">
        <v>470</v>
      </c>
      <c r="B79" s="1439"/>
      <c r="C79" s="1439"/>
      <c r="D79" s="1440"/>
      <c r="E79" s="688" t="s">
        <v>599</v>
      </c>
      <c r="F79" s="689">
        <v>48</v>
      </c>
      <c r="G79" s="689">
        <v>48</v>
      </c>
      <c r="H79" s="690">
        <f t="shared" si="9"/>
        <v>16</v>
      </c>
      <c r="I79" s="968"/>
      <c r="J79" s="969" t="str">
        <f>IF(I79&lt;=0,"-",H79*I79)</f>
        <v>-</v>
      </c>
      <c r="K79" s="839"/>
      <c r="L79" s="166"/>
    </row>
    <row r="80" spans="1:12" s="6" customFormat="1" ht="20.100000000000001" customHeight="1" x14ac:dyDescent="0.2">
      <c r="A80" s="1404" t="s">
        <v>598</v>
      </c>
      <c r="B80" s="1405"/>
      <c r="C80" s="1405"/>
      <c r="D80" s="1406"/>
      <c r="E80" s="700" t="s">
        <v>310</v>
      </c>
      <c r="F80" s="701">
        <v>48</v>
      </c>
      <c r="G80" s="701">
        <v>48</v>
      </c>
      <c r="H80" s="702">
        <f t="shared" si="9"/>
        <v>16</v>
      </c>
      <c r="I80" s="968"/>
      <c r="J80" s="969" t="str">
        <f>IF(I80&lt;=0,"-",H80*I80)</f>
        <v>-</v>
      </c>
      <c r="K80" s="839"/>
      <c r="L80" s="13"/>
    </row>
    <row r="81" spans="1:12" s="6" customFormat="1" ht="20.100000000000001" customHeight="1" x14ac:dyDescent="0.2">
      <c r="A81" s="1399" t="s">
        <v>628</v>
      </c>
      <c r="B81" s="1400"/>
      <c r="C81" s="1400"/>
      <c r="D81" s="1401"/>
      <c r="E81" s="688" t="s">
        <v>305</v>
      </c>
      <c r="F81" s="689">
        <v>36</v>
      </c>
      <c r="G81" s="689">
        <v>36</v>
      </c>
      <c r="H81" s="690">
        <f t="shared" si="9"/>
        <v>9</v>
      </c>
      <c r="I81" s="968"/>
      <c r="J81" s="969" t="str">
        <f t="shared" ref="J81:J95" si="12">IF(I81&lt;=0,"-",H81*I81)</f>
        <v>-</v>
      </c>
      <c r="K81" s="839"/>
      <c r="L81" s="13"/>
    </row>
    <row r="82" spans="1:12" s="167" customFormat="1" ht="20.100000000000001" customHeight="1" x14ac:dyDescent="0.2">
      <c r="A82" s="1422" t="s">
        <v>627</v>
      </c>
      <c r="B82" s="1423"/>
      <c r="C82" s="1423"/>
      <c r="D82" s="1424"/>
      <c r="E82" s="353" t="s">
        <v>348</v>
      </c>
      <c r="F82" s="354">
        <v>24</v>
      </c>
      <c r="G82" s="354">
        <v>18</v>
      </c>
      <c r="H82" s="399">
        <f t="shared" si="9"/>
        <v>3</v>
      </c>
      <c r="I82" s="968"/>
      <c r="J82" s="969" t="str">
        <f t="shared" si="12"/>
        <v>-</v>
      </c>
      <c r="K82" s="839"/>
      <c r="L82" s="166"/>
    </row>
    <row r="83" spans="1:12" s="96" customFormat="1" ht="20.100000000000001" customHeight="1" x14ac:dyDescent="0.2">
      <c r="A83" s="1399" t="s">
        <v>497</v>
      </c>
      <c r="B83" s="1400"/>
      <c r="C83" s="1400"/>
      <c r="D83" s="1401"/>
      <c r="E83" s="688" t="s">
        <v>309</v>
      </c>
      <c r="F83" s="689">
        <v>48</v>
      </c>
      <c r="G83" s="689">
        <v>48</v>
      </c>
      <c r="H83" s="690">
        <f t="shared" si="9"/>
        <v>16</v>
      </c>
      <c r="I83" s="968"/>
      <c r="J83" s="969" t="str">
        <f t="shared" si="12"/>
        <v>-</v>
      </c>
      <c r="K83" s="839"/>
      <c r="L83" s="166"/>
    </row>
    <row r="84" spans="1:12" s="96" customFormat="1" ht="20.100000000000001" customHeight="1" x14ac:dyDescent="0.2">
      <c r="A84" s="1422" t="s">
        <v>938</v>
      </c>
      <c r="B84" s="1423"/>
      <c r="C84" s="1423"/>
      <c r="D84" s="1424"/>
      <c r="E84" s="353" t="s">
        <v>939</v>
      </c>
      <c r="F84" s="354">
        <v>48</v>
      </c>
      <c r="G84" s="354">
        <v>48</v>
      </c>
      <c r="H84" s="399">
        <f t="shared" si="9"/>
        <v>16</v>
      </c>
      <c r="I84" s="968"/>
      <c r="J84" s="969" t="str">
        <f t="shared" si="12"/>
        <v>-</v>
      </c>
      <c r="K84" s="839"/>
      <c r="L84" s="166"/>
    </row>
    <row r="85" spans="1:12" s="96" customFormat="1" ht="20.100000000000001" customHeight="1" x14ac:dyDescent="0.2">
      <c r="A85" s="1399" t="s">
        <v>22</v>
      </c>
      <c r="B85" s="1400"/>
      <c r="C85" s="1400"/>
      <c r="D85" s="1401"/>
      <c r="E85" s="688" t="s">
        <v>313</v>
      </c>
      <c r="F85" s="689">
        <v>48</v>
      </c>
      <c r="G85" s="689">
        <v>48</v>
      </c>
      <c r="H85" s="690">
        <f t="shared" si="9"/>
        <v>16</v>
      </c>
      <c r="I85" s="968"/>
      <c r="J85" s="969" t="str">
        <f t="shared" si="12"/>
        <v>-</v>
      </c>
      <c r="K85" s="839"/>
      <c r="L85" s="166"/>
    </row>
    <row r="86" spans="1:12" s="96" customFormat="1" ht="20.100000000000001" customHeight="1" x14ac:dyDescent="0.2">
      <c r="A86" s="1422" t="s">
        <v>60</v>
      </c>
      <c r="B86" s="1423"/>
      <c r="C86" s="1423"/>
      <c r="D86" s="1424"/>
      <c r="E86" s="353" t="s">
        <v>280</v>
      </c>
      <c r="F86" s="354">
        <v>60</v>
      </c>
      <c r="G86" s="354">
        <v>44</v>
      </c>
      <c r="H86" s="399">
        <f t="shared" si="9"/>
        <v>18.333333333333332</v>
      </c>
      <c r="I86" s="968"/>
      <c r="J86" s="969" t="str">
        <f t="shared" si="12"/>
        <v>-</v>
      </c>
      <c r="K86" s="839"/>
      <c r="L86" s="166"/>
    </row>
    <row r="87" spans="1:12" s="167" customFormat="1" ht="20.100000000000001" customHeight="1" x14ac:dyDescent="0.2">
      <c r="A87" s="1399" t="s">
        <v>162</v>
      </c>
      <c r="B87" s="1400"/>
      <c r="C87" s="1400"/>
      <c r="D87" s="1401"/>
      <c r="E87" s="688" t="s">
        <v>314</v>
      </c>
      <c r="F87" s="689">
        <v>42</v>
      </c>
      <c r="G87" s="689">
        <v>36</v>
      </c>
      <c r="H87" s="690">
        <f t="shared" si="9"/>
        <v>10.5</v>
      </c>
      <c r="I87" s="968"/>
      <c r="J87" s="969" t="str">
        <f t="shared" si="12"/>
        <v>-</v>
      </c>
      <c r="K87" s="839"/>
      <c r="L87" s="166"/>
    </row>
    <row r="88" spans="1:12" s="167" customFormat="1" ht="20.100000000000001" customHeight="1" x14ac:dyDescent="0.2">
      <c r="A88" s="1422" t="s">
        <v>616</v>
      </c>
      <c r="B88" s="1423"/>
      <c r="C88" s="1423"/>
      <c r="D88" s="1424"/>
      <c r="E88" s="353" t="s">
        <v>350</v>
      </c>
      <c r="F88" s="354">
        <v>48</v>
      </c>
      <c r="G88" s="354">
        <v>48</v>
      </c>
      <c r="H88" s="399">
        <f t="shared" si="9"/>
        <v>16</v>
      </c>
      <c r="I88" s="968"/>
      <c r="J88" s="969" t="str">
        <f t="shared" si="12"/>
        <v>-</v>
      </c>
      <c r="K88" s="839"/>
      <c r="L88" s="166"/>
    </row>
    <row r="89" spans="1:12" s="167" customFormat="1" ht="45" customHeight="1" x14ac:dyDescent="0.2">
      <c r="A89" s="1399" t="s">
        <v>617</v>
      </c>
      <c r="B89" s="1400"/>
      <c r="C89" s="1400"/>
      <c r="D89" s="1401"/>
      <c r="E89" s="688" t="s">
        <v>354</v>
      </c>
      <c r="F89" s="689">
        <v>48</v>
      </c>
      <c r="G89" s="689">
        <v>48</v>
      </c>
      <c r="H89" s="690">
        <f t="shared" si="9"/>
        <v>16</v>
      </c>
      <c r="I89" s="968"/>
      <c r="J89" s="969" t="str">
        <f t="shared" si="12"/>
        <v>-</v>
      </c>
      <c r="K89" s="839"/>
      <c r="L89" s="166"/>
    </row>
    <row r="90" spans="1:12" s="167" customFormat="1" ht="20.100000000000001" customHeight="1" x14ac:dyDescent="0.2">
      <c r="A90" s="1422" t="s">
        <v>15</v>
      </c>
      <c r="B90" s="1423"/>
      <c r="C90" s="1423"/>
      <c r="D90" s="1424"/>
      <c r="E90" s="353" t="s">
        <v>270</v>
      </c>
      <c r="F90" s="354">
        <v>48</v>
      </c>
      <c r="G90" s="354">
        <v>48</v>
      </c>
      <c r="H90" s="399">
        <f t="shared" si="9"/>
        <v>16</v>
      </c>
      <c r="I90" s="968"/>
      <c r="J90" s="969" t="str">
        <f t="shared" si="12"/>
        <v>-</v>
      </c>
      <c r="K90" s="839"/>
      <c r="L90" s="166"/>
    </row>
    <row r="91" spans="1:12" s="167" customFormat="1" ht="20.100000000000001" customHeight="1" x14ac:dyDescent="0.2">
      <c r="A91" s="1399" t="s">
        <v>557</v>
      </c>
      <c r="B91" s="1400"/>
      <c r="C91" s="1400"/>
      <c r="D91" s="1401"/>
      <c r="E91" s="688" t="s">
        <v>271</v>
      </c>
      <c r="F91" s="689">
        <v>24</v>
      </c>
      <c r="G91" s="689">
        <v>18</v>
      </c>
      <c r="H91" s="690">
        <f t="shared" si="9"/>
        <v>3</v>
      </c>
      <c r="I91" s="968"/>
      <c r="J91" s="969" t="str">
        <f t="shared" si="12"/>
        <v>-</v>
      </c>
      <c r="K91" s="839"/>
      <c r="L91" s="166"/>
    </row>
    <row r="92" spans="1:12" s="96" customFormat="1" ht="20.100000000000001" customHeight="1" x14ac:dyDescent="0.2">
      <c r="A92" s="1422" t="s">
        <v>284</v>
      </c>
      <c r="B92" s="1423"/>
      <c r="C92" s="1423"/>
      <c r="D92" s="1424"/>
      <c r="E92" s="353" t="s">
        <v>282</v>
      </c>
      <c r="F92" s="354">
        <v>48</v>
      </c>
      <c r="G92" s="354">
        <v>54</v>
      </c>
      <c r="H92" s="399">
        <f t="shared" si="9"/>
        <v>18</v>
      </c>
      <c r="I92" s="968"/>
      <c r="J92" s="969" t="str">
        <f t="shared" si="12"/>
        <v>-</v>
      </c>
      <c r="K92" s="839"/>
      <c r="L92" s="166"/>
    </row>
    <row r="93" spans="1:12" s="96" customFormat="1" ht="20.100000000000001" customHeight="1" x14ac:dyDescent="0.2">
      <c r="A93" s="1399" t="s">
        <v>285</v>
      </c>
      <c r="B93" s="1400"/>
      <c r="C93" s="1400"/>
      <c r="D93" s="1401"/>
      <c r="E93" s="688" t="s">
        <v>283</v>
      </c>
      <c r="F93" s="689">
        <v>48</v>
      </c>
      <c r="G93" s="689">
        <v>54</v>
      </c>
      <c r="H93" s="690">
        <f t="shared" si="9"/>
        <v>18</v>
      </c>
      <c r="I93" s="968"/>
      <c r="J93" s="969" t="str">
        <f t="shared" si="12"/>
        <v>-</v>
      </c>
      <c r="K93" s="839"/>
      <c r="L93" s="166"/>
    </row>
    <row r="94" spans="1:12" s="96" customFormat="1" ht="45" customHeight="1" x14ac:dyDescent="0.2">
      <c r="A94" s="1444" t="s">
        <v>691</v>
      </c>
      <c r="B94" s="1423"/>
      <c r="C94" s="1423"/>
      <c r="D94" s="1424"/>
      <c r="E94" s="353" t="s">
        <v>288</v>
      </c>
      <c r="F94" s="354">
        <v>72</v>
      </c>
      <c r="G94" s="354">
        <v>24</v>
      </c>
      <c r="H94" s="399">
        <f t="shared" si="9"/>
        <v>12</v>
      </c>
      <c r="I94" s="968"/>
      <c r="J94" s="969" t="str">
        <f t="shared" si="12"/>
        <v>-</v>
      </c>
      <c r="K94" s="839"/>
      <c r="L94" s="166"/>
    </row>
    <row r="95" spans="1:12" s="96" customFormat="1" ht="20.100000000000001" customHeight="1" thickBot="1" x14ac:dyDescent="0.25">
      <c r="A95" s="1394" t="s">
        <v>23</v>
      </c>
      <c r="B95" s="1396"/>
      <c r="C95" s="1396"/>
      <c r="D95" s="1396"/>
      <c r="E95" s="353" t="s">
        <v>306</v>
      </c>
      <c r="F95" s="354">
        <v>48</v>
      </c>
      <c r="G95" s="354">
        <v>48</v>
      </c>
      <c r="H95" s="399">
        <f t="shared" si="9"/>
        <v>16</v>
      </c>
      <c r="I95" s="968"/>
      <c r="J95" s="969" t="str">
        <f t="shared" si="12"/>
        <v>-</v>
      </c>
      <c r="K95" s="839"/>
      <c r="L95" s="166"/>
    </row>
    <row r="96" spans="1:12" s="96" customFormat="1" ht="24.95" customHeight="1" x14ac:dyDescent="0.2">
      <c r="A96" s="1441" t="s">
        <v>553</v>
      </c>
      <c r="B96" s="1442"/>
      <c r="C96" s="1442"/>
      <c r="D96" s="1442"/>
      <c r="E96" s="1442"/>
      <c r="F96" s="1442"/>
      <c r="G96" s="1442"/>
      <c r="H96" s="1442"/>
      <c r="I96" s="1442"/>
      <c r="J96" s="1442"/>
      <c r="K96" s="1443"/>
      <c r="L96" s="166"/>
    </row>
    <row r="97" spans="1:12" s="6" customFormat="1" ht="20.100000000000001" customHeight="1" x14ac:dyDescent="0.2">
      <c r="A97" s="1394" t="s">
        <v>706</v>
      </c>
      <c r="B97" s="1395"/>
      <c r="C97" s="1395"/>
      <c r="D97" s="1395"/>
      <c r="E97" s="353" t="s">
        <v>868</v>
      </c>
      <c r="F97" s="354">
        <v>36</v>
      </c>
      <c r="G97" s="354">
        <v>24</v>
      </c>
      <c r="H97" s="399">
        <f t="shared" ref="H97:H115" si="13">(F97*G97)/144</f>
        <v>6</v>
      </c>
      <c r="I97" s="968"/>
      <c r="J97" s="969" t="str">
        <f>IF(I97&lt;=0,"-",H97*I97)</f>
        <v>-</v>
      </c>
      <c r="K97" s="839"/>
      <c r="L97" s="13"/>
    </row>
    <row r="98" spans="1:12" s="167" customFormat="1" ht="20.100000000000001" customHeight="1" x14ac:dyDescent="0.2">
      <c r="A98" s="1390" t="s">
        <v>618</v>
      </c>
      <c r="B98" s="1419"/>
      <c r="C98" s="1419"/>
      <c r="D98" s="1419"/>
      <c r="E98" s="688" t="s">
        <v>356</v>
      </c>
      <c r="F98" s="689">
        <v>48</v>
      </c>
      <c r="G98" s="689">
        <v>66</v>
      </c>
      <c r="H98" s="690">
        <f t="shared" si="13"/>
        <v>22</v>
      </c>
      <c r="I98" s="968"/>
      <c r="J98" s="969" t="str">
        <f>IF(I98&lt;=0,"-",H98*I98)</f>
        <v>-</v>
      </c>
      <c r="K98" s="839"/>
      <c r="L98" s="166"/>
    </row>
    <row r="99" spans="1:12" s="167" customFormat="1" ht="20.100000000000001" customHeight="1" x14ac:dyDescent="0.2">
      <c r="A99" s="1390" t="s">
        <v>629</v>
      </c>
      <c r="B99" s="1419"/>
      <c r="C99" s="1419"/>
      <c r="D99" s="1419"/>
      <c r="E99" s="688" t="s">
        <v>356</v>
      </c>
      <c r="F99" s="689">
        <v>36</v>
      </c>
      <c r="G99" s="689">
        <v>48</v>
      </c>
      <c r="H99" s="690">
        <f t="shared" si="13"/>
        <v>12</v>
      </c>
      <c r="I99" s="968"/>
      <c r="J99" s="969"/>
      <c r="K99" s="839"/>
      <c r="L99" s="166"/>
    </row>
    <row r="100" spans="1:12" s="167" customFormat="1" ht="20.100000000000001" customHeight="1" x14ac:dyDescent="0.2">
      <c r="A100" s="1394" t="s">
        <v>619</v>
      </c>
      <c r="B100" s="1396"/>
      <c r="C100" s="1396"/>
      <c r="D100" s="1396"/>
      <c r="E100" s="353" t="s">
        <v>355</v>
      </c>
      <c r="F100" s="354">
        <v>48</v>
      </c>
      <c r="G100" s="354">
        <v>66</v>
      </c>
      <c r="H100" s="399">
        <f t="shared" si="13"/>
        <v>22</v>
      </c>
      <c r="I100" s="968"/>
      <c r="J100" s="969" t="str">
        <f>IF(I100&lt;=0,"-",H100*I100)</f>
        <v>-</v>
      </c>
      <c r="K100" s="839"/>
      <c r="L100" s="166"/>
    </row>
    <row r="101" spans="1:12" s="167" customFormat="1" ht="20.100000000000001" customHeight="1" x14ac:dyDescent="0.2">
      <c r="A101" s="1394" t="s">
        <v>620</v>
      </c>
      <c r="B101" s="1396"/>
      <c r="C101" s="1396"/>
      <c r="D101" s="1396"/>
      <c r="E101" s="353" t="s">
        <v>355</v>
      </c>
      <c r="F101" s="354">
        <v>36</v>
      </c>
      <c r="G101" s="354">
        <v>48</v>
      </c>
      <c r="H101" s="399">
        <f t="shared" si="13"/>
        <v>12</v>
      </c>
      <c r="I101" s="968"/>
      <c r="J101" s="969" t="str">
        <f>IF(I101&lt;=0,"-",H101*I101)</f>
        <v>-</v>
      </c>
      <c r="K101" s="839"/>
      <c r="L101" s="166"/>
    </row>
    <row r="102" spans="1:12" s="167" customFormat="1" ht="20.100000000000001" customHeight="1" x14ac:dyDescent="0.2">
      <c r="A102" s="1436" t="s">
        <v>87</v>
      </c>
      <c r="B102" s="1437"/>
      <c r="C102" s="1437"/>
      <c r="D102" s="1437"/>
      <c r="E102" s="688" t="s">
        <v>332</v>
      </c>
      <c r="F102" s="689">
        <v>36</v>
      </c>
      <c r="G102" s="689">
        <v>54</v>
      </c>
      <c r="H102" s="690">
        <f t="shared" si="13"/>
        <v>13.5</v>
      </c>
      <c r="I102" s="968"/>
      <c r="J102" s="969" t="str">
        <f>IF(I102&lt;=0,"-",H102*I102)</f>
        <v>-</v>
      </c>
      <c r="K102" s="839"/>
      <c r="L102" s="166"/>
    </row>
    <row r="103" spans="1:12" s="167" customFormat="1" ht="20.100000000000001" customHeight="1" x14ac:dyDescent="0.2">
      <c r="A103" s="1394" t="s">
        <v>17</v>
      </c>
      <c r="B103" s="1396"/>
      <c r="C103" s="1396"/>
      <c r="D103" s="1396"/>
      <c r="E103" s="353" t="s">
        <v>330</v>
      </c>
      <c r="F103" s="354">
        <v>36</v>
      </c>
      <c r="G103" s="354">
        <v>48</v>
      </c>
      <c r="H103" s="399">
        <f t="shared" si="13"/>
        <v>12</v>
      </c>
      <c r="I103" s="968"/>
      <c r="J103" s="969" t="str">
        <f>IF(I103&lt;=0,"-",H103*I103)</f>
        <v>-</v>
      </c>
      <c r="K103" s="839"/>
      <c r="L103" s="166"/>
    </row>
    <row r="104" spans="1:12" s="167" customFormat="1" ht="20.100000000000001" customHeight="1" x14ac:dyDescent="0.2">
      <c r="A104" s="1390" t="s">
        <v>18</v>
      </c>
      <c r="B104" s="1419"/>
      <c r="C104" s="1419"/>
      <c r="D104" s="1419"/>
      <c r="E104" s="688" t="s">
        <v>331</v>
      </c>
      <c r="F104" s="689">
        <v>36</v>
      </c>
      <c r="G104" s="689">
        <v>48</v>
      </c>
      <c r="H104" s="690">
        <f t="shared" si="13"/>
        <v>12</v>
      </c>
      <c r="I104" s="968"/>
      <c r="J104" s="969" t="str">
        <f>IF(I104&lt;=0,"-",H104*I104)</f>
        <v>-</v>
      </c>
      <c r="K104" s="839"/>
      <c r="L104" s="166"/>
    </row>
    <row r="105" spans="1:12" s="96" customFormat="1" ht="45" customHeight="1" x14ac:dyDescent="0.2">
      <c r="A105" s="1407" t="s">
        <v>621</v>
      </c>
      <c r="B105" s="1408"/>
      <c r="C105" s="1408"/>
      <c r="D105" s="1408"/>
      <c r="E105" s="408" t="s">
        <v>294</v>
      </c>
      <c r="F105" s="354">
        <v>48</v>
      </c>
      <c r="G105" s="354">
        <v>48</v>
      </c>
      <c r="H105" s="399">
        <f t="shared" si="13"/>
        <v>16</v>
      </c>
      <c r="I105" s="968"/>
      <c r="J105" s="969" t="str">
        <f t="shared" ref="J105:J110" si="14">IF(I105&lt;=0,"-",H105*I105)</f>
        <v>-</v>
      </c>
      <c r="K105" s="839"/>
      <c r="L105" s="166"/>
    </row>
    <row r="106" spans="1:12" s="96" customFormat="1" ht="45" customHeight="1" x14ac:dyDescent="0.2">
      <c r="A106" s="1407" t="s">
        <v>649</v>
      </c>
      <c r="B106" s="1408"/>
      <c r="C106" s="1408"/>
      <c r="D106" s="1408"/>
      <c r="E106" s="408" t="s">
        <v>294</v>
      </c>
      <c r="F106" s="354">
        <v>36</v>
      </c>
      <c r="G106" s="354">
        <v>36</v>
      </c>
      <c r="H106" s="399">
        <f t="shared" si="13"/>
        <v>9</v>
      </c>
      <c r="I106" s="968"/>
      <c r="J106" s="969" t="str">
        <f t="shared" si="14"/>
        <v>-</v>
      </c>
      <c r="K106" s="839"/>
      <c r="L106" s="166"/>
    </row>
    <row r="107" spans="1:12" s="96" customFormat="1" ht="45" customHeight="1" x14ac:dyDescent="0.2">
      <c r="A107" s="1390" t="s">
        <v>622</v>
      </c>
      <c r="B107" s="1391"/>
      <c r="C107" s="1391"/>
      <c r="D107" s="1391"/>
      <c r="E107" s="695" t="s">
        <v>329</v>
      </c>
      <c r="F107" s="689">
        <v>48</v>
      </c>
      <c r="G107" s="689">
        <v>60</v>
      </c>
      <c r="H107" s="690">
        <f t="shared" si="13"/>
        <v>20</v>
      </c>
      <c r="I107" s="968"/>
      <c r="J107" s="969" t="str">
        <f t="shared" si="14"/>
        <v>-</v>
      </c>
      <c r="K107" s="839"/>
      <c r="L107" s="166"/>
    </row>
    <row r="108" spans="1:12" s="96" customFormat="1" ht="45" customHeight="1" x14ac:dyDescent="0.2">
      <c r="A108" s="1488" t="s">
        <v>650</v>
      </c>
      <c r="B108" s="1489"/>
      <c r="C108" s="1489"/>
      <c r="D108" s="1489"/>
      <c r="E108" s="695" t="s">
        <v>329</v>
      </c>
      <c r="F108" s="689">
        <v>36</v>
      </c>
      <c r="G108" s="689">
        <v>48</v>
      </c>
      <c r="H108" s="690">
        <f t="shared" si="13"/>
        <v>12</v>
      </c>
      <c r="I108" s="968"/>
      <c r="J108" s="969" t="str">
        <f t="shared" si="14"/>
        <v>-</v>
      </c>
      <c r="K108" s="839"/>
      <c r="L108" s="166"/>
    </row>
    <row r="109" spans="1:12" s="96" customFormat="1" ht="45" customHeight="1" x14ac:dyDescent="0.2">
      <c r="A109" s="1394" t="s">
        <v>663</v>
      </c>
      <c r="B109" s="1395"/>
      <c r="C109" s="1395"/>
      <c r="D109" s="1395"/>
      <c r="E109" s="408" t="s">
        <v>415</v>
      </c>
      <c r="F109" s="354">
        <v>48</v>
      </c>
      <c r="G109" s="354">
        <v>60</v>
      </c>
      <c r="H109" s="399">
        <f t="shared" si="13"/>
        <v>20</v>
      </c>
      <c r="I109" s="968"/>
      <c r="J109" s="969" t="str">
        <f t="shared" si="14"/>
        <v>-</v>
      </c>
      <c r="K109" s="839"/>
      <c r="L109" s="166"/>
    </row>
    <row r="110" spans="1:12" s="96" customFormat="1" ht="45" customHeight="1" x14ac:dyDescent="0.2">
      <c r="A110" s="1394" t="s">
        <v>664</v>
      </c>
      <c r="B110" s="1395"/>
      <c r="C110" s="1395"/>
      <c r="D110" s="1395"/>
      <c r="E110" s="408" t="s">
        <v>415</v>
      </c>
      <c r="F110" s="354">
        <v>36</v>
      </c>
      <c r="G110" s="354">
        <v>48</v>
      </c>
      <c r="H110" s="399">
        <f t="shared" si="13"/>
        <v>12</v>
      </c>
      <c r="I110" s="968"/>
      <c r="J110" s="969" t="str">
        <f t="shared" si="14"/>
        <v>-</v>
      </c>
      <c r="K110" s="839"/>
      <c r="L110" s="166"/>
    </row>
    <row r="111" spans="1:12" s="96" customFormat="1" ht="20.100000000000001" customHeight="1" x14ac:dyDescent="0.2">
      <c r="A111" s="1390" t="s">
        <v>623</v>
      </c>
      <c r="B111" s="1419"/>
      <c r="C111" s="1419"/>
      <c r="D111" s="1419"/>
      <c r="E111" s="688" t="s">
        <v>326</v>
      </c>
      <c r="F111" s="689">
        <v>48</v>
      </c>
      <c r="G111" s="689">
        <v>48</v>
      </c>
      <c r="H111" s="690">
        <f t="shared" si="13"/>
        <v>16</v>
      </c>
      <c r="I111" s="968"/>
      <c r="J111" s="969" t="str">
        <f>IF(I111&lt;=0,"-",H111*I111)</f>
        <v>-</v>
      </c>
      <c r="K111" s="839"/>
      <c r="L111" s="166"/>
    </row>
    <row r="112" spans="1:12" s="96" customFormat="1" ht="20.100000000000001" customHeight="1" x14ac:dyDescent="0.2">
      <c r="A112" s="1479" t="s">
        <v>624</v>
      </c>
      <c r="B112" s="1391"/>
      <c r="C112" s="1391"/>
      <c r="D112" s="1391"/>
      <c r="E112" s="688" t="s">
        <v>326</v>
      </c>
      <c r="F112" s="689">
        <v>36</v>
      </c>
      <c r="G112" s="689">
        <v>36</v>
      </c>
      <c r="H112" s="690">
        <f t="shared" si="13"/>
        <v>9</v>
      </c>
      <c r="I112" s="968"/>
      <c r="J112" s="969" t="str">
        <f t="shared" ref="J112:J118" si="15">IF(I112&lt;=0,"-",H112*I112)</f>
        <v>-</v>
      </c>
      <c r="K112" s="839"/>
      <c r="L112" s="166"/>
    </row>
    <row r="113" spans="1:12" s="96" customFormat="1" ht="45" customHeight="1" x14ac:dyDescent="0.2">
      <c r="A113" s="1407" t="s">
        <v>625</v>
      </c>
      <c r="B113" s="1408"/>
      <c r="C113" s="1408"/>
      <c r="D113" s="1408"/>
      <c r="E113" s="408" t="s">
        <v>290</v>
      </c>
      <c r="F113" s="354">
        <v>48</v>
      </c>
      <c r="G113" s="354">
        <v>48</v>
      </c>
      <c r="H113" s="399">
        <f t="shared" si="13"/>
        <v>16</v>
      </c>
      <c r="I113" s="968"/>
      <c r="J113" s="969" t="str">
        <f t="shared" si="15"/>
        <v>-</v>
      </c>
      <c r="K113" s="839"/>
      <c r="L113" s="166"/>
    </row>
    <row r="114" spans="1:12" s="96" customFormat="1" ht="45" customHeight="1" x14ac:dyDescent="0.2">
      <c r="A114" s="1413" t="s">
        <v>707</v>
      </c>
      <c r="B114" s="1414"/>
      <c r="C114" s="1414"/>
      <c r="D114" s="1414"/>
      <c r="E114" s="688" t="s">
        <v>327</v>
      </c>
      <c r="F114" s="689">
        <v>48</v>
      </c>
      <c r="G114" s="689">
        <v>42</v>
      </c>
      <c r="H114" s="690">
        <f t="shared" si="13"/>
        <v>14</v>
      </c>
      <c r="I114" s="968"/>
      <c r="J114" s="969" t="str">
        <f t="shared" si="15"/>
        <v>-</v>
      </c>
      <c r="K114" s="839"/>
      <c r="L114" s="166"/>
    </row>
    <row r="115" spans="1:12" s="96" customFormat="1" ht="45" customHeight="1" x14ac:dyDescent="0.2">
      <c r="A115" s="1407" t="s">
        <v>651</v>
      </c>
      <c r="B115" s="1408"/>
      <c r="C115" s="1408"/>
      <c r="D115" s="1408"/>
      <c r="E115" s="408" t="s">
        <v>291</v>
      </c>
      <c r="F115" s="354">
        <v>48</v>
      </c>
      <c r="G115" s="354">
        <v>48</v>
      </c>
      <c r="H115" s="399">
        <f t="shared" si="13"/>
        <v>16</v>
      </c>
      <c r="I115" s="968"/>
      <c r="J115" s="969" t="str">
        <f t="shared" si="15"/>
        <v>-</v>
      </c>
      <c r="K115" s="839"/>
      <c r="L115" s="166"/>
    </row>
    <row r="116" spans="1:12" s="96" customFormat="1" ht="20.100000000000001" customHeight="1" x14ac:dyDescent="0.2">
      <c r="A116" s="1390" t="s">
        <v>556</v>
      </c>
      <c r="B116" s="1391"/>
      <c r="C116" s="1391"/>
      <c r="D116" s="1391"/>
      <c r="E116" s="688" t="s">
        <v>328</v>
      </c>
      <c r="F116" s="689">
        <v>36</v>
      </c>
      <c r="G116" s="689">
        <v>30</v>
      </c>
      <c r="H116" s="690">
        <f>(F116*G116)/144</f>
        <v>7.5</v>
      </c>
      <c r="I116" s="968"/>
      <c r="J116" s="969" t="str">
        <f t="shared" si="15"/>
        <v>-</v>
      </c>
      <c r="K116" s="839"/>
      <c r="L116" s="166"/>
    </row>
    <row r="117" spans="1:12" s="96" customFormat="1" ht="45" customHeight="1" x14ac:dyDescent="0.2">
      <c r="A117" s="1407" t="s">
        <v>626</v>
      </c>
      <c r="B117" s="1408"/>
      <c r="C117" s="1408"/>
      <c r="D117" s="1408"/>
      <c r="E117" s="408" t="s">
        <v>292</v>
      </c>
      <c r="F117" s="354">
        <v>48</v>
      </c>
      <c r="G117" s="354">
        <v>48</v>
      </c>
      <c r="H117" s="399">
        <f>(F117*G117)/144</f>
        <v>16</v>
      </c>
      <c r="I117" s="968"/>
      <c r="J117" s="969" t="str">
        <f t="shared" si="15"/>
        <v>-</v>
      </c>
      <c r="K117" s="839"/>
      <c r="L117" s="166"/>
    </row>
    <row r="118" spans="1:12" s="96" customFormat="1" ht="20.100000000000001" customHeight="1" x14ac:dyDescent="0.2">
      <c r="A118" s="1390" t="s">
        <v>21</v>
      </c>
      <c r="B118" s="1419"/>
      <c r="C118" s="1419"/>
      <c r="D118" s="1419"/>
      <c r="E118" s="688" t="s">
        <v>339</v>
      </c>
      <c r="F118" s="689">
        <v>24</v>
      </c>
      <c r="G118" s="689">
        <v>36</v>
      </c>
      <c r="H118" s="690">
        <f>(F118*G118)/144</f>
        <v>6</v>
      </c>
      <c r="I118" s="968"/>
      <c r="J118" s="969" t="str">
        <f t="shared" si="15"/>
        <v>-</v>
      </c>
      <c r="K118" s="839"/>
      <c r="L118" s="166"/>
    </row>
    <row r="119" spans="1:12" s="96" customFormat="1" ht="45" customHeight="1" x14ac:dyDescent="0.2">
      <c r="A119" s="1394" t="s">
        <v>656</v>
      </c>
      <c r="B119" s="1395"/>
      <c r="C119" s="1395"/>
      <c r="D119" s="1395"/>
      <c r="E119" s="353" t="s">
        <v>338</v>
      </c>
      <c r="F119" s="354">
        <v>48</v>
      </c>
      <c r="G119" s="354">
        <v>60</v>
      </c>
      <c r="H119" s="399">
        <f>(F119*G119)/144</f>
        <v>20</v>
      </c>
      <c r="I119" s="968"/>
      <c r="J119" s="969" t="str">
        <f t="shared" ref="J119:J128" si="16">IF(I119&lt;=0,"-",H119*I119)</f>
        <v>-</v>
      </c>
      <c r="K119" s="839"/>
      <c r="L119" s="166"/>
    </row>
    <row r="120" spans="1:12" s="96" customFormat="1" ht="45" customHeight="1" thickBot="1" x14ac:dyDescent="0.25">
      <c r="A120" s="1482" t="s">
        <v>655</v>
      </c>
      <c r="B120" s="1490"/>
      <c r="C120" s="1490"/>
      <c r="D120" s="1490"/>
      <c r="E120" s="355" t="s">
        <v>337</v>
      </c>
      <c r="F120" s="356">
        <v>36</v>
      </c>
      <c r="G120" s="356">
        <v>12</v>
      </c>
      <c r="H120" s="400">
        <f>(F120*G120)/144</f>
        <v>3</v>
      </c>
      <c r="I120" s="964"/>
      <c r="J120" s="965" t="str">
        <f t="shared" si="16"/>
        <v>-</v>
      </c>
      <c r="K120" s="842"/>
      <c r="L120" s="166"/>
    </row>
    <row r="121" spans="1:12" s="96" customFormat="1" ht="24.95" customHeight="1" thickBot="1" x14ac:dyDescent="0.25">
      <c r="A121" s="1452" t="s">
        <v>544</v>
      </c>
      <c r="B121" s="1453"/>
      <c r="C121" s="1453"/>
      <c r="D121" s="1453"/>
      <c r="E121" s="1453"/>
      <c r="F121" s="1453"/>
      <c r="G121" s="1453"/>
      <c r="H121" s="1453"/>
      <c r="I121" s="1453"/>
      <c r="J121" s="1453"/>
      <c r="K121" s="1454"/>
      <c r="L121" s="166"/>
    </row>
    <row r="122" spans="1:12" s="96" customFormat="1" ht="20.100000000000001" customHeight="1" x14ac:dyDescent="0.2">
      <c r="A122" s="1450" t="s">
        <v>498</v>
      </c>
      <c r="B122" s="1451"/>
      <c r="C122" s="1451"/>
      <c r="D122" s="1451"/>
      <c r="E122" s="367" t="s">
        <v>344</v>
      </c>
      <c r="F122" s="352">
        <v>48</v>
      </c>
      <c r="G122" s="352">
        <v>30</v>
      </c>
      <c r="H122" s="398">
        <f t="shared" ref="H122:H127" si="17">(F122*G122)/144</f>
        <v>10</v>
      </c>
      <c r="I122" s="966"/>
      <c r="J122" s="967" t="str">
        <f t="shared" si="16"/>
        <v>-</v>
      </c>
      <c r="K122" s="838"/>
      <c r="L122" s="166"/>
    </row>
    <row r="123" spans="1:12" s="96" customFormat="1" ht="20.100000000000001" customHeight="1" x14ac:dyDescent="0.2">
      <c r="A123" s="1394" t="s">
        <v>499</v>
      </c>
      <c r="B123" s="1396"/>
      <c r="C123" s="1396"/>
      <c r="D123" s="1396"/>
      <c r="E123" s="353" t="s">
        <v>345</v>
      </c>
      <c r="F123" s="354">
        <v>60</v>
      </c>
      <c r="G123" s="354">
        <v>30</v>
      </c>
      <c r="H123" s="399">
        <f t="shared" si="17"/>
        <v>12.5</v>
      </c>
      <c r="I123" s="968"/>
      <c r="J123" s="969" t="str">
        <f t="shared" si="16"/>
        <v>-</v>
      </c>
      <c r="K123" s="839"/>
      <c r="L123" s="166"/>
    </row>
    <row r="124" spans="1:12" s="96" customFormat="1" ht="20.100000000000001" customHeight="1" x14ac:dyDescent="0.2">
      <c r="A124" s="1394" t="s">
        <v>346</v>
      </c>
      <c r="B124" s="1396"/>
      <c r="C124" s="1396"/>
      <c r="D124" s="1396"/>
      <c r="E124" s="353" t="s">
        <v>347</v>
      </c>
      <c r="F124" s="354">
        <v>60</v>
      </c>
      <c r="G124" s="354">
        <v>30</v>
      </c>
      <c r="H124" s="399">
        <f t="shared" si="17"/>
        <v>12.5</v>
      </c>
      <c r="I124" s="968"/>
      <c r="J124" s="969" t="str">
        <f t="shared" si="16"/>
        <v>-</v>
      </c>
      <c r="K124" s="839"/>
      <c r="L124" s="166"/>
    </row>
    <row r="125" spans="1:12" s="96" customFormat="1" ht="45" customHeight="1" x14ac:dyDescent="0.2">
      <c r="A125" s="1394" t="s">
        <v>393</v>
      </c>
      <c r="B125" s="1396"/>
      <c r="C125" s="1396"/>
      <c r="D125" s="1396"/>
      <c r="E125" s="353" t="s">
        <v>394</v>
      </c>
      <c r="F125" s="354">
        <v>48</v>
      </c>
      <c r="G125" s="354">
        <v>30</v>
      </c>
      <c r="H125" s="399">
        <f t="shared" si="17"/>
        <v>10</v>
      </c>
      <c r="I125" s="968"/>
      <c r="J125" s="969" t="str">
        <f t="shared" si="16"/>
        <v>-</v>
      </c>
      <c r="K125" s="839"/>
      <c r="L125" s="166"/>
    </row>
    <row r="126" spans="1:12" s="96" customFormat="1" ht="20.100000000000001" customHeight="1" x14ac:dyDescent="0.2">
      <c r="A126" s="1394" t="s">
        <v>24</v>
      </c>
      <c r="B126" s="1396"/>
      <c r="C126" s="1396"/>
      <c r="D126" s="1396"/>
      <c r="E126" s="353" t="s">
        <v>352</v>
      </c>
      <c r="F126" s="354">
        <v>60</v>
      </c>
      <c r="G126" s="354">
        <v>48</v>
      </c>
      <c r="H126" s="399">
        <f t="shared" si="17"/>
        <v>20</v>
      </c>
      <c r="I126" s="968"/>
      <c r="J126" s="969" t="str">
        <f>IF(I126&lt;=0,"-",H126*I126)</f>
        <v>-</v>
      </c>
      <c r="K126" s="839"/>
      <c r="L126" s="166"/>
    </row>
    <row r="127" spans="1:12" s="96" customFormat="1" ht="20.100000000000001" customHeight="1" x14ac:dyDescent="0.2">
      <c r="A127" s="1394" t="s">
        <v>64</v>
      </c>
      <c r="B127" s="1396"/>
      <c r="C127" s="1396"/>
      <c r="D127" s="1396"/>
      <c r="E127" s="353" t="s">
        <v>353</v>
      </c>
      <c r="F127" s="354">
        <v>60</v>
      </c>
      <c r="G127" s="354">
        <v>48</v>
      </c>
      <c r="H127" s="399">
        <f t="shared" si="17"/>
        <v>20</v>
      </c>
      <c r="I127" s="968"/>
      <c r="J127" s="969" t="str">
        <f>IF(I127&lt;=0,"-",H127*I127)</f>
        <v>-</v>
      </c>
      <c r="K127" s="839"/>
      <c r="L127" s="166"/>
    </row>
    <row r="128" spans="1:12" s="96" customFormat="1" ht="20.100000000000001" customHeight="1" x14ac:dyDescent="0.2">
      <c r="A128" s="1394" t="s">
        <v>26</v>
      </c>
      <c r="B128" s="1396"/>
      <c r="C128" s="1396"/>
      <c r="D128" s="1396"/>
      <c r="E128" s="353" t="s">
        <v>308</v>
      </c>
      <c r="F128" s="354">
        <v>48</v>
      </c>
      <c r="G128" s="354">
        <v>48</v>
      </c>
      <c r="H128" s="399">
        <f t="shared" ref="H128:H143" si="18">(F128*G128)/144</f>
        <v>16</v>
      </c>
      <c r="I128" s="968"/>
      <c r="J128" s="969" t="str">
        <f t="shared" si="16"/>
        <v>-</v>
      </c>
      <c r="K128" s="839"/>
      <c r="L128" s="166"/>
    </row>
    <row r="129" spans="1:12" s="96" customFormat="1" ht="20.100000000000001" customHeight="1" x14ac:dyDescent="0.2">
      <c r="A129" s="1394" t="s">
        <v>33</v>
      </c>
      <c r="B129" s="1396"/>
      <c r="C129" s="1396"/>
      <c r="D129" s="1396"/>
      <c r="E129" s="353" t="s">
        <v>308</v>
      </c>
      <c r="F129" s="354">
        <v>48</v>
      </c>
      <c r="G129" s="354">
        <v>48</v>
      </c>
      <c r="H129" s="399">
        <f t="shared" si="18"/>
        <v>16</v>
      </c>
      <c r="I129" s="968"/>
      <c r="J129" s="969" t="str">
        <f t="shared" ref="J129:J134" si="19">IF(I129&lt;=0,"-",H129*I129)</f>
        <v>-</v>
      </c>
      <c r="K129" s="839"/>
      <c r="L129" s="166"/>
    </row>
    <row r="130" spans="1:12" s="96" customFormat="1" ht="20.100000000000001" customHeight="1" x14ac:dyDescent="0.2">
      <c r="A130" s="1394" t="s">
        <v>27</v>
      </c>
      <c r="B130" s="1396"/>
      <c r="C130" s="1396"/>
      <c r="D130" s="1396"/>
      <c r="E130" s="353" t="s">
        <v>308</v>
      </c>
      <c r="F130" s="354">
        <v>48</v>
      </c>
      <c r="G130" s="354">
        <v>48</v>
      </c>
      <c r="H130" s="399">
        <f t="shared" si="18"/>
        <v>16</v>
      </c>
      <c r="I130" s="968"/>
      <c r="J130" s="969" t="str">
        <f t="shared" si="19"/>
        <v>-</v>
      </c>
      <c r="K130" s="839"/>
      <c r="L130" s="166"/>
    </row>
    <row r="131" spans="1:12" s="96" customFormat="1" ht="20.100000000000001" customHeight="1" x14ac:dyDescent="0.2">
      <c r="A131" s="1394" t="s">
        <v>325</v>
      </c>
      <c r="B131" s="1396"/>
      <c r="C131" s="1396"/>
      <c r="D131" s="1396"/>
      <c r="E131" s="353" t="s">
        <v>308</v>
      </c>
      <c r="F131" s="354">
        <v>48</v>
      </c>
      <c r="G131" s="354">
        <v>48</v>
      </c>
      <c r="H131" s="399">
        <f t="shared" si="18"/>
        <v>16</v>
      </c>
      <c r="I131" s="968"/>
      <c r="J131" s="969" t="str">
        <f>IF(I131&lt;=0,"-",H131*I131)</f>
        <v>-</v>
      </c>
      <c r="K131" s="839"/>
      <c r="L131" s="166"/>
    </row>
    <row r="132" spans="1:12" s="96" customFormat="1" ht="45" customHeight="1" x14ac:dyDescent="0.2">
      <c r="A132" s="1394" t="s">
        <v>652</v>
      </c>
      <c r="B132" s="1395"/>
      <c r="C132" s="1395"/>
      <c r="D132" s="1395"/>
      <c r="E132" s="408" t="s">
        <v>324</v>
      </c>
      <c r="F132" s="354">
        <v>48</v>
      </c>
      <c r="G132" s="354">
        <v>18</v>
      </c>
      <c r="H132" s="399">
        <f t="shared" si="18"/>
        <v>6</v>
      </c>
      <c r="I132" s="968"/>
      <c r="J132" s="969" t="str">
        <f t="shared" si="19"/>
        <v>-</v>
      </c>
      <c r="K132" s="839"/>
      <c r="L132" s="166"/>
    </row>
    <row r="133" spans="1:12" s="96" customFormat="1" ht="45" customHeight="1" x14ac:dyDescent="0.2">
      <c r="A133" s="1394" t="s">
        <v>653</v>
      </c>
      <c r="B133" s="1395"/>
      <c r="C133" s="1395"/>
      <c r="D133" s="1395"/>
      <c r="E133" s="408" t="s">
        <v>320</v>
      </c>
      <c r="F133" s="354">
        <v>30</v>
      </c>
      <c r="G133" s="354">
        <v>24</v>
      </c>
      <c r="H133" s="399">
        <f t="shared" si="18"/>
        <v>5</v>
      </c>
      <c r="I133" s="968"/>
      <c r="J133" s="969" t="str">
        <f t="shared" si="19"/>
        <v>-</v>
      </c>
      <c r="K133" s="839"/>
      <c r="L133" s="166"/>
    </row>
    <row r="134" spans="1:12" s="96" customFormat="1" ht="45" customHeight="1" x14ac:dyDescent="0.2">
      <c r="A134" s="1394" t="s">
        <v>654</v>
      </c>
      <c r="B134" s="1395"/>
      <c r="C134" s="1395"/>
      <c r="D134" s="1395"/>
      <c r="E134" s="353" t="s">
        <v>263</v>
      </c>
      <c r="F134" s="354">
        <v>30</v>
      </c>
      <c r="G134" s="354">
        <v>36</v>
      </c>
      <c r="H134" s="399">
        <f t="shared" si="18"/>
        <v>7.5</v>
      </c>
      <c r="I134" s="968"/>
      <c r="J134" s="969" t="str">
        <f t="shared" si="19"/>
        <v>-</v>
      </c>
      <c r="K134" s="839"/>
      <c r="L134" s="166"/>
    </row>
    <row r="135" spans="1:12" s="96" customFormat="1" ht="45" customHeight="1" x14ac:dyDescent="0.2">
      <c r="A135" s="1394" t="s">
        <v>661</v>
      </c>
      <c r="B135" s="1395"/>
      <c r="C135" s="1395"/>
      <c r="D135" s="1395"/>
      <c r="E135" s="353" t="s">
        <v>319</v>
      </c>
      <c r="F135" s="354">
        <v>24</v>
      </c>
      <c r="G135" s="354">
        <v>12</v>
      </c>
      <c r="H135" s="399">
        <f t="shared" si="18"/>
        <v>2</v>
      </c>
      <c r="I135" s="968"/>
      <c r="J135" s="969" t="str">
        <f t="shared" ref="J135:J143" si="20">IF(I135&lt;=0,"-",H135*I135)</f>
        <v>-</v>
      </c>
      <c r="K135" s="839"/>
      <c r="L135" s="166"/>
    </row>
    <row r="136" spans="1:12" s="96" customFormat="1" ht="45" customHeight="1" x14ac:dyDescent="0.2">
      <c r="A136" s="1394" t="s">
        <v>658</v>
      </c>
      <c r="B136" s="1395"/>
      <c r="C136" s="1395"/>
      <c r="D136" s="1395"/>
      <c r="E136" s="353"/>
      <c r="F136" s="354">
        <v>24</v>
      </c>
      <c r="G136" s="354">
        <v>12</v>
      </c>
      <c r="H136" s="399">
        <f t="shared" si="18"/>
        <v>2</v>
      </c>
      <c r="I136" s="968"/>
      <c r="J136" s="969" t="str">
        <f t="shared" si="20"/>
        <v>-</v>
      </c>
      <c r="K136" s="839"/>
      <c r="L136" s="166"/>
    </row>
    <row r="137" spans="1:12" s="96" customFormat="1" ht="45" customHeight="1" x14ac:dyDescent="0.2">
      <c r="A137" s="1394" t="s">
        <v>659</v>
      </c>
      <c r="B137" s="1395"/>
      <c r="C137" s="1395"/>
      <c r="D137" s="1395"/>
      <c r="E137" s="353"/>
      <c r="F137" s="354">
        <v>24</v>
      </c>
      <c r="G137" s="354">
        <v>12</v>
      </c>
      <c r="H137" s="399">
        <f t="shared" si="18"/>
        <v>2</v>
      </c>
      <c r="I137" s="968"/>
      <c r="J137" s="969" t="str">
        <f t="shared" si="20"/>
        <v>-</v>
      </c>
      <c r="K137" s="839"/>
      <c r="L137" s="166"/>
    </row>
    <row r="138" spans="1:12" s="96" customFormat="1" ht="45" customHeight="1" x14ac:dyDescent="0.2">
      <c r="A138" s="1394" t="s">
        <v>660</v>
      </c>
      <c r="B138" s="1395"/>
      <c r="C138" s="1395"/>
      <c r="D138" s="1395"/>
      <c r="E138" s="353"/>
      <c r="F138" s="354">
        <v>12</v>
      </c>
      <c r="G138" s="354">
        <v>12</v>
      </c>
      <c r="H138" s="399">
        <f t="shared" si="18"/>
        <v>1</v>
      </c>
      <c r="I138" s="968"/>
      <c r="J138" s="969" t="str">
        <f t="shared" si="20"/>
        <v>-</v>
      </c>
      <c r="K138" s="839"/>
      <c r="L138" s="166"/>
    </row>
    <row r="139" spans="1:12" s="96" customFormat="1" ht="45" customHeight="1" x14ac:dyDescent="0.2">
      <c r="A139" s="1407" t="s">
        <v>662</v>
      </c>
      <c r="B139" s="1408"/>
      <c r="C139" s="1408"/>
      <c r="D139" s="1408"/>
      <c r="E139" s="353"/>
      <c r="F139" s="354">
        <v>24</v>
      </c>
      <c r="G139" s="354">
        <v>24</v>
      </c>
      <c r="H139" s="399">
        <f t="shared" si="18"/>
        <v>4</v>
      </c>
      <c r="I139" s="968"/>
      <c r="J139" s="969" t="str">
        <f t="shared" si="20"/>
        <v>-</v>
      </c>
      <c r="K139" s="839"/>
      <c r="L139" s="166"/>
    </row>
    <row r="140" spans="1:12" s="96" customFormat="1" ht="45" customHeight="1" x14ac:dyDescent="0.2">
      <c r="A140" s="1407" t="s">
        <v>657</v>
      </c>
      <c r="B140" s="1408"/>
      <c r="C140" s="1408"/>
      <c r="D140" s="1408"/>
      <c r="E140" s="353"/>
      <c r="F140" s="354">
        <v>30</v>
      </c>
      <c r="G140" s="354">
        <v>24</v>
      </c>
      <c r="H140" s="399">
        <f t="shared" si="18"/>
        <v>5</v>
      </c>
      <c r="I140" s="968"/>
      <c r="J140" s="969" t="str">
        <f t="shared" si="20"/>
        <v>-</v>
      </c>
      <c r="K140" s="839"/>
      <c r="L140" s="166"/>
    </row>
    <row r="141" spans="1:12" s="96" customFormat="1" ht="45" customHeight="1" x14ac:dyDescent="0.2">
      <c r="A141" s="1412" t="s">
        <v>869</v>
      </c>
      <c r="B141" s="1408"/>
      <c r="C141" s="1408"/>
      <c r="D141" s="1408"/>
      <c r="E141" s="353" t="s">
        <v>919</v>
      </c>
      <c r="F141" s="354">
        <v>21</v>
      </c>
      <c r="G141" s="354">
        <v>15</v>
      </c>
      <c r="H141" s="399">
        <f t="shared" si="18"/>
        <v>2.1875</v>
      </c>
      <c r="I141" s="968"/>
      <c r="J141" s="969" t="str">
        <f t="shared" si="20"/>
        <v>-</v>
      </c>
      <c r="K141" s="839"/>
      <c r="L141" s="166"/>
    </row>
    <row r="142" spans="1:12" s="96" customFormat="1" ht="45" customHeight="1" x14ac:dyDescent="0.2">
      <c r="A142" s="1412" t="s">
        <v>870</v>
      </c>
      <c r="B142" s="1408"/>
      <c r="C142" s="1408"/>
      <c r="D142" s="1408"/>
      <c r="E142" s="353" t="s">
        <v>918</v>
      </c>
      <c r="F142" s="354">
        <v>21</v>
      </c>
      <c r="G142" s="354">
        <v>15</v>
      </c>
      <c r="H142" s="399">
        <f t="shared" si="18"/>
        <v>2.1875</v>
      </c>
      <c r="I142" s="968"/>
      <c r="J142" s="969" t="str">
        <f t="shared" si="20"/>
        <v>-</v>
      </c>
      <c r="K142" s="839"/>
      <c r="L142" s="166"/>
    </row>
    <row r="143" spans="1:12" s="96" customFormat="1" ht="20.100000000000001" customHeight="1" thickBot="1" x14ac:dyDescent="0.25">
      <c r="A143" s="1482" t="s">
        <v>25</v>
      </c>
      <c r="B143" s="1483"/>
      <c r="C143" s="1483"/>
      <c r="D143" s="1483"/>
      <c r="E143" s="355" t="s">
        <v>262</v>
      </c>
      <c r="F143" s="356">
        <v>30</v>
      </c>
      <c r="G143" s="356">
        <v>24</v>
      </c>
      <c r="H143" s="400">
        <f t="shared" si="18"/>
        <v>5</v>
      </c>
      <c r="I143" s="964"/>
      <c r="J143" s="965" t="str">
        <f t="shared" si="20"/>
        <v>-</v>
      </c>
      <c r="K143" s="842"/>
      <c r="L143" s="166"/>
    </row>
    <row r="144" spans="1:12" s="96" customFormat="1" ht="24.95" customHeight="1" thickBot="1" x14ac:dyDescent="0.25">
      <c r="A144" s="1409" t="s">
        <v>543</v>
      </c>
      <c r="B144" s="1410"/>
      <c r="C144" s="1410"/>
      <c r="D144" s="1410"/>
      <c r="E144" s="1410"/>
      <c r="F144" s="1410"/>
      <c r="G144" s="1410"/>
      <c r="H144" s="1410"/>
      <c r="I144" s="1410"/>
      <c r="J144" s="1410"/>
      <c r="K144" s="1411"/>
      <c r="L144" s="166"/>
    </row>
    <row r="145" spans="1:12" s="96" customFormat="1" ht="45" customHeight="1" x14ac:dyDescent="0.2">
      <c r="A145" s="1427" t="s">
        <v>859</v>
      </c>
      <c r="B145" s="1485"/>
      <c r="C145" s="1485"/>
      <c r="D145" s="1485"/>
      <c r="E145" s="414" t="s">
        <v>862</v>
      </c>
      <c r="F145" s="406">
        <v>24</v>
      </c>
      <c r="G145" s="406">
        <v>15</v>
      </c>
      <c r="H145" s="401">
        <f t="shared" ref="H145:H165" si="21">(F145*G145)/144</f>
        <v>2.5</v>
      </c>
      <c r="I145" s="970"/>
      <c r="J145" s="971" t="str">
        <f>IF(I145&lt;=0,"-",H145*I145)</f>
        <v>-</v>
      </c>
      <c r="K145" s="840"/>
      <c r="L145" s="166"/>
    </row>
    <row r="146" spans="1:12" s="96" customFormat="1" ht="45" customHeight="1" x14ac:dyDescent="0.2">
      <c r="A146" s="1427" t="s">
        <v>860</v>
      </c>
      <c r="B146" s="1485"/>
      <c r="C146" s="1485"/>
      <c r="D146" s="1485"/>
      <c r="E146" s="414" t="s">
        <v>861</v>
      </c>
      <c r="F146" s="406">
        <v>24</v>
      </c>
      <c r="G146" s="406">
        <v>12</v>
      </c>
      <c r="H146" s="401">
        <f t="shared" si="21"/>
        <v>2</v>
      </c>
      <c r="I146" s="970"/>
      <c r="J146" s="971" t="str">
        <f>IF(I146&lt;=0,"-",H146*I146)</f>
        <v>-</v>
      </c>
      <c r="K146" s="840"/>
      <c r="L146" s="166"/>
    </row>
    <row r="147" spans="1:12" s="96" customFormat="1" ht="45" customHeight="1" x14ac:dyDescent="0.2">
      <c r="A147" s="1427" t="s">
        <v>864</v>
      </c>
      <c r="B147" s="1485"/>
      <c r="C147" s="1485"/>
      <c r="D147" s="1485"/>
      <c r="E147" s="414" t="s">
        <v>863</v>
      </c>
      <c r="F147" s="406">
        <v>24</v>
      </c>
      <c r="G147" s="406">
        <v>15</v>
      </c>
      <c r="H147" s="401">
        <f t="shared" si="21"/>
        <v>2.5</v>
      </c>
      <c r="I147" s="970"/>
      <c r="J147" s="971" t="str">
        <f>IF(I147&lt;=0,"-",H147*I147)</f>
        <v>-</v>
      </c>
      <c r="K147" s="840"/>
      <c r="L147" s="166"/>
    </row>
    <row r="148" spans="1:12" s="96" customFormat="1" ht="45" customHeight="1" x14ac:dyDescent="0.2">
      <c r="A148" s="1427" t="s">
        <v>865</v>
      </c>
      <c r="B148" s="1485"/>
      <c r="C148" s="1485"/>
      <c r="D148" s="1485"/>
      <c r="E148" s="414" t="s">
        <v>866</v>
      </c>
      <c r="F148" s="406">
        <v>15</v>
      </c>
      <c r="G148" s="406">
        <v>12</v>
      </c>
      <c r="H148" s="401">
        <f t="shared" si="21"/>
        <v>1.25</v>
      </c>
      <c r="I148" s="970"/>
      <c r="J148" s="971" t="str">
        <f>IF(I148&lt;=0,"-",H148*I148)</f>
        <v>-</v>
      </c>
      <c r="K148" s="840"/>
      <c r="L148" s="166"/>
    </row>
    <row r="149" spans="1:12" s="96" customFormat="1" ht="45" customHeight="1" x14ac:dyDescent="0.2">
      <c r="A149" s="1427" t="s">
        <v>896</v>
      </c>
      <c r="B149" s="1485"/>
      <c r="C149" s="1485"/>
      <c r="D149" s="1485"/>
      <c r="E149" s="414" t="s">
        <v>897</v>
      </c>
      <c r="F149" s="406">
        <v>18</v>
      </c>
      <c r="G149" s="406">
        <v>12</v>
      </c>
      <c r="H149" s="401">
        <f>(F149*G149)/144</f>
        <v>1.5</v>
      </c>
      <c r="I149" s="970"/>
      <c r="J149" s="971" t="str">
        <f>IF(I149&lt;=0,"-",H149*I149)</f>
        <v>-</v>
      </c>
      <c r="K149" s="840"/>
      <c r="L149" s="166"/>
    </row>
    <row r="150" spans="1:12" s="96" customFormat="1" ht="45" customHeight="1" x14ac:dyDescent="0.2">
      <c r="A150" s="1427" t="s">
        <v>31</v>
      </c>
      <c r="B150" s="1485"/>
      <c r="C150" s="1485"/>
      <c r="D150" s="1485"/>
      <c r="E150" s="414" t="s">
        <v>340</v>
      </c>
      <c r="F150" s="406">
        <v>30</v>
      </c>
      <c r="G150" s="406">
        <v>18</v>
      </c>
      <c r="H150" s="401">
        <f t="shared" si="21"/>
        <v>3.75</v>
      </c>
      <c r="I150" s="970"/>
      <c r="J150" s="971" t="str">
        <f t="shared" ref="J150:J165" si="22">IF(I150&lt;=0,"-",H150*I150)</f>
        <v>-</v>
      </c>
      <c r="K150" s="840"/>
      <c r="L150" s="166"/>
    </row>
    <row r="151" spans="1:12" s="96" customFormat="1" ht="45" customHeight="1" x14ac:dyDescent="0.2">
      <c r="A151" s="1427" t="s">
        <v>899</v>
      </c>
      <c r="B151" s="1485"/>
      <c r="C151" s="1485"/>
      <c r="D151" s="1485"/>
      <c r="E151" s="414" t="s">
        <v>900</v>
      </c>
      <c r="F151" s="406">
        <v>24</v>
      </c>
      <c r="G151" s="406">
        <v>18</v>
      </c>
      <c r="H151" s="401">
        <f>(F151*G151)/144</f>
        <v>3</v>
      </c>
      <c r="I151" s="970"/>
      <c r="J151" s="971" t="str">
        <f>IF(I151&lt;=0,"-",H151*I151)</f>
        <v>-</v>
      </c>
      <c r="K151" s="840"/>
      <c r="L151" s="166"/>
    </row>
    <row r="152" spans="1:12" s="96" customFormat="1" ht="45" customHeight="1" x14ac:dyDescent="0.2">
      <c r="A152" s="1394" t="s">
        <v>61</v>
      </c>
      <c r="B152" s="1396"/>
      <c r="C152" s="1396"/>
      <c r="D152" s="1396"/>
      <c r="E152" s="353" t="s">
        <v>341</v>
      </c>
      <c r="F152" s="354">
        <v>24</v>
      </c>
      <c r="G152" s="354">
        <v>12</v>
      </c>
      <c r="H152" s="399">
        <f t="shared" si="21"/>
        <v>2</v>
      </c>
      <c r="I152" s="968"/>
      <c r="J152" s="969" t="str">
        <f t="shared" si="22"/>
        <v>-</v>
      </c>
      <c r="K152" s="839"/>
      <c r="L152" s="166"/>
    </row>
    <row r="153" spans="1:12" s="96" customFormat="1" ht="45" customHeight="1" x14ac:dyDescent="0.2">
      <c r="A153" s="1394" t="s">
        <v>62</v>
      </c>
      <c r="B153" s="1396"/>
      <c r="C153" s="1396"/>
      <c r="D153" s="1396"/>
      <c r="E153" s="353" t="s">
        <v>342</v>
      </c>
      <c r="F153" s="354">
        <v>24</v>
      </c>
      <c r="G153" s="354">
        <v>12</v>
      </c>
      <c r="H153" s="399">
        <f t="shared" si="21"/>
        <v>2</v>
      </c>
      <c r="I153" s="968"/>
      <c r="J153" s="969" t="str">
        <f t="shared" si="22"/>
        <v>-</v>
      </c>
      <c r="K153" s="839"/>
      <c r="L153" s="166"/>
    </row>
    <row r="154" spans="1:12" s="96" customFormat="1" ht="45" customHeight="1" x14ac:dyDescent="0.2">
      <c r="A154" s="1394" t="s">
        <v>63</v>
      </c>
      <c r="B154" s="1396"/>
      <c r="C154" s="1396"/>
      <c r="D154" s="1396"/>
      <c r="E154" s="353" t="s">
        <v>343</v>
      </c>
      <c r="F154" s="354">
        <v>24</v>
      </c>
      <c r="G154" s="354">
        <v>12</v>
      </c>
      <c r="H154" s="399">
        <f t="shared" si="21"/>
        <v>2</v>
      </c>
      <c r="I154" s="968"/>
      <c r="J154" s="969" t="str">
        <f t="shared" si="22"/>
        <v>-</v>
      </c>
      <c r="K154" s="839"/>
      <c r="L154" s="166"/>
    </row>
    <row r="155" spans="1:12" s="167" customFormat="1" ht="45" customHeight="1" x14ac:dyDescent="0.2">
      <c r="A155" s="1394" t="s">
        <v>333</v>
      </c>
      <c r="B155" s="1396"/>
      <c r="C155" s="1396"/>
      <c r="D155" s="1396"/>
      <c r="E155" s="415" t="s">
        <v>334</v>
      </c>
      <c r="F155" s="363">
        <v>30</v>
      </c>
      <c r="G155" s="363">
        <v>18</v>
      </c>
      <c r="H155" s="403">
        <f t="shared" si="21"/>
        <v>3.75</v>
      </c>
      <c r="I155" s="972"/>
      <c r="J155" s="973" t="str">
        <f t="shared" si="22"/>
        <v>-</v>
      </c>
      <c r="K155" s="841"/>
      <c r="L155" s="166"/>
    </row>
    <row r="156" spans="1:12" s="167" customFormat="1" ht="45" customHeight="1" x14ac:dyDescent="0.2">
      <c r="A156" s="1394" t="s">
        <v>335</v>
      </c>
      <c r="B156" s="1396"/>
      <c r="C156" s="1396"/>
      <c r="D156" s="1396"/>
      <c r="E156" s="415" t="s">
        <v>336</v>
      </c>
      <c r="F156" s="363">
        <v>24</v>
      </c>
      <c r="G156" s="363">
        <v>12</v>
      </c>
      <c r="H156" s="403">
        <f t="shared" si="21"/>
        <v>2</v>
      </c>
      <c r="I156" s="972"/>
      <c r="J156" s="973" t="str">
        <f t="shared" si="22"/>
        <v>-</v>
      </c>
      <c r="K156" s="841"/>
      <c r="L156" s="166"/>
    </row>
    <row r="157" spans="1:12" s="167" customFormat="1" ht="45" customHeight="1" x14ac:dyDescent="0.2">
      <c r="A157" s="1394" t="s">
        <v>772</v>
      </c>
      <c r="B157" s="1396"/>
      <c r="C157" s="1396"/>
      <c r="D157" s="1396"/>
      <c r="E157" s="415" t="s">
        <v>774</v>
      </c>
      <c r="F157" s="363">
        <v>12</v>
      </c>
      <c r="G157" s="363">
        <v>36</v>
      </c>
      <c r="H157" s="403">
        <f t="shared" si="21"/>
        <v>3</v>
      </c>
      <c r="I157" s="972"/>
      <c r="J157" s="973" t="str">
        <f t="shared" si="22"/>
        <v>-</v>
      </c>
      <c r="K157" s="841"/>
      <c r="L157" s="166"/>
    </row>
    <row r="158" spans="1:12" s="167" customFormat="1" ht="45" customHeight="1" x14ac:dyDescent="0.2">
      <c r="A158" s="1394" t="s">
        <v>773</v>
      </c>
      <c r="B158" s="1396"/>
      <c r="C158" s="1396"/>
      <c r="D158" s="1396"/>
      <c r="E158" s="415" t="s">
        <v>775</v>
      </c>
      <c r="F158" s="363">
        <v>12</v>
      </c>
      <c r="G158" s="363">
        <v>36</v>
      </c>
      <c r="H158" s="403">
        <f t="shared" si="21"/>
        <v>3</v>
      </c>
      <c r="I158" s="972"/>
      <c r="J158" s="973" t="str">
        <f t="shared" si="22"/>
        <v>-</v>
      </c>
      <c r="K158" s="841"/>
      <c r="L158" s="166"/>
    </row>
    <row r="159" spans="1:12" s="167" customFormat="1" ht="45" customHeight="1" x14ac:dyDescent="0.2">
      <c r="A159" s="1394" t="s">
        <v>771</v>
      </c>
      <c r="B159" s="1396"/>
      <c r="C159" s="1396"/>
      <c r="D159" s="1396"/>
      <c r="E159" s="415" t="s">
        <v>769</v>
      </c>
      <c r="F159" s="363">
        <v>12</v>
      </c>
      <c r="G159" s="363">
        <v>18</v>
      </c>
      <c r="H159" s="403">
        <f t="shared" si="21"/>
        <v>1.5</v>
      </c>
      <c r="I159" s="972"/>
      <c r="J159" s="973" t="str">
        <f t="shared" si="22"/>
        <v>-</v>
      </c>
      <c r="K159" s="841"/>
      <c r="L159" s="166"/>
    </row>
    <row r="160" spans="1:12" s="96" customFormat="1" ht="45" customHeight="1" x14ac:dyDescent="0.2">
      <c r="A160" s="1407" t="s">
        <v>762</v>
      </c>
      <c r="B160" s="1408"/>
      <c r="C160" s="1408"/>
      <c r="D160" s="1408"/>
      <c r="E160" s="408" t="s">
        <v>763</v>
      </c>
      <c r="F160" s="354">
        <v>12</v>
      </c>
      <c r="G160" s="354">
        <v>18</v>
      </c>
      <c r="H160" s="399">
        <f t="shared" si="21"/>
        <v>1.5</v>
      </c>
      <c r="I160" s="968"/>
      <c r="J160" s="969" t="str">
        <f t="shared" si="22"/>
        <v>-</v>
      </c>
      <c r="K160" s="839"/>
      <c r="L160" s="166"/>
    </row>
    <row r="161" spans="1:12" s="96" customFormat="1" ht="45" customHeight="1" x14ac:dyDescent="0.2">
      <c r="A161" s="1407" t="s">
        <v>766</v>
      </c>
      <c r="B161" s="1408"/>
      <c r="C161" s="1408"/>
      <c r="D161" s="1408"/>
      <c r="E161" s="408" t="s">
        <v>321</v>
      </c>
      <c r="F161" s="354">
        <v>30</v>
      </c>
      <c r="G161" s="354">
        <v>24</v>
      </c>
      <c r="H161" s="399">
        <f t="shared" si="21"/>
        <v>5</v>
      </c>
      <c r="I161" s="968"/>
      <c r="J161" s="969" t="str">
        <f t="shared" si="22"/>
        <v>-</v>
      </c>
      <c r="K161" s="839"/>
      <c r="L161" s="166"/>
    </row>
    <row r="162" spans="1:12" s="96" customFormat="1" ht="45" customHeight="1" x14ac:dyDescent="0.2">
      <c r="A162" s="1407" t="s">
        <v>770</v>
      </c>
      <c r="B162" s="1408"/>
      <c r="C162" s="1408"/>
      <c r="D162" s="1408"/>
      <c r="E162" s="408" t="s">
        <v>322</v>
      </c>
      <c r="F162" s="354">
        <v>30</v>
      </c>
      <c r="G162" s="354">
        <v>24</v>
      </c>
      <c r="H162" s="399">
        <f t="shared" si="21"/>
        <v>5</v>
      </c>
      <c r="I162" s="968"/>
      <c r="J162" s="969" t="str">
        <f t="shared" si="22"/>
        <v>-</v>
      </c>
      <c r="K162" s="839"/>
      <c r="L162" s="166"/>
    </row>
    <row r="163" spans="1:12" s="96" customFormat="1" ht="45" customHeight="1" x14ac:dyDescent="0.2">
      <c r="A163" s="1407" t="s">
        <v>765</v>
      </c>
      <c r="B163" s="1408"/>
      <c r="C163" s="1408"/>
      <c r="D163" s="1408"/>
      <c r="E163" s="408" t="s">
        <v>323</v>
      </c>
      <c r="F163" s="354">
        <v>30</v>
      </c>
      <c r="G163" s="354">
        <v>24</v>
      </c>
      <c r="H163" s="399">
        <f t="shared" si="21"/>
        <v>5</v>
      </c>
      <c r="I163" s="968"/>
      <c r="J163" s="969" t="str">
        <f t="shared" si="22"/>
        <v>-</v>
      </c>
      <c r="K163" s="839"/>
      <c r="L163" s="166"/>
    </row>
    <row r="164" spans="1:12" s="96" customFormat="1" ht="45" customHeight="1" x14ac:dyDescent="0.2">
      <c r="A164" s="1407" t="s">
        <v>561</v>
      </c>
      <c r="B164" s="1408"/>
      <c r="C164" s="1408"/>
      <c r="D164" s="1408"/>
      <c r="E164" s="408" t="s">
        <v>384</v>
      </c>
      <c r="F164" s="354">
        <v>48</v>
      </c>
      <c r="G164" s="354">
        <v>48</v>
      </c>
      <c r="H164" s="399">
        <f t="shared" si="21"/>
        <v>16</v>
      </c>
      <c r="I164" s="968"/>
      <c r="J164" s="969" t="str">
        <f t="shared" si="22"/>
        <v>-</v>
      </c>
      <c r="K164" s="839"/>
      <c r="L164" s="166"/>
    </row>
    <row r="165" spans="1:12" s="96" customFormat="1" ht="45" customHeight="1" x14ac:dyDescent="0.2">
      <c r="A165" s="1407" t="s">
        <v>767</v>
      </c>
      <c r="B165" s="1408"/>
      <c r="C165" s="1408"/>
      <c r="D165" s="1408"/>
      <c r="E165" s="408" t="s">
        <v>898</v>
      </c>
      <c r="F165" s="354">
        <v>48</v>
      </c>
      <c r="G165" s="354">
        <v>48</v>
      </c>
      <c r="H165" s="399">
        <f t="shared" si="21"/>
        <v>16</v>
      </c>
      <c r="I165" s="968"/>
      <c r="J165" s="969" t="str">
        <f t="shared" si="22"/>
        <v>-</v>
      </c>
      <c r="K165" s="839"/>
      <c r="L165" s="166"/>
    </row>
    <row r="166" spans="1:12" s="167" customFormat="1" ht="45" customHeight="1" x14ac:dyDescent="0.2">
      <c r="A166" s="1407" t="s">
        <v>768</v>
      </c>
      <c r="B166" s="1408"/>
      <c r="C166" s="1408"/>
      <c r="D166" s="1408"/>
      <c r="E166" s="408" t="s">
        <v>303</v>
      </c>
      <c r="F166" s="354">
        <v>48</v>
      </c>
      <c r="G166" s="354">
        <v>48</v>
      </c>
      <c r="H166" s="399">
        <f>(F166*G166)/144</f>
        <v>16</v>
      </c>
      <c r="I166" s="968"/>
      <c r="J166" s="969" t="str">
        <f>IF(I166&lt;=0,"-",H166*I166)</f>
        <v>-</v>
      </c>
      <c r="K166" s="839"/>
      <c r="L166" s="166"/>
    </row>
    <row r="167" spans="1:12" s="96" customFormat="1" ht="24.95" customHeight="1" thickBot="1" x14ac:dyDescent="0.25">
      <c r="A167" s="1452" t="s">
        <v>559</v>
      </c>
      <c r="B167" s="1453"/>
      <c r="C167" s="1453"/>
      <c r="D167" s="1453"/>
      <c r="E167" s="1453"/>
      <c r="F167" s="1453"/>
      <c r="G167" s="1453"/>
      <c r="H167" s="1453"/>
      <c r="I167" s="1453"/>
      <c r="J167" s="1453"/>
      <c r="K167" s="1454"/>
      <c r="L167" s="166"/>
    </row>
    <row r="168" spans="1:12" s="96" customFormat="1" ht="45" customHeight="1" x14ac:dyDescent="0.2">
      <c r="A168" s="1484" t="s">
        <v>764</v>
      </c>
      <c r="B168" s="1396"/>
      <c r="C168" s="1396"/>
      <c r="D168" s="1396"/>
      <c r="E168" s="353" t="s">
        <v>265</v>
      </c>
      <c r="F168" s="354">
        <v>36</v>
      </c>
      <c r="G168" s="354">
        <v>24</v>
      </c>
      <c r="H168" s="399">
        <f>(F168*G168)/144</f>
        <v>6</v>
      </c>
      <c r="I168" s="968"/>
      <c r="J168" s="969" t="str">
        <f>IF(I168&lt;=0,"-",H168*I168)</f>
        <v>-</v>
      </c>
      <c r="K168" s="839"/>
      <c r="L168" s="166"/>
    </row>
    <row r="169" spans="1:12" s="96" customFormat="1" ht="20.100000000000001" customHeight="1" x14ac:dyDescent="0.2">
      <c r="A169" s="1394" t="s">
        <v>558</v>
      </c>
      <c r="B169" s="1396"/>
      <c r="C169" s="1396"/>
      <c r="D169" s="1396"/>
      <c r="E169" s="353"/>
      <c r="F169" s="354">
        <v>20</v>
      </c>
      <c r="G169" s="354">
        <v>15</v>
      </c>
      <c r="H169" s="399">
        <f>(F169*G169)/144</f>
        <v>2.0833333333333335</v>
      </c>
      <c r="I169" s="968"/>
      <c r="J169" s="969" t="str">
        <f>IF(I169&lt;=0,"-",H169*I169)</f>
        <v>-</v>
      </c>
      <c r="K169" s="839"/>
      <c r="L169" s="166"/>
    </row>
    <row r="170" spans="1:12" s="167" customFormat="1" ht="45" customHeight="1" thickBot="1" x14ac:dyDescent="0.25">
      <c r="A170" s="1415" t="s">
        <v>358</v>
      </c>
      <c r="B170" s="1416"/>
      <c r="C170" s="1416"/>
      <c r="D170" s="1416"/>
      <c r="E170" s="409" t="s">
        <v>357</v>
      </c>
      <c r="F170" s="363">
        <v>12</v>
      </c>
      <c r="G170" s="363">
        <v>36</v>
      </c>
      <c r="H170" s="403">
        <f>(F170*G170)/144</f>
        <v>3</v>
      </c>
      <c r="I170" s="972"/>
      <c r="J170" s="973" t="str">
        <f>IF(I170&lt;=0,"-",H170*I170)</f>
        <v>-</v>
      </c>
      <c r="K170" s="841"/>
      <c r="L170" s="166"/>
    </row>
    <row r="171" spans="1:12" s="96" customFormat="1" ht="24.95" customHeight="1" thickBot="1" x14ac:dyDescent="0.25">
      <c r="A171" s="1409" t="s">
        <v>560</v>
      </c>
      <c r="B171" s="1410"/>
      <c r="C171" s="1410"/>
      <c r="D171" s="1410"/>
      <c r="E171" s="1410"/>
      <c r="F171" s="1410"/>
      <c r="G171" s="1410"/>
      <c r="H171" s="1410"/>
      <c r="I171" s="1410"/>
      <c r="J171" s="1410"/>
      <c r="K171" s="1411"/>
      <c r="L171" s="166"/>
    </row>
    <row r="172" spans="1:12" s="6" customFormat="1" ht="20.100000000000001" customHeight="1" x14ac:dyDescent="0.2">
      <c r="A172" s="1486" t="s">
        <v>496</v>
      </c>
      <c r="B172" s="1487"/>
      <c r="C172" s="1487"/>
      <c r="D172" s="1487"/>
      <c r="E172" s="404" t="s">
        <v>473</v>
      </c>
      <c r="F172" s="701">
        <v>24</v>
      </c>
      <c r="G172" s="701">
        <v>18</v>
      </c>
      <c r="H172" s="401">
        <f t="shared" ref="H172:H182" si="23">(F172*G172)/144</f>
        <v>3</v>
      </c>
      <c r="I172" s="970"/>
      <c r="J172" s="971" t="str">
        <f t="shared" ref="J172:J182" si="24">IF(I172&lt;=0,"-",H172*I172)</f>
        <v>-</v>
      </c>
      <c r="K172" s="840"/>
      <c r="L172" s="13"/>
    </row>
    <row r="173" spans="1:12" s="6" customFormat="1" ht="20.100000000000001" customHeight="1" x14ac:dyDescent="0.2">
      <c r="A173" s="1417"/>
      <c r="B173" s="1418"/>
      <c r="C173" s="1418"/>
      <c r="D173" s="1418"/>
      <c r="E173" s="405"/>
      <c r="F173" s="405"/>
      <c r="G173" s="405"/>
      <c r="H173" s="399">
        <f t="shared" si="23"/>
        <v>0</v>
      </c>
      <c r="I173" s="968"/>
      <c r="J173" s="969" t="str">
        <f t="shared" si="24"/>
        <v>-</v>
      </c>
      <c r="K173" s="839"/>
      <c r="L173" s="13"/>
    </row>
    <row r="174" spans="1:12" s="6" customFormat="1" ht="20.100000000000001" customHeight="1" x14ac:dyDescent="0.2">
      <c r="A174" s="1417"/>
      <c r="B174" s="1418"/>
      <c r="C174" s="1418"/>
      <c r="D174" s="1418"/>
      <c r="E174" s="405"/>
      <c r="F174" s="405"/>
      <c r="G174" s="405"/>
      <c r="H174" s="399">
        <f t="shared" si="23"/>
        <v>0</v>
      </c>
      <c r="I174" s="968"/>
      <c r="J174" s="969" t="str">
        <f t="shared" si="24"/>
        <v>-</v>
      </c>
      <c r="K174" s="839"/>
      <c r="L174" s="13"/>
    </row>
    <row r="175" spans="1:12" s="6" customFormat="1" ht="20.100000000000001" customHeight="1" x14ac:dyDescent="0.2">
      <c r="A175" s="1417"/>
      <c r="B175" s="1418"/>
      <c r="C175" s="1418"/>
      <c r="D175" s="1418"/>
      <c r="E175" s="405"/>
      <c r="F175" s="405"/>
      <c r="G175" s="405"/>
      <c r="H175" s="399">
        <f t="shared" si="23"/>
        <v>0</v>
      </c>
      <c r="I175" s="968"/>
      <c r="J175" s="969" t="str">
        <f t="shared" si="24"/>
        <v>-</v>
      </c>
      <c r="K175" s="839"/>
      <c r="L175" s="13"/>
    </row>
    <row r="176" spans="1:12" s="6" customFormat="1" ht="20.100000000000001" customHeight="1" x14ac:dyDescent="0.2">
      <c r="A176" s="1417"/>
      <c r="B176" s="1418"/>
      <c r="C176" s="1418"/>
      <c r="D176" s="1418"/>
      <c r="E176" s="405"/>
      <c r="F176" s="405"/>
      <c r="G176" s="405"/>
      <c r="H176" s="399">
        <f t="shared" si="23"/>
        <v>0</v>
      </c>
      <c r="I176" s="968"/>
      <c r="J176" s="969" t="str">
        <f t="shared" si="24"/>
        <v>-</v>
      </c>
      <c r="K176" s="839"/>
      <c r="L176" s="13"/>
    </row>
    <row r="177" spans="1:13" s="6" customFormat="1" ht="20.100000000000001" customHeight="1" x14ac:dyDescent="0.2">
      <c r="A177" s="1417"/>
      <c r="B177" s="1418"/>
      <c r="C177" s="1418"/>
      <c r="D177" s="1418"/>
      <c r="E177" s="405"/>
      <c r="F177" s="405"/>
      <c r="G177" s="405"/>
      <c r="H177" s="399">
        <f t="shared" si="23"/>
        <v>0</v>
      </c>
      <c r="I177" s="968"/>
      <c r="J177" s="969" t="str">
        <f t="shared" si="24"/>
        <v>-</v>
      </c>
      <c r="K177" s="839"/>
      <c r="L177" s="13"/>
    </row>
    <row r="178" spans="1:13" s="6" customFormat="1" ht="20.100000000000001" customHeight="1" x14ac:dyDescent="0.2">
      <c r="A178" s="1417"/>
      <c r="B178" s="1418"/>
      <c r="C178" s="1418"/>
      <c r="D178" s="1418"/>
      <c r="E178" s="405"/>
      <c r="F178" s="405"/>
      <c r="G178" s="405"/>
      <c r="H178" s="399">
        <f t="shared" si="23"/>
        <v>0</v>
      </c>
      <c r="I178" s="968"/>
      <c r="J178" s="969" t="str">
        <f t="shared" si="24"/>
        <v>-</v>
      </c>
      <c r="K178" s="839"/>
      <c r="L178" s="13"/>
    </row>
    <row r="179" spans="1:13" s="6" customFormat="1" ht="20.100000000000001" customHeight="1" x14ac:dyDescent="0.2">
      <c r="A179" s="1417"/>
      <c r="B179" s="1418"/>
      <c r="C179" s="1418"/>
      <c r="D179" s="1418"/>
      <c r="E179" s="405"/>
      <c r="F179" s="405"/>
      <c r="G179" s="405"/>
      <c r="H179" s="399">
        <f t="shared" si="23"/>
        <v>0</v>
      </c>
      <c r="I179" s="968"/>
      <c r="J179" s="969" t="str">
        <f t="shared" si="24"/>
        <v>-</v>
      </c>
      <c r="K179" s="839"/>
      <c r="L179" s="13"/>
    </row>
    <row r="180" spans="1:13" s="6" customFormat="1" ht="20.100000000000001" customHeight="1" x14ac:dyDescent="0.2">
      <c r="A180" s="1417"/>
      <c r="B180" s="1418"/>
      <c r="C180" s="1418"/>
      <c r="D180" s="1418"/>
      <c r="E180" s="405"/>
      <c r="F180" s="405"/>
      <c r="G180" s="405"/>
      <c r="H180" s="399">
        <f t="shared" si="23"/>
        <v>0</v>
      </c>
      <c r="I180" s="968"/>
      <c r="J180" s="969" t="str">
        <f t="shared" si="24"/>
        <v>-</v>
      </c>
      <c r="K180" s="839"/>
      <c r="L180" s="13"/>
    </row>
    <row r="181" spans="1:13" s="6" customFormat="1" ht="20.100000000000001" customHeight="1" x14ac:dyDescent="0.2">
      <c r="A181" s="1417"/>
      <c r="B181" s="1418"/>
      <c r="C181" s="1418"/>
      <c r="D181" s="1418"/>
      <c r="E181" s="405"/>
      <c r="F181" s="405"/>
      <c r="G181" s="405"/>
      <c r="H181" s="399">
        <f t="shared" si="23"/>
        <v>0</v>
      </c>
      <c r="I181" s="968"/>
      <c r="J181" s="969" t="str">
        <f t="shared" si="24"/>
        <v>-</v>
      </c>
      <c r="K181" s="839"/>
      <c r="L181" s="13"/>
    </row>
    <row r="182" spans="1:13" s="6" customFormat="1" ht="20.100000000000001" customHeight="1" x14ac:dyDescent="0.2">
      <c r="A182" s="1417"/>
      <c r="B182" s="1418"/>
      <c r="C182" s="1418"/>
      <c r="D182" s="1418"/>
      <c r="E182" s="405"/>
      <c r="F182" s="405"/>
      <c r="G182" s="405"/>
      <c r="H182" s="399">
        <f t="shared" si="23"/>
        <v>0</v>
      </c>
      <c r="I182" s="968"/>
      <c r="J182" s="969" t="str">
        <f t="shared" si="24"/>
        <v>-</v>
      </c>
      <c r="K182" s="839"/>
      <c r="L182" s="13"/>
    </row>
    <row r="183" spans="1:13" s="6" customFormat="1" ht="8.1" customHeight="1" thickBot="1" x14ac:dyDescent="0.25">
      <c r="A183" s="381"/>
      <c r="B183" s="382"/>
      <c r="C183" s="382"/>
      <c r="D183" s="382"/>
      <c r="E183" s="382"/>
      <c r="F183" s="382"/>
      <c r="G183" s="382"/>
      <c r="H183" s="382"/>
      <c r="I183" s="382"/>
      <c r="J183" s="382"/>
      <c r="K183" s="383"/>
      <c r="L183" s="13"/>
    </row>
    <row r="184" spans="1:13" ht="24" customHeight="1" thickBot="1" x14ac:dyDescent="0.35">
      <c r="A184" s="384"/>
      <c r="B184" s="385"/>
      <c r="C184" s="386"/>
      <c r="D184" s="386"/>
      <c r="E184" s="1397" t="s">
        <v>494</v>
      </c>
      <c r="F184" s="1397"/>
      <c r="G184" s="1397"/>
      <c r="H184" s="1398"/>
      <c r="I184" s="1402">
        <f>CEILING((SUM(J172:J182,J6:J170))*1.05,5)</f>
        <v>0</v>
      </c>
      <c r="J184" s="1403"/>
      <c r="K184" s="387" t="s">
        <v>495</v>
      </c>
      <c r="L184" s="13"/>
    </row>
    <row r="185" spans="1:13" ht="6" customHeight="1" thickBot="1" x14ac:dyDescent="0.3">
      <c r="A185" s="388"/>
      <c r="B185" s="389"/>
      <c r="C185" s="389"/>
      <c r="D185" s="389"/>
      <c r="E185" s="389"/>
      <c r="F185" s="382"/>
      <c r="G185" s="382"/>
      <c r="H185" s="390"/>
      <c r="I185" s="391"/>
      <c r="J185" s="392"/>
      <c r="K185" s="393"/>
      <c r="L185" s="13"/>
    </row>
    <row r="186" spans="1:13" ht="45" customHeight="1" thickBot="1" x14ac:dyDescent="0.25">
      <c r="A186" s="394"/>
      <c r="B186" s="395"/>
      <c r="C186" s="395"/>
      <c r="D186" s="396"/>
      <c r="E186" s="396"/>
      <c r="F186" s="1387" t="s">
        <v>480</v>
      </c>
      <c r="G186" s="1388"/>
      <c r="H186" s="1388"/>
      <c r="I186" s="1388"/>
      <c r="J186" s="1388"/>
      <c r="K186" s="1389"/>
      <c r="L186" s="351"/>
      <c r="M186" s="351"/>
    </row>
    <row r="187" spans="1:13" ht="14.25" x14ac:dyDescent="0.2">
      <c r="A187" s="12"/>
      <c r="B187" s="12"/>
      <c r="C187" s="12"/>
      <c r="D187" s="12"/>
      <c r="E187" s="348"/>
      <c r="F187" s="12"/>
      <c r="G187" s="12"/>
      <c r="H187" s="12"/>
      <c r="I187" s="12"/>
      <c r="J187" s="12"/>
      <c r="K187" s="12"/>
      <c r="L187" s="13"/>
    </row>
    <row r="188" spans="1:13" ht="14.25" x14ac:dyDescent="0.2">
      <c r="A188" s="1"/>
      <c r="B188" s="1"/>
      <c r="C188" s="1"/>
      <c r="D188" s="1"/>
      <c r="E188" s="349"/>
      <c r="F188" s="14"/>
      <c r="G188" s="14"/>
      <c r="H188" s="17"/>
      <c r="I188" s="14"/>
      <c r="J188" s="15"/>
      <c r="K188" s="14"/>
      <c r="L188" s="13"/>
    </row>
    <row r="189" spans="1:13" ht="14.25" x14ac:dyDescent="0.2">
      <c r="A189" s="1"/>
      <c r="B189" s="1"/>
      <c r="C189" s="1"/>
      <c r="D189" s="1"/>
      <c r="E189" s="349"/>
      <c r="F189" s="14"/>
      <c r="G189" s="14"/>
      <c r="H189" s="17"/>
      <c r="I189" s="14"/>
      <c r="J189" s="15"/>
      <c r="K189" s="14"/>
      <c r="L189" s="13"/>
    </row>
    <row r="190" spans="1:13" ht="14.25" x14ac:dyDescent="0.2">
      <c r="A190" s="1"/>
      <c r="B190" s="1"/>
      <c r="C190" s="1"/>
      <c r="D190" s="1"/>
      <c r="E190" s="349"/>
      <c r="F190" s="14"/>
      <c r="G190" s="14"/>
      <c r="H190" s="17"/>
      <c r="I190" s="14"/>
      <c r="J190" s="15"/>
      <c r="K190" s="14"/>
      <c r="L190" s="13"/>
    </row>
    <row r="191" spans="1:13" ht="14.25" x14ac:dyDescent="0.2">
      <c r="A191" s="1"/>
      <c r="B191" s="1"/>
      <c r="C191" s="1"/>
      <c r="D191" s="1"/>
      <c r="E191" s="349"/>
      <c r="F191" s="14"/>
      <c r="G191" s="14"/>
      <c r="H191" s="17"/>
      <c r="I191" s="14"/>
      <c r="J191" s="15"/>
      <c r="K191" s="14"/>
      <c r="L191" s="13"/>
    </row>
    <row r="192" spans="1:13" ht="14.25" x14ac:dyDescent="0.2">
      <c r="A192" s="1"/>
      <c r="B192" s="1"/>
      <c r="C192" s="1"/>
      <c r="D192" s="1"/>
      <c r="E192" s="349"/>
      <c r="F192" s="14"/>
      <c r="G192" s="14"/>
      <c r="H192" s="17"/>
      <c r="I192" s="32"/>
      <c r="J192" s="15"/>
      <c r="K192" s="14"/>
      <c r="L192" s="13"/>
    </row>
    <row r="193" spans="1:12" ht="14.25" x14ac:dyDescent="0.2">
      <c r="A193" s="1"/>
      <c r="B193" s="1"/>
      <c r="C193" s="1"/>
      <c r="D193" s="1"/>
      <c r="E193" s="349"/>
      <c r="F193" s="14"/>
      <c r="G193" s="14"/>
      <c r="H193" s="17"/>
      <c r="I193" s="14"/>
      <c r="J193" s="15"/>
      <c r="K193" s="14"/>
      <c r="L193" s="13"/>
    </row>
    <row r="194" spans="1:12" ht="14.25" x14ac:dyDescent="0.2">
      <c r="A194" s="1"/>
      <c r="B194" s="1"/>
      <c r="C194" s="1"/>
      <c r="D194" s="1"/>
      <c r="E194" s="349"/>
      <c r="F194" s="14"/>
      <c r="G194" s="14"/>
      <c r="H194" s="17"/>
      <c r="I194" s="14"/>
      <c r="J194" s="15"/>
      <c r="K194" s="14"/>
      <c r="L194" s="13"/>
    </row>
    <row r="195" spans="1:12" ht="14.25" x14ac:dyDescent="0.2">
      <c r="A195" s="1"/>
      <c r="B195" s="1"/>
      <c r="C195" s="1"/>
      <c r="D195" s="1"/>
      <c r="E195" s="349"/>
      <c r="F195" s="14"/>
      <c r="G195" s="14"/>
      <c r="H195" s="17"/>
      <c r="I195" s="14"/>
      <c r="J195" s="15"/>
      <c r="K195" s="14"/>
      <c r="L195" s="13"/>
    </row>
    <row r="196" spans="1:12" ht="14.25" x14ac:dyDescent="0.2">
      <c r="A196" s="1"/>
      <c r="B196" s="1"/>
      <c r="C196" s="1"/>
      <c r="D196" s="1"/>
      <c r="E196" s="349"/>
      <c r="F196" s="14"/>
      <c r="G196" s="14"/>
      <c r="H196" s="17"/>
      <c r="I196" s="14"/>
      <c r="J196" s="15"/>
      <c r="K196" s="14"/>
      <c r="L196" s="13"/>
    </row>
    <row r="197" spans="1:12" ht="14.25" x14ac:dyDescent="0.2">
      <c r="A197" s="1"/>
      <c r="B197" s="1"/>
      <c r="C197" s="1"/>
      <c r="D197" s="1"/>
      <c r="E197" s="349"/>
      <c r="F197" s="14"/>
      <c r="G197" s="14"/>
      <c r="H197" s="17"/>
      <c r="I197" s="14"/>
      <c r="J197" s="15"/>
      <c r="K197" s="14"/>
      <c r="L197" s="13"/>
    </row>
    <row r="198" spans="1:12" ht="14.25" x14ac:dyDescent="0.2">
      <c r="A198" s="1"/>
      <c r="B198" s="1"/>
      <c r="C198" s="1"/>
      <c r="D198" s="1"/>
      <c r="E198" s="349"/>
      <c r="F198" s="14"/>
      <c r="G198" s="14"/>
      <c r="H198" s="17"/>
      <c r="I198" s="14"/>
      <c r="J198" s="15"/>
      <c r="K198" s="14"/>
      <c r="L198" s="13"/>
    </row>
    <row r="199" spans="1:12" ht="14.25" x14ac:dyDescent="0.2">
      <c r="A199" s="1"/>
      <c r="B199" s="1"/>
      <c r="C199" s="1"/>
      <c r="D199" s="1"/>
      <c r="E199" s="349"/>
      <c r="F199" s="14"/>
      <c r="G199" s="14"/>
      <c r="H199" s="17"/>
      <c r="I199" s="14"/>
      <c r="J199" s="15"/>
      <c r="K199" s="14"/>
      <c r="L199" s="13"/>
    </row>
    <row r="200" spans="1:12" ht="14.25" x14ac:dyDescent="0.2">
      <c r="A200" s="1"/>
      <c r="B200" s="1"/>
      <c r="C200" s="1"/>
      <c r="D200" s="1"/>
      <c r="E200" s="349"/>
      <c r="F200" s="14"/>
      <c r="G200" s="14"/>
      <c r="H200" s="17"/>
      <c r="I200" s="14"/>
      <c r="J200" s="15"/>
      <c r="K200" s="14"/>
      <c r="L200" s="13"/>
    </row>
    <row r="201" spans="1:12" ht="14.25" x14ac:dyDescent="0.2">
      <c r="A201" s="1"/>
      <c r="B201" s="1"/>
      <c r="C201" s="1"/>
      <c r="D201" s="1"/>
      <c r="E201" s="349"/>
      <c r="F201" s="14"/>
      <c r="G201" s="14"/>
      <c r="H201" s="17"/>
      <c r="I201" s="14"/>
      <c r="J201" s="15"/>
      <c r="K201" s="14"/>
      <c r="L201" s="13"/>
    </row>
    <row r="202" spans="1:12" ht="14.25" x14ac:dyDescent="0.2">
      <c r="A202" s="1"/>
      <c r="B202" s="1"/>
      <c r="C202" s="1"/>
      <c r="D202" s="1"/>
      <c r="E202" s="349"/>
      <c r="F202" s="14"/>
      <c r="G202" s="14"/>
      <c r="H202" s="17"/>
      <c r="I202" s="14"/>
      <c r="J202" s="15"/>
      <c r="K202" s="14"/>
      <c r="L202" s="13"/>
    </row>
    <row r="203" spans="1:12" ht="14.25" x14ac:dyDescent="0.2">
      <c r="A203" s="1"/>
      <c r="B203" s="1"/>
      <c r="C203" s="1"/>
      <c r="D203" s="1"/>
      <c r="E203" s="349"/>
      <c r="F203" s="14"/>
      <c r="G203" s="14"/>
      <c r="H203" s="17"/>
      <c r="I203" s="14"/>
      <c r="J203" s="15"/>
      <c r="K203" s="14"/>
      <c r="L203" s="13"/>
    </row>
    <row r="204" spans="1:12" ht="14.25" x14ac:dyDescent="0.2">
      <c r="A204" s="1"/>
      <c r="B204" s="1"/>
      <c r="C204" s="1"/>
      <c r="D204" s="1"/>
      <c r="E204" s="349"/>
      <c r="F204" s="14"/>
      <c r="G204" s="14"/>
      <c r="H204" s="17"/>
      <c r="I204" s="14"/>
      <c r="J204" s="15"/>
      <c r="K204" s="14"/>
      <c r="L204" s="13"/>
    </row>
    <row r="205" spans="1:12" x14ac:dyDescent="0.2">
      <c r="A205" s="1"/>
      <c r="B205" s="1"/>
      <c r="C205" s="1"/>
      <c r="D205" s="1"/>
      <c r="E205" s="349"/>
      <c r="F205" s="1"/>
      <c r="G205" s="1"/>
      <c r="H205" s="19"/>
      <c r="I205" s="1"/>
      <c r="J205" s="20"/>
      <c r="K205" s="1"/>
    </row>
    <row r="206" spans="1:12" x14ac:dyDescent="0.2">
      <c r="A206" s="1"/>
      <c r="B206" s="1"/>
      <c r="C206" s="1"/>
      <c r="D206" s="1"/>
      <c r="E206" s="349"/>
      <c r="F206" s="1"/>
      <c r="G206" s="1"/>
      <c r="H206" s="19"/>
      <c r="I206" s="1"/>
      <c r="J206" s="20"/>
      <c r="K206" s="1"/>
    </row>
    <row r="207" spans="1:12" x14ac:dyDescent="0.2">
      <c r="A207" s="1"/>
      <c r="B207" s="1"/>
      <c r="C207" s="1"/>
      <c r="D207" s="1"/>
      <c r="E207" s="349"/>
      <c r="F207" s="1"/>
      <c r="G207" s="1"/>
      <c r="H207" s="19"/>
      <c r="I207" s="1"/>
      <c r="J207" s="20"/>
      <c r="K207" s="1"/>
    </row>
    <row r="208" spans="1:12" x14ac:dyDescent="0.2">
      <c r="A208" s="1"/>
      <c r="B208" s="1"/>
      <c r="C208" s="1"/>
      <c r="D208" s="1"/>
      <c r="E208" s="349"/>
      <c r="F208" s="1"/>
      <c r="G208" s="1"/>
      <c r="H208" s="19"/>
      <c r="I208" s="1"/>
      <c r="J208" s="20"/>
      <c r="K208" s="1"/>
    </row>
    <row r="209" spans="1:11" x14ac:dyDescent="0.2">
      <c r="A209" s="1"/>
      <c r="B209" s="1"/>
      <c r="C209" s="1"/>
      <c r="D209" s="1"/>
      <c r="E209" s="349"/>
      <c r="F209" s="1"/>
      <c r="G209" s="1"/>
      <c r="H209" s="19"/>
      <c r="I209" s="1"/>
      <c r="J209" s="20"/>
      <c r="K209" s="1"/>
    </row>
    <row r="210" spans="1:11" x14ac:dyDescent="0.2">
      <c r="A210" s="1"/>
      <c r="B210" s="1"/>
      <c r="C210" s="1"/>
      <c r="D210" s="1"/>
      <c r="E210" s="349"/>
      <c r="F210" s="1"/>
      <c r="G210" s="1"/>
      <c r="H210" s="19"/>
      <c r="I210" s="1"/>
      <c r="J210" s="20"/>
      <c r="K210" s="1"/>
    </row>
    <row r="211" spans="1:11" x14ac:dyDescent="0.2">
      <c r="A211" s="1"/>
      <c r="B211" s="1"/>
      <c r="C211" s="1"/>
      <c r="D211" s="1"/>
      <c r="E211" s="349"/>
      <c r="F211" s="1"/>
      <c r="G211" s="1"/>
      <c r="H211" s="19"/>
      <c r="I211" s="1"/>
      <c r="J211" s="20"/>
      <c r="K211" s="1"/>
    </row>
    <row r="212" spans="1:11" x14ac:dyDescent="0.2">
      <c r="A212" s="1"/>
      <c r="B212" s="1"/>
      <c r="C212" s="1"/>
      <c r="D212" s="1"/>
      <c r="E212" s="349"/>
      <c r="F212" s="1"/>
      <c r="G212" s="1"/>
      <c r="H212" s="19"/>
      <c r="I212" s="1"/>
      <c r="J212" s="20"/>
      <c r="K212" s="1"/>
    </row>
    <row r="213" spans="1:11" x14ac:dyDescent="0.2">
      <c r="A213" s="1"/>
      <c r="B213" s="1"/>
      <c r="C213" s="1"/>
      <c r="D213" s="1"/>
      <c r="E213" s="349"/>
      <c r="F213" s="1"/>
      <c r="G213" s="1"/>
      <c r="H213" s="19"/>
      <c r="I213" s="1"/>
      <c r="J213" s="20"/>
      <c r="K213" s="1"/>
    </row>
    <row r="214" spans="1:11" x14ac:dyDescent="0.2">
      <c r="A214" s="1"/>
      <c r="B214" s="1"/>
      <c r="C214" s="1"/>
      <c r="D214" s="1"/>
      <c r="E214" s="349"/>
      <c r="F214" s="1"/>
      <c r="G214" s="1"/>
      <c r="H214" s="19"/>
      <c r="I214" s="1"/>
      <c r="J214" s="20"/>
      <c r="K214" s="1"/>
    </row>
    <row r="215" spans="1:11" x14ac:dyDescent="0.2">
      <c r="A215" s="1"/>
      <c r="B215" s="1"/>
      <c r="C215" s="1"/>
      <c r="D215" s="1"/>
      <c r="E215" s="349"/>
      <c r="F215" s="1"/>
      <c r="G215" s="1"/>
      <c r="H215" s="19"/>
      <c r="I215" s="1"/>
      <c r="J215" s="20"/>
      <c r="K215" s="1"/>
    </row>
    <row r="216" spans="1:11" x14ac:dyDescent="0.2">
      <c r="A216" s="1"/>
      <c r="B216" s="1"/>
      <c r="C216" s="1"/>
      <c r="D216" s="1"/>
      <c r="E216" s="349"/>
      <c r="F216" s="1"/>
      <c r="G216" s="1"/>
      <c r="H216" s="19"/>
      <c r="I216" s="1"/>
      <c r="J216" s="20"/>
      <c r="K216" s="1"/>
    </row>
    <row r="217" spans="1:11" x14ac:dyDescent="0.2">
      <c r="A217" s="1"/>
      <c r="B217" s="1"/>
      <c r="C217" s="1"/>
      <c r="D217" s="1"/>
      <c r="E217" s="349"/>
      <c r="F217" s="1"/>
      <c r="G217" s="1"/>
      <c r="H217" s="19"/>
      <c r="I217" s="1"/>
      <c r="J217" s="20"/>
      <c r="K217" s="1"/>
    </row>
    <row r="218" spans="1:11" x14ac:dyDescent="0.2">
      <c r="A218" s="1"/>
      <c r="B218" s="1"/>
      <c r="C218" s="1"/>
      <c r="D218" s="1"/>
      <c r="E218" s="349"/>
      <c r="F218" s="1"/>
      <c r="G218" s="1"/>
      <c r="H218" s="19"/>
      <c r="I218" s="1"/>
      <c r="J218" s="20"/>
      <c r="K218" s="1"/>
    </row>
    <row r="219" spans="1:11" x14ac:dyDescent="0.2">
      <c r="A219" s="1"/>
      <c r="B219" s="1"/>
      <c r="C219" s="1"/>
      <c r="D219" s="1"/>
      <c r="E219" s="349"/>
      <c r="F219" s="1"/>
      <c r="G219" s="1"/>
      <c r="H219" s="19"/>
      <c r="I219" s="1"/>
      <c r="J219" s="20"/>
      <c r="K219" s="1"/>
    </row>
    <row r="220" spans="1:11" x14ac:dyDescent="0.2">
      <c r="F220" s="1"/>
      <c r="G220" s="1"/>
      <c r="H220" s="19"/>
      <c r="I220" s="1"/>
      <c r="J220" s="20"/>
      <c r="K220" s="1"/>
    </row>
    <row r="221" spans="1:11" x14ac:dyDescent="0.2">
      <c r="F221" s="1"/>
      <c r="G221" s="1"/>
      <c r="H221" s="19"/>
      <c r="I221" s="1"/>
      <c r="J221" s="20"/>
      <c r="K221" s="1"/>
    </row>
    <row r="222" spans="1:11" x14ac:dyDescent="0.2">
      <c r="F222" s="1"/>
      <c r="G222" s="1"/>
      <c r="H222" s="19"/>
      <c r="I222" s="1"/>
      <c r="J222" s="20"/>
      <c r="K222" s="1"/>
    </row>
    <row r="223" spans="1:11" x14ac:dyDescent="0.2">
      <c r="F223" s="1"/>
      <c r="G223" s="1"/>
      <c r="H223" s="19"/>
      <c r="I223" s="1"/>
      <c r="J223" s="20"/>
      <c r="K223" s="1"/>
    </row>
    <row r="224" spans="1:11" x14ac:dyDescent="0.2">
      <c r="F224" s="1"/>
      <c r="G224" s="1"/>
      <c r="H224" s="19"/>
      <c r="I224" s="1"/>
      <c r="J224" s="20"/>
      <c r="K224" s="1"/>
    </row>
    <row r="225" spans="6:11" x14ac:dyDescent="0.2">
      <c r="F225" s="1"/>
      <c r="G225" s="1"/>
      <c r="H225" s="19"/>
      <c r="I225" s="1"/>
      <c r="J225" s="20"/>
      <c r="K225" s="1"/>
    </row>
    <row r="226" spans="6:11" x14ac:dyDescent="0.2">
      <c r="F226" s="1"/>
      <c r="G226" s="1"/>
      <c r="H226" s="19"/>
      <c r="I226" s="1"/>
      <c r="J226" s="20"/>
      <c r="K226" s="1"/>
    </row>
    <row r="227" spans="6:11" x14ac:dyDescent="0.2">
      <c r="F227" s="1"/>
      <c r="G227" s="1"/>
      <c r="H227" s="19"/>
      <c r="I227" s="1"/>
      <c r="J227" s="20"/>
      <c r="K227" s="1"/>
    </row>
    <row r="228" spans="6:11" x14ac:dyDescent="0.2">
      <c r="F228" s="1"/>
      <c r="G228" s="1"/>
      <c r="H228" s="19"/>
      <c r="I228" s="1"/>
      <c r="J228" s="20"/>
      <c r="K228" s="1"/>
    </row>
    <row r="229" spans="6:11" x14ac:dyDescent="0.2">
      <c r="F229" s="1"/>
      <c r="G229" s="1"/>
      <c r="H229" s="19"/>
      <c r="I229" s="1"/>
      <c r="J229" s="20"/>
      <c r="K229" s="1"/>
    </row>
    <row r="230" spans="6:11" x14ac:dyDescent="0.2">
      <c r="F230" s="1"/>
      <c r="G230" s="1"/>
      <c r="H230" s="19"/>
      <c r="I230" s="1"/>
      <c r="J230" s="20"/>
      <c r="K230" s="1"/>
    </row>
    <row r="231" spans="6:11" x14ac:dyDescent="0.2">
      <c r="F231" s="1"/>
      <c r="G231" s="1"/>
      <c r="H231" s="19"/>
      <c r="I231" s="1"/>
      <c r="J231" s="20"/>
      <c r="K231" s="1"/>
    </row>
    <row r="232" spans="6:11" x14ac:dyDescent="0.2">
      <c r="F232" s="1"/>
      <c r="G232" s="1"/>
      <c r="H232" s="19"/>
      <c r="I232" s="1"/>
      <c r="J232" s="20"/>
      <c r="K232" s="1"/>
    </row>
    <row r="233" spans="6:11" x14ac:dyDescent="0.2">
      <c r="F233" s="1"/>
      <c r="G233" s="1"/>
      <c r="H233" s="19"/>
      <c r="I233" s="1"/>
      <c r="J233" s="20"/>
      <c r="K233" s="1"/>
    </row>
    <row r="234" spans="6:11" x14ac:dyDescent="0.2">
      <c r="F234" s="1"/>
      <c r="G234" s="1"/>
      <c r="H234" s="19"/>
      <c r="I234" s="1"/>
      <c r="J234" s="20"/>
      <c r="K234" s="1"/>
    </row>
    <row r="235" spans="6:11" x14ac:dyDescent="0.2">
      <c r="F235" s="1"/>
      <c r="G235" s="1"/>
      <c r="H235" s="19"/>
      <c r="I235" s="1"/>
      <c r="J235" s="20"/>
      <c r="K235" s="1"/>
    </row>
    <row r="236" spans="6:11" x14ac:dyDescent="0.2">
      <c r="F236" s="1"/>
      <c r="G236" s="1"/>
      <c r="H236" s="19"/>
      <c r="I236" s="1"/>
      <c r="J236" s="20"/>
      <c r="K236" s="1"/>
    </row>
    <row r="237" spans="6:11" x14ac:dyDescent="0.2">
      <c r="F237" s="1"/>
      <c r="G237" s="1"/>
      <c r="H237" s="19"/>
      <c r="I237" s="1"/>
      <c r="J237" s="20"/>
      <c r="K237" s="1"/>
    </row>
    <row r="238" spans="6:11" x14ac:dyDescent="0.2">
      <c r="F238" s="1"/>
      <c r="G238" s="1"/>
      <c r="H238" s="19"/>
      <c r="I238" s="1"/>
      <c r="J238" s="20"/>
      <c r="K238" s="1"/>
    </row>
    <row r="239" spans="6:11" x14ac:dyDescent="0.2">
      <c r="F239" s="1"/>
      <c r="G239" s="1"/>
      <c r="H239" s="19"/>
      <c r="I239" s="1"/>
      <c r="J239" s="20"/>
      <c r="K239" s="1"/>
    </row>
    <row r="240" spans="6:11" x14ac:dyDescent="0.2">
      <c r="F240" s="1"/>
      <c r="G240" s="1"/>
      <c r="H240" s="19"/>
      <c r="I240" s="1"/>
      <c r="J240" s="20"/>
      <c r="K240" s="1"/>
    </row>
    <row r="241" spans="6:11" x14ac:dyDescent="0.2">
      <c r="F241" s="1"/>
      <c r="G241" s="1"/>
      <c r="H241" s="19"/>
      <c r="I241" s="1"/>
      <c r="J241" s="20"/>
      <c r="K241" s="1"/>
    </row>
    <row r="242" spans="6:11" x14ac:dyDescent="0.2">
      <c r="F242" s="1"/>
      <c r="G242" s="1"/>
      <c r="H242" s="19"/>
      <c r="I242" s="1"/>
      <c r="J242" s="20"/>
      <c r="K242" s="1"/>
    </row>
    <row r="243" spans="6:11" x14ac:dyDescent="0.2">
      <c r="F243" s="1"/>
      <c r="G243" s="1"/>
      <c r="H243" s="19"/>
      <c r="I243" s="1"/>
      <c r="J243" s="20"/>
      <c r="K243" s="1"/>
    </row>
    <row r="244" spans="6:11" x14ac:dyDescent="0.2">
      <c r="F244" s="1"/>
      <c r="G244" s="1"/>
      <c r="H244" s="19"/>
      <c r="I244" s="1"/>
      <c r="J244" s="20"/>
      <c r="K244" s="1"/>
    </row>
    <row r="245" spans="6:11" x14ac:dyDescent="0.2">
      <c r="F245" s="1"/>
      <c r="G245" s="1"/>
      <c r="H245" s="19"/>
      <c r="I245" s="1"/>
      <c r="J245" s="20"/>
      <c r="K245" s="1"/>
    </row>
    <row r="246" spans="6:11" x14ac:dyDescent="0.2">
      <c r="F246" s="1"/>
      <c r="G246" s="1"/>
      <c r="H246" s="19"/>
      <c r="I246" s="1"/>
      <c r="J246" s="20"/>
      <c r="K246" s="1"/>
    </row>
    <row r="247" spans="6:11" x14ac:dyDescent="0.2">
      <c r="F247" s="1"/>
      <c r="G247" s="1"/>
      <c r="H247" s="19"/>
      <c r="I247" s="1"/>
      <c r="J247" s="20"/>
      <c r="K247" s="1"/>
    </row>
    <row r="248" spans="6:11" x14ac:dyDescent="0.2">
      <c r="F248" s="1"/>
      <c r="G248" s="1"/>
      <c r="H248" s="19"/>
      <c r="I248" s="1"/>
      <c r="J248" s="20"/>
      <c r="K248" s="1"/>
    </row>
    <row r="249" spans="6:11" x14ac:dyDescent="0.2">
      <c r="F249" s="1"/>
      <c r="G249" s="1"/>
      <c r="H249" s="19"/>
      <c r="I249" s="1"/>
      <c r="J249" s="20"/>
      <c r="K249" s="1"/>
    </row>
    <row r="250" spans="6:11" x14ac:dyDescent="0.2">
      <c r="F250" s="1"/>
      <c r="G250" s="1"/>
      <c r="H250" s="19"/>
      <c r="I250" s="1"/>
      <c r="J250" s="20"/>
      <c r="K250" s="1"/>
    </row>
    <row r="251" spans="6:11" x14ac:dyDescent="0.2">
      <c r="F251" s="1"/>
      <c r="G251" s="1"/>
      <c r="H251" s="19"/>
      <c r="I251" s="1"/>
      <c r="J251" s="20"/>
      <c r="K251" s="1"/>
    </row>
    <row r="252" spans="6:11" x14ac:dyDescent="0.2">
      <c r="F252" s="1"/>
      <c r="G252" s="1"/>
      <c r="H252" s="19"/>
      <c r="I252" s="1"/>
      <c r="J252" s="20"/>
      <c r="K252" s="1"/>
    </row>
    <row r="253" spans="6:11" x14ac:dyDescent="0.2">
      <c r="F253" s="1"/>
      <c r="G253" s="1"/>
      <c r="H253" s="19"/>
      <c r="I253" s="1"/>
      <c r="J253" s="20"/>
      <c r="K253" s="1"/>
    </row>
    <row r="254" spans="6:11" x14ac:dyDescent="0.2">
      <c r="F254" s="1"/>
      <c r="G254" s="1"/>
      <c r="H254" s="19"/>
      <c r="I254" s="1"/>
      <c r="J254" s="20"/>
      <c r="K254" s="1"/>
    </row>
    <row r="255" spans="6:11" x14ac:dyDescent="0.2">
      <c r="F255" s="1"/>
      <c r="G255" s="1"/>
      <c r="H255" s="19"/>
      <c r="I255" s="1"/>
      <c r="J255" s="20"/>
      <c r="K255" s="1"/>
    </row>
    <row r="256" spans="6:11" x14ac:dyDescent="0.2">
      <c r="F256" s="1"/>
      <c r="G256" s="1"/>
      <c r="H256" s="19"/>
      <c r="I256" s="1"/>
      <c r="J256" s="20"/>
      <c r="K256" s="1"/>
    </row>
    <row r="257" spans="6:11" x14ac:dyDescent="0.2">
      <c r="F257" s="1"/>
      <c r="G257" s="1"/>
      <c r="H257" s="19"/>
      <c r="I257" s="1"/>
      <c r="J257" s="20"/>
      <c r="K257" s="1"/>
    </row>
    <row r="258" spans="6:11" x14ac:dyDescent="0.2">
      <c r="F258" s="1"/>
      <c r="G258" s="1"/>
      <c r="H258" s="19"/>
      <c r="I258" s="1"/>
      <c r="J258" s="20"/>
      <c r="K258" s="1"/>
    </row>
    <row r="259" spans="6:11" x14ac:dyDescent="0.2">
      <c r="F259" s="1"/>
      <c r="G259" s="1"/>
      <c r="H259" s="19"/>
      <c r="I259" s="1"/>
      <c r="J259" s="20"/>
      <c r="K259" s="1"/>
    </row>
    <row r="260" spans="6:11" x14ac:dyDescent="0.2">
      <c r="F260" s="1"/>
      <c r="G260" s="1"/>
      <c r="H260" s="19"/>
      <c r="I260" s="1"/>
      <c r="J260" s="20"/>
      <c r="K260" s="1"/>
    </row>
    <row r="261" spans="6:11" x14ac:dyDescent="0.2">
      <c r="F261" s="1"/>
      <c r="G261" s="1"/>
      <c r="H261" s="19"/>
      <c r="I261" s="1"/>
      <c r="J261" s="20"/>
      <c r="K261" s="1"/>
    </row>
    <row r="262" spans="6:11" x14ac:dyDescent="0.2">
      <c r="F262" s="1"/>
      <c r="G262" s="1"/>
      <c r="H262" s="19"/>
      <c r="I262" s="1"/>
      <c r="J262" s="20"/>
      <c r="K262" s="1"/>
    </row>
    <row r="263" spans="6:11" x14ac:dyDescent="0.2">
      <c r="F263" s="1"/>
      <c r="G263" s="1"/>
      <c r="H263" s="19"/>
      <c r="I263" s="1"/>
      <c r="J263" s="20"/>
      <c r="K263" s="1"/>
    </row>
    <row r="264" spans="6:11" x14ac:dyDescent="0.2">
      <c r="F264" s="1"/>
      <c r="G264" s="1"/>
      <c r="H264" s="19"/>
      <c r="I264" s="1"/>
      <c r="J264" s="20"/>
      <c r="K264" s="1"/>
    </row>
    <row r="265" spans="6:11" x14ac:dyDescent="0.2">
      <c r="F265" s="1"/>
      <c r="G265" s="1"/>
      <c r="H265" s="19"/>
      <c r="I265" s="1"/>
      <c r="J265" s="20"/>
      <c r="K265" s="1"/>
    </row>
    <row r="266" spans="6:11" x14ac:dyDescent="0.2">
      <c r="F266" s="1"/>
      <c r="G266" s="1"/>
      <c r="H266" s="19"/>
      <c r="I266" s="1"/>
      <c r="J266" s="20"/>
      <c r="K266" s="1"/>
    </row>
    <row r="267" spans="6:11" x14ac:dyDescent="0.2">
      <c r="F267" s="1"/>
      <c r="G267" s="1"/>
      <c r="H267" s="19"/>
      <c r="I267" s="1"/>
      <c r="J267" s="20"/>
      <c r="K267" s="1"/>
    </row>
    <row r="268" spans="6:11" x14ac:dyDescent="0.2">
      <c r="F268" s="1"/>
      <c r="G268" s="1"/>
      <c r="H268" s="19"/>
      <c r="I268" s="1"/>
      <c r="J268" s="20"/>
      <c r="K268" s="1"/>
    </row>
    <row r="269" spans="6:11" x14ac:dyDescent="0.2">
      <c r="F269" s="1"/>
      <c r="G269" s="1"/>
      <c r="H269" s="19"/>
      <c r="I269" s="1"/>
      <c r="J269" s="20"/>
      <c r="K269" s="1"/>
    </row>
    <row r="270" spans="6:11" x14ac:dyDescent="0.2">
      <c r="F270" s="1"/>
      <c r="G270" s="1"/>
      <c r="H270" s="19"/>
      <c r="I270" s="1"/>
      <c r="J270" s="20"/>
      <c r="K270" s="1"/>
    </row>
    <row r="271" spans="6:11" x14ac:dyDescent="0.2">
      <c r="F271" s="1"/>
      <c r="G271" s="1"/>
      <c r="H271" s="19"/>
      <c r="I271" s="1"/>
      <c r="J271" s="20"/>
      <c r="K271" s="1"/>
    </row>
    <row r="272" spans="6:11" x14ac:dyDescent="0.2">
      <c r="F272" s="1"/>
      <c r="G272" s="1"/>
      <c r="H272" s="19"/>
      <c r="I272" s="1"/>
      <c r="J272" s="20"/>
      <c r="K272" s="1"/>
    </row>
    <row r="273" spans="6:11" x14ac:dyDescent="0.2">
      <c r="F273" s="1"/>
      <c r="G273" s="1"/>
      <c r="H273" s="19"/>
      <c r="I273" s="1"/>
      <c r="J273" s="20"/>
      <c r="K273" s="1"/>
    </row>
    <row r="274" spans="6:11" x14ac:dyDescent="0.2">
      <c r="F274" s="1"/>
      <c r="G274" s="1"/>
      <c r="H274" s="19"/>
      <c r="I274" s="1"/>
      <c r="J274" s="20"/>
      <c r="K274" s="1"/>
    </row>
    <row r="275" spans="6:11" x14ac:dyDescent="0.2">
      <c r="F275" s="1"/>
      <c r="G275" s="1"/>
      <c r="H275" s="19"/>
      <c r="I275" s="1"/>
      <c r="J275" s="20"/>
      <c r="K275" s="1"/>
    </row>
    <row r="276" spans="6:11" x14ac:dyDescent="0.2">
      <c r="F276" s="1"/>
      <c r="G276" s="1"/>
      <c r="H276" s="19"/>
      <c r="I276" s="1"/>
      <c r="J276" s="20"/>
      <c r="K276" s="1"/>
    </row>
    <row r="277" spans="6:11" x14ac:dyDescent="0.2">
      <c r="F277" s="1"/>
      <c r="G277" s="1"/>
      <c r="H277" s="19"/>
      <c r="I277" s="1"/>
      <c r="J277" s="20"/>
      <c r="K277" s="1"/>
    </row>
    <row r="278" spans="6:11" x14ac:dyDescent="0.2">
      <c r="F278" s="1"/>
      <c r="G278" s="1"/>
      <c r="H278" s="19"/>
      <c r="I278" s="1"/>
      <c r="J278" s="20"/>
      <c r="K278" s="1"/>
    </row>
    <row r="279" spans="6:11" x14ac:dyDescent="0.2">
      <c r="F279" s="1"/>
      <c r="G279" s="1"/>
      <c r="H279" s="19"/>
      <c r="I279" s="1"/>
      <c r="J279" s="20"/>
      <c r="K279" s="1"/>
    </row>
    <row r="280" spans="6:11" x14ac:dyDescent="0.2">
      <c r="F280" s="1"/>
      <c r="G280" s="1"/>
      <c r="H280" s="19"/>
      <c r="I280" s="1"/>
      <c r="J280" s="20"/>
      <c r="K280" s="1"/>
    </row>
    <row r="281" spans="6:11" x14ac:dyDescent="0.2">
      <c r="F281" s="1"/>
      <c r="G281" s="1"/>
      <c r="H281" s="19"/>
      <c r="I281" s="1"/>
      <c r="J281" s="20"/>
      <c r="K281" s="1"/>
    </row>
    <row r="282" spans="6:11" x14ac:dyDescent="0.2">
      <c r="F282" s="1"/>
      <c r="G282" s="1"/>
      <c r="H282" s="19"/>
      <c r="I282" s="1"/>
      <c r="J282" s="20"/>
      <c r="K282" s="1"/>
    </row>
    <row r="283" spans="6:11" x14ac:dyDescent="0.2">
      <c r="F283" s="1"/>
      <c r="G283" s="1"/>
      <c r="H283" s="19"/>
      <c r="I283" s="1"/>
      <c r="J283" s="20"/>
      <c r="K283" s="1"/>
    </row>
    <row r="284" spans="6:11" x14ac:dyDescent="0.2">
      <c r="F284" s="1"/>
      <c r="G284" s="1"/>
      <c r="H284" s="19"/>
      <c r="I284" s="1"/>
      <c r="J284" s="20"/>
      <c r="K284" s="1"/>
    </row>
    <row r="285" spans="6:11" x14ac:dyDescent="0.2">
      <c r="F285" s="1"/>
      <c r="G285" s="1"/>
      <c r="H285" s="19"/>
      <c r="I285" s="1"/>
      <c r="J285" s="20"/>
      <c r="K285" s="1"/>
    </row>
    <row r="286" spans="6:11" x14ac:dyDescent="0.2">
      <c r="F286" s="1"/>
      <c r="G286" s="1"/>
      <c r="H286" s="19"/>
      <c r="I286" s="1"/>
      <c r="J286" s="20"/>
      <c r="K286" s="1"/>
    </row>
    <row r="287" spans="6:11" x14ac:dyDescent="0.2">
      <c r="F287" s="1"/>
      <c r="G287" s="1"/>
      <c r="H287" s="19"/>
      <c r="I287" s="1"/>
      <c r="J287" s="20"/>
      <c r="K287" s="1"/>
    </row>
    <row r="288" spans="6:11" x14ac:dyDescent="0.2">
      <c r="F288" s="1"/>
      <c r="G288" s="1"/>
      <c r="H288" s="19"/>
      <c r="I288" s="1"/>
      <c r="J288" s="20"/>
      <c r="K288" s="1"/>
    </row>
    <row r="289" spans="6:11" x14ac:dyDescent="0.2">
      <c r="F289" s="1"/>
      <c r="G289" s="1"/>
      <c r="H289" s="19"/>
      <c r="I289" s="1"/>
      <c r="J289" s="20"/>
      <c r="K289" s="1"/>
    </row>
    <row r="290" spans="6:11" x14ac:dyDescent="0.2">
      <c r="F290" s="1"/>
      <c r="G290" s="1"/>
      <c r="H290" s="19"/>
      <c r="I290" s="1"/>
      <c r="J290" s="20"/>
      <c r="K290" s="1"/>
    </row>
    <row r="291" spans="6:11" x14ac:dyDescent="0.2">
      <c r="F291" s="1"/>
      <c r="G291" s="1"/>
      <c r="H291" s="19"/>
      <c r="I291" s="1"/>
      <c r="J291" s="20"/>
      <c r="K291" s="1"/>
    </row>
    <row r="292" spans="6:11" x14ac:dyDescent="0.2">
      <c r="F292" s="1"/>
      <c r="G292" s="1"/>
      <c r="H292" s="19"/>
      <c r="I292" s="1"/>
      <c r="J292" s="20"/>
      <c r="K292" s="1"/>
    </row>
    <row r="293" spans="6:11" x14ac:dyDescent="0.2">
      <c r="F293" s="1"/>
      <c r="G293" s="1"/>
      <c r="H293" s="19"/>
      <c r="I293" s="1"/>
      <c r="J293" s="20"/>
      <c r="K293" s="1"/>
    </row>
    <row r="294" spans="6:11" x14ac:dyDescent="0.2">
      <c r="F294" s="1"/>
      <c r="G294" s="1"/>
      <c r="H294" s="19"/>
      <c r="I294" s="1"/>
      <c r="J294" s="20"/>
      <c r="K294" s="1"/>
    </row>
    <row r="295" spans="6:11" x14ac:dyDescent="0.2">
      <c r="F295" s="1"/>
      <c r="G295" s="1"/>
      <c r="H295" s="19"/>
      <c r="I295" s="1"/>
      <c r="J295" s="20"/>
      <c r="K295" s="1"/>
    </row>
    <row r="296" spans="6:11" x14ac:dyDescent="0.2">
      <c r="F296" s="1"/>
      <c r="G296" s="1"/>
      <c r="H296" s="19"/>
      <c r="I296" s="1"/>
      <c r="J296" s="20"/>
      <c r="K296" s="1"/>
    </row>
    <row r="297" spans="6:11" x14ac:dyDescent="0.2">
      <c r="F297" s="1"/>
      <c r="G297" s="1"/>
      <c r="H297" s="19"/>
      <c r="I297" s="1"/>
      <c r="J297" s="20"/>
      <c r="K297" s="1"/>
    </row>
    <row r="298" spans="6:11" x14ac:dyDescent="0.2">
      <c r="F298" s="1"/>
      <c r="G298" s="1"/>
      <c r="H298" s="19"/>
      <c r="I298" s="1"/>
      <c r="J298" s="20"/>
      <c r="K298" s="1"/>
    </row>
    <row r="299" spans="6:11" x14ac:dyDescent="0.2">
      <c r="F299" s="1"/>
      <c r="G299" s="1"/>
      <c r="H299" s="19"/>
      <c r="I299" s="1"/>
      <c r="J299" s="20"/>
      <c r="K299" s="1"/>
    </row>
    <row r="300" spans="6:11" x14ac:dyDescent="0.2">
      <c r="F300" s="1"/>
      <c r="G300" s="1"/>
      <c r="H300" s="19"/>
      <c r="I300" s="1"/>
      <c r="J300" s="20"/>
      <c r="K300" s="1"/>
    </row>
    <row r="301" spans="6:11" x14ac:dyDescent="0.2">
      <c r="F301" s="1"/>
      <c r="G301" s="1"/>
      <c r="H301" s="19"/>
      <c r="I301" s="1"/>
      <c r="J301" s="20"/>
      <c r="K301" s="1"/>
    </row>
    <row r="302" spans="6:11" x14ac:dyDescent="0.2">
      <c r="F302" s="1"/>
      <c r="G302" s="1"/>
      <c r="H302" s="19"/>
      <c r="I302" s="1"/>
      <c r="J302" s="20"/>
      <c r="K302" s="1"/>
    </row>
    <row r="303" spans="6:11" x14ac:dyDescent="0.2">
      <c r="F303" s="1"/>
      <c r="G303" s="1"/>
      <c r="H303" s="19"/>
      <c r="I303" s="1"/>
      <c r="J303" s="20"/>
      <c r="K303" s="1"/>
    </row>
    <row r="304" spans="6:11" x14ac:dyDescent="0.2">
      <c r="F304" s="1"/>
      <c r="G304" s="1"/>
      <c r="H304" s="19"/>
      <c r="I304" s="1"/>
      <c r="J304" s="20"/>
      <c r="K304" s="1"/>
    </row>
    <row r="305" spans="6:11" x14ac:dyDescent="0.2">
      <c r="F305" s="1"/>
      <c r="G305" s="1"/>
      <c r="H305" s="19"/>
      <c r="I305" s="1"/>
      <c r="J305" s="20"/>
      <c r="K305" s="1"/>
    </row>
    <row r="306" spans="6:11" x14ac:dyDescent="0.2">
      <c r="F306" s="1"/>
      <c r="G306" s="1"/>
      <c r="H306" s="19"/>
      <c r="I306" s="1"/>
      <c r="J306" s="20"/>
      <c r="K306" s="1"/>
    </row>
    <row r="307" spans="6:11" x14ac:dyDescent="0.2">
      <c r="F307" s="1"/>
      <c r="G307" s="1"/>
      <c r="H307" s="19"/>
      <c r="I307" s="1"/>
      <c r="J307" s="20"/>
      <c r="K307" s="1"/>
    </row>
  </sheetData>
  <sheetProtection sheet="1" objects="1" scenarios="1"/>
  <customSheetViews>
    <customSheetView guid="{BB74A1C6-5E27-472D-B8C3-E947F1C4C13A}" showPageBreaks="1" showRuler="0">
      <selection activeCell="K41" sqref="K41"/>
      <pageMargins left="0" right="0" top="0.5" bottom="0.5" header="0" footer="0.3"/>
      <pageSetup orientation="portrait" horizontalDpi="400" r:id="rId1"/>
      <headerFooter alignWithMargins="0">
        <oddFooter>&amp;L&amp;8&amp;F&amp;CPage &amp;P&amp;R&amp;8&amp;A</oddFooter>
      </headerFooter>
    </customSheetView>
    <customSheetView guid="{555F2380-EAA6-4988-A685-CF8F62C17C19}" showRuler="0">
      <selection activeCell="K41" sqref="K41"/>
      <pageMargins left="0" right="0" top="0.5" bottom="0.5" header="0" footer="0.3"/>
      <pageSetup orientation="portrait" horizontalDpi="400" r:id="rId2"/>
      <headerFooter alignWithMargins="0">
        <oddFooter>&amp;L&amp;8&amp;F&amp;CPage &amp;P&amp;R&amp;8&amp;A</oddFooter>
      </headerFooter>
    </customSheetView>
  </customSheetViews>
  <mergeCells count="187">
    <mergeCell ref="A108:D108"/>
    <mergeCell ref="A109:D109"/>
    <mergeCell ref="A125:D125"/>
    <mergeCell ref="A120:D120"/>
    <mergeCell ref="A113:D113"/>
    <mergeCell ref="A152:D152"/>
    <mergeCell ref="A134:D134"/>
    <mergeCell ref="A145:D145"/>
    <mergeCell ref="A148:D148"/>
    <mergeCell ref="A146:D146"/>
    <mergeCell ref="A147:D147"/>
    <mergeCell ref="A137:D137"/>
    <mergeCell ref="A144:K144"/>
    <mergeCell ref="A149:D149"/>
    <mergeCell ref="A151:D151"/>
    <mergeCell ref="A182:D182"/>
    <mergeCell ref="A178:D178"/>
    <mergeCell ref="A179:D179"/>
    <mergeCell ref="A172:D172"/>
    <mergeCell ref="A173:D173"/>
    <mergeCell ref="A162:D162"/>
    <mergeCell ref="A166:D166"/>
    <mergeCell ref="A167:K167"/>
    <mergeCell ref="A164:D164"/>
    <mergeCell ref="A180:D180"/>
    <mergeCell ref="A157:D157"/>
    <mergeCell ref="A129:D129"/>
    <mergeCell ref="A20:D20"/>
    <mergeCell ref="A115:D115"/>
    <mergeCell ref="A161:D161"/>
    <mergeCell ref="A181:D181"/>
    <mergeCell ref="A176:D176"/>
    <mergeCell ref="A175:D175"/>
    <mergeCell ref="A154:D154"/>
    <mergeCell ref="A177:D177"/>
    <mergeCell ref="A158:D158"/>
    <mergeCell ref="A160:D160"/>
    <mergeCell ref="A169:D169"/>
    <mergeCell ref="A163:D163"/>
    <mergeCell ref="A107:D107"/>
    <mergeCell ref="A78:D78"/>
    <mergeCell ref="A143:D143"/>
    <mergeCell ref="A139:D139"/>
    <mergeCell ref="A168:D168"/>
    <mergeCell ref="A150:D150"/>
    <mergeCell ref="A153:D153"/>
    <mergeCell ref="A165:D165"/>
    <mergeCell ref="A159:D159"/>
    <mergeCell ref="A141:D141"/>
    <mergeCell ref="A1:K1"/>
    <mergeCell ref="A26:D26"/>
    <mergeCell ref="A37:D37"/>
    <mergeCell ref="A39:D39"/>
    <mergeCell ref="A10:D10"/>
    <mergeCell ref="A36:D36"/>
    <mergeCell ref="A138:D138"/>
    <mergeCell ref="H3:I3"/>
    <mergeCell ref="B3:F3"/>
    <mergeCell ref="B4:K4"/>
    <mergeCell ref="A8:D8"/>
    <mergeCell ref="A7:D7"/>
    <mergeCell ref="A82:D82"/>
    <mergeCell ref="A68:D68"/>
    <mergeCell ref="A42:D42"/>
    <mergeCell ref="A50:D50"/>
    <mergeCell ref="A71:D71"/>
    <mergeCell ref="A56:D56"/>
    <mergeCell ref="A70:D70"/>
    <mergeCell ref="A55:D55"/>
    <mergeCell ref="A44:D44"/>
    <mergeCell ref="A59:D59"/>
    <mergeCell ref="A60:D60"/>
    <mergeCell ref="A112:D112"/>
    <mergeCell ref="J2:K2"/>
    <mergeCell ref="A135:D135"/>
    <mergeCell ref="A136:D136"/>
    <mergeCell ref="A51:D51"/>
    <mergeCell ref="A48:D48"/>
    <mergeCell ref="A38:D38"/>
    <mergeCell ref="A34:D34"/>
    <mergeCell ref="A111:D111"/>
    <mergeCell ref="A45:D45"/>
    <mergeCell ref="A126:D126"/>
    <mergeCell ref="A133:D133"/>
    <mergeCell ref="A131:D131"/>
    <mergeCell ref="A122:D122"/>
    <mergeCell ref="A128:D128"/>
    <mergeCell ref="A132:D132"/>
    <mergeCell ref="A118:D118"/>
    <mergeCell ref="A121:K121"/>
    <mergeCell ref="A130:D130"/>
    <mergeCell ref="A119:D119"/>
    <mergeCell ref="A127:D127"/>
    <mergeCell ref="A76:D76"/>
    <mergeCell ref="A105:D105"/>
    <mergeCell ref="A123:D123"/>
    <mergeCell ref="A117:D117"/>
    <mergeCell ref="A6:D6"/>
    <mergeCell ref="A11:D11"/>
    <mergeCell ref="A41:D41"/>
    <mergeCell ref="A13:D13"/>
    <mergeCell ref="A35:D35"/>
    <mergeCell ref="A9:K9"/>
    <mergeCell ref="A18:D18"/>
    <mergeCell ref="A23:D23"/>
    <mergeCell ref="A12:D12"/>
    <mergeCell ref="A28:D28"/>
    <mergeCell ref="A14:D14"/>
    <mergeCell ref="A53:D53"/>
    <mergeCell ref="A49:D49"/>
    <mergeCell ref="A52:D52"/>
    <mergeCell ref="A27:D27"/>
    <mergeCell ref="A40:D40"/>
    <mergeCell ref="A31:D31"/>
    <mergeCell ref="A32:D32"/>
    <mergeCell ref="A15:D15"/>
    <mergeCell ref="A21:D21"/>
    <mergeCell ref="A25:D25"/>
    <mergeCell ref="A102:D102"/>
    <mergeCell ref="A54:D54"/>
    <mergeCell ref="A74:D74"/>
    <mergeCell ref="A79:D79"/>
    <mergeCell ref="A63:D63"/>
    <mergeCell ref="A72:D72"/>
    <mergeCell ref="A85:D85"/>
    <mergeCell ref="A91:D91"/>
    <mergeCell ref="A101:D101"/>
    <mergeCell ref="A96:K96"/>
    <mergeCell ref="A89:D89"/>
    <mergeCell ref="A86:D86"/>
    <mergeCell ref="A93:D93"/>
    <mergeCell ref="A61:D61"/>
    <mergeCell ref="A95:D95"/>
    <mergeCell ref="A98:D98"/>
    <mergeCell ref="A94:D94"/>
    <mergeCell ref="A92:D92"/>
    <mergeCell ref="A84:D84"/>
    <mergeCell ref="A90:D90"/>
    <mergeCell ref="A73:D73"/>
    <mergeCell ref="B2:H2"/>
    <mergeCell ref="A58:D58"/>
    <mergeCell ref="A99:D99"/>
    <mergeCell ref="A57:D57"/>
    <mergeCell ref="A16:D16"/>
    <mergeCell ref="A17:D17"/>
    <mergeCell ref="A88:D88"/>
    <mergeCell ref="A64:D64"/>
    <mergeCell ref="A5:D5"/>
    <mergeCell ref="A29:D29"/>
    <mergeCell ref="A33:D33"/>
    <mergeCell ref="A30:D30"/>
    <mergeCell ref="A43:D43"/>
    <mergeCell ref="A24:D24"/>
    <mergeCell ref="A19:D19"/>
    <mergeCell ref="A22:D22"/>
    <mergeCell ref="A67:D67"/>
    <mergeCell ref="A77:D77"/>
    <mergeCell ref="A46:D46"/>
    <mergeCell ref="A75:D75"/>
    <mergeCell ref="A65:D65"/>
    <mergeCell ref="A62:D62"/>
    <mergeCell ref="A47:D47"/>
    <mergeCell ref="A83:D83"/>
    <mergeCell ref="F186:K186"/>
    <mergeCell ref="A66:D66"/>
    <mergeCell ref="A69:D69"/>
    <mergeCell ref="A97:D97"/>
    <mergeCell ref="A103:D103"/>
    <mergeCell ref="E184:H184"/>
    <mergeCell ref="A81:D81"/>
    <mergeCell ref="I184:J184"/>
    <mergeCell ref="A87:D87"/>
    <mergeCell ref="A80:D80"/>
    <mergeCell ref="A116:D116"/>
    <mergeCell ref="A106:D106"/>
    <mergeCell ref="A100:D100"/>
    <mergeCell ref="A171:K171"/>
    <mergeCell ref="A155:D155"/>
    <mergeCell ref="A142:D142"/>
    <mergeCell ref="A124:D124"/>
    <mergeCell ref="A114:D114"/>
    <mergeCell ref="A110:D110"/>
    <mergeCell ref="A156:D156"/>
    <mergeCell ref="A170:D170"/>
    <mergeCell ref="A174:D174"/>
    <mergeCell ref="A140:D140"/>
    <mergeCell ref="A104:D104"/>
  </mergeCells>
  <phoneticPr fontId="4" type="noConversion"/>
  <printOptions horizontalCentered="1"/>
  <pageMargins left="0.25" right="0.25" top="0.6" bottom="0.5" header="0.25" footer="0.25"/>
  <pageSetup scale="60" fitToHeight="4" orientation="portrait" r:id="rId3"/>
  <headerFooter alignWithMargins="0">
    <oddHeader>&amp;C&amp;"Arial,Regular"T C P    C O S T    E S T I M A T O R
&amp;"Arial,Bold"&amp;14Temporary Sign Quantities</oddHeader>
    <oddFooter>&amp;L&amp;8&amp;F&amp;CPage &amp;P&amp;R&amp;8&amp;A</oddFooter>
  </headerFooter>
  <rowBreaks count="6" manualBreakCount="6">
    <brk id="32" max="16383" man="1"/>
    <brk id="60" max="16383" man="1"/>
    <brk id="84" max="16383" man="1"/>
    <brk id="110" max="16383" man="1"/>
    <brk id="120" max="16383" man="1"/>
    <brk id="143" max="16383" man="1"/>
  </rowBreaks>
  <drawing r:id="rId4"/>
  <legacy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dimension ref="A1:C75"/>
  <sheetViews>
    <sheetView topLeftCell="A37" workbookViewId="0">
      <selection activeCell="A76" sqref="A76"/>
    </sheetView>
  </sheetViews>
  <sheetFormatPr defaultRowHeight="12.75" x14ac:dyDescent="0.2"/>
  <cols>
    <col min="1" max="1" width="20.83203125" customWidth="1"/>
    <col min="2" max="2" width="80.83203125" customWidth="1"/>
    <col min="3" max="3" width="10.83203125" customWidth="1"/>
  </cols>
  <sheetData>
    <row r="1" spans="1:3" x14ac:dyDescent="0.2">
      <c r="A1" s="2443" t="s">
        <v>1017</v>
      </c>
      <c r="B1" s="2443"/>
      <c r="C1" s="2443"/>
    </row>
    <row r="2" spans="1:3" x14ac:dyDescent="0.2">
      <c r="A2" s="893" t="s">
        <v>953</v>
      </c>
      <c r="B2" s="894" t="s">
        <v>930</v>
      </c>
      <c r="C2" s="889" t="s">
        <v>149</v>
      </c>
    </row>
    <row r="3" spans="1:3" x14ac:dyDescent="0.2">
      <c r="A3" s="893" t="s">
        <v>954</v>
      </c>
      <c r="B3" s="894" t="s">
        <v>931</v>
      </c>
      <c r="C3" s="889" t="s">
        <v>149</v>
      </c>
    </row>
    <row r="4" spans="1:3" x14ac:dyDescent="0.2">
      <c r="A4" s="893" t="s">
        <v>955</v>
      </c>
      <c r="B4" s="894" t="s">
        <v>776</v>
      </c>
      <c r="C4" s="889" t="s">
        <v>777</v>
      </c>
    </row>
    <row r="5" spans="1:3" x14ac:dyDescent="0.2">
      <c r="A5" s="893" t="s">
        <v>975</v>
      </c>
      <c r="B5" s="894" t="s">
        <v>779</v>
      </c>
      <c r="C5" s="889" t="s">
        <v>778</v>
      </c>
    </row>
    <row r="6" spans="1:3" ht="12.75" customHeight="1" x14ac:dyDescent="0.2">
      <c r="A6" s="893" t="s">
        <v>976</v>
      </c>
      <c r="B6" s="894" t="s">
        <v>780</v>
      </c>
      <c r="C6" s="889" t="s">
        <v>778</v>
      </c>
    </row>
    <row r="7" spans="1:3" ht="12.75" customHeight="1" x14ac:dyDescent="0.2">
      <c r="A7" s="893" t="s">
        <v>977</v>
      </c>
      <c r="B7" s="894" t="s">
        <v>781</v>
      </c>
      <c r="C7" s="889" t="s">
        <v>782</v>
      </c>
    </row>
    <row r="8" spans="1:3" x14ac:dyDescent="0.2">
      <c r="A8" s="893" t="s">
        <v>978</v>
      </c>
      <c r="B8" s="894" t="s">
        <v>783</v>
      </c>
      <c r="C8" s="889" t="s">
        <v>782</v>
      </c>
    </row>
    <row r="9" spans="1:3" x14ac:dyDescent="0.2">
      <c r="A9" s="893" t="s">
        <v>979</v>
      </c>
      <c r="B9" s="894" t="s">
        <v>784</v>
      </c>
      <c r="C9" s="889" t="s">
        <v>782</v>
      </c>
    </row>
    <row r="10" spans="1:3" x14ac:dyDescent="0.2">
      <c r="A10" s="893" t="s">
        <v>980</v>
      </c>
      <c r="B10" s="894" t="s">
        <v>785</v>
      </c>
      <c r="C10" s="889" t="s">
        <v>778</v>
      </c>
    </row>
    <row r="11" spans="1:3" x14ac:dyDescent="0.2">
      <c r="A11" s="893" t="s">
        <v>981</v>
      </c>
      <c r="B11" s="894" t="s">
        <v>786</v>
      </c>
      <c r="C11" s="889" t="s">
        <v>778</v>
      </c>
    </row>
    <row r="12" spans="1:3" x14ac:dyDescent="0.2">
      <c r="A12" s="893" t="s">
        <v>982</v>
      </c>
      <c r="B12" s="894" t="s">
        <v>787</v>
      </c>
      <c r="C12" s="889" t="s">
        <v>778</v>
      </c>
    </row>
    <row r="13" spans="1:3" x14ac:dyDescent="0.2">
      <c r="A13" s="893" t="s">
        <v>983</v>
      </c>
      <c r="B13" s="894" t="s">
        <v>788</v>
      </c>
      <c r="C13" s="889" t="s">
        <v>778</v>
      </c>
    </row>
    <row r="14" spans="1:3" x14ac:dyDescent="0.2">
      <c r="A14" s="893" t="s">
        <v>984</v>
      </c>
      <c r="B14" s="894" t="s">
        <v>949</v>
      </c>
      <c r="C14" s="889" t="s">
        <v>782</v>
      </c>
    </row>
    <row r="15" spans="1:3" x14ac:dyDescent="0.2">
      <c r="A15" s="893" t="s">
        <v>1065</v>
      </c>
      <c r="B15" s="894" t="s">
        <v>1064</v>
      </c>
      <c r="C15" s="889" t="s">
        <v>782</v>
      </c>
    </row>
    <row r="16" spans="1:3" x14ac:dyDescent="0.2">
      <c r="A16" s="893" t="s">
        <v>1065</v>
      </c>
      <c r="B16" s="894" t="s">
        <v>800</v>
      </c>
      <c r="C16" s="889" t="s">
        <v>801</v>
      </c>
    </row>
    <row r="17" spans="1:3" x14ac:dyDescent="0.2">
      <c r="A17" s="893" t="s">
        <v>985</v>
      </c>
      <c r="B17" s="894" t="s">
        <v>789</v>
      </c>
      <c r="C17" s="889" t="s">
        <v>778</v>
      </c>
    </row>
    <row r="18" spans="1:3" x14ac:dyDescent="0.2">
      <c r="A18" s="893" t="s">
        <v>986</v>
      </c>
      <c r="B18" s="894" t="s">
        <v>790</v>
      </c>
      <c r="C18" s="889" t="s">
        <v>778</v>
      </c>
    </row>
    <row r="19" spans="1:3" x14ac:dyDescent="0.2">
      <c r="A19" s="893" t="s">
        <v>988</v>
      </c>
      <c r="B19" s="894" t="s">
        <v>791</v>
      </c>
      <c r="C19" s="889" t="s">
        <v>778</v>
      </c>
    </row>
    <row r="20" spans="1:3" x14ac:dyDescent="0.2">
      <c r="A20" s="893" t="s">
        <v>989</v>
      </c>
      <c r="B20" s="894" t="s">
        <v>792</v>
      </c>
      <c r="C20" s="889" t="s">
        <v>778</v>
      </c>
    </row>
    <row r="21" spans="1:3" x14ac:dyDescent="0.2">
      <c r="A21" s="893" t="s">
        <v>987</v>
      </c>
      <c r="B21" s="894" t="s">
        <v>793</v>
      </c>
      <c r="C21" s="889" t="s">
        <v>778</v>
      </c>
    </row>
    <row r="22" spans="1:3" x14ac:dyDescent="0.2">
      <c r="A22" s="893" t="s">
        <v>996</v>
      </c>
      <c r="B22" s="894" t="s">
        <v>794</v>
      </c>
      <c r="C22" s="889" t="s">
        <v>782</v>
      </c>
    </row>
    <row r="23" spans="1:3" x14ac:dyDescent="0.2">
      <c r="A23" s="893" t="s">
        <v>997</v>
      </c>
      <c r="B23" s="894" t="s">
        <v>795</v>
      </c>
      <c r="C23" s="889" t="s">
        <v>782</v>
      </c>
    </row>
    <row r="24" spans="1:3" x14ac:dyDescent="0.2">
      <c r="A24" s="893" t="s">
        <v>995</v>
      </c>
      <c r="B24" s="894" t="s">
        <v>453</v>
      </c>
      <c r="C24" s="889" t="s">
        <v>778</v>
      </c>
    </row>
    <row r="25" spans="1:3" x14ac:dyDescent="0.2">
      <c r="A25" s="893" t="s">
        <v>990</v>
      </c>
      <c r="B25" s="894" t="s">
        <v>796</v>
      </c>
      <c r="C25" s="889" t="s">
        <v>778</v>
      </c>
    </row>
    <row r="26" spans="1:3" x14ac:dyDescent="0.2">
      <c r="A26" s="893" t="s">
        <v>991</v>
      </c>
      <c r="B26" s="894" t="s">
        <v>797</v>
      </c>
      <c r="C26" s="889" t="s">
        <v>778</v>
      </c>
    </row>
    <row r="27" spans="1:3" x14ac:dyDescent="0.2">
      <c r="A27" s="893" t="s">
        <v>992</v>
      </c>
      <c r="B27" s="894" t="s">
        <v>798</v>
      </c>
      <c r="C27" s="889" t="s">
        <v>778</v>
      </c>
    </row>
    <row r="28" spans="1:3" x14ac:dyDescent="0.2">
      <c r="A28" s="893" t="s">
        <v>1005</v>
      </c>
      <c r="B28" s="894" t="s">
        <v>799</v>
      </c>
      <c r="C28" s="889" t="s">
        <v>782</v>
      </c>
    </row>
    <row r="29" spans="1:3" x14ac:dyDescent="0.2">
      <c r="A29" s="893"/>
      <c r="B29" s="894"/>
      <c r="C29" s="889"/>
    </row>
    <row r="30" spans="1:3" x14ac:dyDescent="0.2">
      <c r="A30" s="893"/>
      <c r="B30" s="894"/>
      <c r="C30" s="889"/>
    </row>
    <row r="31" spans="1:3" x14ac:dyDescent="0.2">
      <c r="A31" s="893" t="s">
        <v>993</v>
      </c>
      <c r="B31" s="894" t="s">
        <v>802</v>
      </c>
      <c r="C31" s="889" t="s">
        <v>782</v>
      </c>
    </row>
    <row r="32" spans="1:3" x14ac:dyDescent="0.2">
      <c r="A32" s="893" t="s">
        <v>994</v>
      </c>
      <c r="B32" s="894" t="s">
        <v>803</v>
      </c>
      <c r="C32" s="889" t="s">
        <v>782</v>
      </c>
    </row>
    <row r="33" spans="1:3" x14ac:dyDescent="0.2">
      <c r="A33" s="893" t="s">
        <v>1006</v>
      </c>
      <c r="B33" s="894" t="s">
        <v>804</v>
      </c>
      <c r="C33" s="889" t="s">
        <v>782</v>
      </c>
    </row>
    <row r="34" spans="1:3" x14ac:dyDescent="0.2">
      <c r="A34" s="893" t="s">
        <v>971</v>
      </c>
      <c r="B34" s="894" t="s">
        <v>205</v>
      </c>
      <c r="C34" s="889" t="s">
        <v>778</v>
      </c>
    </row>
    <row r="35" spans="1:3" x14ac:dyDescent="0.2">
      <c r="A35" s="893" t="s">
        <v>972</v>
      </c>
      <c r="B35" s="894" t="s">
        <v>805</v>
      </c>
      <c r="C35" s="889" t="s">
        <v>778</v>
      </c>
    </row>
    <row r="36" spans="1:3" x14ac:dyDescent="0.2">
      <c r="A36" s="893" t="s">
        <v>973</v>
      </c>
      <c r="B36" s="894" t="s">
        <v>150</v>
      </c>
      <c r="C36" s="889" t="s">
        <v>778</v>
      </c>
    </row>
    <row r="37" spans="1:3" x14ac:dyDescent="0.2">
      <c r="A37" s="893" t="s">
        <v>974</v>
      </c>
      <c r="B37" s="894" t="s">
        <v>806</v>
      </c>
      <c r="C37" s="889" t="s">
        <v>778</v>
      </c>
    </row>
    <row r="38" spans="1:3" x14ac:dyDescent="0.2">
      <c r="A38" s="893" t="s">
        <v>108</v>
      </c>
      <c r="B38" s="894" t="s">
        <v>807</v>
      </c>
      <c r="C38" s="889" t="s">
        <v>778</v>
      </c>
    </row>
    <row r="39" spans="1:3" x14ac:dyDescent="0.2">
      <c r="A39" s="893" t="s">
        <v>107</v>
      </c>
      <c r="B39" s="894" t="s">
        <v>808</v>
      </c>
      <c r="C39" s="889" t="s">
        <v>778</v>
      </c>
    </row>
    <row r="40" spans="1:3" x14ac:dyDescent="0.2">
      <c r="A40" s="893" t="s">
        <v>106</v>
      </c>
      <c r="B40" s="894" t="s">
        <v>809</v>
      </c>
      <c r="C40" s="889" t="s">
        <v>782</v>
      </c>
    </row>
    <row r="41" spans="1:3" x14ac:dyDescent="0.2">
      <c r="A41" s="893" t="s">
        <v>105</v>
      </c>
      <c r="B41" s="894" t="s">
        <v>810</v>
      </c>
      <c r="C41" s="889" t="s">
        <v>782</v>
      </c>
    </row>
    <row r="42" spans="1:3" x14ac:dyDescent="0.2">
      <c r="A42" s="893" t="s">
        <v>109</v>
      </c>
      <c r="B42" s="894" t="s">
        <v>811</v>
      </c>
      <c r="C42" s="889" t="s">
        <v>782</v>
      </c>
    </row>
    <row r="43" spans="1:3" x14ac:dyDescent="0.2">
      <c r="A43" s="893" t="s">
        <v>418</v>
      </c>
      <c r="B43" s="894" t="s">
        <v>812</v>
      </c>
      <c r="C43" s="889" t="s">
        <v>782</v>
      </c>
    </row>
    <row r="44" spans="1:3" x14ac:dyDescent="0.2">
      <c r="A44" s="893" t="s">
        <v>420</v>
      </c>
      <c r="B44" s="894" t="s">
        <v>813</v>
      </c>
      <c r="C44" s="889" t="s">
        <v>778</v>
      </c>
    </row>
    <row r="45" spans="1:3" x14ac:dyDescent="0.2">
      <c r="A45" s="893" t="s">
        <v>421</v>
      </c>
      <c r="B45" s="894" t="s">
        <v>814</v>
      </c>
      <c r="C45" s="889" t="s">
        <v>777</v>
      </c>
    </row>
    <row r="46" spans="1:3" x14ac:dyDescent="0.2">
      <c r="A46" s="893" t="s">
        <v>815</v>
      </c>
      <c r="B46" s="894" t="s">
        <v>816</v>
      </c>
      <c r="C46" s="889" t="s">
        <v>782</v>
      </c>
    </row>
    <row r="47" spans="1:3" x14ac:dyDescent="0.2">
      <c r="A47" s="893" t="s">
        <v>110</v>
      </c>
      <c r="B47" s="894" t="s">
        <v>817</v>
      </c>
      <c r="C47" s="889" t="s">
        <v>782</v>
      </c>
    </row>
    <row r="48" spans="1:3" x14ac:dyDescent="0.2">
      <c r="A48" s="893" t="s">
        <v>243</v>
      </c>
      <c r="B48" s="894" t="s">
        <v>818</v>
      </c>
      <c r="C48" s="889" t="s">
        <v>777</v>
      </c>
    </row>
    <row r="49" spans="1:3" x14ac:dyDescent="0.2">
      <c r="A49" s="893" t="s">
        <v>696</v>
      </c>
      <c r="B49" s="894" t="s">
        <v>819</v>
      </c>
      <c r="C49" s="889" t="s">
        <v>777</v>
      </c>
    </row>
    <row r="50" spans="1:3" x14ac:dyDescent="0.2">
      <c r="A50" s="893" t="s">
        <v>1002</v>
      </c>
      <c r="B50" s="894" t="s">
        <v>820</v>
      </c>
      <c r="C50" s="889" t="s">
        <v>149</v>
      </c>
    </row>
    <row r="51" spans="1:3" x14ac:dyDescent="0.2">
      <c r="A51" s="893" t="s">
        <v>1003</v>
      </c>
      <c r="B51" s="894" t="s">
        <v>821</v>
      </c>
      <c r="C51" s="889" t="s">
        <v>149</v>
      </c>
    </row>
    <row r="52" spans="1:3" x14ac:dyDescent="0.2">
      <c r="A52" s="893" t="s">
        <v>1004</v>
      </c>
      <c r="B52" s="894" t="s">
        <v>822</v>
      </c>
      <c r="C52" s="889" t="s">
        <v>778</v>
      </c>
    </row>
    <row r="53" spans="1:3" x14ac:dyDescent="0.2">
      <c r="A53" s="893" t="s">
        <v>956</v>
      </c>
      <c r="B53" s="894" t="s">
        <v>823</v>
      </c>
      <c r="C53" s="889" t="s">
        <v>778</v>
      </c>
    </row>
    <row r="54" spans="1:3" x14ac:dyDescent="0.2">
      <c r="A54" s="893" t="s">
        <v>957</v>
      </c>
      <c r="B54" s="894" t="s">
        <v>824</v>
      </c>
      <c r="C54" s="889" t="s">
        <v>778</v>
      </c>
    </row>
    <row r="55" spans="1:3" x14ac:dyDescent="0.2">
      <c r="A55" s="893"/>
      <c r="B55" s="894"/>
      <c r="C55" s="889"/>
    </row>
    <row r="56" spans="1:3" x14ac:dyDescent="0.2">
      <c r="A56" s="890" t="s">
        <v>1010</v>
      </c>
      <c r="B56" s="891" t="s">
        <v>1011</v>
      </c>
      <c r="C56" s="892" t="s">
        <v>778</v>
      </c>
    </row>
    <row r="57" spans="1:3" x14ac:dyDescent="0.2">
      <c r="A57" s="890" t="s">
        <v>1012</v>
      </c>
      <c r="B57" s="891" t="s">
        <v>825</v>
      </c>
      <c r="C57" s="892" t="s">
        <v>801</v>
      </c>
    </row>
    <row r="58" spans="1:3" x14ac:dyDescent="0.2">
      <c r="A58" s="893" t="s">
        <v>958</v>
      </c>
      <c r="B58" s="894" t="s">
        <v>826</v>
      </c>
      <c r="C58" s="889" t="s">
        <v>778</v>
      </c>
    </row>
    <row r="59" spans="1:3" x14ac:dyDescent="0.2">
      <c r="A59" s="893" t="s">
        <v>959</v>
      </c>
      <c r="B59" s="894" t="s">
        <v>827</v>
      </c>
      <c r="C59" s="889" t="s">
        <v>778</v>
      </c>
    </row>
    <row r="60" spans="1:3" x14ac:dyDescent="0.2">
      <c r="A60" s="893" t="s">
        <v>1007</v>
      </c>
      <c r="B60" s="894" t="s">
        <v>1008</v>
      </c>
      <c r="C60" s="889" t="s">
        <v>778</v>
      </c>
    </row>
    <row r="61" spans="1:3" s="36" customFormat="1" x14ac:dyDescent="0.2">
      <c r="A61" s="893" t="s">
        <v>1009</v>
      </c>
      <c r="B61" s="894" t="s">
        <v>933</v>
      </c>
      <c r="C61" s="889" t="s">
        <v>777</v>
      </c>
    </row>
    <row r="62" spans="1:3" x14ac:dyDescent="0.2">
      <c r="A62" s="893" t="s">
        <v>960</v>
      </c>
      <c r="B62" s="894" t="s">
        <v>828</v>
      </c>
      <c r="C62" s="889" t="s">
        <v>829</v>
      </c>
    </row>
    <row r="63" spans="1:3" x14ac:dyDescent="0.2">
      <c r="A63" s="893" t="s">
        <v>962</v>
      </c>
      <c r="B63" s="894" t="s">
        <v>830</v>
      </c>
      <c r="C63" s="889" t="s">
        <v>778</v>
      </c>
    </row>
    <row r="64" spans="1:3" x14ac:dyDescent="0.2">
      <c r="A64" s="893" t="s">
        <v>963</v>
      </c>
      <c r="B64" s="894" t="s">
        <v>830</v>
      </c>
      <c r="C64" s="889" t="s">
        <v>829</v>
      </c>
    </row>
    <row r="65" spans="1:3" x14ac:dyDescent="0.2">
      <c r="A65" s="893" t="s">
        <v>961</v>
      </c>
      <c r="B65" s="894" t="s">
        <v>832</v>
      </c>
      <c r="C65" s="889" t="s">
        <v>778</v>
      </c>
    </row>
    <row r="66" spans="1:3" s="1180" customFormat="1" x14ac:dyDescent="0.2">
      <c r="A66" s="893" t="s">
        <v>968</v>
      </c>
      <c r="B66" s="894" t="s">
        <v>929</v>
      </c>
      <c r="C66" s="889" t="s">
        <v>829</v>
      </c>
    </row>
    <row r="67" spans="1:3" x14ac:dyDescent="0.2">
      <c r="A67" s="893" t="s">
        <v>967</v>
      </c>
      <c r="B67" s="894" t="s">
        <v>928</v>
      </c>
      <c r="C67" s="889" t="s">
        <v>778</v>
      </c>
    </row>
    <row r="68" spans="1:3" x14ac:dyDescent="0.2">
      <c r="A68" s="893" t="s">
        <v>964</v>
      </c>
      <c r="B68" s="894" t="s">
        <v>833</v>
      </c>
      <c r="C68" s="889" t="s">
        <v>829</v>
      </c>
    </row>
    <row r="69" spans="1:3" x14ac:dyDescent="0.2">
      <c r="A69" s="893" t="s">
        <v>965</v>
      </c>
      <c r="B69" s="894" t="s">
        <v>927</v>
      </c>
      <c r="C69" s="889" t="s">
        <v>829</v>
      </c>
    </row>
    <row r="70" spans="1:3" x14ac:dyDescent="0.2">
      <c r="A70" s="893" t="s">
        <v>966</v>
      </c>
      <c r="B70" s="894" t="s">
        <v>831</v>
      </c>
      <c r="C70" s="889" t="s">
        <v>778</v>
      </c>
    </row>
    <row r="71" spans="1:3" x14ac:dyDescent="0.2">
      <c r="A71" s="893" t="s">
        <v>969</v>
      </c>
      <c r="B71" s="894" t="s">
        <v>970</v>
      </c>
      <c r="C71" s="889" t="s">
        <v>829</v>
      </c>
    </row>
    <row r="72" spans="1:3" x14ac:dyDescent="0.2">
      <c r="A72" s="893" t="s">
        <v>998</v>
      </c>
      <c r="B72" s="894" t="s">
        <v>999</v>
      </c>
      <c r="C72" s="889" t="s">
        <v>778</v>
      </c>
    </row>
    <row r="73" spans="1:3" x14ac:dyDescent="0.2">
      <c r="A73" s="893" t="s">
        <v>1000</v>
      </c>
      <c r="B73" s="894" t="s">
        <v>1001</v>
      </c>
      <c r="C73" s="889" t="s">
        <v>778</v>
      </c>
    </row>
    <row r="74" spans="1:3" x14ac:dyDescent="0.2">
      <c r="A74" s="893"/>
      <c r="B74" s="894"/>
      <c r="C74" s="889"/>
    </row>
    <row r="75" spans="1:3" x14ac:dyDescent="0.2">
      <c r="A75" s="893" t="s">
        <v>1084</v>
      </c>
      <c r="B75" s="894" t="s">
        <v>1068</v>
      </c>
      <c r="C75" s="889" t="s">
        <v>1066</v>
      </c>
    </row>
  </sheetData>
  <sheetProtection sheet="1" objects="1" scenarios="1"/>
  <mergeCells count="1">
    <mergeCell ref="A1:C1"/>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dimension ref="A1:L113"/>
  <sheetViews>
    <sheetView zoomScale="110" zoomScaleNormal="110" workbookViewId="0">
      <pane ySplit="1" topLeftCell="A2" activePane="bottomLeft" state="frozen"/>
      <selection activeCell="D37" sqref="D37"/>
      <selection pane="bottomLeft" activeCell="Q37" sqref="Q37"/>
    </sheetView>
  </sheetViews>
  <sheetFormatPr defaultRowHeight="12.75" x14ac:dyDescent="0.2"/>
  <sheetData>
    <row r="1" spans="1:12" s="81" customFormat="1" ht="20.100000000000001" customHeight="1" thickBot="1" x14ac:dyDescent="0.25">
      <c r="A1" s="2445" t="s">
        <v>195</v>
      </c>
      <c r="B1" s="2446"/>
      <c r="C1" s="2446"/>
      <c r="D1" s="2446"/>
      <c r="E1" s="2446"/>
      <c r="F1" s="2446"/>
      <c r="G1" s="2446"/>
      <c r="H1" s="2446"/>
      <c r="I1" s="2446"/>
      <c r="J1" s="2446"/>
      <c r="K1" s="2446"/>
      <c r="L1" s="2447"/>
    </row>
    <row r="2" spans="1:12" x14ac:dyDescent="0.2">
      <c r="A2" s="2448"/>
      <c r="B2" s="2448"/>
      <c r="C2" s="2448"/>
      <c r="D2" s="2448"/>
      <c r="E2" s="2448"/>
      <c r="F2" s="2448"/>
      <c r="G2" s="2448"/>
      <c r="H2" s="2448"/>
      <c r="I2" s="2448"/>
      <c r="J2" s="2448"/>
      <c r="K2" s="2448"/>
      <c r="L2" s="2448"/>
    </row>
    <row r="3" spans="1:12" x14ac:dyDescent="0.2">
      <c r="A3" s="2444"/>
      <c r="B3" s="2444"/>
      <c r="C3" s="2444"/>
      <c r="D3" s="2444"/>
      <c r="E3" s="2444"/>
      <c r="F3" s="2444"/>
      <c r="G3" s="2444"/>
      <c r="H3" s="2444"/>
      <c r="I3" s="2444"/>
      <c r="J3" s="2444"/>
      <c r="K3" s="2444"/>
      <c r="L3" s="2444"/>
    </row>
    <row r="4" spans="1:12" x14ac:dyDescent="0.2">
      <c r="A4" s="2444"/>
      <c r="B4" s="2444"/>
      <c r="C4" s="2444"/>
      <c r="D4" s="2444"/>
      <c r="E4" s="2444"/>
      <c r="F4" s="2444"/>
      <c r="G4" s="2444"/>
      <c r="H4" s="2444"/>
      <c r="I4" s="2444"/>
      <c r="J4" s="2444"/>
      <c r="K4" s="2444"/>
      <c r="L4" s="2444"/>
    </row>
    <row r="5" spans="1:12" x14ac:dyDescent="0.2">
      <c r="A5" s="2444"/>
      <c r="B5" s="2444"/>
      <c r="C5" s="2444"/>
      <c r="D5" s="2444"/>
      <c r="E5" s="2444"/>
      <c r="F5" s="2444"/>
      <c r="G5" s="2444"/>
      <c r="H5" s="2444"/>
      <c r="I5" s="2444"/>
      <c r="J5" s="2444"/>
      <c r="K5" s="2444"/>
      <c r="L5" s="2444"/>
    </row>
    <row r="6" spans="1:12" x14ac:dyDescent="0.2">
      <c r="A6" s="2444"/>
      <c r="B6" s="2444"/>
      <c r="C6" s="2444"/>
      <c r="D6" s="2444"/>
      <c r="E6" s="2444"/>
      <c r="F6" s="2444"/>
      <c r="G6" s="2444"/>
      <c r="H6" s="2444"/>
      <c r="I6" s="2444"/>
      <c r="J6" s="2444"/>
      <c r="K6" s="2444"/>
      <c r="L6" s="2444"/>
    </row>
    <row r="7" spans="1:12" x14ac:dyDescent="0.2">
      <c r="A7" s="2444"/>
      <c r="B7" s="2444"/>
      <c r="C7" s="2444"/>
      <c r="D7" s="2444"/>
      <c r="E7" s="2444"/>
      <c r="F7" s="2444"/>
      <c r="G7" s="2444"/>
      <c r="H7" s="2444"/>
      <c r="I7" s="2444"/>
      <c r="J7" s="2444"/>
      <c r="K7" s="2444"/>
      <c r="L7" s="2444"/>
    </row>
    <row r="8" spans="1:12" x14ac:dyDescent="0.2">
      <c r="A8" s="2444"/>
      <c r="B8" s="2444"/>
      <c r="C8" s="2444"/>
      <c r="D8" s="2444"/>
      <c r="E8" s="2444"/>
      <c r="F8" s="2444"/>
      <c r="G8" s="2444"/>
      <c r="H8" s="2444"/>
      <c r="I8" s="2444"/>
      <c r="J8" s="2444"/>
      <c r="K8" s="2444"/>
      <c r="L8" s="2444"/>
    </row>
    <row r="9" spans="1:12" x14ac:dyDescent="0.2">
      <c r="A9" s="2444"/>
      <c r="B9" s="2444"/>
      <c r="C9" s="2444"/>
      <c r="D9" s="2444"/>
      <c r="E9" s="2444"/>
      <c r="F9" s="2444"/>
      <c r="G9" s="2444"/>
      <c r="H9" s="2444"/>
      <c r="I9" s="2444"/>
      <c r="J9" s="2444"/>
      <c r="K9" s="2444"/>
      <c r="L9" s="2444"/>
    </row>
    <row r="10" spans="1:12" x14ac:dyDescent="0.2">
      <c r="A10" s="2444"/>
      <c r="B10" s="2444"/>
      <c r="C10" s="2444"/>
      <c r="D10" s="2444"/>
      <c r="E10" s="2444"/>
      <c r="F10" s="2444"/>
      <c r="G10" s="2444"/>
      <c r="H10" s="2444"/>
      <c r="I10" s="2444"/>
      <c r="J10" s="2444"/>
      <c r="K10" s="2444"/>
      <c r="L10" s="2444"/>
    </row>
    <row r="11" spans="1:12" x14ac:dyDescent="0.2">
      <c r="A11" s="2444"/>
      <c r="B11" s="2444"/>
      <c r="C11" s="2444"/>
      <c r="D11" s="2444"/>
      <c r="E11" s="2444"/>
      <c r="F11" s="2444"/>
      <c r="G11" s="2444"/>
      <c r="H11" s="2444"/>
      <c r="I11" s="2444"/>
      <c r="J11" s="2444"/>
      <c r="K11" s="2444"/>
      <c r="L11" s="2444"/>
    </row>
    <row r="12" spans="1:12" x14ac:dyDescent="0.2">
      <c r="A12" s="2444"/>
      <c r="B12" s="2444"/>
      <c r="C12" s="2444"/>
      <c r="D12" s="2444"/>
      <c r="E12" s="2444"/>
      <c r="F12" s="2444"/>
      <c r="G12" s="2444"/>
      <c r="H12" s="2444"/>
      <c r="I12" s="2444"/>
      <c r="J12" s="2444"/>
      <c r="K12" s="2444"/>
      <c r="L12" s="2444"/>
    </row>
    <row r="13" spans="1:12" x14ac:dyDescent="0.2">
      <c r="A13" s="2444"/>
      <c r="B13" s="2444"/>
      <c r="C13" s="2444"/>
      <c r="D13" s="2444"/>
      <c r="E13" s="2444"/>
      <c r="F13" s="2444"/>
      <c r="G13" s="2444"/>
      <c r="H13" s="2444"/>
      <c r="I13" s="2444"/>
      <c r="J13" s="2444"/>
      <c r="K13" s="2444"/>
      <c r="L13" s="2444"/>
    </row>
    <row r="14" spans="1:12" x14ac:dyDescent="0.2">
      <c r="A14" s="2444"/>
      <c r="B14" s="2444"/>
      <c r="C14" s="2444"/>
      <c r="D14" s="2444"/>
      <c r="E14" s="2444"/>
      <c r="F14" s="2444"/>
      <c r="G14" s="2444"/>
      <c r="H14" s="2444"/>
      <c r="I14" s="2444"/>
      <c r="J14" s="2444"/>
      <c r="K14" s="2444"/>
      <c r="L14" s="2444"/>
    </row>
    <row r="15" spans="1:12" x14ac:dyDescent="0.2">
      <c r="A15" s="2444"/>
      <c r="B15" s="2444"/>
      <c r="C15" s="2444"/>
      <c r="D15" s="2444"/>
      <c r="E15" s="2444"/>
      <c r="F15" s="2444"/>
      <c r="G15" s="2444"/>
      <c r="H15" s="2444"/>
      <c r="I15" s="2444"/>
      <c r="J15" s="2444"/>
      <c r="K15" s="2444"/>
      <c r="L15" s="2444"/>
    </row>
    <row r="16" spans="1:12" x14ac:dyDescent="0.2">
      <c r="A16" s="2444"/>
      <c r="B16" s="2444"/>
      <c r="C16" s="2444"/>
      <c r="D16" s="2444"/>
      <c r="E16" s="2444"/>
      <c r="F16" s="2444"/>
      <c r="G16" s="2444"/>
      <c r="H16" s="2444"/>
      <c r="I16" s="2444"/>
      <c r="J16" s="2444"/>
      <c r="K16" s="2444"/>
      <c r="L16" s="2444"/>
    </row>
    <row r="17" spans="1:12" x14ac:dyDescent="0.2">
      <c r="A17" s="2444"/>
      <c r="B17" s="2444"/>
      <c r="C17" s="2444"/>
      <c r="D17" s="2444"/>
      <c r="E17" s="2444"/>
      <c r="F17" s="2444"/>
      <c r="G17" s="2444"/>
      <c r="H17" s="2444"/>
      <c r="I17" s="2444"/>
      <c r="J17" s="2444"/>
      <c r="K17" s="2444"/>
      <c r="L17" s="2444"/>
    </row>
    <row r="18" spans="1:12" x14ac:dyDescent="0.2">
      <c r="A18" s="2444"/>
      <c r="B18" s="2444"/>
      <c r="C18" s="2444"/>
      <c r="D18" s="2444"/>
      <c r="E18" s="2444"/>
      <c r="F18" s="2444"/>
      <c r="G18" s="2444"/>
      <c r="H18" s="2444"/>
      <c r="I18" s="2444"/>
      <c r="J18" s="2444"/>
      <c r="K18" s="2444"/>
      <c r="L18" s="2444"/>
    </row>
    <row r="19" spans="1:12" x14ac:dyDescent="0.2">
      <c r="A19" s="2444"/>
      <c r="B19" s="2444"/>
      <c r="C19" s="2444"/>
      <c r="D19" s="2444"/>
      <c r="E19" s="2444"/>
      <c r="F19" s="2444"/>
      <c r="G19" s="2444"/>
      <c r="H19" s="2444"/>
      <c r="I19" s="2444"/>
      <c r="J19" s="2444"/>
      <c r="K19" s="2444"/>
      <c r="L19" s="2444"/>
    </row>
    <row r="20" spans="1:12" x14ac:dyDescent="0.2">
      <c r="A20" s="2444"/>
      <c r="B20" s="2444"/>
      <c r="C20" s="2444"/>
      <c r="D20" s="2444"/>
      <c r="E20" s="2444"/>
      <c r="F20" s="2444"/>
      <c r="G20" s="2444"/>
      <c r="H20" s="2444"/>
      <c r="I20" s="2444"/>
      <c r="J20" s="2444"/>
      <c r="K20" s="2444"/>
      <c r="L20" s="2444"/>
    </row>
    <row r="21" spans="1:12" x14ac:dyDescent="0.2">
      <c r="A21" s="2444"/>
      <c r="B21" s="2444"/>
      <c r="C21" s="2444"/>
      <c r="D21" s="2444"/>
      <c r="E21" s="2444"/>
      <c r="F21" s="2444"/>
      <c r="G21" s="2444"/>
      <c r="H21" s="2444"/>
      <c r="I21" s="2444"/>
      <c r="J21" s="2444"/>
      <c r="K21" s="2444"/>
      <c r="L21" s="2444"/>
    </row>
    <row r="22" spans="1:12" x14ac:dyDescent="0.2">
      <c r="A22" s="2444"/>
      <c r="B22" s="2444"/>
      <c r="C22" s="2444"/>
      <c r="D22" s="2444"/>
      <c r="E22" s="2444"/>
      <c r="F22" s="2444"/>
      <c r="G22" s="2444"/>
      <c r="H22" s="2444"/>
      <c r="I22" s="2444"/>
      <c r="J22" s="2444"/>
      <c r="K22" s="2444"/>
      <c r="L22" s="2444"/>
    </row>
    <row r="23" spans="1:12" x14ac:dyDescent="0.2">
      <c r="A23" s="2444"/>
      <c r="B23" s="2444"/>
      <c r="C23" s="2444"/>
      <c r="D23" s="2444"/>
      <c r="E23" s="2444"/>
      <c r="F23" s="2444"/>
      <c r="G23" s="2444"/>
      <c r="H23" s="2444"/>
      <c r="I23" s="2444"/>
      <c r="J23" s="2444"/>
      <c r="K23" s="2444"/>
      <c r="L23" s="2444"/>
    </row>
    <row r="24" spans="1:12" x14ac:dyDescent="0.2">
      <c r="A24" s="2444"/>
      <c r="B24" s="2444"/>
      <c r="C24" s="2444"/>
      <c r="D24" s="2444"/>
      <c r="E24" s="2444"/>
      <c r="F24" s="2444"/>
      <c r="G24" s="2444"/>
      <c r="H24" s="2444"/>
      <c r="I24" s="2444"/>
      <c r="J24" s="2444"/>
      <c r="K24" s="2444"/>
      <c r="L24" s="2444"/>
    </row>
    <row r="25" spans="1:12" x14ac:dyDescent="0.2">
      <c r="A25" s="2444"/>
      <c r="B25" s="2444"/>
      <c r="C25" s="2444"/>
      <c r="D25" s="2444"/>
      <c r="E25" s="2444"/>
      <c r="F25" s="2444"/>
      <c r="G25" s="2444"/>
      <c r="H25" s="2444"/>
      <c r="I25" s="2444"/>
      <c r="J25" s="2444"/>
      <c r="K25" s="2444"/>
      <c r="L25" s="2444"/>
    </row>
    <row r="26" spans="1:12" x14ac:dyDescent="0.2">
      <c r="A26" s="2444"/>
      <c r="B26" s="2444"/>
      <c r="C26" s="2444"/>
      <c r="D26" s="2444"/>
      <c r="E26" s="2444"/>
      <c r="F26" s="2444"/>
      <c r="G26" s="2444"/>
      <c r="H26" s="2444"/>
      <c r="I26" s="2444"/>
      <c r="J26" s="2444"/>
      <c r="K26" s="2444"/>
      <c r="L26" s="2444"/>
    </row>
    <row r="27" spans="1:12" x14ac:dyDescent="0.2">
      <c r="A27" s="2444"/>
      <c r="B27" s="2444"/>
      <c r="C27" s="2444"/>
      <c r="D27" s="2444"/>
      <c r="E27" s="2444"/>
      <c r="F27" s="2444"/>
      <c r="G27" s="2444"/>
      <c r="H27" s="2444"/>
      <c r="I27" s="2444"/>
      <c r="J27" s="2444"/>
      <c r="K27" s="2444"/>
      <c r="L27" s="2444"/>
    </row>
    <row r="28" spans="1:12" x14ac:dyDescent="0.2">
      <c r="A28" s="2444"/>
      <c r="B28" s="2444"/>
      <c r="C28" s="2444"/>
      <c r="D28" s="2444"/>
      <c r="E28" s="2444"/>
      <c r="F28" s="2444"/>
      <c r="G28" s="2444"/>
      <c r="H28" s="2444"/>
      <c r="I28" s="2444"/>
      <c r="J28" s="2444"/>
      <c r="K28" s="2444"/>
      <c r="L28" s="2444"/>
    </row>
    <row r="29" spans="1:12" x14ac:dyDescent="0.2">
      <c r="A29" s="2444"/>
      <c r="B29" s="2444"/>
      <c r="C29" s="2444"/>
      <c r="D29" s="2444"/>
      <c r="E29" s="2444"/>
      <c r="F29" s="2444"/>
      <c r="G29" s="2444"/>
      <c r="H29" s="2444"/>
      <c r="I29" s="2444"/>
      <c r="J29" s="2444"/>
      <c r="K29" s="2444"/>
      <c r="L29" s="2444"/>
    </row>
    <row r="30" spans="1:12" x14ac:dyDescent="0.2">
      <c r="A30" s="2444"/>
      <c r="B30" s="2444"/>
      <c r="C30" s="2444"/>
      <c r="D30" s="2444"/>
      <c r="E30" s="2444"/>
      <c r="F30" s="2444"/>
      <c r="G30" s="2444"/>
      <c r="H30" s="2444"/>
      <c r="I30" s="2444"/>
      <c r="J30" s="2444"/>
      <c r="K30" s="2444"/>
      <c r="L30" s="2444"/>
    </row>
    <row r="31" spans="1:12" x14ac:dyDescent="0.2">
      <c r="A31" s="2444"/>
      <c r="B31" s="2444"/>
      <c r="C31" s="2444"/>
      <c r="D31" s="2444"/>
      <c r="E31" s="2444"/>
      <c r="F31" s="2444"/>
      <c r="G31" s="2444"/>
      <c r="H31" s="2444"/>
      <c r="I31" s="2444"/>
      <c r="J31" s="2444"/>
      <c r="K31" s="2444"/>
      <c r="L31" s="2444"/>
    </row>
    <row r="32" spans="1:12" x14ac:dyDescent="0.2">
      <c r="A32" s="2444"/>
      <c r="B32" s="2444"/>
      <c r="C32" s="2444"/>
      <c r="D32" s="2444"/>
      <c r="E32" s="2444"/>
      <c r="F32" s="2444"/>
      <c r="G32" s="2444"/>
      <c r="H32" s="2444"/>
      <c r="I32" s="2444"/>
      <c r="J32" s="2444"/>
      <c r="K32" s="2444"/>
      <c r="L32" s="2444"/>
    </row>
    <row r="33" spans="1:12" x14ac:dyDescent="0.2">
      <c r="A33" s="2444"/>
      <c r="B33" s="2444"/>
      <c r="C33" s="2444"/>
      <c r="D33" s="2444"/>
      <c r="E33" s="2444"/>
      <c r="F33" s="2444"/>
      <c r="G33" s="2444"/>
      <c r="H33" s="2444"/>
      <c r="I33" s="2444"/>
      <c r="J33" s="2444"/>
      <c r="K33" s="2444"/>
      <c r="L33" s="2444"/>
    </row>
    <row r="34" spans="1:12" x14ac:dyDescent="0.2">
      <c r="A34" s="2444"/>
      <c r="B34" s="2444"/>
      <c r="C34" s="2444"/>
      <c r="D34" s="2444"/>
      <c r="E34" s="2444"/>
      <c r="F34" s="2444"/>
      <c r="G34" s="2444"/>
      <c r="H34" s="2444"/>
      <c r="I34" s="2444"/>
      <c r="J34" s="2444"/>
      <c r="K34" s="2444"/>
      <c r="L34" s="2444"/>
    </row>
    <row r="35" spans="1:12" x14ac:dyDescent="0.2">
      <c r="A35" s="2444"/>
      <c r="B35" s="2444"/>
      <c r="C35" s="2444"/>
      <c r="D35" s="2444"/>
      <c r="E35" s="2444"/>
      <c r="F35" s="2444"/>
      <c r="G35" s="2444"/>
      <c r="H35" s="2444"/>
      <c r="I35" s="2444"/>
      <c r="J35" s="2444"/>
      <c r="K35" s="2444"/>
      <c r="L35" s="2444"/>
    </row>
    <row r="36" spans="1:12" x14ac:dyDescent="0.2">
      <c r="A36" s="2444"/>
      <c r="B36" s="2444"/>
      <c r="C36" s="2444"/>
      <c r="D36" s="2444"/>
      <c r="E36" s="2444"/>
      <c r="F36" s="2444"/>
      <c r="G36" s="2444"/>
      <c r="H36" s="2444"/>
      <c r="I36" s="2444"/>
      <c r="J36" s="2444"/>
      <c r="K36" s="2444"/>
      <c r="L36" s="2444"/>
    </row>
    <row r="37" spans="1:12" x14ac:dyDescent="0.2">
      <c r="A37" s="2444"/>
      <c r="B37" s="2444"/>
      <c r="C37" s="2444"/>
      <c r="D37" s="2444"/>
      <c r="E37" s="2444"/>
      <c r="F37" s="2444"/>
      <c r="G37" s="2444"/>
      <c r="H37" s="2444"/>
      <c r="I37" s="2444"/>
      <c r="J37" s="2444"/>
      <c r="K37" s="2444"/>
      <c r="L37" s="2444"/>
    </row>
    <row r="38" spans="1:12" x14ac:dyDescent="0.2">
      <c r="A38" s="2444"/>
      <c r="B38" s="2444"/>
      <c r="C38" s="2444"/>
      <c r="D38" s="2444"/>
      <c r="E38" s="2444"/>
      <c r="F38" s="2444"/>
      <c r="G38" s="2444"/>
      <c r="H38" s="2444"/>
      <c r="I38" s="2444"/>
      <c r="J38" s="2444"/>
      <c r="K38" s="2444"/>
      <c r="L38" s="2444"/>
    </row>
    <row r="39" spans="1:12" x14ac:dyDescent="0.2">
      <c r="A39" s="2444"/>
      <c r="B39" s="2444"/>
      <c r="C39" s="2444"/>
      <c r="D39" s="2444"/>
      <c r="E39" s="2444"/>
      <c r="F39" s="2444"/>
      <c r="G39" s="2444"/>
      <c r="H39" s="2444"/>
      <c r="I39" s="2444"/>
      <c r="J39" s="2444"/>
      <c r="K39" s="2444"/>
      <c r="L39" s="2444"/>
    </row>
    <row r="40" spans="1:12" x14ac:dyDescent="0.2">
      <c r="A40" s="2444"/>
      <c r="B40" s="2444"/>
      <c r="C40" s="2444"/>
      <c r="D40" s="2444"/>
      <c r="E40" s="2444"/>
      <c r="F40" s="2444"/>
      <c r="G40" s="2444"/>
      <c r="H40" s="2444"/>
      <c r="I40" s="2444"/>
      <c r="J40" s="2444"/>
      <c r="K40" s="2444"/>
      <c r="L40" s="2444"/>
    </row>
    <row r="41" spans="1:12" x14ac:dyDescent="0.2">
      <c r="A41" s="2444"/>
      <c r="B41" s="2444"/>
      <c r="C41" s="2444"/>
      <c r="D41" s="2444"/>
      <c r="E41" s="2444"/>
      <c r="F41" s="2444"/>
      <c r="G41" s="2444"/>
      <c r="H41" s="2444"/>
      <c r="I41" s="2444"/>
      <c r="J41" s="2444"/>
      <c r="K41" s="2444"/>
      <c r="L41" s="2444"/>
    </row>
    <row r="42" spans="1:12" x14ac:dyDescent="0.2">
      <c r="A42" s="2444"/>
      <c r="B42" s="2444"/>
      <c r="C42" s="2444"/>
      <c r="D42" s="2444"/>
      <c r="E42" s="2444"/>
      <c r="F42" s="2444"/>
      <c r="G42" s="2444"/>
      <c r="H42" s="2444"/>
      <c r="I42" s="2444"/>
      <c r="J42" s="2444"/>
      <c r="K42" s="2444"/>
      <c r="L42" s="2444"/>
    </row>
    <row r="43" spans="1:12" x14ac:dyDescent="0.2">
      <c r="A43" s="2444"/>
      <c r="B43" s="2444"/>
      <c r="C43" s="2444"/>
      <c r="D43" s="2444"/>
      <c r="E43" s="2444"/>
      <c r="F43" s="2444"/>
      <c r="G43" s="2444"/>
      <c r="H43" s="2444"/>
      <c r="I43" s="2444"/>
      <c r="J43" s="2444"/>
      <c r="K43" s="2444"/>
      <c r="L43" s="2444"/>
    </row>
    <row r="44" spans="1:12" x14ac:dyDescent="0.2">
      <c r="A44" s="2444"/>
      <c r="B44" s="2444"/>
      <c r="C44" s="2444"/>
      <c r="D44" s="2444"/>
      <c r="E44" s="2444"/>
      <c r="F44" s="2444"/>
      <c r="G44" s="2444"/>
      <c r="H44" s="2444"/>
      <c r="I44" s="2444"/>
      <c r="J44" s="2444"/>
      <c r="K44" s="2444"/>
      <c r="L44" s="2444"/>
    </row>
    <row r="45" spans="1:12" x14ac:dyDescent="0.2">
      <c r="A45" s="2444"/>
      <c r="B45" s="2444"/>
      <c r="C45" s="2444"/>
      <c r="D45" s="2444"/>
      <c r="E45" s="2444"/>
      <c r="F45" s="2444"/>
      <c r="G45" s="2444"/>
      <c r="H45" s="2444"/>
      <c r="I45" s="2444"/>
      <c r="J45" s="2444"/>
      <c r="K45" s="2444"/>
      <c r="L45" s="2444"/>
    </row>
    <row r="46" spans="1:12" x14ac:dyDescent="0.2">
      <c r="A46" s="2444"/>
      <c r="B46" s="2444"/>
      <c r="C46" s="2444"/>
      <c r="D46" s="2444"/>
      <c r="E46" s="2444"/>
      <c r="F46" s="2444"/>
      <c r="G46" s="2444"/>
      <c r="H46" s="2444"/>
      <c r="I46" s="2444"/>
      <c r="J46" s="2444"/>
      <c r="K46" s="2444"/>
      <c r="L46" s="2444"/>
    </row>
    <row r="47" spans="1:12" x14ac:dyDescent="0.2">
      <c r="A47" s="2444"/>
      <c r="B47" s="2444"/>
      <c r="C47" s="2444"/>
      <c r="D47" s="2444"/>
      <c r="E47" s="2444"/>
      <c r="F47" s="2444"/>
      <c r="G47" s="2444"/>
      <c r="H47" s="2444"/>
      <c r="I47" s="2444"/>
      <c r="J47" s="2444"/>
      <c r="K47" s="2444"/>
      <c r="L47" s="2444"/>
    </row>
    <row r="48" spans="1:12" x14ac:dyDescent="0.2">
      <c r="A48" s="2444"/>
      <c r="B48" s="2444"/>
      <c r="C48" s="2444"/>
      <c r="D48" s="2444"/>
      <c r="E48" s="2444"/>
      <c r="F48" s="2444"/>
      <c r="G48" s="2444"/>
      <c r="H48" s="2444"/>
      <c r="I48" s="2444"/>
      <c r="J48" s="2444"/>
      <c r="K48" s="2444"/>
      <c r="L48" s="2444"/>
    </row>
    <row r="49" spans="1:12" x14ac:dyDescent="0.2">
      <c r="A49" s="2444"/>
      <c r="B49" s="2444"/>
      <c r="C49" s="2444"/>
      <c r="D49" s="2444"/>
      <c r="E49" s="2444"/>
      <c r="F49" s="2444"/>
      <c r="G49" s="2444"/>
      <c r="H49" s="2444"/>
      <c r="I49" s="2444"/>
      <c r="J49" s="2444"/>
      <c r="K49" s="2444"/>
      <c r="L49" s="2444"/>
    </row>
    <row r="50" spans="1:12" x14ac:dyDescent="0.2">
      <c r="A50" s="2444"/>
      <c r="B50" s="2444"/>
      <c r="C50" s="2444"/>
      <c r="D50" s="2444"/>
      <c r="E50" s="2444"/>
      <c r="F50" s="2444"/>
      <c r="G50" s="2444"/>
      <c r="H50" s="2444"/>
      <c r="I50" s="2444"/>
      <c r="J50" s="2444"/>
      <c r="K50" s="2444"/>
      <c r="L50" s="2444"/>
    </row>
    <row r="51" spans="1:12" x14ac:dyDescent="0.2">
      <c r="A51" s="2444"/>
      <c r="B51" s="2444"/>
      <c r="C51" s="2444"/>
      <c r="D51" s="2444"/>
      <c r="E51" s="2444"/>
      <c r="F51" s="2444"/>
      <c r="G51" s="2444"/>
      <c r="H51" s="2444"/>
      <c r="I51" s="2444"/>
      <c r="J51" s="2444"/>
      <c r="K51" s="2444"/>
      <c r="L51" s="2444"/>
    </row>
    <row r="52" spans="1:12" x14ac:dyDescent="0.2">
      <c r="A52" s="2444"/>
      <c r="B52" s="2444"/>
      <c r="C52" s="2444"/>
      <c r="D52" s="2444"/>
      <c r="E52" s="2444"/>
      <c r="F52" s="2444"/>
      <c r="G52" s="2444"/>
      <c r="H52" s="2444"/>
      <c r="I52" s="2444"/>
      <c r="J52" s="2444"/>
      <c r="K52" s="2444"/>
      <c r="L52" s="2444"/>
    </row>
    <row r="53" spans="1:12" x14ac:dyDescent="0.2">
      <c r="A53" s="2444"/>
      <c r="B53" s="2444"/>
      <c r="C53" s="2444"/>
      <c r="D53" s="2444"/>
      <c r="E53" s="2444"/>
      <c r="F53" s="2444"/>
      <c r="G53" s="2444"/>
      <c r="H53" s="2444"/>
      <c r="I53" s="2444"/>
      <c r="J53" s="2444"/>
      <c r="K53" s="2444"/>
      <c r="L53" s="2444"/>
    </row>
    <row r="54" spans="1:12" x14ac:dyDescent="0.2">
      <c r="A54" s="2444"/>
      <c r="B54" s="2444"/>
      <c r="C54" s="2444"/>
      <c r="D54" s="2444"/>
      <c r="E54" s="2444"/>
      <c r="F54" s="2444"/>
      <c r="G54" s="2444"/>
      <c r="H54" s="2444"/>
      <c r="I54" s="2444"/>
      <c r="J54" s="2444"/>
      <c r="K54" s="2444"/>
      <c r="L54" s="2444"/>
    </row>
    <row r="55" spans="1:12" x14ac:dyDescent="0.2">
      <c r="A55" s="2444"/>
      <c r="B55" s="2444"/>
      <c r="C55" s="2444"/>
      <c r="D55" s="2444"/>
      <c r="E55" s="2444"/>
      <c r="F55" s="2444"/>
      <c r="G55" s="2444"/>
      <c r="H55" s="2444"/>
      <c r="I55" s="2444"/>
      <c r="J55" s="2444"/>
      <c r="K55" s="2444"/>
      <c r="L55" s="2444"/>
    </row>
    <row r="56" spans="1:12" x14ac:dyDescent="0.2">
      <c r="A56" s="2444"/>
      <c r="B56" s="2444"/>
      <c r="C56" s="2444"/>
      <c r="D56" s="2444"/>
      <c r="E56" s="2444"/>
      <c r="F56" s="2444"/>
      <c r="G56" s="2444"/>
      <c r="H56" s="2444"/>
      <c r="I56" s="2444"/>
      <c r="J56" s="2444"/>
      <c r="K56" s="2444"/>
      <c r="L56" s="2444"/>
    </row>
    <row r="57" spans="1:12" ht="12.75" customHeight="1" x14ac:dyDescent="0.2">
      <c r="A57" s="2444"/>
      <c r="B57" s="2444"/>
      <c r="C57" s="2444"/>
      <c r="D57" s="2444"/>
      <c r="E57" s="2444"/>
      <c r="F57" s="2444"/>
      <c r="G57" s="2444"/>
      <c r="H57" s="2444"/>
      <c r="I57" s="2444"/>
      <c r="J57" s="2444"/>
      <c r="K57" s="2444"/>
      <c r="L57" s="2444"/>
    </row>
    <row r="58" spans="1:12" ht="12.75" customHeight="1" x14ac:dyDescent="0.2">
      <c r="A58" s="2444"/>
      <c r="B58" s="2444"/>
      <c r="C58" s="2444"/>
      <c r="D58" s="2444"/>
      <c r="E58" s="2444"/>
      <c r="F58" s="2444"/>
      <c r="G58" s="2444"/>
      <c r="H58" s="2444"/>
      <c r="I58" s="2444"/>
      <c r="J58" s="2444"/>
      <c r="K58" s="2444"/>
      <c r="L58" s="2444"/>
    </row>
    <row r="59" spans="1:12" x14ac:dyDescent="0.2">
      <c r="A59" s="2444"/>
      <c r="B59" s="2444"/>
      <c r="C59" s="2444"/>
      <c r="D59" s="2444"/>
      <c r="E59" s="2444"/>
      <c r="F59" s="2444"/>
      <c r="G59" s="2444"/>
      <c r="H59" s="2444"/>
      <c r="I59" s="2444"/>
      <c r="J59" s="2444"/>
      <c r="K59" s="2444"/>
      <c r="L59" s="2444"/>
    </row>
    <row r="60" spans="1:12" x14ac:dyDescent="0.2">
      <c r="A60" s="2444"/>
      <c r="B60" s="2444"/>
      <c r="C60" s="2444"/>
      <c r="D60" s="2444"/>
      <c r="E60" s="2444"/>
      <c r="F60" s="2444"/>
      <c r="G60" s="2444"/>
      <c r="H60" s="2444"/>
      <c r="I60" s="2444"/>
      <c r="J60" s="2444"/>
      <c r="K60" s="2444"/>
      <c r="L60" s="2444"/>
    </row>
    <row r="61" spans="1:12" x14ac:dyDescent="0.2">
      <c r="A61" s="2444"/>
      <c r="B61" s="2444"/>
      <c r="C61" s="2444"/>
      <c r="D61" s="2444"/>
      <c r="E61" s="2444"/>
      <c r="F61" s="2444"/>
      <c r="G61" s="2444"/>
      <c r="H61" s="2444"/>
      <c r="I61" s="2444"/>
      <c r="J61" s="2444"/>
      <c r="K61" s="2444"/>
      <c r="L61" s="2444"/>
    </row>
    <row r="62" spans="1:12" x14ac:dyDescent="0.2">
      <c r="A62" s="2444"/>
      <c r="B62" s="2444"/>
      <c r="C62" s="2444"/>
      <c r="D62" s="2444"/>
      <c r="E62" s="2444"/>
      <c r="F62" s="2444"/>
      <c r="G62" s="2444"/>
      <c r="H62" s="2444"/>
      <c r="I62" s="2444"/>
      <c r="J62" s="2444"/>
      <c r="K62" s="2444"/>
      <c r="L62" s="2444"/>
    </row>
    <row r="63" spans="1:12" x14ac:dyDescent="0.2">
      <c r="A63" s="2444"/>
      <c r="B63" s="2444"/>
      <c r="C63" s="2444"/>
      <c r="D63" s="2444"/>
      <c r="E63" s="2444"/>
      <c r="F63" s="2444"/>
      <c r="G63" s="2444"/>
      <c r="H63" s="2444"/>
      <c r="I63" s="2444"/>
      <c r="J63" s="2444"/>
      <c r="K63" s="2444"/>
      <c r="L63" s="2444"/>
    </row>
    <row r="64" spans="1:12" x14ac:dyDescent="0.2">
      <c r="A64" s="2444"/>
      <c r="B64" s="2444"/>
      <c r="C64" s="2444"/>
      <c r="D64" s="2444"/>
      <c r="E64" s="2444"/>
      <c r="F64" s="2444"/>
      <c r="G64" s="2444"/>
      <c r="H64" s="2444"/>
      <c r="I64" s="2444"/>
      <c r="J64" s="2444"/>
      <c r="K64" s="2444"/>
      <c r="L64" s="2444"/>
    </row>
    <row r="65" spans="1:12" x14ac:dyDescent="0.2">
      <c r="A65" s="2444"/>
      <c r="B65" s="2444"/>
      <c r="C65" s="2444"/>
      <c r="D65" s="2444"/>
      <c r="E65" s="2444"/>
      <c r="F65" s="2444"/>
      <c r="G65" s="2444"/>
      <c r="H65" s="2444"/>
      <c r="I65" s="2444"/>
      <c r="J65" s="2444"/>
      <c r="K65" s="2444"/>
      <c r="L65" s="2444"/>
    </row>
    <row r="66" spans="1:12" x14ac:dyDescent="0.2">
      <c r="A66" s="2444"/>
      <c r="B66" s="2444"/>
      <c r="C66" s="2444"/>
      <c r="D66" s="2444"/>
      <c r="E66" s="2444"/>
      <c r="F66" s="2444"/>
      <c r="G66" s="2444"/>
      <c r="H66" s="2444"/>
      <c r="I66" s="2444"/>
      <c r="J66" s="2444"/>
      <c r="K66" s="2444"/>
      <c r="L66" s="2444"/>
    </row>
    <row r="67" spans="1:12" x14ac:dyDescent="0.2">
      <c r="A67" s="2444"/>
      <c r="B67" s="2444"/>
      <c r="C67" s="2444"/>
      <c r="D67" s="2444"/>
      <c r="E67" s="2444"/>
      <c r="F67" s="2444"/>
      <c r="G67" s="2444"/>
      <c r="H67" s="2444"/>
      <c r="I67" s="2444"/>
      <c r="J67" s="2444"/>
      <c r="K67" s="2444"/>
      <c r="L67" s="2444"/>
    </row>
    <row r="68" spans="1:12" x14ac:dyDescent="0.2">
      <c r="A68" s="2444"/>
      <c r="B68" s="2444"/>
      <c r="C68" s="2444"/>
      <c r="D68" s="2444"/>
      <c r="E68" s="2444"/>
      <c r="F68" s="2444"/>
      <c r="G68" s="2444"/>
      <c r="H68" s="2444"/>
      <c r="I68" s="2444"/>
      <c r="J68" s="2444"/>
      <c r="K68" s="2444"/>
      <c r="L68" s="2444"/>
    </row>
    <row r="69" spans="1:12" x14ac:dyDescent="0.2">
      <c r="A69" s="2444"/>
      <c r="B69" s="2444"/>
      <c r="C69" s="2444"/>
      <c r="D69" s="2444"/>
      <c r="E69" s="2444"/>
      <c r="F69" s="2444"/>
      <c r="G69" s="2444"/>
      <c r="H69" s="2444"/>
      <c r="I69" s="2444"/>
      <c r="J69" s="2444"/>
      <c r="K69" s="2444"/>
      <c r="L69" s="2444"/>
    </row>
    <row r="70" spans="1:12" x14ac:dyDescent="0.2">
      <c r="A70" s="2444"/>
      <c r="B70" s="2444"/>
      <c r="C70" s="2444"/>
      <c r="D70" s="2444"/>
      <c r="E70" s="2444"/>
      <c r="F70" s="2444"/>
      <c r="G70" s="2444"/>
      <c r="H70" s="2444"/>
      <c r="I70" s="2444"/>
      <c r="J70" s="2444"/>
      <c r="K70" s="2444"/>
      <c r="L70" s="2444"/>
    </row>
    <row r="71" spans="1:12" x14ac:dyDescent="0.2">
      <c r="A71" s="2444"/>
      <c r="B71" s="2444"/>
      <c r="C71" s="2444"/>
      <c r="D71" s="2444"/>
      <c r="E71" s="2444"/>
      <c r="F71" s="2444"/>
      <c r="G71" s="2444"/>
      <c r="H71" s="2444"/>
      <c r="I71" s="2444"/>
      <c r="J71" s="2444"/>
      <c r="K71" s="2444"/>
      <c r="L71" s="2444"/>
    </row>
    <row r="72" spans="1:12" x14ac:dyDescent="0.2">
      <c r="A72" s="2444"/>
      <c r="B72" s="2444"/>
      <c r="C72" s="2444"/>
      <c r="D72" s="2444"/>
      <c r="E72" s="2444"/>
      <c r="F72" s="2444"/>
      <c r="G72" s="2444"/>
      <c r="H72" s="2444"/>
      <c r="I72" s="2444"/>
      <c r="J72" s="2444"/>
      <c r="K72" s="2444"/>
      <c r="L72" s="2444"/>
    </row>
    <row r="73" spans="1:12" x14ac:dyDescent="0.2">
      <c r="A73" s="2444"/>
      <c r="B73" s="2444"/>
      <c r="C73" s="2444"/>
      <c r="D73" s="2444"/>
      <c r="E73" s="2444"/>
      <c r="F73" s="2444"/>
      <c r="G73" s="2444"/>
      <c r="H73" s="2444"/>
      <c r="I73" s="2444"/>
      <c r="J73" s="2444"/>
      <c r="K73" s="2444"/>
      <c r="L73" s="2444"/>
    </row>
    <row r="74" spans="1:12" x14ac:dyDescent="0.2">
      <c r="A74" s="2444"/>
      <c r="B74" s="2444"/>
      <c r="C74" s="2444"/>
      <c r="D74" s="2444"/>
      <c r="E74" s="2444"/>
      <c r="F74" s="2444"/>
      <c r="G74" s="2444"/>
      <c r="H74" s="2444"/>
      <c r="I74" s="2444"/>
      <c r="J74" s="2444"/>
      <c r="K74" s="2444"/>
      <c r="L74" s="2444"/>
    </row>
    <row r="75" spans="1:12" x14ac:dyDescent="0.2">
      <c r="A75" s="2444"/>
      <c r="B75" s="2444"/>
      <c r="C75" s="2444"/>
      <c r="D75" s="2444"/>
      <c r="E75" s="2444"/>
      <c r="F75" s="2444"/>
      <c r="G75" s="2444"/>
      <c r="H75" s="2444"/>
      <c r="I75" s="2444"/>
      <c r="J75" s="2444"/>
      <c r="K75" s="2444"/>
      <c r="L75" s="2444"/>
    </row>
    <row r="76" spans="1:12" x14ac:dyDescent="0.2">
      <c r="A76" s="2444"/>
      <c r="B76" s="2444"/>
      <c r="C76" s="2444"/>
      <c r="D76" s="2444"/>
      <c r="E76" s="2444"/>
      <c r="F76" s="2444"/>
      <c r="G76" s="2444"/>
      <c r="H76" s="2444"/>
      <c r="I76" s="2444"/>
      <c r="J76" s="2444"/>
      <c r="K76" s="2444"/>
      <c r="L76" s="2444"/>
    </row>
    <row r="77" spans="1:12" x14ac:dyDescent="0.2">
      <c r="A77" s="2444"/>
      <c r="B77" s="2444"/>
      <c r="C77" s="2444"/>
      <c r="D77" s="2444"/>
      <c r="E77" s="2444"/>
      <c r="F77" s="2444"/>
      <c r="G77" s="2444"/>
      <c r="H77" s="2444"/>
      <c r="I77" s="2444"/>
      <c r="J77" s="2444"/>
      <c r="K77" s="2444"/>
      <c r="L77" s="2444"/>
    </row>
    <row r="78" spans="1:12" x14ac:dyDescent="0.2">
      <c r="A78" s="2444"/>
      <c r="B78" s="2444"/>
      <c r="C78" s="2444"/>
      <c r="D78" s="2444"/>
      <c r="E78" s="2444"/>
      <c r="F78" s="2444"/>
      <c r="G78" s="2444"/>
      <c r="H78" s="2444"/>
      <c r="I78" s="2444"/>
      <c r="J78" s="2444"/>
      <c r="K78" s="2444"/>
      <c r="L78" s="2444"/>
    </row>
    <row r="79" spans="1:12" x14ac:dyDescent="0.2">
      <c r="A79" s="2444"/>
      <c r="B79" s="2444"/>
      <c r="C79" s="2444"/>
      <c r="D79" s="2444"/>
      <c r="E79" s="2444"/>
      <c r="F79" s="2444"/>
      <c r="G79" s="2444"/>
      <c r="H79" s="2444"/>
      <c r="I79" s="2444"/>
      <c r="J79" s="2444"/>
      <c r="K79" s="2444"/>
      <c r="L79" s="2444"/>
    </row>
    <row r="80" spans="1:12" x14ac:dyDescent="0.2">
      <c r="A80" s="2444"/>
      <c r="B80" s="2444"/>
      <c r="C80" s="2444"/>
      <c r="D80" s="2444"/>
      <c r="E80" s="2444"/>
      <c r="F80" s="2444"/>
      <c r="G80" s="2444"/>
      <c r="H80" s="2444"/>
      <c r="I80" s="2444"/>
      <c r="J80" s="2444"/>
      <c r="K80" s="2444"/>
      <c r="L80" s="2444"/>
    </row>
    <row r="81" spans="1:12" x14ac:dyDescent="0.2">
      <c r="A81" s="2444"/>
      <c r="B81" s="2444"/>
      <c r="C81" s="2444"/>
      <c r="D81" s="2444"/>
      <c r="E81" s="2444"/>
      <c r="F81" s="2444"/>
      <c r="G81" s="2444"/>
      <c r="H81" s="2444"/>
      <c r="I81" s="2444"/>
      <c r="J81" s="2444"/>
      <c r="K81" s="2444"/>
      <c r="L81" s="2444"/>
    </row>
    <row r="82" spans="1:12" x14ac:dyDescent="0.2">
      <c r="A82" s="2444"/>
      <c r="B82" s="2444"/>
      <c r="C82" s="2444"/>
      <c r="D82" s="2444"/>
      <c r="E82" s="2444"/>
      <c r="F82" s="2444"/>
      <c r="G82" s="2444"/>
      <c r="H82" s="2444"/>
      <c r="I82" s="2444"/>
      <c r="J82" s="2444"/>
      <c r="K82" s="2444"/>
      <c r="L82" s="2444"/>
    </row>
    <row r="83" spans="1:12" x14ac:dyDescent="0.2">
      <c r="A83" s="2444"/>
      <c r="B83" s="2444"/>
      <c r="C83" s="2444"/>
      <c r="D83" s="2444"/>
      <c r="E83" s="2444"/>
      <c r="F83" s="2444"/>
      <c r="G83" s="2444"/>
      <c r="H83" s="2444"/>
      <c r="I83" s="2444"/>
      <c r="J83" s="2444"/>
      <c r="K83" s="2444"/>
      <c r="L83" s="2444"/>
    </row>
    <row r="84" spans="1:12" x14ac:dyDescent="0.2">
      <c r="A84" s="2444"/>
      <c r="B84" s="2444"/>
      <c r="C84" s="2444"/>
      <c r="D84" s="2444"/>
      <c r="E84" s="2444"/>
      <c r="F84" s="2444"/>
      <c r="G84" s="2444"/>
      <c r="H84" s="2444"/>
      <c r="I84" s="2444"/>
      <c r="J84" s="2444"/>
      <c r="K84" s="2444"/>
      <c r="L84" s="2444"/>
    </row>
    <row r="85" spans="1:12" x14ac:dyDescent="0.2">
      <c r="A85" s="2444"/>
      <c r="B85" s="2444"/>
      <c r="C85" s="2444"/>
      <c r="D85" s="2444"/>
      <c r="E85" s="2444"/>
      <c r="F85" s="2444"/>
      <c r="G85" s="2444"/>
      <c r="H85" s="2444"/>
      <c r="I85" s="2444"/>
      <c r="J85" s="2444"/>
      <c r="K85" s="2444"/>
      <c r="L85" s="2444"/>
    </row>
    <row r="86" spans="1:12" x14ac:dyDescent="0.2">
      <c r="A86" s="2444"/>
      <c r="B86" s="2444"/>
      <c r="C86" s="2444"/>
      <c r="D86" s="2444"/>
      <c r="E86" s="2444"/>
      <c r="F86" s="2444"/>
      <c r="G86" s="2444"/>
      <c r="H86" s="2444"/>
      <c r="I86" s="2444"/>
      <c r="J86" s="2444"/>
      <c r="K86" s="2444"/>
      <c r="L86" s="2444"/>
    </row>
    <row r="87" spans="1:12" x14ac:dyDescent="0.2">
      <c r="A87" s="2444"/>
      <c r="B87" s="2444"/>
      <c r="C87" s="2444"/>
      <c r="D87" s="2444"/>
      <c r="E87" s="2444"/>
      <c r="F87" s="2444"/>
      <c r="G87" s="2444"/>
      <c r="H87" s="2444"/>
      <c r="I87" s="2444"/>
      <c r="J87" s="2444"/>
      <c r="K87" s="2444"/>
      <c r="L87" s="2444"/>
    </row>
    <row r="88" spans="1:12" x14ac:dyDescent="0.2">
      <c r="A88" s="2444"/>
      <c r="B88" s="2444"/>
      <c r="C88" s="2444"/>
      <c r="D88" s="2444"/>
      <c r="E88" s="2444"/>
      <c r="F88" s="2444"/>
      <c r="G88" s="2444"/>
      <c r="H88" s="2444"/>
      <c r="I88" s="2444"/>
      <c r="J88" s="2444"/>
      <c r="K88" s="2444"/>
      <c r="L88" s="2444"/>
    </row>
    <row r="89" spans="1:12" x14ac:dyDescent="0.2">
      <c r="A89" s="2444"/>
      <c r="B89" s="2444"/>
      <c r="C89" s="2444"/>
      <c r="D89" s="2444"/>
      <c r="E89" s="2444"/>
      <c r="F89" s="2444"/>
      <c r="G89" s="2444"/>
      <c r="H89" s="2444"/>
      <c r="I89" s="2444"/>
      <c r="J89" s="2444"/>
      <c r="K89" s="2444"/>
      <c r="L89" s="2444"/>
    </row>
    <row r="90" spans="1:12" x14ac:dyDescent="0.2">
      <c r="A90" s="2444"/>
      <c r="B90" s="2444"/>
      <c r="C90" s="2444"/>
      <c r="D90" s="2444"/>
      <c r="E90" s="2444"/>
      <c r="F90" s="2444"/>
      <c r="G90" s="2444"/>
      <c r="H90" s="2444"/>
      <c r="I90" s="2444"/>
      <c r="J90" s="2444"/>
      <c r="K90" s="2444"/>
      <c r="L90" s="2444"/>
    </row>
    <row r="91" spans="1:12" x14ac:dyDescent="0.2">
      <c r="A91" s="2444"/>
      <c r="B91" s="2444"/>
      <c r="C91" s="2444"/>
      <c r="D91" s="2444"/>
      <c r="E91" s="2444"/>
      <c r="F91" s="2444"/>
      <c r="G91" s="2444"/>
      <c r="H91" s="2444"/>
      <c r="I91" s="2444"/>
      <c r="J91" s="2444"/>
      <c r="K91" s="2444"/>
      <c r="L91" s="2444"/>
    </row>
    <row r="92" spans="1:12" x14ac:dyDescent="0.2">
      <c r="A92" s="2444"/>
      <c r="B92" s="2444"/>
      <c r="C92" s="2444"/>
      <c r="D92" s="2444"/>
      <c r="E92" s="2444"/>
      <c r="F92" s="2444"/>
      <c r="G92" s="2444"/>
      <c r="H92" s="2444"/>
      <c r="I92" s="2444"/>
      <c r="J92" s="2444"/>
      <c r="K92" s="2444"/>
      <c r="L92" s="2444"/>
    </row>
    <row r="93" spans="1:12" x14ac:dyDescent="0.2">
      <c r="A93" s="2444"/>
      <c r="B93" s="2444"/>
      <c r="C93" s="2444"/>
      <c r="D93" s="2444"/>
      <c r="E93" s="2444"/>
      <c r="F93" s="2444"/>
      <c r="G93" s="2444"/>
      <c r="H93" s="2444"/>
      <c r="I93" s="2444"/>
      <c r="J93" s="2444"/>
      <c r="K93" s="2444"/>
      <c r="L93" s="2444"/>
    </row>
    <row r="94" spans="1:12" x14ac:dyDescent="0.2">
      <c r="A94" s="2444"/>
      <c r="B94" s="2444"/>
      <c r="C94" s="2444"/>
      <c r="D94" s="2444"/>
      <c r="E94" s="2444"/>
      <c r="F94" s="2444"/>
      <c r="G94" s="2444"/>
      <c r="H94" s="2444"/>
      <c r="I94" s="2444"/>
      <c r="J94" s="2444"/>
      <c r="K94" s="2444"/>
      <c r="L94" s="2444"/>
    </row>
    <row r="95" spans="1:12" x14ac:dyDescent="0.2">
      <c r="A95" s="2444"/>
      <c r="B95" s="2444"/>
      <c r="C95" s="2444"/>
      <c r="D95" s="2444"/>
      <c r="E95" s="2444"/>
      <c r="F95" s="2444"/>
      <c r="G95" s="2444"/>
      <c r="H95" s="2444"/>
      <c r="I95" s="2444"/>
      <c r="J95" s="2444"/>
      <c r="K95" s="2444"/>
      <c r="L95" s="2444"/>
    </row>
    <row r="96" spans="1:12" x14ac:dyDescent="0.2">
      <c r="A96" s="2444"/>
      <c r="B96" s="2444"/>
      <c r="C96" s="2444"/>
      <c r="D96" s="2444"/>
      <c r="E96" s="2444"/>
      <c r="F96" s="2444"/>
      <c r="G96" s="2444"/>
      <c r="H96" s="2444"/>
      <c r="I96" s="2444"/>
      <c r="J96" s="2444"/>
      <c r="K96" s="2444"/>
      <c r="L96" s="2444"/>
    </row>
    <row r="97" spans="1:12" x14ac:dyDescent="0.2">
      <c r="A97" s="2444"/>
      <c r="B97" s="2444"/>
      <c r="C97" s="2444"/>
      <c r="D97" s="2444"/>
      <c r="E97" s="2444"/>
      <c r="F97" s="2444"/>
      <c r="G97" s="2444"/>
      <c r="H97" s="2444"/>
      <c r="I97" s="2444"/>
      <c r="J97" s="2444"/>
      <c r="K97" s="2444"/>
      <c r="L97" s="2444"/>
    </row>
    <row r="98" spans="1:12" x14ac:dyDescent="0.2">
      <c r="A98" s="2444"/>
      <c r="B98" s="2444"/>
      <c r="C98" s="2444"/>
      <c r="D98" s="2444"/>
      <c r="E98" s="2444"/>
      <c r="F98" s="2444"/>
      <c r="G98" s="2444"/>
      <c r="H98" s="2444"/>
      <c r="I98" s="2444"/>
      <c r="J98" s="2444"/>
      <c r="K98" s="2444"/>
      <c r="L98" s="2444"/>
    </row>
    <row r="99" spans="1:12" x14ac:dyDescent="0.2">
      <c r="A99" s="2444"/>
      <c r="B99" s="2444"/>
      <c r="C99" s="2444"/>
      <c r="D99" s="2444"/>
      <c r="E99" s="2444"/>
      <c r="F99" s="2444"/>
      <c r="G99" s="2444"/>
      <c r="H99" s="2444"/>
      <c r="I99" s="2444"/>
      <c r="J99" s="2444"/>
      <c r="K99" s="2444"/>
      <c r="L99" s="2444"/>
    </row>
    <row r="100" spans="1:12" x14ac:dyDescent="0.2">
      <c r="A100" s="2444"/>
      <c r="B100" s="2444"/>
      <c r="C100" s="2444"/>
      <c r="D100" s="2444"/>
      <c r="E100" s="2444"/>
      <c r="F100" s="2444"/>
      <c r="G100" s="2444"/>
      <c r="H100" s="2444"/>
      <c r="I100" s="2444"/>
      <c r="J100" s="2444"/>
      <c r="K100" s="2444"/>
      <c r="L100" s="2444"/>
    </row>
    <row r="101" spans="1:12" x14ac:dyDescent="0.2">
      <c r="A101" s="2444"/>
      <c r="B101" s="2444"/>
      <c r="C101" s="2444"/>
      <c r="D101" s="2444"/>
      <c r="E101" s="2444"/>
      <c r="F101" s="2444"/>
      <c r="G101" s="2444"/>
      <c r="H101" s="2444"/>
      <c r="I101" s="2444"/>
      <c r="J101" s="2444"/>
      <c r="K101" s="2444"/>
      <c r="L101" s="2444"/>
    </row>
    <row r="102" spans="1:12" x14ac:dyDescent="0.2">
      <c r="A102" s="2444"/>
      <c r="B102" s="2444"/>
      <c r="C102" s="2444"/>
      <c r="D102" s="2444"/>
      <c r="E102" s="2444"/>
      <c r="F102" s="2444"/>
      <c r="G102" s="2444"/>
      <c r="H102" s="2444"/>
      <c r="I102" s="2444"/>
      <c r="J102" s="2444"/>
      <c r="K102" s="2444"/>
      <c r="L102" s="2444"/>
    </row>
    <row r="103" spans="1:12" x14ac:dyDescent="0.2">
      <c r="A103" s="2444"/>
      <c r="B103" s="2444"/>
      <c r="C103" s="2444"/>
      <c r="D103" s="2444"/>
      <c r="E103" s="2444"/>
      <c r="F103" s="2444"/>
      <c r="G103" s="2444"/>
      <c r="H103" s="2444"/>
      <c r="I103" s="2444"/>
      <c r="J103" s="2444"/>
      <c r="K103" s="2444"/>
      <c r="L103" s="2444"/>
    </row>
    <row r="104" spans="1:12" x14ac:dyDescent="0.2">
      <c r="A104" s="2444"/>
      <c r="B104" s="2444"/>
      <c r="C104" s="2444"/>
      <c r="D104" s="2444"/>
      <c r="E104" s="2444"/>
      <c r="F104" s="2444"/>
      <c r="G104" s="2444"/>
      <c r="H104" s="2444"/>
      <c r="I104" s="2444"/>
      <c r="J104" s="2444"/>
      <c r="K104" s="2444"/>
      <c r="L104" s="2444"/>
    </row>
    <row r="105" spans="1:12" x14ac:dyDescent="0.2">
      <c r="A105" s="2444"/>
      <c r="B105" s="2444"/>
      <c r="C105" s="2444"/>
      <c r="D105" s="2444"/>
      <c r="E105" s="2444"/>
      <c r="F105" s="2444"/>
      <c r="G105" s="2444"/>
      <c r="H105" s="2444"/>
      <c r="I105" s="2444"/>
      <c r="J105" s="2444"/>
      <c r="K105" s="2444"/>
      <c r="L105" s="2444"/>
    </row>
    <row r="106" spans="1:12" x14ac:dyDescent="0.2">
      <c r="A106" s="2444"/>
      <c r="B106" s="2444"/>
      <c r="C106" s="2444"/>
      <c r="D106" s="2444"/>
      <c r="E106" s="2444"/>
      <c r="F106" s="2444"/>
      <c r="G106" s="2444"/>
      <c r="H106" s="2444"/>
      <c r="I106" s="2444"/>
      <c r="J106" s="2444"/>
      <c r="K106" s="2444"/>
      <c r="L106" s="2444"/>
    </row>
    <row r="107" spans="1:12" x14ac:dyDescent="0.2">
      <c r="A107" s="2444"/>
      <c r="B107" s="2444"/>
      <c r="C107" s="2444"/>
      <c r="D107" s="2444"/>
      <c r="E107" s="2444"/>
      <c r="F107" s="2444"/>
      <c r="G107" s="2444"/>
      <c r="H107" s="2444"/>
      <c r="I107" s="2444"/>
      <c r="J107" s="2444"/>
      <c r="K107" s="2444"/>
      <c r="L107" s="2444"/>
    </row>
    <row r="108" spans="1:12" x14ac:dyDescent="0.2">
      <c r="A108" s="2444"/>
      <c r="B108" s="2444"/>
      <c r="C108" s="2444"/>
      <c r="D108" s="2444"/>
      <c r="E108" s="2444"/>
      <c r="F108" s="2444"/>
      <c r="G108" s="2444"/>
      <c r="H108" s="2444"/>
      <c r="I108" s="2444"/>
      <c r="J108" s="2444"/>
      <c r="K108" s="2444"/>
      <c r="L108" s="2444"/>
    </row>
    <row r="109" spans="1:12" x14ac:dyDescent="0.2">
      <c r="A109" s="2444"/>
      <c r="B109" s="2444"/>
      <c r="C109" s="2444"/>
      <c r="D109" s="2444"/>
      <c r="E109" s="2444"/>
      <c r="F109" s="2444"/>
      <c r="G109" s="2444"/>
      <c r="H109" s="2444"/>
      <c r="I109" s="2444"/>
      <c r="J109" s="2444"/>
      <c r="K109" s="2444"/>
      <c r="L109" s="2444"/>
    </row>
    <row r="110" spans="1:12" s="36" customFormat="1" x14ac:dyDescent="0.2"/>
    <row r="111" spans="1:12" s="36" customFormat="1" x14ac:dyDescent="0.2"/>
    <row r="112" spans="1:12" s="36" customFormat="1" x14ac:dyDescent="0.2"/>
    <row r="113" s="36" customFormat="1" x14ac:dyDescent="0.2"/>
  </sheetData>
  <sheetProtection sheet="1" objects="1" scenarios="1"/>
  <customSheetViews>
    <customSheetView guid="{BB74A1C6-5E27-472D-B8C3-E947F1C4C13A}" showPageBreaks="1" showRuler="0" topLeftCell="A97">
      <selection activeCell="N68" sqref="N68"/>
      <pageMargins left="0" right="0" top="0" bottom="0" header="0.5" footer="0.5"/>
      <pageSetup orientation="portrait" r:id="rId1"/>
      <headerFooter alignWithMargins="0">
        <oddFooter>&amp;L&amp;8&amp;F&amp;CPage &amp;P&amp;R&amp;8&amp;A</oddFooter>
      </headerFooter>
    </customSheetView>
    <customSheetView guid="{555F2380-EAA6-4988-A685-CF8F62C17C19}" showRuler="0">
      <selection activeCell="M4" sqref="M4"/>
      <pageMargins left="0" right="0" top="0" bottom="0" header="0.5" footer="0.5"/>
      <pageSetup orientation="portrait" r:id="rId2"/>
      <headerFooter alignWithMargins="0">
        <oddFooter>&amp;L&amp;8&amp;F&amp;CPage &amp;P&amp;R&amp;8&amp;A</oddFooter>
      </headerFooter>
    </customSheetView>
  </customSheetViews>
  <mergeCells count="109">
    <mergeCell ref="A1:L1"/>
    <mergeCell ref="A2:L2"/>
    <mergeCell ref="A3:L3"/>
    <mergeCell ref="A4:L4"/>
    <mergeCell ref="A8:L8"/>
    <mergeCell ref="A9:L9"/>
    <mergeCell ref="A11:L11"/>
    <mergeCell ref="A24:L24"/>
    <mergeCell ref="A23:L23"/>
    <mergeCell ref="A12:L12"/>
    <mergeCell ref="A13:L13"/>
    <mergeCell ref="A10:L10"/>
    <mergeCell ref="A5:L5"/>
    <mergeCell ref="A6:L6"/>
    <mergeCell ref="A7:L7"/>
    <mergeCell ref="A20:L20"/>
    <mergeCell ref="A21:L21"/>
    <mergeCell ref="A22:L22"/>
    <mergeCell ref="A14:L14"/>
    <mergeCell ref="A15:L15"/>
    <mergeCell ref="A17:L17"/>
    <mergeCell ref="A18:L18"/>
    <mergeCell ref="A16:L16"/>
    <mergeCell ref="A19:L19"/>
    <mergeCell ref="A26:L26"/>
    <mergeCell ref="A27:L27"/>
    <mergeCell ref="A28:L28"/>
    <mergeCell ref="A29:L29"/>
    <mergeCell ref="A30:L30"/>
    <mergeCell ref="A31:L31"/>
    <mergeCell ref="A32:L32"/>
    <mergeCell ref="A33:L33"/>
    <mergeCell ref="A25:L25"/>
    <mergeCell ref="A35:L35"/>
    <mergeCell ref="A34:L34"/>
    <mergeCell ref="A49:L49"/>
    <mergeCell ref="A50:L50"/>
    <mergeCell ref="A38:L38"/>
    <mergeCell ref="A39:L39"/>
    <mergeCell ref="A40:L40"/>
    <mergeCell ref="A41:L41"/>
    <mergeCell ref="A42:L42"/>
    <mergeCell ref="A44:L44"/>
    <mergeCell ref="A36:L36"/>
    <mergeCell ref="A37:L37"/>
    <mergeCell ref="A58:L58"/>
    <mergeCell ref="A51:L51"/>
    <mergeCell ref="A52:L52"/>
    <mergeCell ref="A57:L57"/>
    <mergeCell ref="A59:L59"/>
    <mergeCell ref="A71:L71"/>
    <mergeCell ref="A70:L70"/>
    <mergeCell ref="A43:L43"/>
    <mergeCell ref="A45:L45"/>
    <mergeCell ref="A46:L46"/>
    <mergeCell ref="A47:L47"/>
    <mergeCell ref="A48:L48"/>
    <mergeCell ref="A60:L60"/>
    <mergeCell ref="A53:L53"/>
    <mergeCell ref="A54:L54"/>
    <mergeCell ref="A55:L55"/>
    <mergeCell ref="A56:L56"/>
    <mergeCell ref="A72:L72"/>
    <mergeCell ref="A65:L65"/>
    <mergeCell ref="A66:L66"/>
    <mergeCell ref="A67:L67"/>
    <mergeCell ref="A68:L68"/>
    <mergeCell ref="A61:L61"/>
    <mergeCell ref="A62:L62"/>
    <mergeCell ref="A63:L63"/>
    <mergeCell ref="A64:L64"/>
    <mergeCell ref="A69:L69"/>
    <mergeCell ref="A75:L75"/>
    <mergeCell ref="A82:L82"/>
    <mergeCell ref="A73:L73"/>
    <mergeCell ref="A74:L74"/>
    <mergeCell ref="A76:L76"/>
    <mergeCell ref="A77:L77"/>
    <mergeCell ref="A87:L87"/>
    <mergeCell ref="A78:L78"/>
    <mergeCell ref="A79:L79"/>
    <mergeCell ref="A80:L80"/>
    <mergeCell ref="A81:L81"/>
    <mergeCell ref="A83:L83"/>
    <mergeCell ref="A84:L84"/>
    <mergeCell ref="A85:L85"/>
    <mergeCell ref="A86:L86"/>
    <mergeCell ref="A94:L94"/>
    <mergeCell ref="A95:L95"/>
    <mergeCell ref="A96:L96"/>
    <mergeCell ref="A97:L97"/>
    <mergeCell ref="A91:L91"/>
    <mergeCell ref="A92:L92"/>
    <mergeCell ref="A93:L93"/>
    <mergeCell ref="A88:L88"/>
    <mergeCell ref="A89:L89"/>
    <mergeCell ref="A90:L90"/>
    <mergeCell ref="A108:L108"/>
    <mergeCell ref="A109:L109"/>
    <mergeCell ref="A102:L102"/>
    <mergeCell ref="A103:L103"/>
    <mergeCell ref="A106:L106"/>
    <mergeCell ref="A107:L107"/>
    <mergeCell ref="A104:L104"/>
    <mergeCell ref="A105:L105"/>
    <mergeCell ref="A98:L98"/>
    <mergeCell ref="A99:L99"/>
    <mergeCell ref="A100:L100"/>
    <mergeCell ref="A101:L101"/>
  </mergeCells>
  <phoneticPr fontId="4" type="noConversion"/>
  <pageMargins left="0" right="0" top="0" bottom="0" header="0.5" footer="0.5"/>
  <pageSetup orientation="portrait" r:id="rId3"/>
  <headerFooter alignWithMargins="0">
    <oddFooter>&amp;L&amp;8&amp;F&amp;CPage &amp;P&amp;R&amp;8&amp;A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AD72"/>
  <sheetViews>
    <sheetView zoomScaleNormal="100" workbookViewId="0">
      <selection activeCell="D37" sqref="D37"/>
    </sheetView>
  </sheetViews>
  <sheetFormatPr defaultColWidth="9.33203125" defaultRowHeight="12.75" x14ac:dyDescent="0.2"/>
  <cols>
    <col min="1" max="1" width="17.83203125" style="11" customWidth="1"/>
    <col min="2" max="2" width="12.83203125" style="11" customWidth="1"/>
    <col min="3" max="9" width="15.83203125" style="11" customWidth="1"/>
    <col min="10" max="10" width="9.1640625" style="11" customWidth="1"/>
    <col min="11" max="16384" width="9.33203125" style="11"/>
  </cols>
  <sheetData>
    <row r="1" spans="1:13" ht="30" customHeight="1" thickBot="1" x14ac:dyDescent="0.25">
      <c r="A1" s="1455" t="s">
        <v>450</v>
      </c>
      <c r="B1" s="1456"/>
      <c r="C1" s="1456"/>
      <c r="D1" s="1456"/>
      <c r="E1" s="1456"/>
      <c r="F1" s="1456"/>
      <c r="G1" s="1456"/>
      <c r="H1" s="1456"/>
      <c r="I1" s="1456"/>
      <c r="J1" s="1456"/>
      <c r="K1" s="1456"/>
      <c r="L1" s="1457"/>
      <c r="M1" s="53"/>
    </row>
    <row r="2" spans="1:13" ht="18" customHeight="1" x14ac:dyDescent="0.2">
      <c r="A2" s="420" t="s">
        <v>48</v>
      </c>
      <c r="B2" s="1491" t="str">
        <f>IF('Instructions - READ FIRST'!$C$11="","",'Instructions - READ FIRST'!$C$11)</f>
        <v/>
      </c>
      <c r="C2" s="1491"/>
      <c r="D2" s="1491"/>
      <c r="E2" s="1491"/>
      <c r="F2" s="1491"/>
      <c r="G2" s="1491"/>
      <c r="H2" s="421" t="s">
        <v>7</v>
      </c>
      <c r="I2" s="1491" t="str">
        <f>IF('Instructions - READ FIRST'!$C$13="","",'Instructions - READ FIRST'!$C$13)</f>
        <v/>
      </c>
      <c r="J2" s="1491"/>
      <c r="K2" s="1491"/>
      <c r="L2" s="1540"/>
      <c r="M2" s="53"/>
    </row>
    <row r="3" spans="1:13" ht="18" customHeight="1" thickBot="1" x14ac:dyDescent="0.25">
      <c r="A3" s="422" t="s">
        <v>49</v>
      </c>
      <c r="B3" s="1539" t="str">
        <f>IF('Instructions - READ FIRST'!$C$12="","",'Instructions - READ FIRST'!$C$12)</f>
        <v/>
      </c>
      <c r="C3" s="1539"/>
      <c r="D3" s="1539"/>
      <c r="E3" s="1539"/>
      <c r="F3" s="1539"/>
      <c r="G3" s="1539"/>
      <c r="H3" s="423" t="s">
        <v>2</v>
      </c>
      <c r="I3" s="424" t="str">
        <f>IF('Instructions - READ FIRST'!$C$14="","",'Instructions - READ FIRST'!$C$14)</f>
        <v/>
      </c>
      <c r="J3" s="425" t="s">
        <v>79</v>
      </c>
      <c r="K3" s="1539" t="str">
        <f>IF('Instructions - READ FIRST'!$C$15="","",'Instructions - READ FIRST'!$C$15)</f>
        <v/>
      </c>
      <c r="L3" s="1541"/>
      <c r="M3" s="53"/>
    </row>
    <row r="4" spans="1:13" ht="8.1" customHeight="1" thickBot="1" x14ac:dyDescent="0.25">
      <c r="A4" s="426"/>
      <c r="B4" s="426"/>
      <c r="C4" s="426"/>
      <c r="D4" s="427"/>
      <c r="E4" s="428"/>
      <c r="F4" s="426"/>
      <c r="G4" s="426"/>
      <c r="H4" s="426"/>
      <c r="I4" s="426"/>
      <c r="J4" s="426"/>
      <c r="K4" s="429"/>
      <c r="L4" s="429"/>
    </row>
    <row r="5" spans="1:13" ht="24" customHeight="1" thickBot="1" x14ac:dyDescent="0.25">
      <c r="A5" s="1503" t="s">
        <v>512</v>
      </c>
      <c r="B5" s="1504"/>
      <c r="C5" s="1504"/>
      <c r="D5" s="1504"/>
      <c r="E5" s="1504"/>
      <c r="F5" s="1504"/>
      <c r="G5" s="1504"/>
      <c r="H5" s="1504"/>
      <c r="I5" s="1504"/>
      <c r="J5" s="1504"/>
      <c r="K5" s="1504"/>
      <c r="L5" s="1505"/>
      <c r="M5" s="53"/>
    </row>
    <row r="6" spans="1:13" customFormat="1" ht="24" customHeight="1" thickBot="1" x14ac:dyDescent="0.25">
      <c r="A6" s="1506" t="s">
        <v>514</v>
      </c>
      <c r="B6" s="1507"/>
      <c r="C6" s="1507"/>
      <c r="D6" s="1507"/>
      <c r="E6" s="1507"/>
      <c r="F6" s="1507"/>
      <c r="G6" s="1507"/>
      <c r="H6" s="1507"/>
      <c r="I6" s="1507"/>
      <c r="J6" s="1507"/>
      <c r="K6" s="1507"/>
      <c r="L6" s="1508"/>
    </row>
    <row r="7" spans="1:13" ht="20.100000000000001" customHeight="1" thickBot="1" x14ac:dyDescent="0.25">
      <c r="A7" s="1536"/>
      <c r="B7" s="1537"/>
      <c r="C7" s="1516" t="s">
        <v>88</v>
      </c>
      <c r="D7" s="1517"/>
      <c r="E7" s="1517"/>
      <c r="F7" s="1518" t="s">
        <v>89</v>
      </c>
      <c r="G7" s="1519"/>
      <c r="H7" s="1520"/>
      <c r="I7" s="1538"/>
      <c r="J7" s="1536"/>
      <c r="K7" s="1536"/>
      <c r="L7" s="1536"/>
      <c r="M7" s="53"/>
    </row>
    <row r="8" spans="1:13" ht="18" customHeight="1" thickBot="1" x14ac:dyDescent="0.25">
      <c r="A8" s="440" t="s">
        <v>68</v>
      </c>
      <c r="B8" s="441" t="s">
        <v>101</v>
      </c>
      <c r="C8" s="442" t="s">
        <v>90</v>
      </c>
      <c r="D8" s="443" t="s">
        <v>91</v>
      </c>
      <c r="E8" s="444" t="s">
        <v>92</v>
      </c>
      <c r="F8" s="442" t="s">
        <v>90</v>
      </c>
      <c r="G8" s="443" t="s">
        <v>91</v>
      </c>
      <c r="H8" s="444" t="s">
        <v>92</v>
      </c>
      <c r="I8" s="1495" t="s">
        <v>93</v>
      </c>
      <c r="J8" s="1496"/>
      <c r="K8" s="1496"/>
      <c r="L8" s="1497"/>
    </row>
    <row r="9" spans="1:13" ht="15.95" customHeight="1" x14ac:dyDescent="0.2">
      <c r="A9" s="430"/>
      <c r="B9" s="431"/>
      <c r="C9" s="974"/>
      <c r="D9" s="975"/>
      <c r="E9" s="976"/>
      <c r="F9" s="977"/>
      <c r="G9" s="975"/>
      <c r="H9" s="976"/>
      <c r="I9" s="1521"/>
      <c r="J9" s="1522"/>
      <c r="K9" s="1522"/>
      <c r="L9" s="1523"/>
    </row>
    <row r="10" spans="1:13" ht="15.95" customHeight="1" x14ac:dyDescent="0.2">
      <c r="A10" s="432"/>
      <c r="B10" s="433"/>
      <c r="C10" s="978"/>
      <c r="D10" s="979"/>
      <c r="E10" s="980"/>
      <c r="F10" s="978"/>
      <c r="G10" s="979"/>
      <c r="H10" s="980"/>
      <c r="I10" s="1498"/>
      <c r="J10" s="1499"/>
      <c r="K10" s="1499"/>
      <c r="L10" s="1500"/>
    </row>
    <row r="11" spans="1:13" ht="15.95" customHeight="1" x14ac:dyDescent="0.2">
      <c r="A11" s="432"/>
      <c r="B11" s="434"/>
      <c r="C11" s="978"/>
      <c r="D11" s="979"/>
      <c r="E11" s="980"/>
      <c r="F11" s="978"/>
      <c r="G11" s="979"/>
      <c r="H11" s="980"/>
      <c r="I11" s="1498"/>
      <c r="J11" s="1499"/>
      <c r="K11" s="1499"/>
      <c r="L11" s="1500"/>
    </row>
    <row r="12" spans="1:13" ht="15.95" customHeight="1" x14ac:dyDescent="0.2">
      <c r="A12" s="432"/>
      <c r="B12" s="434"/>
      <c r="C12" s="978"/>
      <c r="D12" s="979"/>
      <c r="E12" s="980"/>
      <c r="F12" s="978"/>
      <c r="G12" s="979"/>
      <c r="H12" s="980"/>
      <c r="I12" s="1498"/>
      <c r="J12" s="1499"/>
      <c r="K12" s="1499"/>
      <c r="L12" s="1500"/>
    </row>
    <row r="13" spans="1:13" ht="15.95" customHeight="1" x14ac:dyDescent="0.2">
      <c r="A13" s="432"/>
      <c r="B13" s="434"/>
      <c r="C13" s="978"/>
      <c r="D13" s="979"/>
      <c r="E13" s="980"/>
      <c r="F13" s="978"/>
      <c r="G13" s="979"/>
      <c r="H13" s="980"/>
      <c r="I13" s="1498"/>
      <c r="J13" s="1499"/>
      <c r="K13" s="1499"/>
      <c r="L13" s="1500"/>
    </row>
    <row r="14" spans="1:13" ht="15.95" customHeight="1" x14ac:dyDescent="0.2">
      <c r="A14" s="432"/>
      <c r="B14" s="434"/>
      <c r="C14" s="978"/>
      <c r="D14" s="979"/>
      <c r="E14" s="980"/>
      <c r="F14" s="978"/>
      <c r="G14" s="979"/>
      <c r="H14" s="980"/>
      <c r="I14" s="1498"/>
      <c r="J14" s="1499"/>
      <c r="K14" s="1499"/>
      <c r="L14" s="1500"/>
    </row>
    <row r="15" spans="1:13" ht="15.95" customHeight="1" x14ac:dyDescent="0.2">
      <c r="A15" s="432"/>
      <c r="B15" s="434"/>
      <c r="C15" s="978"/>
      <c r="D15" s="979"/>
      <c r="E15" s="980"/>
      <c r="F15" s="978"/>
      <c r="G15" s="979"/>
      <c r="H15" s="980"/>
      <c r="I15" s="1498"/>
      <c r="J15" s="1499"/>
      <c r="K15" s="1499"/>
      <c r="L15" s="1500"/>
    </row>
    <row r="16" spans="1:13" ht="15.95" customHeight="1" x14ac:dyDescent="0.2">
      <c r="A16" s="432"/>
      <c r="B16" s="434"/>
      <c r="C16" s="978"/>
      <c r="D16" s="979"/>
      <c r="E16" s="980"/>
      <c r="F16" s="978"/>
      <c r="G16" s="979"/>
      <c r="H16" s="980"/>
      <c r="I16" s="1498"/>
      <c r="J16" s="1499"/>
      <c r="K16" s="1499"/>
      <c r="L16" s="1500"/>
    </row>
    <row r="17" spans="1:13" ht="15.95" customHeight="1" x14ac:dyDescent="0.2">
      <c r="A17" s="432"/>
      <c r="B17" s="434"/>
      <c r="C17" s="978"/>
      <c r="D17" s="979"/>
      <c r="E17" s="980"/>
      <c r="F17" s="978"/>
      <c r="G17" s="979"/>
      <c r="H17" s="980"/>
      <c r="I17" s="1498"/>
      <c r="J17" s="1499"/>
      <c r="K17" s="1499"/>
      <c r="L17" s="1500"/>
    </row>
    <row r="18" spans="1:13" ht="15.95" customHeight="1" x14ac:dyDescent="0.2">
      <c r="A18" s="432"/>
      <c r="B18" s="434"/>
      <c r="C18" s="978"/>
      <c r="D18" s="979"/>
      <c r="E18" s="980"/>
      <c r="F18" s="978"/>
      <c r="G18" s="979"/>
      <c r="H18" s="980"/>
      <c r="I18" s="1498"/>
      <c r="J18" s="1499"/>
      <c r="K18" s="1499"/>
      <c r="L18" s="1500"/>
    </row>
    <row r="19" spans="1:13" ht="15.95" customHeight="1" x14ac:dyDescent="0.2">
      <c r="A19" s="432"/>
      <c r="B19" s="434"/>
      <c r="C19" s="978"/>
      <c r="D19" s="979"/>
      <c r="E19" s="980"/>
      <c r="F19" s="978"/>
      <c r="G19" s="979"/>
      <c r="H19" s="980"/>
      <c r="I19" s="1498"/>
      <c r="J19" s="1499"/>
      <c r="K19" s="1499"/>
      <c r="L19" s="1500"/>
    </row>
    <row r="20" spans="1:13" ht="15.95" customHeight="1" x14ac:dyDescent="0.2">
      <c r="A20" s="432"/>
      <c r="B20" s="434"/>
      <c r="C20" s="978"/>
      <c r="D20" s="979"/>
      <c r="E20" s="980"/>
      <c r="F20" s="978"/>
      <c r="G20" s="979"/>
      <c r="H20" s="980"/>
      <c r="I20" s="1498"/>
      <c r="J20" s="1499"/>
      <c r="K20" s="1499"/>
      <c r="L20" s="1500"/>
    </row>
    <row r="21" spans="1:13" ht="15.95" customHeight="1" x14ac:dyDescent="0.2">
      <c r="A21" s="432"/>
      <c r="B21" s="434"/>
      <c r="C21" s="978"/>
      <c r="D21" s="979"/>
      <c r="E21" s="980"/>
      <c r="F21" s="978"/>
      <c r="G21" s="979"/>
      <c r="H21" s="980"/>
      <c r="I21" s="1498"/>
      <c r="J21" s="1499"/>
      <c r="K21" s="1499"/>
      <c r="L21" s="1500"/>
    </row>
    <row r="22" spans="1:13" ht="15.95" customHeight="1" x14ac:dyDescent="0.2">
      <c r="A22" s="432"/>
      <c r="B22" s="434"/>
      <c r="C22" s="978"/>
      <c r="D22" s="979"/>
      <c r="E22" s="980"/>
      <c r="F22" s="978"/>
      <c r="G22" s="979"/>
      <c r="H22" s="980"/>
      <c r="I22" s="1498"/>
      <c r="J22" s="1499"/>
      <c r="K22" s="1499"/>
      <c r="L22" s="1500"/>
    </row>
    <row r="23" spans="1:13" ht="15.95" customHeight="1" x14ac:dyDescent="0.2">
      <c r="A23" s="432"/>
      <c r="B23" s="434"/>
      <c r="C23" s="978"/>
      <c r="D23" s="979"/>
      <c r="E23" s="980"/>
      <c r="F23" s="978"/>
      <c r="G23" s="979"/>
      <c r="H23" s="980"/>
      <c r="I23" s="1498"/>
      <c r="J23" s="1499"/>
      <c r="K23" s="1499"/>
      <c r="L23" s="1500"/>
    </row>
    <row r="24" spans="1:13" ht="15.95" customHeight="1" thickBot="1" x14ac:dyDescent="0.25">
      <c r="A24" s="435"/>
      <c r="B24" s="436"/>
      <c r="C24" s="981"/>
      <c r="D24" s="982"/>
      <c r="E24" s="983"/>
      <c r="F24" s="981"/>
      <c r="G24" s="982"/>
      <c r="H24" s="983"/>
      <c r="I24" s="1509"/>
      <c r="J24" s="1510"/>
      <c r="K24" s="1510"/>
      <c r="L24" s="1511"/>
    </row>
    <row r="25" spans="1:13" ht="8.1" customHeight="1" thickBot="1" x14ac:dyDescent="0.25">
      <c r="A25" s="429"/>
      <c r="B25" s="429"/>
      <c r="C25" s="429"/>
      <c r="D25" s="429"/>
      <c r="E25" s="429"/>
      <c r="F25" s="429"/>
      <c r="G25" s="429"/>
      <c r="H25" s="429"/>
      <c r="I25" s="429"/>
      <c r="J25" s="429"/>
      <c r="K25" s="429"/>
      <c r="L25" s="429"/>
    </row>
    <row r="26" spans="1:13" ht="19.5" thickBot="1" x14ac:dyDescent="0.35">
      <c r="A26" s="1514" t="s">
        <v>153</v>
      </c>
      <c r="B26" s="1515"/>
      <c r="C26" s="984">
        <f>IF(SUM(C9:C24)=0,0,SUM(C9:C24))</f>
        <v>0</v>
      </c>
      <c r="D26" s="984">
        <f>IF(SUM(D9:D24)=0,0,SUM(D9:D24))</f>
        <v>0</v>
      </c>
      <c r="E26" s="984">
        <f>IF(SUM(E9:E24)=0,0,SUM(E9:E24))</f>
        <v>0</v>
      </c>
      <c r="F26" s="437" t="s">
        <v>94</v>
      </c>
      <c r="G26" s="985">
        <f>SUM(C26:E26)</f>
        <v>0</v>
      </c>
      <c r="H26" s="429"/>
      <c r="I26" s="438"/>
      <c r="J26" s="429"/>
      <c r="K26" s="429"/>
      <c r="L26" s="439"/>
    </row>
    <row r="27" spans="1:13" ht="20.100000000000001" customHeight="1" x14ac:dyDescent="0.2">
      <c r="A27" s="429"/>
      <c r="B27" s="429"/>
      <c r="C27" s="429"/>
      <c r="D27" s="429"/>
      <c r="E27" s="429"/>
      <c r="F27" s="429"/>
      <c r="G27" s="429"/>
      <c r="H27" s="429"/>
      <c r="I27" s="429"/>
      <c r="J27" s="429"/>
      <c r="K27" s="429"/>
      <c r="L27" s="429"/>
    </row>
    <row r="28" spans="1:13" ht="24" customHeight="1" thickBot="1" x14ac:dyDescent="0.25">
      <c r="A28" s="1512" t="s">
        <v>511</v>
      </c>
      <c r="B28" s="1512"/>
      <c r="C28" s="1512"/>
      <c r="D28" s="1512"/>
      <c r="E28" s="1512"/>
      <c r="F28" s="1512"/>
      <c r="G28" s="1512"/>
      <c r="H28" s="1512"/>
      <c r="I28" s="1512"/>
      <c r="J28" s="1512"/>
      <c r="K28" s="1512"/>
      <c r="L28" s="1513"/>
      <c r="M28" s="53"/>
    </row>
    <row r="29" spans="1:13" ht="24" customHeight="1" thickBot="1" x14ac:dyDescent="0.25">
      <c r="A29" s="1503" t="s">
        <v>513</v>
      </c>
      <c r="B29" s="1504"/>
      <c r="C29" s="1504"/>
      <c r="D29" s="1504"/>
      <c r="E29" s="1504"/>
      <c r="F29" s="1504"/>
      <c r="G29" s="1504"/>
      <c r="H29" s="1504"/>
      <c r="I29" s="1504"/>
      <c r="J29" s="1504"/>
      <c r="K29" s="1504"/>
      <c r="L29" s="1505"/>
      <c r="M29" s="53"/>
    </row>
    <row r="30" spans="1:13" customFormat="1" ht="24" customHeight="1" thickBot="1" x14ac:dyDescent="0.25">
      <c r="A30" s="1506" t="s">
        <v>514</v>
      </c>
      <c r="B30" s="1507"/>
      <c r="C30" s="1507"/>
      <c r="D30" s="1507"/>
      <c r="E30" s="1507"/>
      <c r="F30" s="1507"/>
      <c r="G30" s="1507"/>
      <c r="H30" s="1507"/>
      <c r="I30" s="1507"/>
      <c r="J30" s="1507"/>
      <c r="K30" s="1507"/>
      <c r="L30" s="1508"/>
    </row>
    <row r="31" spans="1:13" ht="20.100000000000001" customHeight="1" thickBot="1" x14ac:dyDescent="0.25">
      <c r="A31" s="1536"/>
      <c r="B31" s="1537"/>
      <c r="C31" s="1516" t="s">
        <v>88</v>
      </c>
      <c r="D31" s="1517"/>
      <c r="E31" s="1517"/>
      <c r="F31" s="1518" t="s">
        <v>89</v>
      </c>
      <c r="G31" s="1519"/>
      <c r="H31" s="1520"/>
      <c r="I31" s="1538"/>
      <c r="J31" s="1536"/>
      <c r="K31" s="1536"/>
      <c r="L31" s="1536"/>
      <c r="M31" s="53"/>
    </row>
    <row r="32" spans="1:13" ht="18" customHeight="1" thickBot="1" x14ac:dyDescent="0.25">
      <c r="A32" s="440" t="s">
        <v>68</v>
      </c>
      <c r="B32" s="441" t="s">
        <v>101</v>
      </c>
      <c r="C32" s="442" t="s">
        <v>154</v>
      </c>
      <c r="D32" s="443" t="s">
        <v>155</v>
      </c>
      <c r="E32" s="444" t="s">
        <v>156</v>
      </c>
      <c r="F32" s="442" t="s">
        <v>154</v>
      </c>
      <c r="G32" s="443" t="s">
        <v>155</v>
      </c>
      <c r="H32" s="444" t="s">
        <v>156</v>
      </c>
      <c r="I32" s="1495" t="s">
        <v>93</v>
      </c>
      <c r="J32" s="1496"/>
      <c r="K32" s="1496"/>
      <c r="L32" s="1497"/>
    </row>
    <row r="33" spans="1:13" ht="15.95" customHeight="1" x14ac:dyDescent="0.2">
      <c r="A33" s="432"/>
      <c r="B33" s="434"/>
      <c r="C33" s="978"/>
      <c r="D33" s="979"/>
      <c r="E33" s="980"/>
      <c r="F33" s="978"/>
      <c r="G33" s="979"/>
      <c r="H33" s="980"/>
      <c r="I33" s="1501"/>
      <c r="J33" s="1501"/>
      <c r="K33" s="1501"/>
      <c r="L33" s="1502"/>
    </row>
    <row r="34" spans="1:13" ht="15.95" customHeight="1" x14ac:dyDescent="0.2">
      <c r="A34" s="432"/>
      <c r="B34" s="434"/>
      <c r="C34" s="978"/>
      <c r="D34" s="979"/>
      <c r="E34" s="980"/>
      <c r="F34" s="978"/>
      <c r="G34" s="979"/>
      <c r="H34" s="980"/>
      <c r="I34" s="1501"/>
      <c r="J34" s="1501"/>
      <c r="K34" s="1501"/>
      <c r="L34" s="1502"/>
    </row>
    <row r="35" spans="1:13" ht="15.95" customHeight="1" x14ac:dyDescent="0.2">
      <c r="A35" s="432"/>
      <c r="B35" s="434"/>
      <c r="C35" s="978"/>
      <c r="D35" s="979"/>
      <c r="E35" s="980"/>
      <c r="F35" s="978"/>
      <c r="G35" s="979"/>
      <c r="H35" s="980"/>
      <c r="I35" s="1501"/>
      <c r="J35" s="1501"/>
      <c r="K35" s="1501"/>
      <c r="L35" s="1502"/>
    </row>
    <row r="36" spans="1:13" ht="15.95" customHeight="1" x14ac:dyDescent="0.2">
      <c r="A36" s="432"/>
      <c r="B36" s="434"/>
      <c r="C36" s="978"/>
      <c r="D36" s="979"/>
      <c r="E36" s="980"/>
      <c r="F36" s="978"/>
      <c r="G36" s="979"/>
      <c r="H36" s="980"/>
      <c r="I36" s="1501"/>
      <c r="J36" s="1501"/>
      <c r="K36" s="1501"/>
      <c r="L36" s="1502"/>
    </row>
    <row r="37" spans="1:13" ht="15.95" customHeight="1" x14ac:dyDescent="0.2">
      <c r="A37" s="432"/>
      <c r="B37" s="434"/>
      <c r="C37" s="978"/>
      <c r="D37" s="979"/>
      <c r="E37" s="980"/>
      <c r="F37" s="978"/>
      <c r="G37" s="979"/>
      <c r="H37" s="980"/>
      <c r="I37" s="1501"/>
      <c r="J37" s="1501"/>
      <c r="K37" s="1501"/>
      <c r="L37" s="1502"/>
    </row>
    <row r="38" spans="1:13" ht="15.95" customHeight="1" thickBot="1" x14ac:dyDescent="0.25">
      <c r="A38" s="435"/>
      <c r="B38" s="436"/>
      <c r="C38" s="981"/>
      <c r="D38" s="982"/>
      <c r="E38" s="983"/>
      <c r="F38" s="981"/>
      <c r="G38" s="982"/>
      <c r="H38" s="983"/>
      <c r="I38" s="1527"/>
      <c r="J38" s="1527"/>
      <c r="K38" s="1527"/>
      <c r="L38" s="1528"/>
    </row>
    <row r="39" spans="1:13" ht="6" customHeight="1" thickBot="1" x14ac:dyDescent="0.25">
      <c r="A39" s="429"/>
      <c r="B39" s="429"/>
      <c r="C39" s="429"/>
      <c r="D39" s="429"/>
      <c r="E39" s="429"/>
      <c r="F39" s="429"/>
      <c r="G39" s="429"/>
      <c r="H39" s="429"/>
      <c r="I39" s="429"/>
      <c r="J39" s="429"/>
      <c r="K39" s="429"/>
      <c r="L39" s="429"/>
    </row>
    <row r="40" spans="1:13" ht="19.5" thickBot="1" x14ac:dyDescent="0.35">
      <c r="A40" s="1514" t="s">
        <v>157</v>
      </c>
      <c r="B40" s="1515"/>
      <c r="C40" s="984">
        <f>SUM(C33:C38)</f>
        <v>0</v>
      </c>
      <c r="D40" s="984">
        <f>SUM(D33:D38)</f>
        <v>0</v>
      </c>
      <c r="E40" s="984">
        <f>SUM(E33:E38)</f>
        <v>0</v>
      </c>
      <c r="F40" s="437" t="s">
        <v>94</v>
      </c>
      <c r="G40" s="985">
        <f>SUM(C40:E40)</f>
        <v>0</v>
      </c>
      <c r="H40" s="429"/>
      <c r="I40" s="438"/>
      <c r="J40" s="429"/>
      <c r="K40" s="429"/>
      <c r="L40" s="439"/>
    </row>
    <row r="41" spans="1:13" ht="20.100000000000001" customHeight="1" thickBot="1" x14ac:dyDescent="0.25">
      <c r="A41" s="429"/>
      <c r="B41" s="429"/>
      <c r="C41" s="429"/>
      <c r="D41" s="429"/>
      <c r="E41" s="429"/>
      <c r="F41" s="429"/>
      <c r="G41" s="429"/>
      <c r="H41" s="429"/>
      <c r="I41" s="429"/>
      <c r="J41" s="429"/>
      <c r="K41" s="429"/>
      <c r="L41" s="429"/>
    </row>
    <row r="42" spans="1:13" ht="24" customHeight="1" thickBot="1" x14ac:dyDescent="0.25">
      <c r="A42" s="1533" t="s">
        <v>158</v>
      </c>
      <c r="B42" s="1534"/>
      <c r="C42" s="1534"/>
      <c r="D42" s="1534"/>
      <c r="E42" s="1534"/>
      <c r="F42" s="1534"/>
      <c r="G42" s="1534"/>
      <c r="H42" s="1534"/>
      <c r="I42" s="1534"/>
      <c r="J42" s="1534"/>
      <c r="K42" s="1534"/>
      <c r="L42" s="1535"/>
    </row>
    <row r="43" spans="1:13" ht="20.100000000000001" customHeight="1" thickBot="1" x14ac:dyDescent="0.25">
      <c r="A43" s="1536"/>
      <c r="B43" s="1537"/>
      <c r="C43" s="1516" t="s">
        <v>88</v>
      </c>
      <c r="D43" s="1517"/>
      <c r="E43" s="1517"/>
      <c r="F43" s="1518" t="s">
        <v>89</v>
      </c>
      <c r="G43" s="1519"/>
      <c r="H43" s="1520"/>
      <c r="I43" s="1538"/>
      <c r="J43" s="1536"/>
      <c r="K43" s="1536"/>
      <c r="L43" s="1536"/>
      <c r="M43" s="53"/>
    </row>
    <row r="44" spans="1:13" ht="18" customHeight="1" thickBot="1" x14ac:dyDescent="0.25">
      <c r="A44" s="440" t="s">
        <v>68</v>
      </c>
      <c r="B44" s="441" t="s">
        <v>101</v>
      </c>
      <c r="C44" s="442" t="s">
        <v>159</v>
      </c>
      <c r="D44" s="443" t="s">
        <v>160</v>
      </c>
      <c r="E44" s="444" t="s">
        <v>161</v>
      </c>
      <c r="F44" s="442" t="s">
        <v>159</v>
      </c>
      <c r="G44" s="443" t="s">
        <v>160</v>
      </c>
      <c r="H44" s="444" t="s">
        <v>161</v>
      </c>
      <c r="I44" s="1495" t="s">
        <v>93</v>
      </c>
      <c r="J44" s="1496"/>
      <c r="K44" s="1496"/>
      <c r="L44" s="1497"/>
    </row>
    <row r="45" spans="1:13" ht="15.95" customHeight="1" x14ac:dyDescent="0.2">
      <c r="A45" s="432"/>
      <c r="B45" s="434"/>
      <c r="C45" s="978"/>
      <c r="D45" s="979"/>
      <c r="E45" s="980"/>
      <c r="F45" s="978"/>
      <c r="G45" s="979"/>
      <c r="H45" s="980"/>
      <c r="I45" s="1501"/>
      <c r="J45" s="1501"/>
      <c r="K45" s="1501"/>
      <c r="L45" s="1502"/>
    </row>
    <row r="46" spans="1:13" ht="15.95" customHeight="1" x14ac:dyDescent="0.2">
      <c r="A46" s="432"/>
      <c r="B46" s="434"/>
      <c r="C46" s="978"/>
      <c r="D46" s="979"/>
      <c r="E46" s="980"/>
      <c r="F46" s="978"/>
      <c r="G46" s="979"/>
      <c r="H46" s="980"/>
      <c r="I46" s="1501"/>
      <c r="J46" s="1501"/>
      <c r="K46" s="1501"/>
      <c r="L46" s="1502"/>
    </row>
    <row r="47" spans="1:13" ht="15.95" customHeight="1" x14ac:dyDescent="0.2">
      <c r="A47" s="432"/>
      <c r="B47" s="434"/>
      <c r="C47" s="978"/>
      <c r="D47" s="979"/>
      <c r="E47" s="980"/>
      <c r="F47" s="978"/>
      <c r="G47" s="979"/>
      <c r="H47" s="980"/>
      <c r="I47" s="1501"/>
      <c r="J47" s="1501"/>
      <c r="K47" s="1501"/>
      <c r="L47" s="1502"/>
    </row>
    <row r="48" spans="1:13" ht="15.95" customHeight="1" x14ac:dyDescent="0.2">
      <c r="A48" s="432"/>
      <c r="B48" s="434"/>
      <c r="C48" s="978"/>
      <c r="D48" s="979"/>
      <c r="E48" s="980"/>
      <c r="F48" s="978"/>
      <c r="G48" s="979"/>
      <c r="H48" s="980"/>
      <c r="I48" s="1501"/>
      <c r="J48" s="1501"/>
      <c r="K48" s="1501"/>
      <c r="L48" s="1502"/>
    </row>
    <row r="49" spans="1:30" ht="15.95" customHeight="1" x14ac:dyDescent="0.2">
      <c r="A49" s="432"/>
      <c r="B49" s="434"/>
      <c r="C49" s="978"/>
      <c r="D49" s="979"/>
      <c r="E49" s="980"/>
      <c r="F49" s="978"/>
      <c r="G49" s="979"/>
      <c r="H49" s="980"/>
      <c r="I49" s="1501"/>
      <c r="J49" s="1501"/>
      <c r="K49" s="1501"/>
      <c r="L49" s="1502"/>
    </row>
    <row r="50" spans="1:30" ht="15.95" customHeight="1" x14ac:dyDescent="0.2">
      <c r="A50" s="432"/>
      <c r="B50" s="434"/>
      <c r="C50" s="978"/>
      <c r="D50" s="979"/>
      <c r="E50" s="980"/>
      <c r="F50" s="978"/>
      <c r="G50" s="979"/>
      <c r="H50" s="980"/>
      <c r="I50" s="1501"/>
      <c r="J50" s="1501"/>
      <c r="K50" s="1501"/>
      <c r="L50" s="1502"/>
    </row>
    <row r="51" spans="1:30" ht="15.95" customHeight="1" x14ac:dyDescent="0.2">
      <c r="A51" s="432"/>
      <c r="B51" s="434"/>
      <c r="C51" s="978"/>
      <c r="D51" s="979"/>
      <c r="E51" s="980"/>
      <c r="F51" s="978"/>
      <c r="G51" s="979"/>
      <c r="H51" s="980"/>
      <c r="I51" s="1501"/>
      <c r="J51" s="1501"/>
      <c r="K51" s="1501"/>
      <c r="L51" s="1502"/>
    </row>
    <row r="52" spans="1:30" ht="15.95" customHeight="1" x14ac:dyDescent="0.2">
      <c r="A52" s="432"/>
      <c r="B52" s="434"/>
      <c r="C52" s="978"/>
      <c r="D52" s="979"/>
      <c r="E52" s="980"/>
      <c r="F52" s="978"/>
      <c r="G52" s="979"/>
      <c r="H52" s="980"/>
      <c r="I52" s="1501"/>
      <c r="J52" s="1501"/>
      <c r="K52" s="1501"/>
      <c r="L52" s="1502"/>
    </row>
    <row r="53" spans="1:30" ht="15.95" customHeight="1" x14ac:dyDescent="0.2">
      <c r="A53" s="432"/>
      <c r="B53" s="434"/>
      <c r="C53" s="978"/>
      <c r="D53" s="979"/>
      <c r="E53" s="980"/>
      <c r="F53" s="978"/>
      <c r="G53" s="979"/>
      <c r="H53" s="980"/>
      <c r="I53" s="1501"/>
      <c r="J53" s="1501"/>
      <c r="K53" s="1501"/>
      <c r="L53" s="1502"/>
    </row>
    <row r="54" spans="1:30" ht="15.95" customHeight="1" x14ac:dyDescent="0.2">
      <c r="A54" s="432"/>
      <c r="B54" s="434"/>
      <c r="C54" s="978"/>
      <c r="D54" s="979"/>
      <c r="E54" s="980"/>
      <c r="F54" s="978"/>
      <c r="G54" s="979"/>
      <c r="H54" s="980"/>
      <c r="I54" s="1501"/>
      <c r="J54" s="1501"/>
      <c r="K54" s="1501"/>
      <c r="L54" s="1502"/>
    </row>
    <row r="55" spans="1:30" ht="15.95" customHeight="1" x14ac:dyDescent="0.2">
      <c r="A55" s="432"/>
      <c r="B55" s="434"/>
      <c r="C55" s="978"/>
      <c r="D55" s="979"/>
      <c r="E55" s="980"/>
      <c r="F55" s="978"/>
      <c r="G55" s="979"/>
      <c r="H55" s="980"/>
      <c r="I55" s="1501"/>
      <c r="J55" s="1501"/>
      <c r="K55" s="1501"/>
      <c r="L55" s="1502"/>
    </row>
    <row r="56" spans="1:30" ht="15.95" customHeight="1" x14ac:dyDescent="0.2">
      <c r="A56" s="432"/>
      <c r="B56" s="434"/>
      <c r="C56" s="977"/>
      <c r="D56" s="975"/>
      <c r="E56" s="976"/>
      <c r="F56" s="978"/>
      <c r="G56" s="979"/>
      <c r="H56" s="980"/>
      <c r="I56" s="1501"/>
      <c r="J56" s="1501"/>
      <c r="K56" s="1501"/>
      <c r="L56" s="1502"/>
    </row>
    <row r="57" spans="1:30" ht="15.95" customHeight="1" x14ac:dyDescent="0.2">
      <c r="A57" s="432"/>
      <c r="B57" s="434"/>
      <c r="C57" s="978"/>
      <c r="D57" s="979"/>
      <c r="E57" s="980"/>
      <c r="F57" s="978"/>
      <c r="G57" s="979"/>
      <c r="H57" s="980"/>
      <c r="I57" s="1501"/>
      <c r="J57" s="1501"/>
      <c r="K57" s="1501"/>
      <c r="L57" s="1502"/>
    </row>
    <row r="58" spans="1:30" ht="15.95" customHeight="1" x14ac:dyDescent="0.2">
      <c r="A58" s="432"/>
      <c r="B58" s="434"/>
      <c r="C58" s="978"/>
      <c r="D58" s="979"/>
      <c r="E58" s="980"/>
      <c r="F58" s="978"/>
      <c r="G58" s="979"/>
      <c r="H58" s="980"/>
      <c r="I58" s="1501"/>
      <c r="J58" s="1501"/>
      <c r="K58" s="1501"/>
      <c r="L58" s="1502"/>
    </row>
    <row r="59" spans="1:30" ht="15.95" customHeight="1" thickBot="1" x14ac:dyDescent="0.25">
      <c r="A59" s="435"/>
      <c r="B59" s="436"/>
      <c r="C59" s="981"/>
      <c r="D59" s="982"/>
      <c r="E59" s="983"/>
      <c r="F59" s="981"/>
      <c r="G59" s="982"/>
      <c r="H59" s="983"/>
      <c r="I59" s="1527"/>
      <c r="J59" s="1527"/>
      <c r="K59" s="1527"/>
      <c r="L59" s="1528"/>
    </row>
    <row r="60" spans="1:30" ht="13.5" thickBot="1" x14ac:dyDescent="0.25">
      <c r="A60" s="429"/>
      <c r="B60" s="429"/>
      <c r="C60" s="429"/>
      <c r="D60" s="429"/>
      <c r="E60" s="429"/>
      <c r="F60" s="429"/>
      <c r="G60" s="429"/>
      <c r="H60" s="429"/>
      <c r="I60" s="429"/>
      <c r="J60" s="429"/>
      <c r="K60" s="429"/>
      <c r="L60" s="429"/>
    </row>
    <row r="61" spans="1:30" ht="19.5" thickBot="1" x14ac:dyDescent="0.35">
      <c r="A61" s="1514" t="s">
        <v>451</v>
      </c>
      <c r="B61" s="1515"/>
      <c r="C61" s="984">
        <f>SUM(C45:C59)</f>
        <v>0</v>
      </c>
      <c r="D61" s="984">
        <f>SUM(D45:D59)</f>
        <v>0</v>
      </c>
      <c r="E61" s="984">
        <f>SUM(E45:E59)</f>
        <v>0</v>
      </c>
      <c r="F61" s="437" t="s">
        <v>94</v>
      </c>
      <c r="G61" s="985">
        <f>SUM(C61:E61)</f>
        <v>0</v>
      </c>
      <c r="H61" s="429"/>
      <c r="I61" s="438"/>
      <c r="J61" s="429"/>
      <c r="K61" s="429"/>
      <c r="L61" s="439"/>
    </row>
    <row r="62" spans="1:30" x14ac:dyDescent="0.2">
      <c r="A62" s="429"/>
      <c r="B62" s="429"/>
      <c r="C62" s="429"/>
      <c r="D62" s="429"/>
      <c r="E62" s="429"/>
      <c r="F62" s="429"/>
      <c r="G62" s="429"/>
      <c r="H62" s="429"/>
      <c r="I62" s="429"/>
      <c r="J62" s="429"/>
      <c r="K62" s="429"/>
      <c r="L62" s="429"/>
    </row>
    <row r="63" spans="1:30" customFormat="1" ht="18" thickBot="1" x14ac:dyDescent="0.35">
      <c r="A63" s="1532" t="s">
        <v>82</v>
      </c>
      <c r="B63" s="1532"/>
      <c r="C63" s="1532"/>
      <c r="D63" s="1532"/>
      <c r="E63" s="1532"/>
      <c r="F63" s="1532"/>
      <c r="G63" s="1532"/>
      <c r="H63" s="1532"/>
      <c r="I63" s="1532"/>
      <c r="J63" s="1532"/>
      <c r="K63" s="1532"/>
      <c r="L63" s="1532"/>
      <c r="AA63" s="4"/>
      <c r="AB63" s="4"/>
      <c r="AC63" s="4"/>
      <c r="AD63" s="1"/>
    </row>
    <row r="64" spans="1:30" customFormat="1" ht="15.95" customHeight="1" x14ac:dyDescent="0.2">
      <c r="A64" s="1492"/>
      <c r="B64" s="1493"/>
      <c r="C64" s="1493"/>
      <c r="D64" s="1493"/>
      <c r="E64" s="1493"/>
      <c r="F64" s="1493"/>
      <c r="G64" s="1493"/>
      <c r="H64" s="1493"/>
      <c r="I64" s="1493"/>
      <c r="J64" s="1493"/>
      <c r="K64" s="1493"/>
      <c r="L64" s="1494"/>
      <c r="AA64" s="4"/>
      <c r="AB64" s="4"/>
      <c r="AC64" s="4"/>
      <c r="AD64" s="1"/>
    </row>
    <row r="65" spans="1:30" customFormat="1" ht="15.95" customHeight="1" x14ac:dyDescent="0.2">
      <c r="A65" s="1524"/>
      <c r="B65" s="1525"/>
      <c r="C65" s="1525"/>
      <c r="D65" s="1525"/>
      <c r="E65" s="1525"/>
      <c r="F65" s="1525"/>
      <c r="G65" s="1525"/>
      <c r="H65" s="1525"/>
      <c r="I65" s="1525"/>
      <c r="J65" s="1525"/>
      <c r="K65" s="1525"/>
      <c r="L65" s="1526"/>
      <c r="AA65" s="4"/>
      <c r="AB65" s="4"/>
      <c r="AC65" s="4"/>
      <c r="AD65" s="1"/>
    </row>
    <row r="66" spans="1:30" customFormat="1" ht="15.95" customHeight="1" x14ac:dyDescent="0.2">
      <c r="A66" s="1524"/>
      <c r="B66" s="1525"/>
      <c r="C66" s="1525"/>
      <c r="D66" s="1525"/>
      <c r="E66" s="1525"/>
      <c r="F66" s="1525"/>
      <c r="G66" s="1525"/>
      <c r="H66" s="1525"/>
      <c r="I66" s="1525"/>
      <c r="J66" s="1525"/>
      <c r="K66" s="1525"/>
      <c r="L66" s="1526"/>
      <c r="AA66" s="4"/>
      <c r="AB66" s="4"/>
      <c r="AC66" s="4"/>
      <c r="AD66" s="1"/>
    </row>
    <row r="67" spans="1:30" customFormat="1" ht="15.95" customHeight="1" x14ac:dyDescent="0.2">
      <c r="A67" s="1524"/>
      <c r="B67" s="1525"/>
      <c r="C67" s="1525"/>
      <c r="D67" s="1525"/>
      <c r="E67" s="1525"/>
      <c r="F67" s="1525"/>
      <c r="G67" s="1525"/>
      <c r="H67" s="1525"/>
      <c r="I67" s="1525"/>
      <c r="J67" s="1525"/>
      <c r="K67" s="1525"/>
      <c r="L67" s="1526"/>
      <c r="AA67" s="4"/>
      <c r="AB67" s="4"/>
      <c r="AC67" s="4"/>
      <c r="AD67" s="1"/>
    </row>
    <row r="68" spans="1:30" customFormat="1" ht="15.95" customHeight="1" x14ac:dyDescent="0.2">
      <c r="A68" s="1524"/>
      <c r="B68" s="1525"/>
      <c r="C68" s="1525"/>
      <c r="D68" s="1525"/>
      <c r="E68" s="1525"/>
      <c r="F68" s="1525"/>
      <c r="G68" s="1525"/>
      <c r="H68" s="1525"/>
      <c r="I68" s="1525"/>
      <c r="J68" s="1525"/>
      <c r="K68" s="1525"/>
      <c r="L68" s="1526"/>
      <c r="AA68" s="4"/>
      <c r="AB68" s="4"/>
      <c r="AC68" s="4"/>
      <c r="AD68" s="1"/>
    </row>
    <row r="69" spans="1:30" customFormat="1" ht="15.95" customHeight="1" x14ac:dyDescent="0.2">
      <c r="A69" s="1524"/>
      <c r="B69" s="1525"/>
      <c r="C69" s="1525"/>
      <c r="D69" s="1525"/>
      <c r="E69" s="1525"/>
      <c r="F69" s="1525"/>
      <c r="G69" s="1525"/>
      <c r="H69" s="1525"/>
      <c r="I69" s="1525"/>
      <c r="J69" s="1525"/>
      <c r="K69" s="1525"/>
      <c r="L69" s="1526"/>
      <c r="AA69" s="4"/>
      <c r="AB69" s="4"/>
      <c r="AC69" s="4"/>
      <c r="AD69" s="1"/>
    </row>
    <row r="70" spans="1:30" customFormat="1" ht="15.95" customHeight="1" x14ac:dyDescent="0.2">
      <c r="A70" s="1524"/>
      <c r="B70" s="1525"/>
      <c r="C70" s="1525"/>
      <c r="D70" s="1525"/>
      <c r="E70" s="1525"/>
      <c r="F70" s="1525"/>
      <c r="G70" s="1525"/>
      <c r="H70" s="1525"/>
      <c r="I70" s="1525"/>
      <c r="J70" s="1525"/>
      <c r="K70" s="1525"/>
      <c r="L70" s="1526"/>
      <c r="AA70" s="4"/>
      <c r="AB70" s="4"/>
      <c r="AC70" s="4"/>
      <c r="AD70" s="1"/>
    </row>
    <row r="71" spans="1:30" customFormat="1" ht="15.95" customHeight="1" x14ac:dyDescent="0.2">
      <c r="A71" s="1524"/>
      <c r="B71" s="1525"/>
      <c r="C71" s="1525"/>
      <c r="D71" s="1525"/>
      <c r="E71" s="1525"/>
      <c r="F71" s="1525"/>
      <c r="G71" s="1525"/>
      <c r="H71" s="1525"/>
      <c r="I71" s="1525"/>
      <c r="J71" s="1525"/>
      <c r="K71" s="1525"/>
      <c r="L71" s="1526"/>
      <c r="AA71" s="4"/>
      <c r="AB71" s="4"/>
      <c r="AC71" s="4"/>
      <c r="AD71" s="1"/>
    </row>
    <row r="72" spans="1:30" customFormat="1" ht="15.95" customHeight="1" thickBot="1" x14ac:dyDescent="0.25">
      <c r="A72" s="1529"/>
      <c r="B72" s="1530"/>
      <c r="C72" s="1530"/>
      <c r="D72" s="1530"/>
      <c r="E72" s="1530"/>
      <c r="F72" s="1530"/>
      <c r="G72" s="1530"/>
      <c r="H72" s="1530"/>
      <c r="I72" s="1530"/>
      <c r="J72" s="1530"/>
      <c r="K72" s="1530"/>
      <c r="L72" s="1531"/>
      <c r="M72" s="11"/>
      <c r="N72" s="29"/>
      <c r="O72" s="7"/>
      <c r="P72" s="7"/>
      <c r="Q72" s="7"/>
      <c r="R72" s="7"/>
      <c r="S72" s="7"/>
      <c r="T72" s="7"/>
      <c r="U72" s="7"/>
    </row>
  </sheetData>
  <sheetProtection sheet="1" objects="1" scenarios="1"/>
  <customSheetViews>
    <customSheetView guid="{BB74A1C6-5E27-472D-B8C3-E947F1C4C13A}" showPageBreaks="1" showRuler="0" topLeftCell="A31">
      <selection activeCell="K41" sqref="K41"/>
      <pageMargins left="0.75" right="0.75" top="1" bottom="1" header="0.5" footer="0.5"/>
      <pageSetup orientation="landscape" r:id="rId1"/>
      <headerFooter alignWithMargins="0">
        <oddFooter>&amp;L&amp;8&amp;F&amp;CPage &amp;P&amp;R&amp;8&amp;A</oddFooter>
      </headerFooter>
    </customSheetView>
    <customSheetView guid="{555F2380-EAA6-4988-A685-CF8F62C17C19}" showRuler="0">
      <selection activeCell="L19" sqref="L19"/>
      <pageMargins left="0.75" right="0.75" top="1" bottom="1" header="0.5" footer="0.5"/>
      <pageSetup orientation="landscape" r:id="rId2"/>
      <headerFooter alignWithMargins="0">
        <oddFooter>&amp;L&amp;8&amp;F&amp;CPage &amp;P&amp;R&amp;8&amp;A</oddFooter>
      </headerFooter>
    </customSheetView>
  </customSheetViews>
  <mergeCells count="76">
    <mergeCell ref="B3:G3"/>
    <mergeCell ref="I2:L2"/>
    <mergeCell ref="K3:L3"/>
    <mergeCell ref="A7:B7"/>
    <mergeCell ref="I7:L7"/>
    <mergeCell ref="C7:E7"/>
    <mergeCell ref="F7:H7"/>
    <mergeCell ref="A5:L5"/>
    <mergeCell ref="A6:L6"/>
    <mergeCell ref="A72:L72"/>
    <mergeCell ref="A63:L63"/>
    <mergeCell ref="C31:E31"/>
    <mergeCell ref="F31:H31"/>
    <mergeCell ref="I37:L37"/>
    <mergeCell ref="I38:L38"/>
    <mergeCell ref="A42:L42"/>
    <mergeCell ref="A71:L71"/>
    <mergeCell ref="I33:L33"/>
    <mergeCell ref="I34:L34"/>
    <mergeCell ref="A31:B31"/>
    <mergeCell ref="I31:L31"/>
    <mergeCell ref="A43:B43"/>
    <mergeCell ref="I43:L43"/>
    <mergeCell ref="A40:B40"/>
    <mergeCell ref="I35:L35"/>
    <mergeCell ref="A70:L70"/>
    <mergeCell ref="A65:L65"/>
    <mergeCell ref="A66:L66"/>
    <mergeCell ref="A67:L67"/>
    <mergeCell ref="A68:L68"/>
    <mergeCell ref="I52:L52"/>
    <mergeCell ref="I53:L53"/>
    <mergeCell ref="I54:L54"/>
    <mergeCell ref="I55:L55"/>
    <mergeCell ref="A69:L69"/>
    <mergeCell ref="I56:L56"/>
    <mergeCell ref="A61:B61"/>
    <mergeCell ref="I57:L57"/>
    <mergeCell ref="I58:L58"/>
    <mergeCell ref="I59:L59"/>
    <mergeCell ref="I9:L9"/>
    <mergeCell ref="I10:L10"/>
    <mergeCell ref="I11:L11"/>
    <mergeCell ref="I12:L12"/>
    <mergeCell ref="I22:L22"/>
    <mergeCell ref="I44:L44"/>
    <mergeCell ref="I32:L32"/>
    <mergeCell ref="A30:L30"/>
    <mergeCell ref="I48:L48"/>
    <mergeCell ref="I13:L13"/>
    <mergeCell ref="I14:L14"/>
    <mergeCell ref="I20:L20"/>
    <mergeCell ref="I21:L21"/>
    <mergeCell ref="I23:L23"/>
    <mergeCell ref="I24:L24"/>
    <mergeCell ref="A28:L28"/>
    <mergeCell ref="A26:B26"/>
    <mergeCell ref="I36:L36"/>
    <mergeCell ref="C43:E43"/>
    <mergeCell ref="F43:H43"/>
    <mergeCell ref="A1:L1"/>
    <mergeCell ref="B2:G2"/>
    <mergeCell ref="A64:L64"/>
    <mergeCell ref="I8:L8"/>
    <mergeCell ref="I16:L16"/>
    <mergeCell ref="I17:L17"/>
    <mergeCell ref="I18:L18"/>
    <mergeCell ref="I19:L19"/>
    <mergeCell ref="I50:L50"/>
    <mergeCell ref="I15:L15"/>
    <mergeCell ref="I47:L47"/>
    <mergeCell ref="I49:L49"/>
    <mergeCell ref="I51:L51"/>
    <mergeCell ref="A29:L29"/>
    <mergeCell ref="I45:L45"/>
    <mergeCell ref="I46:L46"/>
  </mergeCells>
  <phoneticPr fontId="4" type="noConversion"/>
  <printOptions horizontalCentered="1"/>
  <pageMargins left="0" right="0" top="0.75" bottom="0.75" header="0.5" footer="0.5"/>
  <pageSetup scale="73" fitToHeight="2" orientation="landscape" r:id="rId3"/>
  <headerFooter alignWithMargins="0">
    <oddFooter>&amp;L&amp;8&amp;F&amp;CPage &amp;P&amp;R&amp;8&amp;A</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T90"/>
  <sheetViews>
    <sheetView view="pageBreakPreview" topLeftCell="A2" zoomScale="105" zoomScaleNormal="100" zoomScaleSheetLayoutView="105" workbookViewId="0">
      <selection activeCell="M8" sqref="M8:P9"/>
    </sheetView>
  </sheetViews>
  <sheetFormatPr defaultRowHeight="12.75" x14ac:dyDescent="0.2"/>
  <cols>
    <col min="1" max="1" width="40.83203125" customWidth="1"/>
    <col min="2" max="5" width="12.83203125" style="7" customWidth="1"/>
    <col min="6" max="9" width="13.83203125" style="7" customWidth="1"/>
    <col min="10" max="10" width="14.83203125" style="7" customWidth="1"/>
    <col min="11" max="11" width="11.83203125" style="7" customWidth="1"/>
    <col min="12" max="12" width="14.83203125" customWidth="1"/>
    <col min="13" max="14" width="11.83203125" customWidth="1"/>
    <col min="15" max="15" width="10.83203125" customWidth="1"/>
    <col min="16" max="16" width="11.1640625" customWidth="1"/>
    <col min="17" max="17" width="9.83203125" customWidth="1"/>
  </cols>
  <sheetData>
    <row r="1" spans="1:20" ht="24" thickBot="1" x14ac:dyDescent="0.25">
      <c r="A1" s="1455" t="s">
        <v>448</v>
      </c>
      <c r="B1" s="1456"/>
      <c r="C1" s="1456"/>
      <c r="D1" s="1456"/>
      <c r="E1" s="1456"/>
      <c r="F1" s="1456"/>
      <c r="G1" s="1456"/>
      <c r="H1" s="1456"/>
      <c r="I1" s="1456"/>
      <c r="J1" s="1456"/>
      <c r="K1" s="1456"/>
      <c r="L1" s="1456"/>
      <c r="M1" s="1456"/>
      <c r="N1" s="1456"/>
      <c r="O1" s="1456"/>
      <c r="P1" s="1457"/>
      <c r="S1" s="38"/>
      <c r="T1" s="38"/>
    </row>
    <row r="2" spans="1:20" ht="18" customHeight="1" x14ac:dyDescent="0.2">
      <c r="A2" s="458" t="s">
        <v>48</v>
      </c>
      <c r="B2" s="1420" t="str">
        <f>IF('Instructions - READ FIRST'!$C$11="","",'Instructions - READ FIRST'!$C$11)</f>
        <v/>
      </c>
      <c r="C2" s="1420"/>
      <c r="D2" s="1420"/>
      <c r="E2" s="1420"/>
      <c r="F2" s="1420"/>
      <c r="G2" s="1420"/>
      <c r="H2" s="1420"/>
      <c r="I2" s="1420"/>
      <c r="J2" s="1420"/>
      <c r="K2" s="1420"/>
      <c r="L2" s="459" t="s">
        <v>1</v>
      </c>
      <c r="M2" s="1420" t="str">
        <f>IF('Instructions - READ FIRST'!$C$13="","",'Instructions - READ FIRST'!$C$13)</f>
        <v/>
      </c>
      <c r="N2" s="1420"/>
      <c r="O2" s="1420"/>
      <c r="P2" s="1449"/>
      <c r="S2" s="38"/>
      <c r="T2" s="38"/>
    </row>
    <row r="3" spans="1:20" ht="18" customHeight="1" thickBot="1" x14ac:dyDescent="0.25">
      <c r="A3" s="460" t="s">
        <v>49</v>
      </c>
      <c r="B3" s="1465" t="str">
        <f>IF('Instructions - READ FIRST'!$C$12="","",'Instructions - READ FIRST'!$C$12)</f>
        <v/>
      </c>
      <c r="C3" s="1465"/>
      <c r="D3" s="1465"/>
      <c r="E3" s="461"/>
      <c r="F3" s="462" t="s">
        <v>412</v>
      </c>
      <c r="G3" s="1465" t="str">
        <f>IF('Instructions - READ FIRST'!$C$17="","",'Instructions - READ FIRST'!$C$17)</f>
        <v/>
      </c>
      <c r="H3" s="1465"/>
      <c r="I3" s="1465"/>
      <c r="J3" s="1465"/>
      <c r="K3" s="1465"/>
      <c r="L3" s="463" t="s">
        <v>2</v>
      </c>
      <c r="M3" s="1464" t="str">
        <f>IF('Instructions - READ FIRST'!$C$14="","",'Instructions - READ FIRST'!$C$14)</f>
        <v/>
      </c>
      <c r="N3" s="1464"/>
      <c r="O3" s="464" t="s">
        <v>79</v>
      </c>
      <c r="P3" s="465" t="str">
        <f>IF('Instructions - READ FIRST'!$C$15="","",'Instructions - READ FIRST'!$C$15)</f>
        <v/>
      </c>
      <c r="R3" s="38"/>
      <c r="S3" s="38"/>
    </row>
    <row r="4" spans="1:20" s="708" customFormat="1" ht="30" customHeight="1" thickBot="1" x14ac:dyDescent="0.45">
      <c r="A4" s="1596" t="s">
        <v>1052</v>
      </c>
      <c r="B4" s="1597"/>
      <c r="C4" s="1597"/>
      <c r="D4" s="1597"/>
      <c r="E4" s="1597"/>
      <c r="F4" s="1597"/>
      <c r="G4" s="1597"/>
      <c r="H4" s="1597"/>
      <c r="I4" s="1597"/>
      <c r="J4" s="1597"/>
      <c r="K4" s="1597"/>
      <c r="L4" s="1597"/>
      <c r="M4" s="1597"/>
      <c r="N4" s="1597"/>
      <c r="O4" s="1597"/>
      <c r="P4" s="1598"/>
      <c r="Q4" s="709"/>
    </row>
    <row r="5" spans="1:20" ht="30" customHeight="1" x14ac:dyDescent="0.25">
      <c r="A5" s="1599"/>
      <c r="B5" s="1600"/>
      <c r="C5" s="1600"/>
      <c r="D5" s="1608" t="s">
        <v>459</v>
      </c>
      <c r="E5" s="1605" t="s">
        <v>1056</v>
      </c>
      <c r="F5" s="1605"/>
      <c r="G5" s="1605"/>
      <c r="H5" s="1605"/>
      <c r="I5" s="1550" t="s">
        <v>1057</v>
      </c>
      <c r="J5" s="1550"/>
      <c r="K5" s="1550"/>
      <c r="L5" s="1550"/>
      <c r="M5" s="1581" t="s">
        <v>447</v>
      </c>
      <c r="N5" s="1581"/>
      <c r="O5" s="1581"/>
      <c r="P5" s="1587"/>
      <c r="Q5" s="38"/>
      <c r="S5" s="38"/>
    </row>
    <row r="6" spans="1:20" ht="17.100000000000001" customHeight="1" x14ac:dyDescent="0.2">
      <c r="A6" s="1601" t="s">
        <v>1054</v>
      </c>
      <c r="B6" s="1603" t="s">
        <v>445</v>
      </c>
      <c r="C6" s="1603" t="s">
        <v>446</v>
      </c>
      <c r="D6" s="1603"/>
      <c r="E6" s="1606"/>
      <c r="F6" s="1606"/>
      <c r="G6" s="1606"/>
      <c r="H6" s="1606"/>
      <c r="I6" s="1551"/>
      <c r="J6" s="1551"/>
      <c r="K6" s="1551"/>
      <c r="L6" s="1551"/>
      <c r="M6" s="1583"/>
      <c r="N6" s="1583"/>
      <c r="O6" s="1583"/>
      <c r="P6" s="1588"/>
      <c r="Q6" s="38"/>
    </row>
    <row r="7" spans="1:20" ht="17.100000000000001" customHeight="1" thickBot="1" x14ac:dyDescent="0.25">
      <c r="A7" s="1602"/>
      <c r="B7" s="1604"/>
      <c r="C7" s="1604"/>
      <c r="D7" s="1604"/>
      <c r="E7" s="1607"/>
      <c r="F7" s="1607"/>
      <c r="G7" s="1607"/>
      <c r="H7" s="1607"/>
      <c r="I7" s="1552"/>
      <c r="J7" s="1552"/>
      <c r="K7" s="1552"/>
      <c r="L7" s="1552"/>
      <c r="M7" s="1585"/>
      <c r="N7" s="1585"/>
      <c r="O7" s="1585"/>
      <c r="P7" s="1589"/>
    </row>
    <row r="8" spans="1:20" ht="15.95" customHeight="1" x14ac:dyDescent="0.2">
      <c r="A8" s="1592"/>
      <c r="B8" s="1594"/>
      <c r="C8" s="1594"/>
      <c r="D8" s="1542">
        <f>C8-B8</f>
        <v>0</v>
      </c>
      <c r="E8" s="1591"/>
      <c r="F8" s="1591"/>
      <c r="G8" s="1591"/>
      <c r="H8" s="1591"/>
      <c r="I8" s="1591"/>
      <c r="J8" s="1591"/>
      <c r="K8" s="1591"/>
      <c r="L8" s="1591"/>
      <c r="M8" s="1566">
        <f>D8</f>
        <v>0</v>
      </c>
      <c r="N8" s="1566"/>
      <c r="O8" s="1566"/>
      <c r="P8" s="1590"/>
    </row>
    <row r="9" spans="1:20" ht="15.95" customHeight="1" x14ac:dyDescent="0.2">
      <c r="A9" s="1593"/>
      <c r="B9" s="1595"/>
      <c r="C9" s="1595"/>
      <c r="D9" s="1543"/>
      <c r="E9" s="1565"/>
      <c r="F9" s="1565"/>
      <c r="G9" s="1565"/>
      <c r="H9" s="1565"/>
      <c r="I9" s="1565"/>
      <c r="J9" s="1565"/>
      <c r="K9" s="1565"/>
      <c r="L9" s="1565"/>
      <c r="M9" s="1568"/>
      <c r="N9" s="1568"/>
      <c r="O9" s="1568"/>
      <c r="P9" s="1577"/>
    </row>
    <row r="10" spans="1:20" ht="15.95" customHeight="1" x14ac:dyDescent="0.2">
      <c r="A10" s="1593"/>
      <c r="B10" s="1595"/>
      <c r="C10" s="1595"/>
      <c r="D10" s="1543">
        <f>C10-B10</f>
        <v>0</v>
      </c>
      <c r="E10" s="1565"/>
      <c r="F10" s="1565"/>
      <c r="G10" s="1565"/>
      <c r="H10" s="1565"/>
      <c r="I10" s="1565"/>
      <c r="J10" s="1565"/>
      <c r="K10" s="1565"/>
      <c r="L10" s="1565"/>
      <c r="M10" s="1568">
        <f t="shared" ref="M10" si="0">D10</f>
        <v>0</v>
      </c>
      <c r="N10" s="1568"/>
      <c r="O10" s="1568"/>
      <c r="P10" s="1577"/>
    </row>
    <row r="11" spans="1:20" ht="15.95" customHeight="1" x14ac:dyDescent="0.2">
      <c r="A11" s="1593"/>
      <c r="B11" s="1595"/>
      <c r="C11" s="1595"/>
      <c r="D11" s="1543"/>
      <c r="E11" s="1565"/>
      <c r="F11" s="1565"/>
      <c r="G11" s="1565"/>
      <c r="H11" s="1565"/>
      <c r="I11" s="1565"/>
      <c r="J11" s="1565"/>
      <c r="K11" s="1565"/>
      <c r="L11" s="1565"/>
      <c r="M11" s="1568"/>
      <c r="N11" s="1568"/>
      <c r="O11" s="1568"/>
      <c r="P11" s="1577"/>
    </row>
    <row r="12" spans="1:20" ht="15.95" customHeight="1" x14ac:dyDescent="0.2">
      <c r="A12" s="1593"/>
      <c r="B12" s="1595"/>
      <c r="C12" s="1595"/>
      <c r="D12" s="1543">
        <f>C12-B12</f>
        <v>0</v>
      </c>
      <c r="E12" s="1565"/>
      <c r="F12" s="1565"/>
      <c r="G12" s="1565"/>
      <c r="H12" s="1565"/>
      <c r="I12" s="1565"/>
      <c r="J12" s="1565"/>
      <c r="K12" s="1565"/>
      <c r="L12" s="1565"/>
      <c r="M12" s="1568">
        <f t="shared" ref="M12" si="1">D12</f>
        <v>0</v>
      </c>
      <c r="N12" s="1568"/>
      <c r="O12" s="1568"/>
      <c r="P12" s="1577"/>
    </row>
    <row r="13" spans="1:20" ht="15.95" customHeight="1" x14ac:dyDescent="0.2">
      <c r="A13" s="1593"/>
      <c r="B13" s="1595"/>
      <c r="C13" s="1595"/>
      <c r="D13" s="1543"/>
      <c r="E13" s="1565"/>
      <c r="F13" s="1565"/>
      <c r="G13" s="1565"/>
      <c r="H13" s="1565"/>
      <c r="I13" s="1565"/>
      <c r="J13" s="1565"/>
      <c r="K13" s="1565"/>
      <c r="L13" s="1565"/>
      <c r="M13" s="1568"/>
      <c r="N13" s="1568"/>
      <c r="O13" s="1568"/>
      <c r="P13" s="1577"/>
    </row>
    <row r="14" spans="1:20" ht="15.95" customHeight="1" x14ac:dyDescent="0.2">
      <c r="A14" s="1593"/>
      <c r="B14" s="1595"/>
      <c r="C14" s="1595"/>
      <c r="D14" s="1543">
        <f>C14-B14</f>
        <v>0</v>
      </c>
      <c r="E14" s="1565"/>
      <c r="F14" s="1565"/>
      <c r="G14" s="1565"/>
      <c r="H14" s="1565"/>
      <c r="I14" s="1565"/>
      <c r="J14" s="1565"/>
      <c r="K14" s="1565"/>
      <c r="L14" s="1565"/>
      <c r="M14" s="1568">
        <f t="shared" ref="M14" si="2">D14</f>
        <v>0</v>
      </c>
      <c r="N14" s="1568"/>
      <c r="O14" s="1568"/>
      <c r="P14" s="1577"/>
    </row>
    <row r="15" spans="1:20" ht="15.95" customHeight="1" x14ac:dyDescent="0.2">
      <c r="A15" s="1593"/>
      <c r="B15" s="1595"/>
      <c r="C15" s="1595"/>
      <c r="D15" s="1543"/>
      <c r="E15" s="1565"/>
      <c r="F15" s="1565"/>
      <c r="G15" s="1565"/>
      <c r="H15" s="1565"/>
      <c r="I15" s="1565"/>
      <c r="J15" s="1565"/>
      <c r="K15" s="1565"/>
      <c r="L15" s="1565"/>
      <c r="M15" s="1568"/>
      <c r="N15" s="1568"/>
      <c r="O15" s="1568"/>
      <c r="P15" s="1577"/>
    </row>
    <row r="16" spans="1:20" ht="15.95" customHeight="1" x14ac:dyDescent="0.2">
      <c r="A16" s="1593"/>
      <c r="B16" s="1595"/>
      <c r="C16" s="1595"/>
      <c r="D16" s="1543">
        <f>C16-B16</f>
        <v>0</v>
      </c>
      <c r="E16" s="1565"/>
      <c r="F16" s="1565"/>
      <c r="G16" s="1565"/>
      <c r="H16" s="1565"/>
      <c r="I16" s="1565"/>
      <c r="J16" s="1565"/>
      <c r="K16" s="1565"/>
      <c r="L16" s="1565"/>
      <c r="M16" s="1568">
        <f t="shared" ref="M16" si="3">D16</f>
        <v>0</v>
      </c>
      <c r="N16" s="1568"/>
      <c r="O16" s="1568"/>
      <c r="P16" s="1577"/>
    </row>
    <row r="17" spans="1:19" ht="15.95" customHeight="1" x14ac:dyDescent="0.2">
      <c r="A17" s="1593"/>
      <c r="B17" s="1595"/>
      <c r="C17" s="1595"/>
      <c r="D17" s="1543"/>
      <c r="E17" s="1565"/>
      <c r="F17" s="1565"/>
      <c r="G17" s="1565"/>
      <c r="H17" s="1565"/>
      <c r="I17" s="1565"/>
      <c r="J17" s="1565"/>
      <c r="K17" s="1565"/>
      <c r="L17" s="1565"/>
      <c r="M17" s="1568"/>
      <c r="N17" s="1568"/>
      <c r="O17" s="1568"/>
      <c r="P17" s="1577"/>
    </row>
    <row r="18" spans="1:19" ht="15.95" customHeight="1" x14ac:dyDescent="0.2">
      <c r="A18" s="1593"/>
      <c r="B18" s="1595"/>
      <c r="C18" s="1595"/>
      <c r="D18" s="1543">
        <f>C18-B18</f>
        <v>0</v>
      </c>
      <c r="E18" s="1565"/>
      <c r="F18" s="1565"/>
      <c r="G18" s="1565"/>
      <c r="H18" s="1565"/>
      <c r="I18" s="1565"/>
      <c r="J18" s="1565"/>
      <c r="K18" s="1565"/>
      <c r="L18" s="1565"/>
      <c r="M18" s="1568">
        <f t="shared" ref="M18" si="4">D18</f>
        <v>0</v>
      </c>
      <c r="N18" s="1568"/>
      <c r="O18" s="1568"/>
      <c r="P18" s="1577"/>
    </row>
    <row r="19" spans="1:19" ht="15.95" customHeight="1" x14ac:dyDescent="0.2">
      <c r="A19" s="1593"/>
      <c r="B19" s="1595"/>
      <c r="C19" s="1595"/>
      <c r="D19" s="1543"/>
      <c r="E19" s="1565"/>
      <c r="F19" s="1565"/>
      <c r="G19" s="1565"/>
      <c r="H19" s="1565"/>
      <c r="I19" s="1565"/>
      <c r="J19" s="1565"/>
      <c r="K19" s="1565"/>
      <c r="L19" s="1565"/>
      <c r="M19" s="1568"/>
      <c r="N19" s="1568"/>
      <c r="O19" s="1568"/>
      <c r="P19" s="1577"/>
    </row>
    <row r="20" spans="1:19" ht="15.95" customHeight="1" x14ac:dyDescent="0.2">
      <c r="A20" s="1593"/>
      <c r="B20" s="1595"/>
      <c r="C20" s="1595"/>
      <c r="D20" s="1543">
        <f>C20-B20</f>
        <v>0</v>
      </c>
      <c r="E20" s="1565"/>
      <c r="F20" s="1565"/>
      <c r="G20" s="1565"/>
      <c r="H20" s="1565"/>
      <c r="I20" s="1565"/>
      <c r="J20" s="1565"/>
      <c r="K20" s="1565"/>
      <c r="L20" s="1565"/>
      <c r="M20" s="1568">
        <f t="shared" ref="M20" si="5">D20</f>
        <v>0</v>
      </c>
      <c r="N20" s="1568"/>
      <c r="O20" s="1568"/>
      <c r="P20" s="1577"/>
    </row>
    <row r="21" spans="1:19" ht="15.95" customHeight="1" x14ac:dyDescent="0.2">
      <c r="A21" s="1593"/>
      <c r="B21" s="1595"/>
      <c r="C21" s="1595"/>
      <c r="D21" s="1543"/>
      <c r="E21" s="1565"/>
      <c r="F21" s="1565"/>
      <c r="G21" s="1565"/>
      <c r="H21" s="1565"/>
      <c r="I21" s="1565"/>
      <c r="J21" s="1565"/>
      <c r="K21" s="1565"/>
      <c r="L21" s="1565"/>
      <c r="M21" s="1568"/>
      <c r="N21" s="1568"/>
      <c r="O21" s="1568"/>
      <c r="P21" s="1577"/>
    </row>
    <row r="22" spans="1:19" ht="15.95" customHeight="1" x14ac:dyDescent="0.2">
      <c r="A22" s="1593"/>
      <c r="B22" s="1595"/>
      <c r="C22" s="1595"/>
      <c r="D22" s="1543">
        <f>C22-B22</f>
        <v>0</v>
      </c>
      <c r="E22" s="1565"/>
      <c r="F22" s="1565"/>
      <c r="G22" s="1565"/>
      <c r="H22" s="1565"/>
      <c r="I22" s="1565"/>
      <c r="J22" s="1565"/>
      <c r="K22" s="1565"/>
      <c r="L22" s="1565"/>
      <c r="M22" s="1568">
        <f t="shared" ref="M22" si="6">D22</f>
        <v>0</v>
      </c>
      <c r="N22" s="1568"/>
      <c r="O22" s="1568"/>
      <c r="P22" s="1577"/>
    </row>
    <row r="23" spans="1:19" ht="15.95" customHeight="1" x14ac:dyDescent="0.2">
      <c r="A23" s="1593"/>
      <c r="B23" s="1595"/>
      <c r="C23" s="1595"/>
      <c r="D23" s="1543"/>
      <c r="E23" s="1565"/>
      <c r="F23" s="1565"/>
      <c r="G23" s="1565"/>
      <c r="H23" s="1565"/>
      <c r="I23" s="1565"/>
      <c r="J23" s="1565"/>
      <c r="K23" s="1565"/>
      <c r="L23" s="1565"/>
      <c r="M23" s="1568"/>
      <c r="N23" s="1568"/>
      <c r="O23" s="1568"/>
      <c r="P23" s="1577"/>
    </row>
    <row r="24" spans="1:19" ht="15.95" customHeight="1" x14ac:dyDescent="0.2">
      <c r="A24" s="1593"/>
      <c r="B24" s="1595"/>
      <c r="C24" s="1595"/>
      <c r="D24" s="1543">
        <f>C24-B24</f>
        <v>0</v>
      </c>
      <c r="E24" s="1565"/>
      <c r="F24" s="1565"/>
      <c r="G24" s="1565"/>
      <c r="H24" s="1565"/>
      <c r="I24" s="1565"/>
      <c r="J24" s="1565"/>
      <c r="K24" s="1565"/>
      <c r="L24" s="1565"/>
      <c r="M24" s="1568">
        <f t="shared" ref="M24" si="7">D24</f>
        <v>0</v>
      </c>
      <c r="N24" s="1568"/>
      <c r="O24" s="1568"/>
      <c r="P24" s="1577"/>
    </row>
    <row r="25" spans="1:19" ht="15.95" customHeight="1" x14ac:dyDescent="0.2">
      <c r="A25" s="1593"/>
      <c r="B25" s="1595"/>
      <c r="C25" s="1595"/>
      <c r="D25" s="1543"/>
      <c r="E25" s="1565"/>
      <c r="F25" s="1565"/>
      <c r="G25" s="1565"/>
      <c r="H25" s="1565"/>
      <c r="I25" s="1565"/>
      <c r="J25" s="1565"/>
      <c r="K25" s="1565"/>
      <c r="L25" s="1565"/>
      <c r="M25" s="1568"/>
      <c r="N25" s="1568"/>
      <c r="O25" s="1568"/>
      <c r="P25" s="1577"/>
    </row>
    <row r="26" spans="1:19" ht="15.95" customHeight="1" x14ac:dyDescent="0.2">
      <c r="A26" s="1593"/>
      <c r="B26" s="1595"/>
      <c r="C26" s="1595"/>
      <c r="D26" s="1543">
        <f>C26-B26</f>
        <v>0</v>
      </c>
      <c r="E26" s="1565"/>
      <c r="F26" s="1565"/>
      <c r="G26" s="1565"/>
      <c r="H26" s="1565"/>
      <c r="I26" s="1565"/>
      <c r="J26" s="1565"/>
      <c r="K26" s="1565"/>
      <c r="L26" s="1565"/>
      <c r="M26" s="1568">
        <f t="shared" ref="M26" si="8">D26</f>
        <v>0</v>
      </c>
      <c r="N26" s="1568"/>
      <c r="O26" s="1568"/>
      <c r="P26" s="1577"/>
    </row>
    <row r="27" spans="1:19" ht="15.95" customHeight="1" x14ac:dyDescent="0.2">
      <c r="A27" s="1593"/>
      <c r="B27" s="1595"/>
      <c r="C27" s="1595"/>
      <c r="D27" s="1543"/>
      <c r="E27" s="1565"/>
      <c r="F27" s="1565"/>
      <c r="G27" s="1565"/>
      <c r="H27" s="1565"/>
      <c r="I27" s="1565"/>
      <c r="J27" s="1565"/>
      <c r="K27" s="1565"/>
      <c r="L27" s="1565"/>
      <c r="M27" s="1568"/>
      <c r="N27" s="1568"/>
      <c r="O27" s="1568"/>
      <c r="P27" s="1577"/>
    </row>
    <row r="28" spans="1:19" ht="15.95" customHeight="1" x14ac:dyDescent="0.2">
      <c r="A28" s="1593"/>
      <c r="B28" s="1595"/>
      <c r="C28" s="1595"/>
      <c r="D28" s="1543">
        <f>C28-B28</f>
        <v>0</v>
      </c>
      <c r="E28" s="1565"/>
      <c r="F28" s="1565"/>
      <c r="G28" s="1565"/>
      <c r="H28" s="1565"/>
      <c r="I28" s="1565"/>
      <c r="J28" s="1565"/>
      <c r="K28" s="1565"/>
      <c r="L28" s="1565"/>
      <c r="M28" s="1568">
        <f t="shared" ref="M28" si="9">D28</f>
        <v>0</v>
      </c>
      <c r="N28" s="1568"/>
      <c r="O28" s="1568"/>
      <c r="P28" s="1577"/>
    </row>
    <row r="29" spans="1:19" ht="15.95" customHeight="1" x14ac:dyDescent="0.2">
      <c r="A29" s="1593"/>
      <c r="B29" s="1595"/>
      <c r="C29" s="1595"/>
      <c r="D29" s="1543"/>
      <c r="E29" s="1565"/>
      <c r="F29" s="1565"/>
      <c r="G29" s="1565"/>
      <c r="H29" s="1565"/>
      <c r="I29" s="1565"/>
      <c r="J29" s="1565"/>
      <c r="K29" s="1565"/>
      <c r="L29" s="1565"/>
      <c r="M29" s="1568"/>
      <c r="N29" s="1568"/>
      <c r="O29" s="1568"/>
      <c r="P29" s="1577"/>
    </row>
    <row r="30" spans="1:19" ht="15.95" customHeight="1" x14ac:dyDescent="0.2">
      <c r="A30" s="1593"/>
      <c r="B30" s="1595"/>
      <c r="C30" s="1595"/>
      <c r="D30" s="1543">
        <f>C30-B30</f>
        <v>0</v>
      </c>
      <c r="E30" s="1565"/>
      <c r="F30" s="1565"/>
      <c r="G30" s="1565"/>
      <c r="H30" s="1565"/>
      <c r="I30" s="1565"/>
      <c r="J30" s="1565"/>
      <c r="K30" s="1565"/>
      <c r="L30" s="1565"/>
      <c r="M30" s="1568">
        <f t="shared" ref="M30" si="10">D30</f>
        <v>0</v>
      </c>
      <c r="N30" s="1568"/>
      <c r="O30" s="1568"/>
      <c r="P30" s="1577"/>
      <c r="S30" s="986"/>
    </row>
    <row r="31" spans="1:19" ht="15.95" customHeight="1" x14ac:dyDescent="0.2">
      <c r="A31" s="1593"/>
      <c r="B31" s="1595"/>
      <c r="C31" s="1595"/>
      <c r="D31" s="1543"/>
      <c r="E31" s="1565"/>
      <c r="F31" s="1565"/>
      <c r="G31" s="1565"/>
      <c r="H31" s="1565"/>
      <c r="I31" s="1565"/>
      <c r="J31" s="1565"/>
      <c r="K31" s="1565"/>
      <c r="L31" s="1565"/>
      <c r="M31" s="1568"/>
      <c r="N31" s="1568"/>
      <c r="O31" s="1568"/>
      <c r="P31" s="1577"/>
    </row>
    <row r="32" spans="1:19" ht="15.95" customHeight="1" x14ac:dyDescent="0.2">
      <c r="A32" s="1593"/>
      <c r="B32" s="1595"/>
      <c r="C32" s="1595"/>
      <c r="D32" s="1543">
        <f>C32-B32</f>
        <v>0</v>
      </c>
      <c r="E32" s="1565"/>
      <c r="F32" s="1565"/>
      <c r="G32" s="1565"/>
      <c r="H32" s="1565"/>
      <c r="I32" s="1565"/>
      <c r="J32" s="1565"/>
      <c r="K32" s="1565"/>
      <c r="L32" s="1565"/>
      <c r="M32" s="1568">
        <f t="shared" ref="M32" si="11">D32</f>
        <v>0</v>
      </c>
      <c r="N32" s="1568"/>
      <c r="O32" s="1568"/>
      <c r="P32" s="1577"/>
    </row>
    <row r="33" spans="1:19" ht="15.95" customHeight="1" thickBot="1" x14ac:dyDescent="0.25">
      <c r="A33" s="1630"/>
      <c r="B33" s="1618"/>
      <c r="C33" s="1618"/>
      <c r="D33" s="1620"/>
      <c r="E33" s="1580"/>
      <c r="F33" s="1580"/>
      <c r="G33" s="1580"/>
      <c r="H33" s="1580"/>
      <c r="I33" s="1580"/>
      <c r="J33" s="1580"/>
      <c r="K33" s="1580"/>
      <c r="L33" s="1580"/>
      <c r="M33" s="1578"/>
      <c r="N33" s="1578"/>
      <c r="O33" s="1578"/>
      <c r="P33" s="1579"/>
    </row>
    <row r="34" spans="1:19" ht="8.1" customHeight="1" thickBot="1" x14ac:dyDescent="0.3">
      <c r="A34" s="446"/>
      <c r="B34" s="447"/>
      <c r="C34" s="447"/>
      <c r="D34" s="447"/>
      <c r="E34" s="447"/>
      <c r="F34" s="447"/>
      <c r="G34" s="447"/>
      <c r="H34" s="448"/>
      <c r="I34" s="1576"/>
      <c r="J34" s="1576"/>
      <c r="K34" s="449"/>
      <c r="L34" s="450"/>
      <c r="M34" s="451"/>
      <c r="N34" s="451"/>
      <c r="O34" s="452"/>
      <c r="P34" s="452"/>
    </row>
    <row r="35" spans="1:19" ht="20.100000000000001" customHeight="1" thickBot="1" x14ac:dyDescent="0.3">
      <c r="A35" s="466"/>
      <c r="B35" s="467"/>
      <c r="C35" s="467"/>
      <c r="D35" s="467"/>
      <c r="E35" s="1304"/>
      <c r="F35" s="1300"/>
      <c r="G35" s="1300"/>
      <c r="H35" s="1301"/>
      <c r="I35" s="1302"/>
      <c r="J35" s="1303"/>
      <c r="K35" s="1304"/>
      <c r="L35" s="1570" t="s">
        <v>1055</v>
      </c>
      <c r="M35" s="1571"/>
      <c r="N35" s="1571"/>
      <c r="O35" s="1572"/>
      <c r="P35" s="1305">
        <f>SUM(M8:P33)</f>
        <v>0</v>
      </c>
    </row>
    <row r="36" spans="1:19" ht="20.100000000000001" customHeight="1" thickBot="1" x14ac:dyDescent="0.25">
      <c r="A36" s="426"/>
      <c r="B36" s="453"/>
      <c r="C36" s="453"/>
      <c r="D36" s="453"/>
      <c r="E36" s="453"/>
      <c r="F36" s="453"/>
      <c r="G36" s="453"/>
      <c r="H36" s="454"/>
      <c r="I36" s="453"/>
      <c r="J36" s="453"/>
      <c r="K36" s="453"/>
      <c r="L36" s="429"/>
      <c r="M36" s="429"/>
      <c r="N36" s="429"/>
      <c r="O36" s="429"/>
      <c r="P36" s="429"/>
    </row>
    <row r="37" spans="1:19" ht="39" customHeight="1" thickBot="1" x14ac:dyDescent="0.25">
      <c r="A37" s="1573" t="s">
        <v>1053</v>
      </c>
      <c r="B37" s="1574"/>
      <c r="C37" s="1574"/>
      <c r="D37" s="1574"/>
      <c r="E37" s="1574"/>
      <c r="F37" s="1574"/>
      <c r="G37" s="1574"/>
      <c r="H37" s="1574"/>
      <c r="I37" s="1574"/>
      <c r="J37" s="1574"/>
      <c r="K37" s="1574"/>
      <c r="L37" s="1574"/>
      <c r="M37" s="1574"/>
      <c r="N37" s="1574"/>
      <c r="O37" s="1574"/>
      <c r="P37" s="1575"/>
    </row>
    <row r="38" spans="1:19" ht="20.100000000000001" customHeight="1" x14ac:dyDescent="0.25">
      <c r="A38" s="1621"/>
      <c r="B38" s="1622"/>
      <c r="C38" s="1623"/>
      <c r="D38" s="1605" t="s">
        <v>445</v>
      </c>
      <c r="E38" s="1605"/>
      <c r="F38" s="1605"/>
      <c r="G38" s="1605"/>
      <c r="H38" s="1550" t="s">
        <v>446</v>
      </c>
      <c r="I38" s="1550"/>
      <c r="J38" s="1550"/>
      <c r="K38" s="1550"/>
      <c r="L38" s="1608" t="s">
        <v>459</v>
      </c>
      <c r="M38" s="1581" t="s">
        <v>447</v>
      </c>
      <c r="N38" s="1581"/>
      <c r="O38" s="1581"/>
      <c r="P38" s="1582"/>
    </row>
    <row r="39" spans="1:19" ht="30" customHeight="1" x14ac:dyDescent="0.2">
      <c r="A39" s="1553" t="s">
        <v>458</v>
      </c>
      <c r="B39" s="1554"/>
      <c r="C39" s="1555"/>
      <c r="D39" s="1606"/>
      <c r="E39" s="1606"/>
      <c r="F39" s="1606"/>
      <c r="G39" s="1606"/>
      <c r="H39" s="1551"/>
      <c r="I39" s="1551"/>
      <c r="J39" s="1551"/>
      <c r="K39" s="1551"/>
      <c r="L39" s="1603"/>
      <c r="M39" s="1583"/>
      <c r="N39" s="1583"/>
      <c r="O39" s="1583"/>
      <c r="P39" s="1584"/>
    </row>
    <row r="40" spans="1:19" ht="30" customHeight="1" thickBot="1" x14ac:dyDescent="0.25">
      <c r="A40" s="1556"/>
      <c r="B40" s="1557"/>
      <c r="C40" s="1558"/>
      <c r="D40" s="1607"/>
      <c r="E40" s="1607"/>
      <c r="F40" s="1607"/>
      <c r="G40" s="1607"/>
      <c r="H40" s="1552"/>
      <c r="I40" s="1552"/>
      <c r="J40" s="1552"/>
      <c r="K40" s="1552"/>
      <c r="L40" s="1604"/>
      <c r="M40" s="1585"/>
      <c r="N40" s="1585"/>
      <c r="O40" s="1585"/>
      <c r="P40" s="1586"/>
    </row>
    <row r="41" spans="1:19" x14ac:dyDescent="0.2">
      <c r="A41" s="1559"/>
      <c r="B41" s="1560"/>
      <c r="C41" s="1561"/>
      <c r="D41" s="1544">
        <v>0</v>
      </c>
      <c r="E41" s="1545"/>
      <c r="F41" s="1545"/>
      <c r="G41" s="1546"/>
      <c r="H41" s="1544">
        <v>0</v>
      </c>
      <c r="I41" s="1545"/>
      <c r="J41" s="1545"/>
      <c r="K41" s="1546"/>
      <c r="L41" s="1542">
        <f>H41-D41</f>
        <v>0</v>
      </c>
      <c r="M41" s="1566">
        <f>L41</f>
        <v>0</v>
      </c>
      <c r="N41" s="1566"/>
      <c r="O41" s="1566"/>
      <c r="P41" s="1567"/>
      <c r="Q41" s="38"/>
      <c r="S41" s="38"/>
    </row>
    <row r="42" spans="1:19" ht="17.100000000000001" customHeight="1" thickBot="1" x14ac:dyDescent="0.25">
      <c r="A42" s="1562"/>
      <c r="B42" s="1563"/>
      <c r="C42" s="1564"/>
      <c r="D42" s="1547"/>
      <c r="E42" s="1548"/>
      <c r="F42" s="1548"/>
      <c r="G42" s="1549"/>
      <c r="H42" s="1547"/>
      <c r="I42" s="1548"/>
      <c r="J42" s="1548"/>
      <c r="K42" s="1549"/>
      <c r="L42" s="1543"/>
      <c r="M42" s="1568"/>
      <c r="N42" s="1568"/>
      <c r="O42" s="1568"/>
      <c r="P42" s="1569"/>
      <c r="Q42" s="38"/>
    </row>
    <row r="43" spans="1:19" ht="17.100000000000001" customHeight="1" x14ac:dyDescent="0.2">
      <c r="A43" s="1559"/>
      <c r="B43" s="1560"/>
      <c r="C43" s="1561"/>
      <c r="D43" s="1544">
        <v>0</v>
      </c>
      <c r="E43" s="1545"/>
      <c r="F43" s="1545"/>
      <c r="G43" s="1546"/>
      <c r="H43" s="1544">
        <v>0</v>
      </c>
      <c r="I43" s="1545"/>
      <c r="J43" s="1545"/>
      <c r="K43" s="1546"/>
      <c r="L43" s="1542">
        <f t="shared" ref="L43" si="12">H43-D43</f>
        <v>0</v>
      </c>
      <c r="M43" s="1566">
        <f t="shared" ref="M43" si="13">L43</f>
        <v>0</v>
      </c>
      <c r="N43" s="1566"/>
      <c r="O43" s="1566"/>
      <c r="P43" s="1567"/>
    </row>
    <row r="44" spans="1:19" ht="15.95" customHeight="1" thickBot="1" x14ac:dyDescent="0.25">
      <c r="A44" s="1562"/>
      <c r="B44" s="1563"/>
      <c r="C44" s="1564"/>
      <c r="D44" s="1547"/>
      <c r="E44" s="1548"/>
      <c r="F44" s="1548"/>
      <c r="G44" s="1549"/>
      <c r="H44" s="1547"/>
      <c r="I44" s="1548"/>
      <c r="J44" s="1548"/>
      <c r="K44" s="1549"/>
      <c r="L44" s="1543"/>
      <c r="M44" s="1568"/>
      <c r="N44" s="1568"/>
      <c r="O44" s="1568"/>
      <c r="P44" s="1569"/>
    </row>
    <row r="45" spans="1:19" ht="15.95" customHeight="1" x14ac:dyDescent="0.2">
      <c r="A45" s="1559"/>
      <c r="B45" s="1560"/>
      <c r="C45" s="1561"/>
      <c r="D45" s="1544">
        <v>0</v>
      </c>
      <c r="E45" s="1545"/>
      <c r="F45" s="1545"/>
      <c r="G45" s="1546"/>
      <c r="H45" s="1544">
        <v>0</v>
      </c>
      <c r="I45" s="1545"/>
      <c r="J45" s="1545"/>
      <c r="K45" s="1546"/>
      <c r="L45" s="1542">
        <f t="shared" ref="L45" si="14">H45-D45</f>
        <v>0</v>
      </c>
      <c r="M45" s="1566">
        <f t="shared" ref="M45" si="15">L45</f>
        <v>0</v>
      </c>
      <c r="N45" s="1566"/>
      <c r="O45" s="1566"/>
      <c r="P45" s="1567"/>
    </row>
    <row r="46" spans="1:19" ht="15.95" customHeight="1" thickBot="1" x14ac:dyDescent="0.25">
      <c r="A46" s="1562"/>
      <c r="B46" s="1563"/>
      <c r="C46" s="1564"/>
      <c r="D46" s="1547"/>
      <c r="E46" s="1548"/>
      <c r="F46" s="1548"/>
      <c r="G46" s="1549"/>
      <c r="H46" s="1547"/>
      <c r="I46" s="1548"/>
      <c r="J46" s="1548"/>
      <c r="K46" s="1549"/>
      <c r="L46" s="1543"/>
      <c r="M46" s="1568"/>
      <c r="N46" s="1568"/>
      <c r="O46" s="1568"/>
      <c r="P46" s="1569"/>
    </row>
    <row r="47" spans="1:19" ht="15.95" customHeight="1" x14ac:dyDescent="0.2">
      <c r="A47" s="1559"/>
      <c r="B47" s="1560"/>
      <c r="C47" s="1561"/>
      <c r="D47" s="1544">
        <v>0</v>
      </c>
      <c r="E47" s="1545"/>
      <c r="F47" s="1545"/>
      <c r="G47" s="1546"/>
      <c r="H47" s="1544">
        <v>0</v>
      </c>
      <c r="I47" s="1545"/>
      <c r="J47" s="1545"/>
      <c r="K47" s="1546"/>
      <c r="L47" s="1542">
        <f t="shared" ref="L47" si="16">H47-D47</f>
        <v>0</v>
      </c>
      <c r="M47" s="1566">
        <f t="shared" ref="M47" si="17">L47</f>
        <v>0</v>
      </c>
      <c r="N47" s="1566"/>
      <c r="O47" s="1566"/>
      <c r="P47" s="1567"/>
    </row>
    <row r="48" spans="1:19" ht="15.95" customHeight="1" thickBot="1" x14ac:dyDescent="0.25">
      <c r="A48" s="1562"/>
      <c r="B48" s="1563"/>
      <c r="C48" s="1564"/>
      <c r="D48" s="1547"/>
      <c r="E48" s="1548"/>
      <c r="F48" s="1548"/>
      <c r="G48" s="1549"/>
      <c r="H48" s="1547"/>
      <c r="I48" s="1548"/>
      <c r="J48" s="1548"/>
      <c r="K48" s="1549"/>
      <c r="L48" s="1543"/>
      <c r="M48" s="1568"/>
      <c r="N48" s="1568"/>
      <c r="O48" s="1568"/>
      <c r="P48" s="1569"/>
    </row>
    <row r="49" spans="1:16" ht="15.95" customHeight="1" x14ac:dyDescent="0.2">
      <c r="A49" s="1559"/>
      <c r="B49" s="1560"/>
      <c r="C49" s="1561"/>
      <c r="D49" s="1544">
        <v>0</v>
      </c>
      <c r="E49" s="1545"/>
      <c r="F49" s="1545"/>
      <c r="G49" s="1546"/>
      <c r="H49" s="1544">
        <v>0</v>
      </c>
      <c r="I49" s="1545"/>
      <c r="J49" s="1545"/>
      <c r="K49" s="1546"/>
      <c r="L49" s="1542">
        <f t="shared" ref="L49" si="18">H49-D49</f>
        <v>0</v>
      </c>
      <c r="M49" s="1566">
        <f t="shared" ref="M49" si="19">L49</f>
        <v>0</v>
      </c>
      <c r="N49" s="1566"/>
      <c r="O49" s="1566"/>
      <c r="P49" s="1567"/>
    </row>
    <row r="50" spans="1:16" ht="15.95" customHeight="1" thickBot="1" x14ac:dyDescent="0.25">
      <c r="A50" s="1562"/>
      <c r="B50" s="1563"/>
      <c r="C50" s="1564"/>
      <c r="D50" s="1547"/>
      <c r="E50" s="1548"/>
      <c r="F50" s="1548"/>
      <c r="G50" s="1549"/>
      <c r="H50" s="1547"/>
      <c r="I50" s="1548"/>
      <c r="J50" s="1548"/>
      <c r="K50" s="1549"/>
      <c r="L50" s="1543"/>
      <c r="M50" s="1568"/>
      <c r="N50" s="1568"/>
      <c r="O50" s="1568"/>
      <c r="P50" s="1569"/>
    </row>
    <row r="51" spans="1:16" ht="15.95" customHeight="1" x14ac:dyDescent="0.2">
      <c r="A51" s="1559"/>
      <c r="B51" s="1560"/>
      <c r="C51" s="1561"/>
      <c r="D51" s="1544">
        <v>0</v>
      </c>
      <c r="E51" s="1545"/>
      <c r="F51" s="1545"/>
      <c r="G51" s="1546"/>
      <c r="H51" s="1544">
        <v>0</v>
      </c>
      <c r="I51" s="1545"/>
      <c r="J51" s="1545"/>
      <c r="K51" s="1546"/>
      <c r="L51" s="1542">
        <f t="shared" ref="L51" si="20">H51-D51</f>
        <v>0</v>
      </c>
      <c r="M51" s="1566">
        <f t="shared" ref="M51" si="21">L51</f>
        <v>0</v>
      </c>
      <c r="N51" s="1566"/>
      <c r="O51" s="1566"/>
      <c r="P51" s="1567"/>
    </row>
    <row r="52" spans="1:16" ht="15.95" customHeight="1" thickBot="1" x14ac:dyDescent="0.25">
      <c r="A52" s="1562"/>
      <c r="B52" s="1563"/>
      <c r="C52" s="1564"/>
      <c r="D52" s="1547"/>
      <c r="E52" s="1548"/>
      <c r="F52" s="1548"/>
      <c r="G52" s="1549"/>
      <c r="H52" s="1547"/>
      <c r="I52" s="1548"/>
      <c r="J52" s="1548"/>
      <c r="K52" s="1549"/>
      <c r="L52" s="1543"/>
      <c r="M52" s="1568"/>
      <c r="N52" s="1568"/>
      <c r="O52" s="1568"/>
      <c r="P52" s="1569"/>
    </row>
    <row r="53" spans="1:16" ht="15.95" customHeight="1" x14ac:dyDescent="0.2">
      <c r="A53" s="1559"/>
      <c r="B53" s="1560"/>
      <c r="C53" s="1561"/>
      <c r="D53" s="1544">
        <v>0</v>
      </c>
      <c r="E53" s="1545"/>
      <c r="F53" s="1545"/>
      <c r="G53" s="1546"/>
      <c r="H53" s="1544">
        <v>0</v>
      </c>
      <c r="I53" s="1545"/>
      <c r="J53" s="1545"/>
      <c r="K53" s="1546"/>
      <c r="L53" s="1542">
        <f t="shared" ref="L53" si="22">H53-D53</f>
        <v>0</v>
      </c>
      <c r="M53" s="1566">
        <f t="shared" ref="M53" si="23">L53</f>
        <v>0</v>
      </c>
      <c r="N53" s="1566"/>
      <c r="O53" s="1566"/>
      <c r="P53" s="1567"/>
    </row>
    <row r="54" spans="1:16" ht="15.95" customHeight="1" thickBot="1" x14ac:dyDescent="0.25">
      <c r="A54" s="1562"/>
      <c r="B54" s="1563"/>
      <c r="C54" s="1564"/>
      <c r="D54" s="1547"/>
      <c r="E54" s="1548"/>
      <c r="F54" s="1548"/>
      <c r="G54" s="1549"/>
      <c r="H54" s="1547"/>
      <c r="I54" s="1548"/>
      <c r="J54" s="1548"/>
      <c r="K54" s="1549"/>
      <c r="L54" s="1543"/>
      <c r="M54" s="1568"/>
      <c r="N54" s="1568"/>
      <c r="O54" s="1568"/>
      <c r="P54" s="1569"/>
    </row>
    <row r="55" spans="1:16" ht="15.95" customHeight="1" x14ac:dyDescent="0.2">
      <c r="A55" s="1559"/>
      <c r="B55" s="1560"/>
      <c r="C55" s="1561"/>
      <c r="D55" s="1544">
        <v>0</v>
      </c>
      <c r="E55" s="1545"/>
      <c r="F55" s="1545"/>
      <c r="G55" s="1546"/>
      <c r="H55" s="1544">
        <v>0</v>
      </c>
      <c r="I55" s="1545"/>
      <c r="J55" s="1545"/>
      <c r="K55" s="1546"/>
      <c r="L55" s="1542">
        <f t="shared" ref="L55" si="24">H55-D55</f>
        <v>0</v>
      </c>
      <c r="M55" s="1566">
        <f t="shared" ref="M55" si="25">L55</f>
        <v>0</v>
      </c>
      <c r="N55" s="1566"/>
      <c r="O55" s="1566"/>
      <c r="P55" s="1567"/>
    </row>
    <row r="56" spans="1:16" ht="15.95" customHeight="1" thickBot="1" x14ac:dyDescent="0.25">
      <c r="A56" s="1562"/>
      <c r="B56" s="1563"/>
      <c r="C56" s="1564"/>
      <c r="D56" s="1547"/>
      <c r="E56" s="1548"/>
      <c r="F56" s="1548"/>
      <c r="G56" s="1549"/>
      <c r="H56" s="1547"/>
      <c r="I56" s="1548"/>
      <c r="J56" s="1548"/>
      <c r="K56" s="1549"/>
      <c r="L56" s="1543"/>
      <c r="M56" s="1568"/>
      <c r="N56" s="1568"/>
      <c r="O56" s="1568"/>
      <c r="P56" s="1569"/>
    </row>
    <row r="57" spans="1:16" ht="15.95" customHeight="1" x14ac:dyDescent="0.2">
      <c r="A57" s="1559"/>
      <c r="B57" s="1560"/>
      <c r="C57" s="1561"/>
      <c r="D57" s="1544">
        <v>0</v>
      </c>
      <c r="E57" s="1545"/>
      <c r="F57" s="1545"/>
      <c r="G57" s="1546"/>
      <c r="H57" s="1544">
        <v>0</v>
      </c>
      <c r="I57" s="1545"/>
      <c r="J57" s="1545"/>
      <c r="K57" s="1546"/>
      <c r="L57" s="1542">
        <f t="shared" ref="L57" si="26">H57-D57</f>
        <v>0</v>
      </c>
      <c r="M57" s="1566">
        <f t="shared" ref="M57" si="27">L57</f>
        <v>0</v>
      </c>
      <c r="N57" s="1566"/>
      <c r="O57" s="1566"/>
      <c r="P57" s="1567"/>
    </row>
    <row r="58" spans="1:16" ht="15.95" customHeight="1" thickBot="1" x14ac:dyDescent="0.25">
      <c r="A58" s="1562"/>
      <c r="B58" s="1563"/>
      <c r="C58" s="1564"/>
      <c r="D58" s="1547"/>
      <c r="E58" s="1548"/>
      <c r="F58" s="1548"/>
      <c r="G58" s="1549"/>
      <c r="H58" s="1547"/>
      <c r="I58" s="1548"/>
      <c r="J58" s="1548"/>
      <c r="K58" s="1549"/>
      <c r="L58" s="1543"/>
      <c r="M58" s="1568"/>
      <c r="N58" s="1568"/>
      <c r="O58" s="1568"/>
      <c r="P58" s="1569"/>
    </row>
    <row r="59" spans="1:16" ht="15.95" customHeight="1" x14ac:dyDescent="0.2">
      <c r="A59" s="1559"/>
      <c r="B59" s="1560"/>
      <c r="C59" s="1561"/>
      <c r="D59" s="1544">
        <v>0</v>
      </c>
      <c r="E59" s="1545"/>
      <c r="F59" s="1545"/>
      <c r="G59" s="1546"/>
      <c r="H59" s="1544">
        <v>0</v>
      </c>
      <c r="I59" s="1545"/>
      <c r="J59" s="1545"/>
      <c r="K59" s="1546"/>
      <c r="L59" s="1542">
        <f t="shared" ref="L59" si="28">H59-D59</f>
        <v>0</v>
      </c>
      <c r="M59" s="1566">
        <f t="shared" ref="M59" si="29">L59</f>
        <v>0</v>
      </c>
      <c r="N59" s="1566"/>
      <c r="O59" s="1566"/>
      <c r="P59" s="1567"/>
    </row>
    <row r="60" spans="1:16" ht="15.95" customHeight="1" thickBot="1" x14ac:dyDescent="0.25">
      <c r="A60" s="1562"/>
      <c r="B60" s="1563"/>
      <c r="C60" s="1564"/>
      <c r="D60" s="1547"/>
      <c r="E60" s="1548"/>
      <c r="F60" s="1548"/>
      <c r="G60" s="1549"/>
      <c r="H60" s="1547"/>
      <c r="I60" s="1548"/>
      <c r="J60" s="1548"/>
      <c r="K60" s="1549"/>
      <c r="L60" s="1543"/>
      <c r="M60" s="1568"/>
      <c r="N60" s="1568"/>
      <c r="O60" s="1568"/>
      <c r="P60" s="1569"/>
    </row>
    <row r="61" spans="1:16" ht="15.95" customHeight="1" x14ac:dyDescent="0.2">
      <c r="A61" s="1559"/>
      <c r="B61" s="1560"/>
      <c r="C61" s="1561"/>
      <c r="D61" s="1544">
        <v>0</v>
      </c>
      <c r="E61" s="1545"/>
      <c r="F61" s="1545"/>
      <c r="G61" s="1546"/>
      <c r="H61" s="1544">
        <v>0</v>
      </c>
      <c r="I61" s="1545"/>
      <c r="J61" s="1545"/>
      <c r="K61" s="1546"/>
      <c r="L61" s="1542">
        <f t="shared" ref="L61" si="30">H61-D61</f>
        <v>0</v>
      </c>
      <c r="M61" s="1566">
        <f t="shared" ref="M61" si="31">L61</f>
        <v>0</v>
      </c>
      <c r="N61" s="1566"/>
      <c r="O61" s="1566"/>
      <c r="P61" s="1567"/>
    </row>
    <row r="62" spans="1:16" ht="15.95" customHeight="1" thickBot="1" x14ac:dyDescent="0.25">
      <c r="A62" s="1562"/>
      <c r="B62" s="1563"/>
      <c r="C62" s="1564"/>
      <c r="D62" s="1547"/>
      <c r="E62" s="1548"/>
      <c r="F62" s="1548"/>
      <c r="G62" s="1549"/>
      <c r="H62" s="1547"/>
      <c r="I62" s="1548"/>
      <c r="J62" s="1548"/>
      <c r="K62" s="1549"/>
      <c r="L62" s="1543"/>
      <c r="M62" s="1568"/>
      <c r="N62" s="1568"/>
      <c r="O62" s="1568"/>
      <c r="P62" s="1569"/>
    </row>
    <row r="63" spans="1:16" ht="15.95" customHeight="1" x14ac:dyDescent="0.2">
      <c r="A63" s="1559"/>
      <c r="B63" s="1560"/>
      <c r="C63" s="1561"/>
      <c r="D63" s="1544">
        <v>0</v>
      </c>
      <c r="E63" s="1545"/>
      <c r="F63" s="1545"/>
      <c r="G63" s="1546"/>
      <c r="H63" s="1544">
        <v>0</v>
      </c>
      <c r="I63" s="1545"/>
      <c r="J63" s="1545"/>
      <c r="K63" s="1546"/>
      <c r="L63" s="1542">
        <f t="shared" ref="L63" si="32">H63-D63</f>
        <v>0</v>
      </c>
      <c r="M63" s="1566">
        <f t="shared" ref="M63" si="33">L63</f>
        <v>0</v>
      </c>
      <c r="N63" s="1566"/>
      <c r="O63" s="1566"/>
      <c r="P63" s="1567"/>
    </row>
    <row r="64" spans="1:16" ht="15.95" customHeight="1" thickBot="1" x14ac:dyDescent="0.25">
      <c r="A64" s="1562"/>
      <c r="B64" s="1563"/>
      <c r="C64" s="1564"/>
      <c r="D64" s="1547"/>
      <c r="E64" s="1548"/>
      <c r="F64" s="1548"/>
      <c r="G64" s="1549"/>
      <c r="H64" s="1547"/>
      <c r="I64" s="1548"/>
      <c r="J64" s="1548"/>
      <c r="K64" s="1549"/>
      <c r="L64" s="1543"/>
      <c r="M64" s="1568"/>
      <c r="N64" s="1568"/>
      <c r="O64" s="1568"/>
      <c r="P64" s="1569"/>
    </row>
    <row r="65" spans="1:16" ht="15.95" customHeight="1" x14ac:dyDescent="0.2">
      <c r="A65" s="1559"/>
      <c r="B65" s="1560"/>
      <c r="C65" s="1561"/>
      <c r="D65" s="1544">
        <v>0</v>
      </c>
      <c r="E65" s="1545"/>
      <c r="F65" s="1545"/>
      <c r="G65" s="1546"/>
      <c r="H65" s="1544">
        <v>0</v>
      </c>
      <c r="I65" s="1545"/>
      <c r="J65" s="1545"/>
      <c r="K65" s="1546"/>
      <c r="L65" s="1542">
        <f t="shared" ref="L65" si="34">H65-D65</f>
        <v>0</v>
      </c>
      <c r="M65" s="1566">
        <f t="shared" ref="M65" si="35">L65</f>
        <v>0</v>
      </c>
      <c r="N65" s="1566"/>
      <c r="O65" s="1566"/>
      <c r="P65" s="1567"/>
    </row>
    <row r="66" spans="1:16" ht="15.95" customHeight="1" thickBot="1" x14ac:dyDescent="0.25">
      <c r="A66" s="1562"/>
      <c r="B66" s="1563"/>
      <c r="C66" s="1564"/>
      <c r="D66" s="1547"/>
      <c r="E66" s="1548"/>
      <c r="F66" s="1548"/>
      <c r="G66" s="1549"/>
      <c r="H66" s="1547"/>
      <c r="I66" s="1548"/>
      <c r="J66" s="1548"/>
      <c r="K66" s="1549"/>
      <c r="L66" s="1543"/>
      <c r="M66" s="1568"/>
      <c r="N66" s="1568"/>
      <c r="O66" s="1568"/>
      <c r="P66" s="1569"/>
    </row>
    <row r="67" spans="1:16" ht="15.95" customHeight="1" thickBot="1" x14ac:dyDescent="0.3">
      <c r="A67" s="446"/>
      <c r="B67" s="447"/>
      <c r="C67" s="447"/>
      <c r="D67" s="447"/>
      <c r="E67" s="451"/>
      <c r="F67" s="451"/>
      <c r="G67" s="452"/>
      <c r="H67" s="452"/>
      <c r="I67" s="1576"/>
      <c r="J67" s="1576"/>
      <c r="K67" s="449"/>
      <c r="L67" s="450"/>
      <c r="M67" s="451"/>
      <c r="N67" s="451"/>
      <c r="O67" s="452"/>
      <c r="P67" s="452"/>
    </row>
    <row r="68" spans="1:16" ht="15.95" customHeight="1" thickBot="1" x14ac:dyDescent="0.25">
      <c r="B68"/>
      <c r="C68"/>
      <c r="D68"/>
      <c r="E68" s="1304"/>
      <c r="F68" s="1304"/>
      <c r="G68" s="1619"/>
      <c r="H68" s="1619"/>
      <c r="I68"/>
      <c r="J68"/>
      <c r="K68" s="1570" t="s">
        <v>1058</v>
      </c>
      <c r="L68" s="1571"/>
      <c r="M68" s="1571"/>
      <c r="N68" s="1571"/>
      <c r="O68" s="1572"/>
      <c r="P68" s="1305">
        <f>SUM(N41:Q66)</f>
        <v>0</v>
      </c>
    </row>
    <row r="69" spans="1:16" ht="15.95" customHeight="1" thickBot="1" x14ac:dyDescent="0.25">
      <c r="A69" s="429"/>
      <c r="B69" s="453"/>
      <c r="C69" s="453"/>
      <c r="D69" s="453"/>
      <c r="E69" s="453"/>
      <c r="F69" s="453"/>
      <c r="G69" s="453"/>
      <c r="H69" s="453"/>
      <c r="I69" s="453"/>
      <c r="J69" s="453"/>
      <c r="K69" s="453"/>
      <c r="L69" s="429"/>
      <c r="M69" s="429"/>
      <c r="N69" s="429"/>
      <c r="O69" s="429"/>
      <c r="P69" s="429"/>
    </row>
    <row r="70" spans="1:16" ht="36.75" customHeight="1" thickBot="1" x14ac:dyDescent="0.25">
      <c r="A70" s="1615" t="s">
        <v>104</v>
      </c>
      <c r="B70" s="1616"/>
      <c r="C70" s="1616"/>
      <c r="D70" s="1616"/>
      <c r="E70" s="1616"/>
      <c r="F70" s="1616"/>
      <c r="G70" s="1616"/>
      <c r="H70" s="1616"/>
      <c r="I70" s="1616"/>
      <c r="J70" s="1616"/>
      <c r="K70" s="1616"/>
      <c r="L70" s="1616"/>
      <c r="M70" s="1616"/>
      <c r="N70" s="1616"/>
      <c r="O70" s="1616"/>
      <c r="P70" s="1617"/>
    </row>
    <row r="71" spans="1:16" ht="60.75" thickBot="1" x14ac:dyDescent="0.25">
      <c r="A71" s="442" t="s">
        <v>68</v>
      </c>
      <c r="B71" s="469" t="s">
        <v>361</v>
      </c>
      <c r="C71" s="469" t="s">
        <v>442</v>
      </c>
      <c r="D71" s="469" t="s">
        <v>443</v>
      </c>
      <c r="E71" s="469" t="s">
        <v>463</v>
      </c>
      <c r="F71" s="469" t="s">
        <v>462</v>
      </c>
      <c r="G71" s="469" t="s">
        <v>460</v>
      </c>
      <c r="H71" s="469" t="s">
        <v>461</v>
      </c>
      <c r="I71" s="469" t="s">
        <v>444</v>
      </c>
      <c r="J71" s="1624" t="s">
        <v>12</v>
      </c>
      <c r="K71" s="1625"/>
      <c r="L71" s="1625"/>
      <c r="M71" s="1625"/>
      <c r="N71" s="1625"/>
      <c r="O71" s="1625"/>
      <c r="P71" s="1626"/>
    </row>
    <row r="72" spans="1:16" ht="20.100000000000001" customHeight="1" x14ac:dyDescent="0.25">
      <c r="A72" s="1306"/>
      <c r="B72" s="1307"/>
      <c r="C72" s="1307"/>
      <c r="D72" s="1307"/>
      <c r="E72" s="1307"/>
      <c r="F72" s="1308"/>
      <c r="G72" s="1308"/>
      <c r="H72" s="1308"/>
      <c r="I72" s="1308"/>
      <c r="J72" s="1627"/>
      <c r="K72" s="1628"/>
      <c r="L72" s="1628"/>
      <c r="M72" s="1628"/>
      <c r="N72" s="1628"/>
      <c r="O72" s="1628"/>
      <c r="P72" s="1629"/>
    </row>
    <row r="73" spans="1:16" ht="20.100000000000001" customHeight="1" x14ac:dyDescent="0.25">
      <c r="A73" s="1309"/>
      <c r="B73" s="1310"/>
      <c r="C73" s="1310"/>
      <c r="D73" s="1310"/>
      <c r="E73" s="1310"/>
      <c r="F73" s="1311"/>
      <c r="G73" s="1311"/>
      <c r="H73" s="1311"/>
      <c r="I73" s="1311"/>
      <c r="J73" s="1612"/>
      <c r="K73" s="1613"/>
      <c r="L73" s="1613"/>
      <c r="M73" s="1613"/>
      <c r="N73" s="1613"/>
      <c r="O73" s="1613"/>
      <c r="P73" s="1614"/>
    </row>
    <row r="74" spans="1:16" ht="20.100000000000001" customHeight="1" x14ac:dyDescent="0.25">
      <c r="A74" s="1309"/>
      <c r="B74" s="1310"/>
      <c r="C74" s="1310"/>
      <c r="D74" s="1310"/>
      <c r="E74" s="1310"/>
      <c r="F74" s="1311"/>
      <c r="G74" s="1311"/>
      <c r="H74" s="1311"/>
      <c r="I74" s="1311"/>
      <c r="J74" s="1612"/>
      <c r="K74" s="1613"/>
      <c r="L74" s="1613"/>
      <c r="M74" s="1613"/>
      <c r="N74" s="1613"/>
      <c r="O74" s="1613"/>
      <c r="P74" s="1614"/>
    </row>
    <row r="75" spans="1:16" ht="15" x14ac:dyDescent="0.25">
      <c r="A75" s="1309"/>
      <c r="B75" s="1310"/>
      <c r="C75" s="1310"/>
      <c r="D75" s="1310"/>
      <c r="E75" s="1310"/>
      <c r="F75" s="1311"/>
      <c r="G75" s="1311"/>
      <c r="H75" s="1311"/>
      <c r="I75" s="1311"/>
      <c r="J75" s="1612"/>
      <c r="K75" s="1613"/>
      <c r="L75" s="1613"/>
      <c r="M75" s="1613"/>
      <c r="N75" s="1613"/>
      <c r="O75" s="1613"/>
      <c r="P75" s="1614"/>
    </row>
    <row r="76" spans="1:16" ht="15" x14ac:dyDescent="0.25">
      <c r="A76" s="1312"/>
      <c r="B76" s="1310"/>
      <c r="C76" s="1310"/>
      <c r="D76" s="1310"/>
      <c r="E76" s="1310"/>
      <c r="F76" s="1311"/>
      <c r="G76" s="1311"/>
      <c r="H76" s="1311"/>
      <c r="I76" s="1311"/>
      <c r="J76" s="1612"/>
      <c r="K76" s="1613"/>
      <c r="L76" s="1613"/>
      <c r="M76" s="1613"/>
      <c r="N76" s="1613"/>
      <c r="O76" s="1613"/>
      <c r="P76" s="1614"/>
    </row>
    <row r="77" spans="1:16" ht="15" x14ac:dyDescent="0.25">
      <c r="A77" s="1309"/>
      <c r="B77" s="1310"/>
      <c r="C77" s="1310"/>
      <c r="D77" s="1310"/>
      <c r="E77" s="1310"/>
      <c r="F77" s="1311"/>
      <c r="G77" s="1311"/>
      <c r="H77" s="1311"/>
      <c r="I77" s="1311"/>
      <c r="J77" s="1612"/>
      <c r="K77" s="1613"/>
      <c r="L77" s="1613"/>
      <c r="M77" s="1613"/>
      <c r="N77" s="1613"/>
      <c r="O77" s="1613"/>
      <c r="P77" s="1614"/>
    </row>
    <row r="78" spans="1:16" ht="15" x14ac:dyDescent="0.25">
      <c r="A78" s="1309"/>
      <c r="B78" s="1310"/>
      <c r="C78" s="1310"/>
      <c r="D78" s="1310"/>
      <c r="E78" s="1310"/>
      <c r="F78" s="1311"/>
      <c r="G78" s="1311"/>
      <c r="H78" s="1311"/>
      <c r="I78" s="1311"/>
      <c r="J78" s="1612"/>
      <c r="K78" s="1613"/>
      <c r="L78" s="1613"/>
      <c r="M78" s="1613"/>
      <c r="N78" s="1613"/>
      <c r="O78" s="1613"/>
      <c r="P78" s="1614"/>
    </row>
    <row r="79" spans="1:16" ht="15.75" thickBot="1" x14ac:dyDescent="0.3">
      <c r="A79" s="1313"/>
      <c r="B79" s="1314"/>
      <c r="C79" s="1314"/>
      <c r="D79" s="1314"/>
      <c r="E79" s="1314"/>
      <c r="F79" s="1315"/>
      <c r="G79" s="1315"/>
      <c r="H79" s="1315"/>
      <c r="I79" s="1315"/>
      <c r="J79" s="1609"/>
      <c r="K79" s="1610"/>
      <c r="L79" s="1610"/>
      <c r="M79" s="1610"/>
      <c r="N79" s="1610"/>
      <c r="O79" s="1610"/>
      <c r="P79" s="1611"/>
    </row>
    <row r="80" spans="1:16" ht="16.5" thickBot="1" x14ac:dyDescent="0.25">
      <c r="A80" s="455" t="s">
        <v>50</v>
      </c>
      <c r="B80" s="988">
        <f t="shared" ref="B80:I80" si="36">SUM(B72:B79)</f>
        <v>0</v>
      </c>
      <c r="C80" s="989">
        <f t="shared" si="36"/>
        <v>0</v>
      </c>
      <c r="D80" s="989">
        <f t="shared" si="36"/>
        <v>0</v>
      </c>
      <c r="E80" s="989">
        <f t="shared" si="36"/>
        <v>0</v>
      </c>
      <c r="F80" s="989">
        <f t="shared" si="36"/>
        <v>0</v>
      </c>
      <c r="G80" s="989">
        <f t="shared" si="36"/>
        <v>0</v>
      </c>
      <c r="H80" s="989">
        <f t="shared" si="36"/>
        <v>0</v>
      </c>
      <c r="I80" s="990">
        <f t="shared" si="36"/>
        <v>0</v>
      </c>
      <c r="J80" s="456"/>
      <c r="K80" s="456"/>
      <c r="L80" s="456"/>
      <c r="M80" s="457"/>
      <c r="N80" s="457"/>
      <c r="O80" s="457"/>
      <c r="P80" s="457"/>
    </row>
    <row r="81" spans="1:16" x14ac:dyDescent="0.2">
      <c r="A81" s="429"/>
      <c r="B81" s="429"/>
      <c r="C81" s="429"/>
      <c r="D81" s="429"/>
      <c r="E81" s="429"/>
      <c r="F81" s="429"/>
      <c r="G81" s="429"/>
      <c r="H81" s="429"/>
      <c r="I81" s="429"/>
      <c r="J81" s="429"/>
      <c r="K81" s="429"/>
      <c r="L81" s="429"/>
      <c r="M81" s="429"/>
      <c r="N81" s="429"/>
      <c r="O81" s="429"/>
      <c r="P81" s="429"/>
    </row>
    <row r="82" spans="1:16" x14ac:dyDescent="0.2">
      <c r="A82" s="429"/>
      <c r="B82" s="453"/>
      <c r="C82" s="453"/>
      <c r="D82" s="453"/>
      <c r="E82" s="453"/>
      <c r="F82" s="453"/>
      <c r="G82" s="453"/>
      <c r="H82" s="453"/>
      <c r="I82" s="453"/>
      <c r="J82" s="453"/>
      <c r="K82" s="453"/>
      <c r="L82" s="429"/>
      <c r="M82" s="429"/>
      <c r="N82" s="429"/>
      <c r="O82" s="429"/>
      <c r="P82" s="429"/>
    </row>
    <row r="83" spans="1:16" ht="15.95" customHeight="1" x14ac:dyDescent="0.2">
      <c r="A83" s="11"/>
      <c r="B83" s="29"/>
    </row>
    <row r="84" spans="1:16" ht="15.95" customHeight="1" x14ac:dyDescent="0.2">
      <c r="A84" s="11"/>
      <c r="B84" s="29"/>
    </row>
    <row r="85" spans="1:16" ht="8.1" customHeight="1" x14ac:dyDescent="0.2">
      <c r="A85" s="11"/>
      <c r="B85" s="29"/>
    </row>
    <row r="86" spans="1:16" ht="20.100000000000001" customHeight="1" x14ac:dyDescent="0.2">
      <c r="A86" s="11"/>
      <c r="B86" s="29"/>
    </row>
    <row r="87" spans="1:16" ht="20.100000000000001" customHeight="1" x14ac:dyDescent="0.2">
      <c r="A87" s="11"/>
      <c r="B87" s="29"/>
    </row>
    <row r="88" spans="1:16" ht="20.100000000000001" customHeight="1" x14ac:dyDescent="0.2">
      <c r="A88" s="11"/>
      <c r="B88" s="29"/>
    </row>
    <row r="89" spans="1:16" ht="20.100000000000001" customHeight="1" x14ac:dyDescent="0.2">
      <c r="A89" s="11"/>
      <c r="B89" s="29"/>
    </row>
    <row r="90" spans="1:16" x14ac:dyDescent="0.2">
      <c r="A90" s="11"/>
      <c r="B90" s="29"/>
    </row>
  </sheetData>
  <sheetProtection sheet="1" objects="1" scenarios="1"/>
  <customSheetViews>
    <customSheetView guid="{BB74A1C6-5E27-472D-B8C3-E947F1C4C13A}" showPageBreaks="1" showRuler="0">
      <selection activeCell="Q3" sqref="Q3"/>
      <rowBreaks count="4" manualBreakCount="4">
        <brk id="38" max="16383" man="1"/>
        <brk id="76" max="16383" man="1"/>
        <brk id="111" max="16383" man="1"/>
        <brk id="153" max="16383" man="1"/>
      </rowBreaks>
      <pageMargins left="0" right="0" top="0.5" bottom="0.5" header="0.5" footer="0.5"/>
      <pageSetup orientation="landscape" r:id="rId1"/>
      <headerFooter alignWithMargins="0">
        <oddFooter>&amp;L&amp;8&amp;F&amp;CPage &amp;P&amp;R&amp;8&amp;A</oddFooter>
      </headerFooter>
    </customSheetView>
    <customSheetView guid="{555F2380-EAA6-4988-A685-CF8F62C17C19}" showRuler="0" topLeftCell="A67">
      <selection activeCell="P16" sqref="P16"/>
      <rowBreaks count="4" manualBreakCount="4">
        <brk id="38" max="16383" man="1"/>
        <brk id="76" max="16383" man="1"/>
        <brk id="111" max="16383" man="1"/>
        <brk id="153" max="16383" man="1"/>
      </rowBreaks>
      <pageMargins left="0" right="0" top="0.5" bottom="0.5" header="0.5" footer="0.5"/>
      <pageSetup orientation="landscape" r:id="rId2"/>
      <headerFooter alignWithMargins="0">
        <oddFooter>&amp;L&amp;8&amp;F&amp;CPage &amp;P&amp;R&amp;8&amp;A</oddFooter>
      </headerFooter>
    </customSheetView>
  </customSheetViews>
  <mergeCells count="219">
    <mergeCell ref="D32:D33"/>
    <mergeCell ref="A38:C38"/>
    <mergeCell ref="J74:P74"/>
    <mergeCell ref="I67:J67"/>
    <mergeCell ref="J71:P71"/>
    <mergeCell ref="J72:P72"/>
    <mergeCell ref="J73:P73"/>
    <mergeCell ref="A14:A15"/>
    <mergeCell ref="B14:B15"/>
    <mergeCell ref="C14:C15"/>
    <mergeCell ref="A18:A19"/>
    <mergeCell ref="B18:B19"/>
    <mergeCell ref="A22:A23"/>
    <mergeCell ref="A32:A33"/>
    <mergeCell ref="A20:A21"/>
    <mergeCell ref="B20:B21"/>
    <mergeCell ref="C18:C19"/>
    <mergeCell ref="A28:A29"/>
    <mergeCell ref="A30:A31"/>
    <mergeCell ref="B30:B31"/>
    <mergeCell ref="D14:D15"/>
    <mergeCell ref="C26:C27"/>
    <mergeCell ref="D26:D27"/>
    <mergeCell ref="D16:D17"/>
    <mergeCell ref="J79:P79"/>
    <mergeCell ref="J78:P78"/>
    <mergeCell ref="J77:P77"/>
    <mergeCell ref="J76:P76"/>
    <mergeCell ref="J75:P75"/>
    <mergeCell ref="A70:P70"/>
    <mergeCell ref="L38:L40"/>
    <mergeCell ref="C32:C33"/>
    <mergeCell ref="B32:B33"/>
    <mergeCell ref="M55:P56"/>
    <mergeCell ref="M57:P58"/>
    <mergeCell ref="M59:P60"/>
    <mergeCell ref="M61:P62"/>
    <mergeCell ref="M63:P64"/>
    <mergeCell ref="M65:P66"/>
    <mergeCell ref="G68:H68"/>
    <mergeCell ref="M47:P48"/>
    <mergeCell ref="M49:P50"/>
    <mergeCell ref="D38:G40"/>
    <mergeCell ref="K68:O68"/>
    <mergeCell ref="D63:G64"/>
    <mergeCell ref="H63:K64"/>
    <mergeCell ref="D65:G66"/>
    <mergeCell ref="H65:K66"/>
    <mergeCell ref="D24:D25"/>
    <mergeCell ref="B22:B23"/>
    <mergeCell ref="C22:C23"/>
    <mergeCell ref="D22:D23"/>
    <mergeCell ref="B16:B17"/>
    <mergeCell ref="C16:C17"/>
    <mergeCell ref="C30:C31"/>
    <mergeCell ref="D30:D31"/>
    <mergeCell ref="A16:A17"/>
    <mergeCell ref="A26:A27"/>
    <mergeCell ref="B26:B27"/>
    <mergeCell ref="D28:D29"/>
    <mergeCell ref="A24:A25"/>
    <mergeCell ref="B24:B25"/>
    <mergeCell ref="C24:C25"/>
    <mergeCell ref="B28:B29"/>
    <mergeCell ref="C28:C29"/>
    <mergeCell ref="C12:C13"/>
    <mergeCell ref="D12:D13"/>
    <mergeCell ref="D18:D19"/>
    <mergeCell ref="C20:C21"/>
    <mergeCell ref="D20:D21"/>
    <mergeCell ref="B3:D3"/>
    <mergeCell ref="G3:K3"/>
    <mergeCell ref="A12:A13"/>
    <mergeCell ref="B12:B13"/>
    <mergeCell ref="C6:C7"/>
    <mergeCell ref="E12:F13"/>
    <mergeCell ref="G12:H13"/>
    <mergeCell ref="E14:F15"/>
    <mergeCell ref="G14:H15"/>
    <mergeCell ref="E16:F17"/>
    <mergeCell ref="G16:H17"/>
    <mergeCell ref="E18:F19"/>
    <mergeCell ref="G18:H19"/>
    <mergeCell ref="I18:J19"/>
    <mergeCell ref="K18:L19"/>
    <mergeCell ref="E20:F21"/>
    <mergeCell ref="G20:H21"/>
    <mergeCell ref="I20:J21"/>
    <mergeCell ref="K20:L21"/>
    <mergeCell ref="A1:P1"/>
    <mergeCell ref="M2:P2"/>
    <mergeCell ref="M3:N3"/>
    <mergeCell ref="A8:A9"/>
    <mergeCell ref="B8:B9"/>
    <mergeCell ref="A10:A11"/>
    <mergeCell ref="B10:B11"/>
    <mergeCell ref="A4:P4"/>
    <mergeCell ref="A5:C5"/>
    <mergeCell ref="A6:A7"/>
    <mergeCell ref="B6:B7"/>
    <mergeCell ref="E5:H7"/>
    <mergeCell ref="C8:C9"/>
    <mergeCell ref="D8:D9"/>
    <mergeCell ref="C10:C11"/>
    <mergeCell ref="D10:D11"/>
    <mergeCell ref="G8:H9"/>
    <mergeCell ref="E10:F11"/>
    <mergeCell ref="G10:H11"/>
    <mergeCell ref="E8:F9"/>
    <mergeCell ref="B2:K2"/>
    <mergeCell ref="D5:D7"/>
    <mergeCell ref="M22:P23"/>
    <mergeCell ref="M24:P25"/>
    <mergeCell ref="M26:P27"/>
    <mergeCell ref="M28:P29"/>
    <mergeCell ref="M30:P31"/>
    <mergeCell ref="I5:L7"/>
    <mergeCell ref="M5:P7"/>
    <mergeCell ref="M8:P9"/>
    <mergeCell ref="M10:P11"/>
    <mergeCell ref="M12:P13"/>
    <mergeCell ref="M14:P15"/>
    <mergeCell ref="M16:P17"/>
    <mergeCell ref="M18:P19"/>
    <mergeCell ref="M20:P21"/>
    <mergeCell ref="I8:J9"/>
    <mergeCell ref="K8:L9"/>
    <mergeCell ref="I10:J11"/>
    <mergeCell ref="K10:L11"/>
    <mergeCell ref="I12:J13"/>
    <mergeCell ref="K12:L13"/>
    <mergeCell ref="I14:J15"/>
    <mergeCell ref="K14:L15"/>
    <mergeCell ref="I16:J17"/>
    <mergeCell ref="K16:L17"/>
    <mergeCell ref="E22:F23"/>
    <mergeCell ref="G22:H23"/>
    <mergeCell ref="I22:J23"/>
    <mergeCell ref="K22:L23"/>
    <mergeCell ref="E24:F25"/>
    <mergeCell ref="G24:H25"/>
    <mergeCell ref="I24:J25"/>
    <mergeCell ref="K24:L25"/>
    <mergeCell ref="E26:F27"/>
    <mergeCell ref="G26:H27"/>
    <mergeCell ref="I26:J27"/>
    <mergeCell ref="K26:L27"/>
    <mergeCell ref="E28:F29"/>
    <mergeCell ref="G28:H29"/>
    <mergeCell ref="I28:J29"/>
    <mergeCell ref="K28:L29"/>
    <mergeCell ref="E30:F31"/>
    <mergeCell ref="G30:H31"/>
    <mergeCell ref="I30:J31"/>
    <mergeCell ref="K30:L31"/>
    <mergeCell ref="M53:P54"/>
    <mergeCell ref="L35:O35"/>
    <mergeCell ref="L51:L52"/>
    <mergeCell ref="L53:L54"/>
    <mergeCell ref="M51:P52"/>
    <mergeCell ref="A37:P37"/>
    <mergeCell ref="I34:J34"/>
    <mergeCell ref="M32:P33"/>
    <mergeCell ref="E32:F33"/>
    <mergeCell ref="G32:H33"/>
    <mergeCell ref="I32:J33"/>
    <mergeCell ref="K32:L33"/>
    <mergeCell ref="M38:P40"/>
    <mergeCell ref="M41:P42"/>
    <mergeCell ref="M43:P44"/>
    <mergeCell ref="M45:P46"/>
    <mergeCell ref="L41:L42"/>
    <mergeCell ref="L43:L44"/>
    <mergeCell ref="L45:L46"/>
    <mergeCell ref="L47:L48"/>
    <mergeCell ref="L49:L50"/>
    <mergeCell ref="A57:C58"/>
    <mergeCell ref="A59:C60"/>
    <mergeCell ref="A61:C62"/>
    <mergeCell ref="A63:C64"/>
    <mergeCell ref="L55:L56"/>
    <mergeCell ref="L57:L58"/>
    <mergeCell ref="L59:L60"/>
    <mergeCell ref="L61:L62"/>
    <mergeCell ref="L63:L64"/>
    <mergeCell ref="H51:K52"/>
    <mergeCell ref="D53:G54"/>
    <mergeCell ref="H53:K54"/>
    <mergeCell ref="D55:G56"/>
    <mergeCell ref="H55:K56"/>
    <mergeCell ref="D45:G46"/>
    <mergeCell ref="H45:K46"/>
    <mergeCell ref="D47:G48"/>
    <mergeCell ref="H47:K48"/>
    <mergeCell ref="D49:G50"/>
    <mergeCell ref="L65:L66"/>
    <mergeCell ref="H49:K50"/>
    <mergeCell ref="H38:K40"/>
    <mergeCell ref="D43:G44"/>
    <mergeCell ref="H43:K44"/>
    <mergeCell ref="A39:C40"/>
    <mergeCell ref="A41:C42"/>
    <mergeCell ref="A43:C44"/>
    <mergeCell ref="A45:C46"/>
    <mergeCell ref="A47:C48"/>
    <mergeCell ref="A49:C50"/>
    <mergeCell ref="A51:C52"/>
    <mergeCell ref="A53:C54"/>
    <mergeCell ref="A55:C56"/>
    <mergeCell ref="A65:C66"/>
    <mergeCell ref="D41:G42"/>
    <mergeCell ref="H41:K42"/>
    <mergeCell ref="D57:G58"/>
    <mergeCell ref="H57:K58"/>
    <mergeCell ref="D59:G60"/>
    <mergeCell ref="H59:K60"/>
    <mergeCell ref="D61:G62"/>
    <mergeCell ref="H61:K62"/>
    <mergeCell ref="D51:G52"/>
  </mergeCells>
  <phoneticPr fontId="4" type="noConversion"/>
  <conditionalFormatting sqref="R10:V12">
    <cfRule type="expression" dxfId="49" priority="8" stopIfTrue="1">
      <formula>(F10="y")</formula>
    </cfRule>
  </conditionalFormatting>
  <conditionalFormatting sqref="R46:V48">
    <cfRule type="expression" dxfId="48" priority="11" stopIfTrue="1">
      <formula>(#REF!="y")</formula>
    </cfRule>
  </conditionalFormatting>
  <conditionalFormatting sqref="M8 M10 M12 M14 M16 M18 M20 M22 M24 M26 M28 M30 M32">
    <cfRule type="cellIs" dxfId="47" priority="12" stopIfTrue="1" operator="greaterThan">
      <formula>0</formula>
    </cfRule>
  </conditionalFormatting>
  <conditionalFormatting sqref="M41 M43 M45 M47 M49 M51 M53 M55 M57 M59 M61 M63 M65">
    <cfRule type="cellIs" dxfId="46" priority="1" stopIfTrue="1" operator="greaterThan">
      <formula>0</formula>
    </cfRule>
  </conditionalFormatting>
  <pageMargins left="0" right="0" top="0.4" bottom="0.4" header="0.25" footer="0.25"/>
  <pageSetup scale="64" fitToHeight="3" orientation="landscape" r:id="rId3"/>
  <headerFooter alignWithMargins="0">
    <oddFooter>&amp;L&amp;8&amp;F&amp;CPage &amp;P&amp;R&amp;8&amp;A</oddFooter>
  </headerFooter>
  <rowBreaks count="2" manualBreakCount="2">
    <brk id="36" max="16383" man="1"/>
    <brk id="69" max="16383" man="1"/>
  </rowBreaks>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J68"/>
  <sheetViews>
    <sheetView zoomScale="120" zoomScaleNormal="120" zoomScaleSheetLayoutView="75" workbookViewId="0">
      <selection activeCell="D37" sqref="D37"/>
    </sheetView>
  </sheetViews>
  <sheetFormatPr defaultRowHeight="12.75" x14ac:dyDescent="0.2"/>
  <cols>
    <col min="1" max="1" width="32.83203125" customWidth="1"/>
    <col min="2" max="2" width="14.83203125" customWidth="1"/>
    <col min="3" max="3" width="45.83203125" customWidth="1"/>
    <col min="4" max="4" width="11.83203125" style="7" customWidth="1"/>
    <col min="5" max="5" width="15.83203125" style="7" customWidth="1"/>
    <col min="6" max="6" width="19.83203125" style="7" bestFit="1" customWidth="1"/>
    <col min="7" max="7" width="9.83203125" customWidth="1"/>
  </cols>
  <sheetData>
    <row r="1" spans="1:10" ht="30" customHeight="1" thickBot="1" x14ac:dyDescent="0.25">
      <c r="A1" s="1649" t="s">
        <v>359</v>
      </c>
      <c r="B1" s="1650"/>
      <c r="C1" s="1650"/>
      <c r="D1" s="1650"/>
      <c r="E1" s="1650"/>
      <c r="F1" s="1651"/>
      <c r="I1" s="38"/>
      <c r="J1" s="38"/>
    </row>
    <row r="2" spans="1:10" ht="16.149999999999999" customHeight="1" x14ac:dyDescent="0.2">
      <c r="A2" s="458" t="s">
        <v>48</v>
      </c>
      <c r="B2" s="1420" t="str">
        <f>IF('Instructions - READ FIRST'!$C$11="","",'Instructions - READ FIRST'!$C$11)</f>
        <v/>
      </c>
      <c r="C2" s="1420"/>
      <c r="D2" s="1420"/>
      <c r="E2" s="1420"/>
      <c r="F2" s="1449"/>
      <c r="I2" s="38"/>
      <c r="J2" s="38"/>
    </row>
    <row r="3" spans="1:10" ht="16.149999999999999" customHeight="1" x14ac:dyDescent="0.2">
      <c r="A3" s="476" t="s">
        <v>49</v>
      </c>
      <c r="B3" s="1633" t="str">
        <f>IF('Instructions - READ FIRST'!$C$12="","",'Instructions - READ FIRST'!$C$12)</f>
        <v/>
      </c>
      <c r="C3" s="1633"/>
      <c r="D3" s="477" t="s">
        <v>2</v>
      </c>
      <c r="E3" s="478" t="str">
        <f>IF('Instructions - READ FIRST'!$C$14="","",'Instructions - READ FIRST'!$C$14)</f>
        <v/>
      </c>
      <c r="F3" s="479"/>
      <c r="H3" s="38"/>
      <c r="I3" s="38"/>
    </row>
    <row r="4" spans="1:10" ht="16.149999999999999" customHeight="1" thickBot="1" x14ac:dyDescent="0.25">
      <c r="A4" s="460" t="s">
        <v>1</v>
      </c>
      <c r="B4" s="1465" t="str">
        <f>IF('Instructions - READ FIRST'!$C$13="","",'Instructions - READ FIRST'!$C$13)</f>
        <v/>
      </c>
      <c r="C4" s="1465"/>
      <c r="D4" s="462" t="s">
        <v>80</v>
      </c>
      <c r="E4" s="480" t="str">
        <f>IF('Instructions - READ FIRST'!$C$15="","",'Instructions - READ FIRST'!$C$15)</f>
        <v/>
      </c>
      <c r="F4" s="481"/>
      <c r="H4" s="38"/>
      <c r="I4" s="38"/>
    </row>
    <row r="5" spans="1:10" ht="13.5" thickBot="1" x14ac:dyDescent="0.25">
      <c r="A5" s="471"/>
      <c r="B5" s="472"/>
      <c r="C5" s="472"/>
      <c r="D5" s="472"/>
      <c r="E5" s="472"/>
      <c r="F5" s="473"/>
    </row>
    <row r="6" spans="1:10" ht="13.5" thickBot="1" x14ac:dyDescent="0.25">
      <c r="A6" s="474"/>
      <c r="B6" s="474"/>
      <c r="C6" s="474"/>
      <c r="D6" s="474"/>
      <c r="E6" s="474"/>
      <c r="F6" s="474"/>
    </row>
    <row r="7" spans="1:10" s="96" customFormat="1" ht="24" customHeight="1" thickBot="1" x14ac:dyDescent="0.25">
      <c r="A7" s="1652" t="s">
        <v>245</v>
      </c>
      <c r="B7" s="1653"/>
      <c r="C7" s="1653"/>
      <c r="D7" s="1653"/>
      <c r="E7" s="1653"/>
      <c r="F7" s="1654"/>
      <c r="H7" s="341"/>
      <c r="I7" s="341"/>
    </row>
    <row r="8" spans="1:10" ht="42" customHeight="1" x14ac:dyDescent="0.25">
      <c r="A8" s="482" t="s">
        <v>68</v>
      </c>
      <c r="B8" s="483" t="s">
        <v>362</v>
      </c>
      <c r="C8" s="483" t="s">
        <v>251</v>
      </c>
      <c r="D8" s="468" t="s">
        <v>247</v>
      </c>
      <c r="E8" s="484" t="s">
        <v>248</v>
      </c>
      <c r="F8" s="1663"/>
      <c r="H8" s="43"/>
      <c r="I8" s="43"/>
    </row>
    <row r="9" spans="1:10" ht="15" x14ac:dyDescent="0.25">
      <c r="A9" s="485" t="s">
        <v>385</v>
      </c>
      <c r="B9" s="486" t="s">
        <v>249</v>
      </c>
      <c r="C9" s="487" t="s">
        <v>250</v>
      </c>
      <c r="D9" s="991">
        <v>2</v>
      </c>
      <c r="E9" s="992">
        <v>1</v>
      </c>
      <c r="F9" s="1663"/>
      <c r="H9" s="43"/>
      <c r="I9" s="43"/>
    </row>
    <row r="10" spans="1:10" ht="15" x14ac:dyDescent="0.25">
      <c r="A10" s="491"/>
      <c r="B10" s="493"/>
      <c r="C10" s="494"/>
      <c r="D10" s="993"/>
      <c r="E10" s="994"/>
      <c r="F10" s="1663"/>
      <c r="H10" s="43"/>
      <c r="I10" s="43"/>
    </row>
    <row r="11" spans="1:10" ht="15" x14ac:dyDescent="0.25">
      <c r="A11" s="491"/>
      <c r="B11" s="493"/>
      <c r="C11" s="494"/>
      <c r="D11" s="993"/>
      <c r="E11" s="994"/>
      <c r="F11" s="1663"/>
      <c r="H11" s="43"/>
      <c r="I11" s="43"/>
    </row>
    <row r="12" spans="1:10" ht="15" x14ac:dyDescent="0.25">
      <c r="A12" s="491"/>
      <c r="B12" s="493"/>
      <c r="C12" s="494"/>
      <c r="D12" s="993"/>
      <c r="E12" s="994"/>
      <c r="F12" s="1663"/>
      <c r="H12" s="43"/>
      <c r="I12" s="43"/>
    </row>
    <row r="13" spans="1:10" ht="15" x14ac:dyDescent="0.25">
      <c r="A13" s="491"/>
      <c r="B13" s="493"/>
      <c r="C13" s="494"/>
      <c r="D13" s="993"/>
      <c r="E13" s="994"/>
      <c r="F13" s="1663"/>
      <c r="H13" s="43"/>
      <c r="I13" s="43"/>
    </row>
    <row r="14" spans="1:10" ht="15" x14ac:dyDescent="0.25">
      <c r="A14" s="491"/>
      <c r="B14" s="493"/>
      <c r="C14" s="494"/>
      <c r="D14" s="993"/>
      <c r="E14" s="994"/>
      <c r="F14" s="1663"/>
      <c r="H14" s="43"/>
      <c r="I14" s="43"/>
    </row>
    <row r="15" spans="1:10" ht="15" x14ac:dyDescent="0.25">
      <c r="A15" s="491"/>
      <c r="B15" s="493"/>
      <c r="C15" s="494"/>
      <c r="D15" s="993"/>
      <c r="E15" s="994"/>
      <c r="F15" s="1663"/>
      <c r="H15" s="43"/>
      <c r="I15" s="43"/>
    </row>
    <row r="16" spans="1:10" ht="15" x14ac:dyDescent="0.25">
      <c r="A16" s="491"/>
      <c r="B16" s="493"/>
      <c r="C16" s="494"/>
      <c r="D16" s="993"/>
      <c r="E16" s="994"/>
      <c r="F16" s="1663"/>
      <c r="H16" s="43"/>
      <c r="I16" s="43"/>
    </row>
    <row r="17" spans="1:9" ht="15" x14ac:dyDescent="0.25">
      <c r="A17" s="491"/>
      <c r="B17" s="493"/>
      <c r="C17" s="494"/>
      <c r="D17" s="993"/>
      <c r="E17" s="994"/>
      <c r="F17" s="1663"/>
      <c r="H17" s="43"/>
      <c r="I17" s="43"/>
    </row>
    <row r="18" spans="1:9" ht="15" x14ac:dyDescent="0.25">
      <c r="A18" s="491"/>
      <c r="B18" s="493"/>
      <c r="C18" s="494"/>
      <c r="D18" s="993"/>
      <c r="E18" s="994"/>
      <c r="F18" s="1663"/>
      <c r="H18" s="43"/>
      <c r="I18" s="43"/>
    </row>
    <row r="19" spans="1:9" ht="15.75" thickBot="1" x14ac:dyDescent="0.3">
      <c r="A19" s="492"/>
      <c r="B19" s="495"/>
      <c r="C19" s="496"/>
      <c r="D19" s="995"/>
      <c r="E19" s="996"/>
      <c r="F19" s="1663"/>
      <c r="H19" s="43"/>
      <c r="I19" s="43"/>
    </row>
    <row r="20" spans="1:9" ht="17.25" customHeight="1" thickBot="1" x14ac:dyDescent="0.35">
      <c r="A20" s="1642" t="s">
        <v>246</v>
      </c>
      <c r="B20" s="1643"/>
      <c r="C20" s="1644"/>
      <c r="D20" s="997">
        <f>SUM(D10:D19)</f>
        <v>0</v>
      </c>
      <c r="E20" s="998">
        <f>SUM(E10:E19)</f>
        <v>0</v>
      </c>
      <c r="F20" s="1664"/>
      <c r="H20" s="43"/>
      <c r="I20" s="43"/>
    </row>
    <row r="21" spans="1:9" ht="17.25" customHeight="1" x14ac:dyDescent="0.2">
      <c r="A21" s="416"/>
      <c r="B21" s="416"/>
      <c r="C21" s="416"/>
      <c r="D21" s="416"/>
      <c r="E21" s="416"/>
      <c r="F21" s="416"/>
    </row>
    <row r="22" spans="1:9" ht="13.9" customHeight="1" thickBot="1" x14ac:dyDescent="0.25">
      <c r="A22" s="429"/>
      <c r="B22" s="429"/>
      <c r="C22" s="429"/>
      <c r="D22" s="453"/>
      <c r="E22" s="453"/>
      <c r="F22" s="453"/>
    </row>
    <row r="23" spans="1:9" s="96" customFormat="1" ht="24" customHeight="1" thickBot="1" x14ac:dyDescent="0.25">
      <c r="A23" s="1660" t="s">
        <v>515</v>
      </c>
      <c r="B23" s="1661"/>
      <c r="C23" s="1661"/>
      <c r="D23" s="1661"/>
      <c r="E23" s="1661"/>
      <c r="F23" s="1662"/>
    </row>
    <row r="24" spans="1:9" ht="42" customHeight="1" thickBot="1" x14ac:dyDescent="0.3">
      <c r="A24" s="482" t="s">
        <v>364</v>
      </c>
      <c r="B24" s="483" t="s">
        <v>516</v>
      </c>
      <c r="C24" s="483" t="s">
        <v>365</v>
      </c>
      <c r="D24" s="468" t="s">
        <v>366</v>
      </c>
      <c r="E24" s="484" t="s">
        <v>367</v>
      </c>
      <c r="F24" s="475" t="s">
        <v>452</v>
      </c>
      <c r="H24" s="43"/>
      <c r="I24" s="43"/>
    </row>
    <row r="25" spans="1:9" ht="15" x14ac:dyDescent="0.25">
      <c r="A25" s="485" t="s">
        <v>386</v>
      </c>
      <c r="B25" s="488">
        <v>0.5</v>
      </c>
      <c r="C25" s="999">
        <v>14</v>
      </c>
      <c r="D25" s="991">
        <v>2</v>
      </c>
      <c r="E25" s="991">
        <v>6</v>
      </c>
      <c r="F25" s="1000">
        <f>ROUND(D25*C25*B25*E25,1)</f>
        <v>84</v>
      </c>
      <c r="H25" s="43"/>
      <c r="I25" s="43"/>
    </row>
    <row r="26" spans="1:9" ht="15" x14ac:dyDescent="0.25">
      <c r="A26" s="498"/>
      <c r="B26" s="499"/>
      <c r="C26" s="1001"/>
      <c r="D26" s="993"/>
      <c r="E26" s="993"/>
      <c r="F26" s="1002" t="str">
        <f>IF(D26=0,"",ROUND(D26*C26*B26*E26,1))</f>
        <v/>
      </c>
      <c r="H26" s="43"/>
      <c r="I26" s="43"/>
    </row>
    <row r="27" spans="1:9" ht="15" x14ac:dyDescent="0.25">
      <c r="A27" s="498"/>
      <c r="B27" s="499"/>
      <c r="C27" s="1001"/>
      <c r="D27" s="993"/>
      <c r="E27" s="993"/>
      <c r="F27" s="1002" t="str">
        <f t="shared" ref="F27:F35" si="0">IF(D27=0,"",ROUND(D27*C27*B27*E27,1))</f>
        <v/>
      </c>
      <c r="H27" s="43"/>
      <c r="I27" s="43"/>
    </row>
    <row r="28" spans="1:9" ht="15" x14ac:dyDescent="0.25">
      <c r="A28" s="498"/>
      <c r="B28" s="499"/>
      <c r="C28" s="1001"/>
      <c r="D28" s="993"/>
      <c r="E28" s="993"/>
      <c r="F28" s="1002" t="str">
        <f t="shared" si="0"/>
        <v/>
      </c>
      <c r="H28" s="43"/>
      <c r="I28" s="43"/>
    </row>
    <row r="29" spans="1:9" ht="15" x14ac:dyDescent="0.25">
      <c r="A29" s="498"/>
      <c r="B29" s="499"/>
      <c r="C29" s="1001"/>
      <c r="D29" s="993"/>
      <c r="E29" s="993"/>
      <c r="F29" s="1002" t="str">
        <f t="shared" si="0"/>
        <v/>
      </c>
      <c r="H29" s="43"/>
      <c r="I29" s="43"/>
    </row>
    <row r="30" spans="1:9" ht="15" x14ac:dyDescent="0.25">
      <c r="A30" s="498"/>
      <c r="B30" s="499"/>
      <c r="C30" s="1001"/>
      <c r="D30" s="993"/>
      <c r="E30" s="993"/>
      <c r="F30" s="1002" t="str">
        <f t="shared" si="0"/>
        <v/>
      </c>
      <c r="H30" s="43"/>
      <c r="I30" s="43"/>
    </row>
    <row r="31" spans="1:9" ht="15" x14ac:dyDescent="0.25">
      <c r="A31" s="498"/>
      <c r="B31" s="499"/>
      <c r="C31" s="1001"/>
      <c r="D31" s="993"/>
      <c r="E31" s="993"/>
      <c r="F31" s="1002" t="str">
        <f t="shared" si="0"/>
        <v/>
      </c>
      <c r="H31" s="43"/>
      <c r="I31" s="43"/>
    </row>
    <row r="32" spans="1:9" ht="15" x14ac:dyDescent="0.25">
      <c r="A32" s="498"/>
      <c r="B32" s="499"/>
      <c r="C32" s="1001"/>
      <c r="D32" s="993"/>
      <c r="E32" s="993"/>
      <c r="F32" s="1002" t="str">
        <f t="shared" si="0"/>
        <v/>
      </c>
      <c r="H32" s="43"/>
      <c r="I32" s="43"/>
    </row>
    <row r="33" spans="1:9" ht="15" x14ac:dyDescent="0.25">
      <c r="A33" s="498"/>
      <c r="B33" s="499"/>
      <c r="C33" s="1001"/>
      <c r="D33" s="993"/>
      <c r="E33" s="993"/>
      <c r="F33" s="1002" t="str">
        <f t="shared" si="0"/>
        <v/>
      </c>
      <c r="H33" s="43"/>
      <c r="I33" s="43"/>
    </row>
    <row r="34" spans="1:9" ht="15" x14ac:dyDescent="0.25">
      <c r="A34" s="498"/>
      <c r="B34" s="499"/>
      <c r="C34" s="1001"/>
      <c r="D34" s="993"/>
      <c r="E34" s="993"/>
      <c r="F34" s="1002" t="str">
        <f t="shared" si="0"/>
        <v/>
      </c>
      <c r="H34" s="43"/>
      <c r="I34" s="43"/>
    </row>
    <row r="35" spans="1:9" ht="15.75" thickBot="1" x14ac:dyDescent="0.3">
      <c r="A35" s="500"/>
      <c r="B35" s="501"/>
      <c r="C35" s="1003"/>
      <c r="D35" s="995"/>
      <c r="E35" s="995"/>
      <c r="F35" s="1002" t="str">
        <f t="shared" si="0"/>
        <v/>
      </c>
      <c r="H35" s="43"/>
      <c r="I35" s="43"/>
    </row>
    <row r="36" spans="1:9" ht="18" thickBot="1" x14ac:dyDescent="0.35">
      <c r="A36" s="1642" t="s">
        <v>246</v>
      </c>
      <c r="B36" s="1643"/>
      <c r="C36" s="1644"/>
      <c r="D36" s="997">
        <f>SUM(D26:D35)</f>
        <v>0</v>
      </c>
      <c r="E36" s="997">
        <f>SUM(E26:E35)</f>
        <v>0</v>
      </c>
      <c r="F36" s="997">
        <f>SUM(F26:F35)</f>
        <v>0</v>
      </c>
      <c r="H36" s="43"/>
      <c r="I36" s="43"/>
    </row>
    <row r="37" spans="1:9" x14ac:dyDescent="0.2">
      <c r="A37" s="416"/>
      <c r="B37" s="416"/>
      <c r="C37" s="416"/>
      <c r="D37" s="416"/>
      <c r="E37" s="416"/>
      <c r="F37" s="416"/>
    </row>
    <row r="38" spans="1:9" ht="13.9" customHeight="1" thickBot="1" x14ac:dyDescent="0.25">
      <c r="A38" s="429"/>
      <c r="B38" s="429"/>
      <c r="C38" s="429"/>
      <c r="D38" s="453"/>
      <c r="E38" s="453"/>
      <c r="F38" s="453"/>
    </row>
    <row r="39" spans="1:9" s="96" customFormat="1" ht="24" customHeight="1" thickBot="1" x14ac:dyDescent="0.25">
      <c r="A39" s="1657" t="s">
        <v>252</v>
      </c>
      <c r="B39" s="1658"/>
      <c r="C39" s="1658"/>
      <c r="D39" s="1658"/>
      <c r="E39" s="1658"/>
      <c r="F39" s="1659"/>
    </row>
    <row r="40" spans="1:9" ht="30" x14ac:dyDescent="0.25">
      <c r="A40" s="482" t="s">
        <v>68</v>
      </c>
      <c r="B40" s="483" t="s">
        <v>362</v>
      </c>
      <c r="C40" s="483" t="s">
        <v>251</v>
      </c>
      <c r="D40" s="468" t="s">
        <v>247</v>
      </c>
      <c r="E40" s="468" t="s">
        <v>248</v>
      </c>
      <c r="F40" s="489" t="s">
        <v>360</v>
      </c>
      <c r="H40" s="43"/>
      <c r="I40" s="43"/>
    </row>
    <row r="41" spans="1:9" ht="15" x14ac:dyDescent="0.25">
      <c r="A41" s="485" t="s">
        <v>387</v>
      </c>
      <c r="B41" s="486" t="s">
        <v>253</v>
      </c>
      <c r="C41" s="487" t="s">
        <v>254</v>
      </c>
      <c r="D41" s="991">
        <v>1</v>
      </c>
      <c r="E41" s="991">
        <v>0</v>
      </c>
      <c r="F41" s="1004">
        <v>3</v>
      </c>
      <c r="H41" s="43"/>
      <c r="I41" s="43"/>
    </row>
    <row r="42" spans="1:9" ht="15" x14ac:dyDescent="0.25">
      <c r="A42" s="491"/>
      <c r="B42" s="493"/>
      <c r="C42" s="494"/>
      <c r="D42" s="993"/>
      <c r="E42" s="993"/>
      <c r="F42" s="1005"/>
      <c r="H42" s="43"/>
      <c r="I42" s="43"/>
    </row>
    <row r="43" spans="1:9" ht="15" x14ac:dyDescent="0.25">
      <c r="A43" s="491"/>
      <c r="B43" s="493"/>
      <c r="C43" s="494"/>
      <c r="D43" s="993"/>
      <c r="E43" s="993"/>
      <c r="F43" s="1005"/>
      <c r="H43" s="43"/>
      <c r="I43" s="43"/>
    </row>
    <row r="44" spans="1:9" ht="15" x14ac:dyDescent="0.25">
      <c r="A44" s="491"/>
      <c r="B44" s="493"/>
      <c r="C44" s="494"/>
      <c r="D44" s="993"/>
      <c r="E44" s="993"/>
      <c r="F44" s="1005"/>
      <c r="H44" s="43"/>
      <c r="I44" s="43"/>
    </row>
    <row r="45" spans="1:9" ht="15" x14ac:dyDescent="0.25">
      <c r="A45" s="491"/>
      <c r="B45" s="493"/>
      <c r="C45" s="494"/>
      <c r="D45" s="993"/>
      <c r="E45" s="993"/>
      <c r="F45" s="1005"/>
      <c r="H45" s="43"/>
      <c r="I45" s="43"/>
    </row>
    <row r="46" spans="1:9" ht="15" x14ac:dyDescent="0.25">
      <c r="A46" s="491"/>
      <c r="B46" s="493"/>
      <c r="C46" s="494"/>
      <c r="D46" s="993"/>
      <c r="E46" s="993"/>
      <c r="F46" s="1005"/>
      <c r="H46" s="43"/>
      <c r="I46" s="43"/>
    </row>
    <row r="47" spans="1:9" ht="15" x14ac:dyDescent="0.25">
      <c r="A47" s="491"/>
      <c r="B47" s="493"/>
      <c r="C47" s="494"/>
      <c r="D47" s="993"/>
      <c r="E47" s="993"/>
      <c r="F47" s="1005"/>
      <c r="H47" s="43"/>
      <c r="I47" s="43"/>
    </row>
    <row r="48" spans="1:9" ht="15" x14ac:dyDescent="0.25">
      <c r="A48" s="491"/>
      <c r="B48" s="493"/>
      <c r="C48" s="494"/>
      <c r="D48" s="993"/>
      <c r="E48" s="993"/>
      <c r="F48" s="1005"/>
      <c r="H48" s="43"/>
      <c r="I48" s="43"/>
    </row>
    <row r="49" spans="1:9" ht="15" x14ac:dyDescent="0.25">
      <c r="A49" s="491"/>
      <c r="B49" s="493"/>
      <c r="C49" s="494"/>
      <c r="D49" s="993"/>
      <c r="E49" s="993"/>
      <c r="F49" s="1005"/>
      <c r="H49" s="43"/>
      <c r="I49" s="43"/>
    </row>
    <row r="50" spans="1:9" ht="15" x14ac:dyDescent="0.25">
      <c r="A50" s="491"/>
      <c r="B50" s="493"/>
      <c r="C50" s="494"/>
      <c r="D50" s="993"/>
      <c r="E50" s="993"/>
      <c r="F50" s="1005"/>
      <c r="H50" s="43"/>
      <c r="I50" s="43"/>
    </row>
    <row r="51" spans="1:9" ht="15.75" thickBot="1" x14ac:dyDescent="0.3">
      <c r="A51" s="492"/>
      <c r="B51" s="495"/>
      <c r="C51" s="496"/>
      <c r="D51" s="995"/>
      <c r="E51" s="995"/>
      <c r="F51" s="1006"/>
      <c r="H51" s="43"/>
      <c r="I51" s="43"/>
    </row>
    <row r="52" spans="1:9" ht="18" thickBot="1" x14ac:dyDescent="0.35">
      <c r="A52" s="1642" t="s">
        <v>246</v>
      </c>
      <c r="B52" s="1643"/>
      <c r="C52" s="1644"/>
      <c r="D52" s="997">
        <f>SUM(D42:D51)</f>
        <v>0</v>
      </c>
      <c r="E52" s="997">
        <f>SUM(E42:E51)</f>
        <v>0</v>
      </c>
      <c r="F52" s="997">
        <f>SUM(F42:F51)</f>
        <v>0</v>
      </c>
      <c r="H52" s="43"/>
      <c r="I52" s="43"/>
    </row>
    <row r="53" spans="1:9" x14ac:dyDescent="0.2">
      <c r="A53" s="416"/>
      <c r="B53" s="416"/>
      <c r="C53" s="416"/>
      <c r="D53" s="416"/>
      <c r="E53" s="416"/>
      <c r="F53" s="416"/>
    </row>
    <row r="54" spans="1:9" ht="19.899999999999999" customHeight="1" thickBot="1" x14ac:dyDescent="0.3">
      <c r="A54" s="429"/>
      <c r="B54" s="429"/>
      <c r="C54" s="429"/>
      <c r="D54" s="429"/>
      <c r="E54" s="429"/>
      <c r="F54" s="429"/>
      <c r="H54" s="43"/>
      <c r="I54" s="43"/>
    </row>
    <row r="55" spans="1:9" s="96" customFormat="1" ht="24" customHeight="1" thickBot="1" x14ac:dyDescent="0.25">
      <c r="A55" s="1657" t="s">
        <v>839</v>
      </c>
      <c r="B55" s="1658"/>
      <c r="C55" s="1658"/>
      <c r="D55" s="1658"/>
      <c r="E55" s="1658"/>
      <c r="F55" s="1659"/>
      <c r="H55" s="341"/>
      <c r="I55" s="341"/>
    </row>
    <row r="56" spans="1:9" ht="28.15" customHeight="1" x14ac:dyDescent="0.25">
      <c r="A56" s="490" t="s">
        <v>257</v>
      </c>
      <c r="B56" s="1655" t="s">
        <v>255</v>
      </c>
      <c r="C56" s="1656"/>
      <c r="D56" s="1636" t="s">
        <v>247</v>
      </c>
      <c r="E56" s="1637"/>
      <c r="F56" s="489" t="s">
        <v>360</v>
      </c>
      <c r="H56" s="43"/>
      <c r="I56" s="43"/>
    </row>
    <row r="57" spans="1:9" ht="15" x14ac:dyDescent="0.25">
      <c r="A57" s="485" t="s">
        <v>388</v>
      </c>
      <c r="B57" s="1640" t="s">
        <v>256</v>
      </c>
      <c r="C57" s="1641"/>
      <c r="D57" s="1638">
        <v>1</v>
      </c>
      <c r="E57" s="1639"/>
      <c r="F57" s="1004">
        <v>4</v>
      </c>
      <c r="H57" s="43"/>
      <c r="I57" s="43"/>
    </row>
    <row r="58" spans="1:9" ht="18" customHeight="1" x14ac:dyDescent="0.25">
      <c r="A58" s="491" t="s">
        <v>517</v>
      </c>
      <c r="B58" s="1634"/>
      <c r="C58" s="1635"/>
      <c r="D58" s="1631"/>
      <c r="E58" s="1632"/>
      <c r="F58" s="1005"/>
      <c r="H58" s="43"/>
      <c r="I58" s="43"/>
    </row>
    <row r="59" spans="1:9" ht="18" customHeight="1" x14ac:dyDescent="0.25">
      <c r="A59" s="491" t="s">
        <v>517</v>
      </c>
      <c r="B59" s="1634"/>
      <c r="C59" s="1635"/>
      <c r="D59" s="1631"/>
      <c r="E59" s="1632"/>
      <c r="F59" s="1005"/>
      <c r="H59" s="43"/>
      <c r="I59" s="43"/>
    </row>
    <row r="60" spans="1:9" ht="18" customHeight="1" x14ac:dyDescent="0.25">
      <c r="A60" s="491" t="s">
        <v>517</v>
      </c>
      <c r="B60" s="1634"/>
      <c r="C60" s="1635"/>
      <c r="D60" s="1631"/>
      <c r="E60" s="1632"/>
      <c r="F60" s="1005"/>
      <c r="H60" s="43"/>
      <c r="I60" s="43"/>
    </row>
    <row r="61" spans="1:9" ht="18" customHeight="1" x14ac:dyDescent="0.25">
      <c r="A61" s="491" t="s">
        <v>518</v>
      </c>
      <c r="B61" s="1634"/>
      <c r="C61" s="1635"/>
      <c r="D61" s="1631"/>
      <c r="E61" s="1632"/>
      <c r="F61" s="1007"/>
      <c r="H61" s="43"/>
      <c r="I61" s="43"/>
    </row>
    <row r="62" spans="1:9" ht="18" customHeight="1" x14ac:dyDescent="0.25">
      <c r="A62" s="491" t="s">
        <v>518</v>
      </c>
      <c r="B62" s="1634"/>
      <c r="C62" s="1635"/>
      <c r="D62" s="1631"/>
      <c r="E62" s="1632"/>
      <c r="F62" s="1007"/>
      <c r="H62" s="43"/>
      <c r="I62" s="43"/>
    </row>
    <row r="63" spans="1:9" ht="18" customHeight="1" x14ac:dyDescent="0.25">
      <c r="A63" s="491" t="s">
        <v>258</v>
      </c>
      <c r="B63" s="1634"/>
      <c r="C63" s="1635"/>
      <c r="D63" s="1631"/>
      <c r="E63" s="1632"/>
      <c r="F63" s="1007"/>
      <c r="H63" s="43"/>
      <c r="I63" s="43"/>
    </row>
    <row r="64" spans="1:9" ht="18" customHeight="1" x14ac:dyDescent="0.25">
      <c r="A64" s="491" t="s">
        <v>81</v>
      </c>
      <c r="B64" s="1634"/>
      <c r="C64" s="1635"/>
      <c r="D64" s="1631"/>
      <c r="E64" s="1632"/>
      <c r="F64" s="1007"/>
      <c r="H64" s="43"/>
      <c r="I64" s="43"/>
    </row>
    <row r="65" spans="1:9" ht="18" customHeight="1" x14ac:dyDescent="0.25">
      <c r="A65" s="491" t="s">
        <v>81</v>
      </c>
      <c r="B65" s="1634"/>
      <c r="C65" s="1635"/>
      <c r="D65" s="1631"/>
      <c r="E65" s="1632"/>
      <c r="F65" s="1007"/>
      <c r="H65" s="43"/>
      <c r="I65" s="43"/>
    </row>
    <row r="66" spans="1:9" ht="18" customHeight="1" x14ac:dyDescent="0.25">
      <c r="A66" s="491" t="s">
        <v>81</v>
      </c>
      <c r="B66" s="1634"/>
      <c r="C66" s="1635"/>
      <c r="D66" s="1631"/>
      <c r="E66" s="1632"/>
      <c r="F66" s="1007"/>
      <c r="H66" s="43"/>
      <c r="I66" s="43"/>
    </row>
    <row r="67" spans="1:9" ht="18" customHeight="1" thickBot="1" x14ac:dyDescent="0.3">
      <c r="A67" s="492" t="s">
        <v>81</v>
      </c>
      <c r="B67" s="1645"/>
      <c r="C67" s="1646"/>
      <c r="D67" s="1631"/>
      <c r="E67" s="1632"/>
      <c r="F67" s="1008"/>
      <c r="H67" s="43"/>
      <c r="I67" s="43"/>
    </row>
    <row r="68" spans="1:9" ht="18" thickBot="1" x14ac:dyDescent="0.35">
      <c r="A68" s="1642" t="s">
        <v>246</v>
      </c>
      <c r="B68" s="1643"/>
      <c r="C68" s="1644"/>
      <c r="D68" s="1647">
        <f>SUM(D58:E67)</f>
        <v>0</v>
      </c>
      <c r="E68" s="1648"/>
      <c r="F68" s="997">
        <f>SUM(F58:F67)</f>
        <v>0</v>
      </c>
      <c r="H68" s="43"/>
      <c r="I68" s="43"/>
    </row>
  </sheetData>
  <sheetProtection sheet="1" objects="1" scenarios="1"/>
  <mergeCells count="38">
    <mergeCell ref="A1:F1"/>
    <mergeCell ref="B2:F2"/>
    <mergeCell ref="A7:F7"/>
    <mergeCell ref="B56:C56"/>
    <mergeCell ref="A55:F55"/>
    <mergeCell ref="A23:F23"/>
    <mergeCell ref="A36:C36"/>
    <mergeCell ref="F8:F20"/>
    <mergeCell ref="A39:F39"/>
    <mergeCell ref="A20:C20"/>
    <mergeCell ref="B62:C62"/>
    <mergeCell ref="B63:C63"/>
    <mergeCell ref="D66:E66"/>
    <mergeCell ref="A68:C68"/>
    <mergeCell ref="B67:C67"/>
    <mergeCell ref="D62:E62"/>
    <mergeCell ref="D63:E63"/>
    <mergeCell ref="D67:E67"/>
    <mergeCell ref="D68:E68"/>
    <mergeCell ref="B66:C66"/>
    <mergeCell ref="B65:C65"/>
    <mergeCell ref="D64:E64"/>
    <mergeCell ref="D61:E61"/>
    <mergeCell ref="B3:C3"/>
    <mergeCell ref="B4:C4"/>
    <mergeCell ref="B60:C60"/>
    <mergeCell ref="D65:E65"/>
    <mergeCell ref="D58:E58"/>
    <mergeCell ref="D59:E59"/>
    <mergeCell ref="D56:E56"/>
    <mergeCell ref="D57:E57"/>
    <mergeCell ref="D60:E60"/>
    <mergeCell ref="B64:C64"/>
    <mergeCell ref="B58:C58"/>
    <mergeCell ref="B59:C59"/>
    <mergeCell ref="B57:C57"/>
    <mergeCell ref="A52:C52"/>
    <mergeCell ref="B61:C61"/>
  </mergeCells>
  <phoneticPr fontId="4" type="noConversion"/>
  <printOptions horizontalCentered="1"/>
  <pageMargins left="0" right="0" top="0.5" bottom="0.5" header="0.25" footer="0.25"/>
  <pageSetup fitToHeight="4" orientation="landscape" r:id="rId1"/>
  <headerFooter alignWithMargins="0">
    <oddFooter>&amp;L&amp;8&amp;F&amp;CPage &amp;P&amp;R&amp;8&amp;A</oddFooter>
  </headerFooter>
  <rowBreaks count="3" manualBreakCount="3">
    <brk id="21" max="16383" man="1"/>
    <brk id="37" max="16383" man="1"/>
    <brk id="53" max="16383" man="1"/>
  </rowBreaks>
  <ignoredErrors>
    <ignoredError sqref="F68 D52:F52 D20:E20 D36:E36" formulaRange="1"/>
    <ignoredError sqref="F26" formula="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Q41"/>
  <sheetViews>
    <sheetView zoomScale="120" zoomScaleNormal="120" workbookViewId="0">
      <selection activeCell="D37" sqref="D37:E37"/>
    </sheetView>
  </sheetViews>
  <sheetFormatPr defaultRowHeight="12.75" x14ac:dyDescent="0.2"/>
  <cols>
    <col min="1" max="1" width="28.83203125" customWidth="1"/>
    <col min="2" max="2" width="14.83203125" customWidth="1"/>
    <col min="3" max="3" width="47.83203125" customWidth="1"/>
    <col min="4" max="4" width="9.83203125" style="7" customWidth="1"/>
    <col min="5" max="5" width="15.83203125" style="7" customWidth="1"/>
    <col min="6" max="6" width="19.83203125" style="7" bestFit="1" customWidth="1"/>
    <col min="7" max="7" width="9.83203125" customWidth="1"/>
  </cols>
  <sheetData>
    <row r="1" spans="1:17" ht="30" customHeight="1" thickBot="1" x14ac:dyDescent="0.25">
      <c r="A1" s="1649" t="s">
        <v>359</v>
      </c>
      <c r="B1" s="1650"/>
      <c r="C1" s="1650"/>
      <c r="D1" s="1650"/>
      <c r="E1" s="1650"/>
      <c r="F1" s="1651"/>
      <c r="I1" s="38"/>
      <c r="J1" s="38"/>
    </row>
    <row r="2" spans="1:17" ht="16.149999999999999" customHeight="1" x14ac:dyDescent="0.2">
      <c r="A2" s="458" t="s">
        <v>48</v>
      </c>
      <c r="B2" s="1420" t="str">
        <f>IF('Instructions - READ FIRST'!$C$11="","",'Instructions - READ FIRST'!$C$11)</f>
        <v/>
      </c>
      <c r="C2" s="1420"/>
      <c r="D2" s="1420"/>
      <c r="E2" s="1420"/>
      <c r="F2" s="1449"/>
      <c r="I2" s="38"/>
      <c r="J2" s="38"/>
    </row>
    <row r="3" spans="1:17" ht="16.149999999999999" customHeight="1" x14ac:dyDescent="0.2">
      <c r="A3" s="476" t="s">
        <v>49</v>
      </c>
      <c r="B3" s="1633" t="str">
        <f>IF('Instructions - READ FIRST'!$C$12="","",'Instructions - READ FIRST'!$C$12)</f>
        <v/>
      </c>
      <c r="C3" s="1633"/>
      <c r="D3" s="477" t="s">
        <v>2</v>
      </c>
      <c r="E3" s="1704" t="str">
        <f>IF('Instructions - READ FIRST'!$C$14="","",'Instructions - READ FIRST'!$C$14)</f>
        <v/>
      </c>
      <c r="F3" s="1705"/>
      <c r="H3" s="38"/>
      <c r="I3" s="38"/>
    </row>
    <row r="4" spans="1:17" ht="16.149999999999999" customHeight="1" thickBot="1" x14ac:dyDescent="0.25">
      <c r="A4" s="460" t="s">
        <v>1</v>
      </c>
      <c r="B4" s="1465" t="str">
        <f>IF('Instructions - READ FIRST'!$C$13="","",'Instructions - READ FIRST'!$C$13)</f>
        <v/>
      </c>
      <c r="C4" s="1465"/>
      <c r="D4" s="462" t="s">
        <v>80</v>
      </c>
      <c r="E4" s="480" t="str">
        <f>IF('Instructions - READ FIRST'!$C$15="","",'Instructions - READ FIRST'!$C$15)</f>
        <v/>
      </c>
      <c r="F4" s="481"/>
      <c r="H4" s="38"/>
      <c r="I4" s="38"/>
    </row>
    <row r="5" spans="1:17" ht="13.5" thickBot="1" x14ac:dyDescent="0.25">
      <c r="A5" s="471"/>
      <c r="B5" s="472"/>
      <c r="C5" s="472"/>
      <c r="D5" s="472"/>
      <c r="E5" s="472"/>
      <c r="F5" s="473"/>
    </row>
    <row r="6" spans="1:17" ht="8.1" customHeight="1" thickBot="1" x14ac:dyDescent="0.25">
      <c r="A6" s="426"/>
      <c r="B6" s="426"/>
      <c r="C6" s="426"/>
      <c r="D6" s="426"/>
      <c r="E6" s="426"/>
      <c r="F6" s="426"/>
    </row>
    <row r="7" spans="1:17" ht="24" customHeight="1" thickBot="1" x14ac:dyDescent="0.25">
      <c r="A7" s="1706" t="s">
        <v>453</v>
      </c>
      <c r="B7" s="1707"/>
      <c r="C7" s="1707"/>
      <c r="D7" s="1707"/>
      <c r="E7" s="1707"/>
      <c r="F7" s="1708"/>
    </row>
    <row r="8" spans="1:17" ht="37.5" customHeight="1" thickBot="1" x14ac:dyDescent="0.25">
      <c r="A8" s="1709" t="s">
        <v>454</v>
      </c>
      <c r="B8" s="1710"/>
      <c r="C8" s="503" t="s">
        <v>519</v>
      </c>
      <c r="D8" s="1702" t="s">
        <v>455</v>
      </c>
      <c r="E8" s="1703"/>
      <c r="F8" s="504" t="s">
        <v>28</v>
      </c>
    </row>
    <row r="9" spans="1:17" ht="14.1" customHeight="1" x14ac:dyDescent="0.2">
      <c r="A9" s="1711"/>
      <c r="B9" s="1712"/>
      <c r="C9" s="1013">
        <f>ROUNDUP(A9/12.5,0)*2</f>
        <v>0</v>
      </c>
      <c r="D9" s="1713"/>
      <c r="E9" s="1714"/>
      <c r="F9" s="1014">
        <f>ROUNDUP((C9*(1+D9)),0)</f>
        <v>0</v>
      </c>
    </row>
    <row r="10" spans="1:17" ht="14.1" customHeight="1" x14ac:dyDescent="0.2">
      <c r="A10" s="1695"/>
      <c r="B10" s="1696"/>
      <c r="C10" s="1013">
        <f t="shared" ref="C10:C16" si="0">ROUNDUP(A10/12.5,0)*2</f>
        <v>0</v>
      </c>
      <c r="D10" s="1688"/>
      <c r="E10" s="1689"/>
      <c r="F10" s="1014">
        <f t="shared" ref="F10:F16" si="1">ROUNDUP((C10*(1+D10)),0)</f>
        <v>0</v>
      </c>
    </row>
    <row r="11" spans="1:17" ht="14.1" customHeight="1" x14ac:dyDescent="0.2">
      <c r="A11" s="1695"/>
      <c r="B11" s="1696"/>
      <c r="C11" s="1013">
        <f t="shared" si="0"/>
        <v>0</v>
      </c>
      <c r="D11" s="1688"/>
      <c r="E11" s="1689"/>
      <c r="F11" s="1014">
        <f t="shared" si="1"/>
        <v>0</v>
      </c>
    </row>
    <row r="12" spans="1:17" ht="14.1" customHeight="1" x14ac:dyDescent="0.2">
      <c r="A12" s="1695"/>
      <c r="B12" s="1696"/>
      <c r="C12" s="1013">
        <f t="shared" si="0"/>
        <v>0</v>
      </c>
      <c r="D12" s="1688"/>
      <c r="E12" s="1689"/>
      <c r="F12" s="1014">
        <f t="shared" si="1"/>
        <v>0</v>
      </c>
      <c r="Q12" s="38"/>
    </row>
    <row r="13" spans="1:17" ht="14.1" customHeight="1" x14ac:dyDescent="0.2">
      <c r="A13" s="1695"/>
      <c r="B13" s="1696"/>
      <c r="C13" s="1013">
        <f t="shared" si="0"/>
        <v>0</v>
      </c>
      <c r="D13" s="1688"/>
      <c r="E13" s="1689"/>
      <c r="F13" s="1014">
        <f t="shared" si="1"/>
        <v>0</v>
      </c>
      <c r="Q13" s="38"/>
    </row>
    <row r="14" spans="1:17" ht="14.1" customHeight="1" x14ac:dyDescent="0.2">
      <c r="A14" s="1695"/>
      <c r="B14" s="1696"/>
      <c r="C14" s="1013">
        <f t="shared" si="0"/>
        <v>0</v>
      </c>
      <c r="D14" s="1688"/>
      <c r="E14" s="1689"/>
      <c r="F14" s="1014">
        <f t="shared" si="1"/>
        <v>0</v>
      </c>
    </row>
    <row r="15" spans="1:17" ht="14.1" customHeight="1" x14ac:dyDescent="0.2">
      <c r="A15" s="1695"/>
      <c r="B15" s="1696"/>
      <c r="C15" s="1013">
        <f t="shared" si="0"/>
        <v>0</v>
      </c>
      <c r="D15" s="1688"/>
      <c r="E15" s="1689"/>
      <c r="F15" s="1014">
        <f t="shared" si="1"/>
        <v>0</v>
      </c>
    </row>
    <row r="16" spans="1:17" ht="14.1" customHeight="1" thickBot="1" x14ac:dyDescent="0.25">
      <c r="A16" s="1700"/>
      <c r="B16" s="1701"/>
      <c r="C16" s="1013">
        <f t="shared" si="0"/>
        <v>0</v>
      </c>
      <c r="D16" s="1690"/>
      <c r="E16" s="1691"/>
      <c r="F16" s="1014">
        <f t="shared" si="1"/>
        <v>0</v>
      </c>
    </row>
    <row r="17" spans="1:17" s="27" customFormat="1" ht="20.100000000000001" customHeight="1" thickBot="1" x14ac:dyDescent="0.3">
      <c r="A17" s="1692" t="s">
        <v>456</v>
      </c>
      <c r="B17" s="1693"/>
      <c r="C17" s="1693"/>
      <c r="D17" s="1693"/>
      <c r="E17" s="1694"/>
      <c r="F17" s="1015">
        <f>SUM(F9:F16)</f>
        <v>0</v>
      </c>
      <c r="G17"/>
      <c r="H17"/>
      <c r="I17"/>
      <c r="J17"/>
      <c r="K17"/>
      <c r="L17"/>
      <c r="M17"/>
      <c r="N17"/>
      <c r="O17"/>
    </row>
    <row r="18" spans="1:17" ht="13.5" thickBot="1" x14ac:dyDescent="0.25">
      <c r="A18" s="429"/>
      <c r="B18" s="429"/>
      <c r="C18" s="429"/>
      <c r="D18" s="453"/>
      <c r="E18" s="453"/>
      <c r="F18" s="453"/>
    </row>
    <row r="19" spans="1:17" s="96" customFormat="1" ht="24" customHeight="1" thickBot="1" x14ac:dyDescent="0.25">
      <c r="A19" s="1697" t="s">
        <v>757</v>
      </c>
      <c r="B19" s="1698"/>
      <c r="C19" s="1698"/>
      <c r="D19" s="1698"/>
      <c r="E19" s="1699"/>
      <c r="F19" s="502"/>
    </row>
    <row r="20" spans="1:17" ht="37.5" customHeight="1" thickBot="1" x14ac:dyDescent="0.25">
      <c r="A20" s="1680" t="s">
        <v>70</v>
      </c>
      <c r="B20" s="1681"/>
      <c r="C20" s="505" t="s">
        <v>83</v>
      </c>
      <c r="D20" s="1682" t="s">
        <v>84</v>
      </c>
      <c r="E20" s="1683"/>
      <c r="F20" s="416"/>
    </row>
    <row r="21" spans="1:17" ht="14.1" customHeight="1" x14ac:dyDescent="0.2">
      <c r="A21" s="1684"/>
      <c r="B21" s="1685"/>
      <c r="C21" s="1009"/>
      <c r="D21" s="1686"/>
      <c r="E21" s="1687"/>
      <c r="F21" s="416"/>
    </row>
    <row r="22" spans="1:17" ht="14.1" customHeight="1" x14ac:dyDescent="0.2">
      <c r="A22" s="1669"/>
      <c r="B22" s="1670"/>
      <c r="C22" s="1010"/>
      <c r="D22" s="1671"/>
      <c r="E22" s="1672"/>
      <c r="F22" s="416"/>
    </row>
    <row r="23" spans="1:17" ht="14.1" customHeight="1" x14ac:dyDescent="0.2">
      <c r="A23" s="1669"/>
      <c r="B23" s="1670"/>
      <c r="C23" s="1010"/>
      <c r="D23" s="1671"/>
      <c r="E23" s="1672"/>
      <c r="F23" s="416"/>
    </row>
    <row r="24" spans="1:17" ht="14.1" customHeight="1" x14ac:dyDescent="0.2">
      <c r="A24" s="1669"/>
      <c r="B24" s="1670"/>
      <c r="C24" s="1010"/>
      <c r="D24" s="1671"/>
      <c r="E24" s="1672"/>
      <c r="F24" s="416"/>
      <c r="Q24" s="38"/>
    </row>
    <row r="25" spans="1:17" ht="14.1" customHeight="1" x14ac:dyDescent="0.2">
      <c r="A25" s="1669"/>
      <c r="B25" s="1670"/>
      <c r="C25" s="1010"/>
      <c r="D25" s="1671"/>
      <c r="E25" s="1672"/>
      <c r="F25" s="416"/>
      <c r="Q25" s="38"/>
    </row>
    <row r="26" spans="1:17" ht="14.1" customHeight="1" x14ac:dyDescent="0.2">
      <c r="A26" s="1669"/>
      <c r="B26" s="1670"/>
      <c r="C26" s="1010"/>
      <c r="D26" s="1671"/>
      <c r="E26" s="1672"/>
      <c r="F26" s="416"/>
    </row>
    <row r="27" spans="1:17" ht="14.1" customHeight="1" x14ac:dyDescent="0.2">
      <c r="A27" s="1669"/>
      <c r="B27" s="1670"/>
      <c r="C27" s="1010"/>
      <c r="D27" s="1671"/>
      <c r="E27" s="1672"/>
      <c r="F27" s="416"/>
    </row>
    <row r="28" spans="1:17" ht="14.1" customHeight="1" thickBot="1" x14ac:dyDescent="0.25">
      <c r="A28" s="1673"/>
      <c r="B28" s="1674"/>
      <c r="C28" s="1011"/>
      <c r="D28" s="1675"/>
      <c r="E28" s="1676"/>
      <c r="F28" s="416"/>
    </row>
    <row r="29" spans="1:17" s="27" customFormat="1" ht="20.100000000000001" customHeight="1" thickBot="1" x14ac:dyDescent="0.3">
      <c r="A29" s="1665" t="s">
        <v>50</v>
      </c>
      <c r="B29" s="1666"/>
      <c r="C29" s="1012">
        <f>SUM(C21:D28)</f>
        <v>0</v>
      </c>
      <c r="D29" s="1667">
        <f>SUM(D21:E28)</f>
        <v>0</v>
      </c>
      <c r="E29" s="1668"/>
      <c r="F29" s="416"/>
      <c r="G29"/>
      <c r="H29"/>
      <c r="I29"/>
      <c r="J29"/>
      <c r="K29"/>
      <c r="L29"/>
      <c r="M29"/>
      <c r="N29"/>
      <c r="O29"/>
    </row>
    <row r="30" spans="1:17" ht="13.5" thickBot="1" x14ac:dyDescent="0.25"/>
    <row r="31" spans="1:17" s="96" customFormat="1" ht="24" customHeight="1" thickBot="1" x14ac:dyDescent="0.25">
      <c r="A31" s="1677" t="s">
        <v>756</v>
      </c>
      <c r="B31" s="1678"/>
      <c r="C31" s="1678"/>
      <c r="D31" s="1678"/>
      <c r="E31" s="1679"/>
      <c r="F31" s="502"/>
    </row>
    <row r="32" spans="1:17" ht="37.5" customHeight="1" thickBot="1" x14ac:dyDescent="0.25">
      <c r="A32" s="1680" t="s">
        <v>70</v>
      </c>
      <c r="B32" s="1681"/>
      <c r="C32" s="887" t="s">
        <v>758</v>
      </c>
      <c r="D32" s="1682" t="s">
        <v>759</v>
      </c>
      <c r="E32" s="1683"/>
      <c r="F32" s="416"/>
    </row>
    <row r="33" spans="1:17" ht="14.1" customHeight="1" x14ac:dyDescent="0.2">
      <c r="A33" s="1684"/>
      <c r="B33" s="1685"/>
      <c r="C33" s="1009"/>
      <c r="D33" s="1686"/>
      <c r="E33" s="1687"/>
      <c r="F33" s="416"/>
    </row>
    <row r="34" spans="1:17" ht="14.1" customHeight="1" x14ac:dyDescent="0.2">
      <c r="A34" s="1669"/>
      <c r="B34" s="1670"/>
      <c r="C34" s="1010"/>
      <c r="D34" s="1671"/>
      <c r="E34" s="1672"/>
      <c r="F34" s="416"/>
    </row>
    <row r="35" spans="1:17" ht="14.1" customHeight="1" x14ac:dyDescent="0.2">
      <c r="A35" s="1669"/>
      <c r="B35" s="1670"/>
      <c r="C35" s="1010"/>
      <c r="D35" s="1671"/>
      <c r="E35" s="1672"/>
      <c r="F35" s="416"/>
    </row>
    <row r="36" spans="1:17" ht="14.1" customHeight="1" x14ac:dyDescent="0.2">
      <c r="A36" s="1669"/>
      <c r="B36" s="1670"/>
      <c r="C36" s="1010"/>
      <c r="D36" s="1671"/>
      <c r="E36" s="1672"/>
      <c r="F36" s="416"/>
      <c r="Q36" s="38"/>
    </row>
    <row r="37" spans="1:17" ht="14.1" customHeight="1" x14ac:dyDescent="0.2">
      <c r="A37" s="1669"/>
      <c r="B37" s="1670"/>
      <c r="C37" s="1010"/>
      <c r="D37" s="1671"/>
      <c r="E37" s="1672"/>
      <c r="F37" s="416"/>
      <c r="Q37" s="38"/>
    </row>
    <row r="38" spans="1:17" ht="14.1" customHeight="1" x14ac:dyDescent="0.2">
      <c r="A38" s="1669"/>
      <c r="B38" s="1670"/>
      <c r="C38" s="1010"/>
      <c r="D38" s="1671"/>
      <c r="E38" s="1672"/>
      <c r="F38" s="416"/>
    </row>
    <row r="39" spans="1:17" ht="14.1" customHeight="1" x14ac:dyDescent="0.2">
      <c r="A39" s="1669"/>
      <c r="B39" s="1670"/>
      <c r="C39" s="1010"/>
      <c r="D39" s="1671"/>
      <c r="E39" s="1672"/>
      <c r="F39" s="416"/>
    </row>
    <row r="40" spans="1:17" ht="14.1" customHeight="1" thickBot="1" x14ac:dyDescent="0.25">
      <c r="A40" s="1673"/>
      <c r="B40" s="1674"/>
      <c r="C40" s="1011"/>
      <c r="D40" s="1675"/>
      <c r="E40" s="1676"/>
      <c r="F40" s="416"/>
    </row>
    <row r="41" spans="1:17" s="27" customFormat="1" ht="20.100000000000001" customHeight="1" thickBot="1" x14ac:dyDescent="0.3">
      <c r="A41" s="1665" t="s">
        <v>50</v>
      </c>
      <c r="B41" s="1666"/>
      <c r="C41" s="1012">
        <f>SUM(C33:D40)</f>
        <v>0</v>
      </c>
      <c r="D41" s="1667">
        <f>SUM(D33:E40)</f>
        <v>0</v>
      </c>
      <c r="E41" s="1668"/>
      <c r="F41" s="416"/>
      <c r="G41"/>
      <c r="H41"/>
      <c r="I41"/>
      <c r="J41"/>
      <c r="K41"/>
      <c r="L41"/>
      <c r="M41"/>
      <c r="N41"/>
      <c r="O41"/>
    </row>
  </sheetData>
  <sheetProtection sheet="1" objects="1" scenarios="1"/>
  <mergeCells count="67">
    <mergeCell ref="A1:F1"/>
    <mergeCell ref="B2:F2"/>
    <mergeCell ref="D8:E8"/>
    <mergeCell ref="A10:B10"/>
    <mergeCell ref="D10:E10"/>
    <mergeCell ref="B3:C3"/>
    <mergeCell ref="B4:C4"/>
    <mergeCell ref="E3:F3"/>
    <mergeCell ref="A7:F7"/>
    <mergeCell ref="A8:B8"/>
    <mergeCell ref="A9:B9"/>
    <mergeCell ref="D9:E9"/>
    <mergeCell ref="D12:E12"/>
    <mergeCell ref="D11:E11"/>
    <mergeCell ref="D16:E16"/>
    <mergeCell ref="A17:E17"/>
    <mergeCell ref="D22:E22"/>
    <mergeCell ref="A11:B11"/>
    <mergeCell ref="A19:E19"/>
    <mergeCell ref="D14:E14"/>
    <mergeCell ref="A16:B16"/>
    <mergeCell ref="A15:B15"/>
    <mergeCell ref="A14:B14"/>
    <mergeCell ref="A13:B13"/>
    <mergeCell ref="A12:B12"/>
    <mergeCell ref="D15:E15"/>
    <mergeCell ref="D13:E13"/>
    <mergeCell ref="A24:B24"/>
    <mergeCell ref="D24:E24"/>
    <mergeCell ref="A25:B25"/>
    <mergeCell ref="D25:E25"/>
    <mergeCell ref="A20:B20"/>
    <mergeCell ref="D20:E20"/>
    <mergeCell ref="A21:B21"/>
    <mergeCell ref="D21:E21"/>
    <mergeCell ref="A22:B22"/>
    <mergeCell ref="D23:E23"/>
    <mergeCell ref="A23:B23"/>
    <mergeCell ref="A26:B26"/>
    <mergeCell ref="D26:E26"/>
    <mergeCell ref="A27:B27"/>
    <mergeCell ref="D27:E27"/>
    <mergeCell ref="D29:E29"/>
    <mergeCell ref="A34:B34"/>
    <mergeCell ref="D34:E34"/>
    <mergeCell ref="A28:B28"/>
    <mergeCell ref="D28:E28"/>
    <mergeCell ref="A29:B29"/>
    <mergeCell ref="A31:E31"/>
    <mergeCell ref="A32:B32"/>
    <mergeCell ref="D32:E32"/>
    <mergeCell ref="A33:B33"/>
    <mergeCell ref="D33:E33"/>
    <mergeCell ref="A35:B35"/>
    <mergeCell ref="D35:E35"/>
    <mergeCell ref="A36:B36"/>
    <mergeCell ref="D36:E36"/>
    <mergeCell ref="A37:B37"/>
    <mergeCell ref="D37:E37"/>
    <mergeCell ref="A41:B41"/>
    <mergeCell ref="D41:E41"/>
    <mergeCell ref="A38:B38"/>
    <mergeCell ref="D38:E38"/>
    <mergeCell ref="A39:B39"/>
    <mergeCell ref="D39:E39"/>
    <mergeCell ref="A40:B40"/>
    <mergeCell ref="D40:E40"/>
  </mergeCells>
  <phoneticPr fontId="4" type="noConversion"/>
  <printOptions horizontalCentered="1"/>
  <pageMargins left="0" right="0" top="0.5" bottom="0.5" header="0.25" footer="0.25"/>
  <pageSetup scale="90" orientation="landscape" r:id="rId1"/>
  <headerFooter alignWithMargins="0">
    <oddFooter>&amp;L&amp;8&amp;F&amp;CPage &amp;P&amp;R&amp;8&amp;A</oddFooter>
  </headerFooter>
  <rowBreaks count="1" manualBreakCount="1">
    <brk id="15" max="16383"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1"/>
  <dimension ref="A1:U526"/>
  <sheetViews>
    <sheetView zoomScale="80" zoomScaleNormal="80" workbookViewId="0">
      <selection activeCell="H67" sqref="H67:L67"/>
    </sheetView>
  </sheetViews>
  <sheetFormatPr defaultRowHeight="12.75" x14ac:dyDescent="0.2"/>
  <cols>
    <col min="1" max="1" width="18.83203125" customWidth="1"/>
    <col min="2" max="3" width="12.83203125" style="2" customWidth="1"/>
    <col min="4" max="4" width="12.33203125" style="2" customWidth="1"/>
    <col min="5" max="5" width="12.83203125" style="2" customWidth="1"/>
    <col min="6" max="6" width="13.5" style="2" customWidth="1"/>
    <col min="7" max="7" width="11.1640625" style="2" customWidth="1"/>
    <col min="9" max="9" width="10.33203125" customWidth="1"/>
    <col min="10" max="10" width="15.83203125" customWidth="1"/>
    <col min="11" max="11" width="13" customWidth="1"/>
    <col min="12" max="12" width="12.1640625" customWidth="1"/>
    <col min="13" max="13" width="19.83203125" customWidth="1"/>
    <col min="14" max="21" width="9.83203125" style="7" customWidth="1"/>
    <col min="22" max="24" width="10.83203125" customWidth="1"/>
    <col min="25" max="26" width="9.83203125" customWidth="1"/>
  </cols>
  <sheetData>
    <row r="1" spans="1:21" ht="27.95" customHeight="1" thickBot="1" x14ac:dyDescent="0.25">
      <c r="A1" s="1455" t="s">
        <v>520</v>
      </c>
      <c r="B1" s="1456"/>
      <c r="C1" s="1456"/>
      <c r="D1" s="1456"/>
      <c r="E1" s="1456"/>
      <c r="F1" s="1456"/>
      <c r="G1" s="1456"/>
      <c r="H1" s="1456"/>
      <c r="I1" s="1456"/>
      <c r="J1" s="1456"/>
      <c r="K1" s="1456"/>
      <c r="L1" s="1457"/>
      <c r="N1" s="38"/>
      <c r="O1"/>
      <c r="P1"/>
      <c r="Q1"/>
      <c r="R1"/>
      <c r="S1"/>
      <c r="T1"/>
      <c r="U1"/>
    </row>
    <row r="2" spans="1:21" ht="16.149999999999999" customHeight="1" x14ac:dyDescent="0.2">
      <c r="A2" s="420" t="s">
        <v>48</v>
      </c>
      <c r="B2" s="1491" t="str">
        <f>IF('Instructions - READ FIRST'!$C$11="","",'Instructions - READ FIRST'!$C$11)</f>
        <v/>
      </c>
      <c r="C2" s="1491"/>
      <c r="D2" s="1491"/>
      <c r="E2" s="1491"/>
      <c r="F2" s="1491"/>
      <c r="G2" s="1491"/>
      <c r="H2" s="1491"/>
      <c r="I2" s="506" t="s">
        <v>1</v>
      </c>
      <c r="J2" s="1491" t="str">
        <f>IF('Instructions - READ FIRST'!$C$13="","",'Instructions - READ FIRST'!$C$13)</f>
        <v/>
      </c>
      <c r="K2" s="1491"/>
      <c r="L2" s="1540"/>
      <c r="N2" s="38"/>
      <c r="O2"/>
      <c r="P2"/>
      <c r="Q2"/>
      <c r="R2"/>
      <c r="S2"/>
      <c r="T2"/>
      <c r="U2"/>
    </row>
    <row r="3" spans="1:21" ht="16.149999999999999" customHeight="1" thickBot="1" x14ac:dyDescent="0.25">
      <c r="A3" s="422" t="s">
        <v>49</v>
      </c>
      <c r="B3" s="1539" t="str">
        <f>IF('Instructions - READ FIRST'!$C$12="","",'Instructions - READ FIRST'!$C$12)</f>
        <v/>
      </c>
      <c r="C3" s="1539"/>
      <c r="D3" s="507" t="s">
        <v>44</v>
      </c>
      <c r="E3" s="1539" t="str">
        <f>IF('Instructions - READ FIRST'!$C$17="","",'Instructions - READ FIRST'!$C$17)</f>
        <v/>
      </c>
      <c r="F3" s="1539"/>
      <c r="G3" s="1539"/>
      <c r="H3" s="1539"/>
      <c r="I3" s="508" t="s">
        <v>2</v>
      </c>
      <c r="J3" s="424" t="str">
        <f>IF('Instructions - READ FIRST'!$C$14="","",'Instructions - READ FIRST'!$C$14)</f>
        <v/>
      </c>
      <c r="K3" s="509" t="s">
        <v>79</v>
      </c>
      <c r="L3" s="510" t="str">
        <f>IF('Instructions - READ FIRST'!$C$15="","",'Instructions - READ FIRST'!$C$15)</f>
        <v/>
      </c>
      <c r="N3" s="38"/>
      <c r="O3"/>
      <c r="P3"/>
      <c r="Q3"/>
      <c r="R3"/>
      <c r="S3"/>
      <c r="T3"/>
      <c r="U3"/>
    </row>
    <row r="4" spans="1:21" ht="6" customHeight="1" thickBot="1" x14ac:dyDescent="0.25">
      <c r="A4" s="426"/>
      <c r="B4" s="426"/>
      <c r="C4" s="426"/>
      <c r="D4" s="426"/>
      <c r="E4" s="426"/>
      <c r="F4" s="427"/>
      <c r="G4" s="428"/>
      <c r="H4" s="426"/>
      <c r="I4" s="426"/>
      <c r="J4" s="426"/>
      <c r="K4" s="426"/>
      <c r="L4" s="426"/>
      <c r="N4"/>
      <c r="O4"/>
      <c r="P4"/>
      <c r="Q4"/>
      <c r="R4"/>
      <c r="S4"/>
      <c r="T4"/>
      <c r="U4"/>
    </row>
    <row r="5" spans="1:21" s="96" customFormat="1" ht="24" customHeight="1" thickBot="1" x14ac:dyDescent="0.25">
      <c r="A5" s="1503" t="s">
        <v>150</v>
      </c>
      <c r="B5" s="1504"/>
      <c r="C5" s="1504"/>
      <c r="D5" s="1504"/>
      <c r="E5" s="1504"/>
      <c r="F5" s="1504"/>
      <c r="G5" s="1504"/>
      <c r="H5" s="1504"/>
      <c r="I5" s="1504"/>
      <c r="J5" s="1504"/>
      <c r="K5" s="1504"/>
      <c r="L5" s="1505"/>
      <c r="N5" s="97"/>
    </row>
    <row r="6" spans="1:21" ht="24" customHeight="1" thickBot="1" x14ac:dyDescent="0.25">
      <c r="A6" s="1721" t="s">
        <v>521</v>
      </c>
      <c r="B6" s="1722"/>
      <c r="C6" s="1722"/>
      <c r="D6" s="1722"/>
      <c r="E6" s="1722"/>
      <c r="F6" s="1722"/>
      <c r="G6" s="1722"/>
      <c r="H6" s="1722"/>
      <c r="I6" s="1722"/>
      <c r="J6" s="1722"/>
      <c r="K6" s="1722"/>
      <c r="L6" s="1723"/>
      <c r="N6"/>
      <c r="O6"/>
      <c r="P6"/>
      <c r="Q6"/>
      <c r="R6"/>
      <c r="S6"/>
      <c r="T6"/>
      <c r="U6"/>
    </row>
    <row r="7" spans="1:21" ht="20.100000000000001" customHeight="1" thickBot="1" x14ac:dyDescent="0.25">
      <c r="A7" s="537" t="s">
        <v>68</v>
      </c>
      <c r="B7" s="443" t="s">
        <v>101</v>
      </c>
      <c r="C7" s="443" t="s">
        <v>29</v>
      </c>
      <c r="D7" s="443" t="s">
        <v>59</v>
      </c>
      <c r="E7" s="443" t="s">
        <v>72</v>
      </c>
      <c r="F7" s="443" t="s">
        <v>73</v>
      </c>
      <c r="G7" s="443" t="s">
        <v>69</v>
      </c>
      <c r="H7" s="443" t="s">
        <v>102</v>
      </c>
      <c r="I7" s="443" t="s">
        <v>103</v>
      </c>
      <c r="J7" s="1724" t="s">
        <v>93</v>
      </c>
      <c r="K7" s="1725"/>
      <c r="L7" s="1726"/>
      <c r="N7"/>
      <c r="O7"/>
      <c r="P7"/>
      <c r="Q7"/>
      <c r="R7"/>
      <c r="S7"/>
      <c r="T7"/>
      <c r="U7"/>
    </row>
    <row r="8" spans="1:21" ht="15.95" customHeight="1" x14ac:dyDescent="0.2">
      <c r="A8" s="538"/>
      <c r="B8" s="539"/>
      <c r="C8" s="540"/>
      <c r="D8" s="540"/>
      <c r="E8" s="1018">
        <f t="shared" ref="E8:E27" si="0">D8-C8</f>
        <v>0</v>
      </c>
      <c r="F8" s="1019"/>
      <c r="G8" s="1018" t="str">
        <f>IF(E8=0,"",ROUNDUP((E8/F8)+1,0))</f>
        <v/>
      </c>
      <c r="H8" s="1020"/>
      <c r="I8" s="1020"/>
      <c r="J8" s="1718"/>
      <c r="K8" s="1719"/>
      <c r="L8" s="1720"/>
      <c r="N8"/>
      <c r="O8"/>
      <c r="P8"/>
      <c r="Q8"/>
      <c r="R8"/>
      <c r="S8"/>
      <c r="T8"/>
      <c r="U8"/>
    </row>
    <row r="9" spans="1:21" ht="15.95" customHeight="1" x14ac:dyDescent="0.2">
      <c r="A9" s="541"/>
      <c r="B9" s="380"/>
      <c r="C9" s="542"/>
      <c r="D9" s="542"/>
      <c r="E9" s="1021">
        <f t="shared" si="0"/>
        <v>0</v>
      </c>
      <c r="F9" s="1022"/>
      <c r="G9" s="1021" t="str">
        <f t="shared" ref="G9:G27" si="1">IF(E9=0,"",ROUNDUP((E9/F9)+1,0))</f>
        <v/>
      </c>
      <c r="H9" s="1023"/>
      <c r="I9" s="1023"/>
      <c r="J9" s="1715"/>
      <c r="K9" s="1716"/>
      <c r="L9" s="1717"/>
      <c r="N9"/>
      <c r="O9"/>
      <c r="P9"/>
      <c r="Q9"/>
      <c r="R9"/>
      <c r="S9"/>
      <c r="T9"/>
      <c r="U9"/>
    </row>
    <row r="10" spans="1:21" ht="15.95" customHeight="1" x14ac:dyDescent="0.2">
      <c r="A10" s="541"/>
      <c r="B10" s="380"/>
      <c r="C10" s="542"/>
      <c r="D10" s="542"/>
      <c r="E10" s="1021">
        <f t="shared" si="0"/>
        <v>0</v>
      </c>
      <c r="F10" s="1022"/>
      <c r="G10" s="1021" t="str">
        <f t="shared" si="1"/>
        <v/>
      </c>
      <c r="H10" s="1023"/>
      <c r="I10" s="1023"/>
      <c r="J10" s="1715"/>
      <c r="K10" s="1716"/>
      <c r="L10" s="1717"/>
      <c r="N10"/>
      <c r="O10"/>
      <c r="P10"/>
      <c r="Q10"/>
      <c r="R10"/>
      <c r="S10"/>
      <c r="T10"/>
      <c r="U10"/>
    </row>
    <row r="11" spans="1:21" ht="15.95" customHeight="1" x14ac:dyDescent="0.2">
      <c r="A11" s="541"/>
      <c r="B11" s="380"/>
      <c r="C11" s="542"/>
      <c r="D11" s="542"/>
      <c r="E11" s="1021">
        <f t="shared" si="0"/>
        <v>0</v>
      </c>
      <c r="F11" s="1022"/>
      <c r="G11" s="1021" t="str">
        <f t="shared" si="1"/>
        <v/>
      </c>
      <c r="H11" s="1023"/>
      <c r="I11" s="1023"/>
      <c r="J11" s="1715"/>
      <c r="K11" s="1716"/>
      <c r="L11" s="1717"/>
      <c r="N11"/>
      <c r="O11"/>
      <c r="P11"/>
      <c r="Q11"/>
      <c r="R11"/>
      <c r="S11"/>
      <c r="T11"/>
      <c r="U11"/>
    </row>
    <row r="12" spans="1:21" ht="15.95" customHeight="1" x14ac:dyDescent="0.2">
      <c r="A12" s="541"/>
      <c r="B12" s="380"/>
      <c r="C12" s="542"/>
      <c r="D12" s="542"/>
      <c r="E12" s="1021">
        <f t="shared" si="0"/>
        <v>0</v>
      </c>
      <c r="F12" s="1022"/>
      <c r="G12" s="1021" t="str">
        <f t="shared" si="1"/>
        <v/>
      </c>
      <c r="H12" s="1023"/>
      <c r="I12" s="1023"/>
      <c r="J12" s="1715"/>
      <c r="K12" s="1716"/>
      <c r="L12" s="1717"/>
      <c r="N12"/>
      <c r="O12"/>
      <c r="P12"/>
      <c r="Q12"/>
      <c r="R12"/>
      <c r="S12"/>
      <c r="T12"/>
      <c r="U12"/>
    </row>
    <row r="13" spans="1:21" ht="15.95" customHeight="1" x14ac:dyDescent="0.2">
      <c r="A13" s="541"/>
      <c r="B13" s="380"/>
      <c r="C13" s="542"/>
      <c r="D13" s="542"/>
      <c r="E13" s="1021">
        <f t="shared" si="0"/>
        <v>0</v>
      </c>
      <c r="F13" s="1022"/>
      <c r="G13" s="1021" t="str">
        <f t="shared" si="1"/>
        <v/>
      </c>
      <c r="H13" s="1023"/>
      <c r="I13" s="1023"/>
      <c r="J13" s="1715"/>
      <c r="K13" s="1716"/>
      <c r="L13" s="1717"/>
      <c r="N13"/>
      <c r="O13"/>
      <c r="P13"/>
      <c r="Q13"/>
      <c r="R13"/>
      <c r="S13"/>
      <c r="T13"/>
      <c r="U13"/>
    </row>
    <row r="14" spans="1:21" ht="15.95" customHeight="1" x14ac:dyDescent="0.2">
      <c r="A14" s="541"/>
      <c r="B14" s="380"/>
      <c r="C14" s="542"/>
      <c r="D14" s="542"/>
      <c r="E14" s="1021">
        <f>D14-C14</f>
        <v>0</v>
      </c>
      <c r="F14" s="1022"/>
      <c r="G14" s="1021" t="str">
        <f>IF(E14=0,"",ROUNDUP((E14/F14)+1,0))</f>
        <v/>
      </c>
      <c r="H14" s="1023"/>
      <c r="I14" s="1023"/>
      <c r="J14" s="1715"/>
      <c r="K14" s="1716"/>
      <c r="L14" s="1717"/>
      <c r="N14"/>
      <c r="O14"/>
      <c r="P14"/>
      <c r="Q14"/>
      <c r="R14"/>
      <c r="S14"/>
      <c r="T14"/>
      <c r="U14"/>
    </row>
    <row r="15" spans="1:21" ht="15.95" customHeight="1" x14ac:dyDescent="0.2">
      <c r="A15" s="541"/>
      <c r="B15" s="380"/>
      <c r="C15" s="542"/>
      <c r="D15" s="542"/>
      <c r="E15" s="1021">
        <f t="shared" si="0"/>
        <v>0</v>
      </c>
      <c r="F15" s="1022"/>
      <c r="G15" s="1021" t="str">
        <f t="shared" si="1"/>
        <v/>
      </c>
      <c r="H15" s="1023"/>
      <c r="I15" s="1023"/>
      <c r="J15" s="1715"/>
      <c r="K15" s="1716"/>
      <c r="L15" s="1717"/>
      <c r="N15"/>
      <c r="O15"/>
      <c r="P15"/>
      <c r="Q15"/>
      <c r="R15"/>
      <c r="S15"/>
      <c r="T15"/>
      <c r="U15"/>
    </row>
    <row r="16" spans="1:21" ht="15.95" customHeight="1" x14ac:dyDescent="0.2">
      <c r="A16" s="541"/>
      <c r="B16" s="380"/>
      <c r="C16" s="542"/>
      <c r="D16" s="542"/>
      <c r="E16" s="1021">
        <f t="shared" si="0"/>
        <v>0</v>
      </c>
      <c r="F16" s="1022"/>
      <c r="G16" s="1021" t="str">
        <f t="shared" si="1"/>
        <v/>
      </c>
      <c r="H16" s="1023"/>
      <c r="I16" s="1023"/>
      <c r="J16" s="1715"/>
      <c r="K16" s="1716"/>
      <c r="L16" s="1717"/>
      <c r="N16"/>
      <c r="O16"/>
      <c r="P16"/>
      <c r="Q16"/>
      <c r="R16"/>
      <c r="S16"/>
      <c r="T16"/>
      <c r="U16"/>
    </row>
    <row r="17" spans="1:21" ht="15.95" customHeight="1" x14ac:dyDescent="0.2">
      <c r="A17" s="541"/>
      <c r="B17" s="380"/>
      <c r="C17" s="542"/>
      <c r="D17" s="542"/>
      <c r="E17" s="1021">
        <f>D17-C17</f>
        <v>0</v>
      </c>
      <c r="F17" s="1022"/>
      <c r="G17" s="1021" t="str">
        <f>IF(E17=0,"",ROUNDUP((E17/F17)+1,0))</f>
        <v/>
      </c>
      <c r="H17" s="1023"/>
      <c r="I17" s="1023"/>
      <c r="J17" s="1715"/>
      <c r="K17" s="1716"/>
      <c r="L17" s="1717"/>
      <c r="N17"/>
      <c r="O17"/>
      <c r="P17"/>
      <c r="Q17"/>
      <c r="R17"/>
      <c r="S17"/>
      <c r="T17"/>
      <c r="U17"/>
    </row>
    <row r="18" spans="1:21" ht="15.95" customHeight="1" x14ac:dyDescent="0.2">
      <c r="A18" s="541"/>
      <c r="B18" s="380"/>
      <c r="C18" s="542"/>
      <c r="D18" s="542"/>
      <c r="E18" s="1021">
        <f t="shared" si="0"/>
        <v>0</v>
      </c>
      <c r="F18" s="1022"/>
      <c r="G18" s="1021" t="str">
        <f t="shared" si="1"/>
        <v/>
      </c>
      <c r="H18" s="1023"/>
      <c r="I18" s="1023"/>
      <c r="J18" s="1715"/>
      <c r="K18" s="1716"/>
      <c r="L18" s="1717"/>
      <c r="N18"/>
      <c r="O18"/>
      <c r="P18"/>
      <c r="Q18"/>
      <c r="R18"/>
      <c r="S18"/>
      <c r="T18"/>
      <c r="U18"/>
    </row>
    <row r="19" spans="1:21" ht="15.95" customHeight="1" x14ac:dyDescent="0.2">
      <c r="A19" s="541"/>
      <c r="B19" s="380"/>
      <c r="C19" s="542"/>
      <c r="D19" s="542"/>
      <c r="E19" s="1021">
        <f t="shared" si="0"/>
        <v>0</v>
      </c>
      <c r="F19" s="1022"/>
      <c r="G19" s="1021" t="str">
        <f t="shared" si="1"/>
        <v/>
      </c>
      <c r="H19" s="1023"/>
      <c r="I19" s="1023"/>
      <c r="J19" s="1715"/>
      <c r="K19" s="1716"/>
      <c r="L19" s="1717"/>
      <c r="N19"/>
      <c r="O19"/>
      <c r="P19"/>
      <c r="Q19"/>
      <c r="R19"/>
      <c r="S19"/>
      <c r="T19"/>
      <c r="U19"/>
    </row>
    <row r="20" spans="1:21" ht="15.95" customHeight="1" x14ac:dyDescent="0.2">
      <c r="A20" s="541"/>
      <c r="B20" s="380"/>
      <c r="C20" s="542"/>
      <c r="D20" s="542"/>
      <c r="E20" s="1021">
        <f t="shared" si="0"/>
        <v>0</v>
      </c>
      <c r="F20" s="1022"/>
      <c r="G20" s="1021" t="str">
        <f t="shared" si="1"/>
        <v/>
      </c>
      <c r="H20" s="1023"/>
      <c r="I20" s="1023"/>
      <c r="J20" s="1715"/>
      <c r="K20" s="1716"/>
      <c r="L20" s="1717"/>
      <c r="N20"/>
      <c r="O20"/>
      <c r="P20"/>
      <c r="Q20"/>
      <c r="R20"/>
      <c r="S20"/>
      <c r="T20"/>
      <c r="U20"/>
    </row>
    <row r="21" spans="1:21" ht="15.95" customHeight="1" x14ac:dyDescent="0.2">
      <c r="A21" s="541"/>
      <c r="B21" s="380"/>
      <c r="C21" s="542"/>
      <c r="D21" s="542"/>
      <c r="E21" s="1021">
        <f t="shared" si="0"/>
        <v>0</v>
      </c>
      <c r="F21" s="1022"/>
      <c r="G21" s="1021" t="str">
        <f t="shared" si="1"/>
        <v/>
      </c>
      <c r="H21" s="1023"/>
      <c r="I21" s="1023"/>
      <c r="J21" s="1715"/>
      <c r="K21" s="1716"/>
      <c r="L21" s="1717"/>
      <c r="N21"/>
      <c r="O21"/>
      <c r="P21"/>
      <c r="Q21"/>
      <c r="R21"/>
      <c r="S21"/>
      <c r="T21"/>
      <c r="U21"/>
    </row>
    <row r="22" spans="1:21" ht="15.95" customHeight="1" x14ac:dyDescent="0.2">
      <c r="A22" s="541"/>
      <c r="B22" s="380"/>
      <c r="C22" s="542"/>
      <c r="D22" s="542"/>
      <c r="E22" s="1021">
        <f t="shared" si="0"/>
        <v>0</v>
      </c>
      <c r="F22" s="1022"/>
      <c r="G22" s="1021" t="str">
        <f t="shared" si="1"/>
        <v/>
      </c>
      <c r="H22" s="1023"/>
      <c r="I22" s="1023"/>
      <c r="J22" s="1715"/>
      <c r="K22" s="1716"/>
      <c r="L22" s="1717"/>
      <c r="N22"/>
      <c r="O22"/>
      <c r="P22"/>
      <c r="Q22"/>
      <c r="R22"/>
      <c r="S22"/>
      <c r="T22"/>
      <c r="U22"/>
    </row>
    <row r="23" spans="1:21" ht="15.95" customHeight="1" x14ac:dyDescent="0.2">
      <c r="A23" s="541"/>
      <c r="B23" s="380"/>
      <c r="C23" s="542"/>
      <c r="D23" s="542"/>
      <c r="E23" s="1021">
        <f t="shared" si="0"/>
        <v>0</v>
      </c>
      <c r="F23" s="1022"/>
      <c r="G23" s="1021" t="str">
        <f t="shared" si="1"/>
        <v/>
      </c>
      <c r="H23" s="1023"/>
      <c r="I23" s="1023"/>
      <c r="J23" s="1715"/>
      <c r="K23" s="1716"/>
      <c r="L23" s="1717"/>
      <c r="N23"/>
      <c r="O23"/>
      <c r="P23"/>
      <c r="Q23"/>
      <c r="R23"/>
      <c r="S23"/>
      <c r="T23"/>
      <c r="U23"/>
    </row>
    <row r="24" spans="1:21" ht="15.95" customHeight="1" x14ac:dyDescent="0.2">
      <c r="A24" s="541"/>
      <c r="B24" s="380"/>
      <c r="C24" s="542"/>
      <c r="D24" s="542"/>
      <c r="E24" s="1021">
        <f>D24-C24</f>
        <v>0</v>
      </c>
      <c r="F24" s="1022"/>
      <c r="G24" s="1021" t="str">
        <f>IF(E24=0,"",ROUNDUP((E24/F24)+1,0))</f>
        <v/>
      </c>
      <c r="H24" s="1023"/>
      <c r="I24" s="1023"/>
      <c r="J24" s="1715"/>
      <c r="K24" s="1716"/>
      <c r="L24" s="1717"/>
      <c r="N24"/>
      <c r="O24"/>
      <c r="P24"/>
      <c r="Q24"/>
      <c r="R24"/>
      <c r="S24"/>
      <c r="T24"/>
      <c r="U24"/>
    </row>
    <row r="25" spans="1:21" ht="15.95" customHeight="1" x14ac:dyDescent="0.2">
      <c r="A25" s="541"/>
      <c r="B25" s="380"/>
      <c r="C25" s="542"/>
      <c r="D25" s="542"/>
      <c r="E25" s="1021">
        <f t="shared" si="0"/>
        <v>0</v>
      </c>
      <c r="F25" s="1022"/>
      <c r="G25" s="1021" t="str">
        <f t="shared" si="1"/>
        <v/>
      </c>
      <c r="H25" s="1024"/>
      <c r="I25" s="1023"/>
      <c r="J25" s="1715"/>
      <c r="K25" s="1716"/>
      <c r="L25" s="1717"/>
      <c r="N25"/>
      <c r="O25"/>
      <c r="P25"/>
      <c r="Q25"/>
      <c r="R25"/>
      <c r="S25"/>
      <c r="T25"/>
      <c r="U25"/>
    </row>
    <row r="26" spans="1:21" ht="15.95" customHeight="1" x14ac:dyDescent="0.2">
      <c r="A26" s="541"/>
      <c r="B26" s="380"/>
      <c r="C26" s="542"/>
      <c r="D26" s="542"/>
      <c r="E26" s="1021">
        <f t="shared" si="0"/>
        <v>0</v>
      </c>
      <c r="F26" s="1022"/>
      <c r="G26" s="1021" t="str">
        <f t="shared" si="1"/>
        <v/>
      </c>
      <c r="H26" s="1024"/>
      <c r="I26" s="1023"/>
      <c r="J26" s="1715"/>
      <c r="K26" s="1716"/>
      <c r="L26" s="1717"/>
      <c r="N26"/>
      <c r="O26"/>
      <c r="P26"/>
      <c r="Q26"/>
      <c r="R26"/>
      <c r="S26"/>
      <c r="T26"/>
      <c r="U26"/>
    </row>
    <row r="27" spans="1:21" ht="15.95" customHeight="1" thickBot="1" x14ac:dyDescent="0.25">
      <c r="A27" s="543"/>
      <c r="B27" s="544"/>
      <c r="C27" s="545"/>
      <c r="D27" s="545"/>
      <c r="E27" s="987">
        <f t="shared" si="0"/>
        <v>0</v>
      </c>
      <c r="F27" s="1025"/>
      <c r="G27" s="987" t="str">
        <f t="shared" si="1"/>
        <v/>
      </c>
      <c r="H27" s="1026"/>
      <c r="I27" s="1026"/>
      <c r="J27" s="1736"/>
      <c r="K27" s="1737"/>
      <c r="L27" s="1738"/>
      <c r="N27"/>
      <c r="O27"/>
      <c r="P27"/>
      <c r="Q27"/>
      <c r="R27"/>
      <c r="S27"/>
      <c r="T27"/>
      <c r="U27"/>
    </row>
    <row r="28" spans="1:21" ht="19.5" thickBot="1" x14ac:dyDescent="0.35">
      <c r="A28" s="416"/>
      <c r="B28" s="416"/>
      <c r="C28" s="416"/>
      <c r="D28" s="416"/>
      <c r="E28" s="416"/>
      <c r="F28" s="416"/>
      <c r="G28" s="416"/>
      <c r="H28" s="416"/>
      <c r="I28" s="1742" t="s">
        <v>239</v>
      </c>
      <c r="J28" s="1742"/>
      <c r="K28" s="1742"/>
      <c r="L28" s="512" t="s">
        <v>28</v>
      </c>
      <c r="N28" s="38"/>
      <c r="O28"/>
      <c r="P28"/>
      <c r="Q28"/>
      <c r="R28"/>
      <c r="S28"/>
      <c r="T28"/>
      <c r="U28"/>
    </row>
    <row r="29" spans="1:21" ht="19.5" thickBot="1" x14ac:dyDescent="0.25">
      <c r="A29" s="389"/>
      <c r="B29" s="382"/>
      <c r="C29" s="382"/>
      <c r="D29" s="382"/>
      <c r="E29" s="382"/>
      <c r="F29" s="513"/>
      <c r="G29" s="514" t="s">
        <v>180</v>
      </c>
      <c r="H29" s="1027">
        <f>SUM(H8:H27)</f>
        <v>0</v>
      </c>
      <c r="I29" s="515" t="s">
        <v>238</v>
      </c>
      <c r="J29" s="516">
        <v>0.1</v>
      </c>
      <c r="K29" s="517" t="s">
        <v>94</v>
      </c>
      <c r="L29" s="1027">
        <f>ROUNDUP((H29*(1+J29)),0.5)</f>
        <v>0</v>
      </c>
      <c r="N29"/>
      <c r="O29"/>
      <c r="P29"/>
      <c r="Q29"/>
      <c r="R29"/>
      <c r="S29"/>
      <c r="T29"/>
      <c r="U29"/>
    </row>
    <row r="30" spans="1:21" s="36" customFormat="1" ht="18" customHeight="1" thickBot="1" x14ac:dyDescent="0.25">
      <c r="A30" s="389"/>
      <c r="B30" s="382"/>
      <c r="C30" s="382"/>
      <c r="D30" s="382"/>
      <c r="E30" s="382"/>
      <c r="F30" s="518"/>
      <c r="G30" s="519"/>
      <c r="H30" s="520"/>
      <c r="I30" s="521"/>
      <c r="J30" s="385"/>
      <c r="K30" s="522"/>
      <c r="L30" s="522"/>
    </row>
    <row r="31" spans="1:21" s="96" customFormat="1" ht="24.95" customHeight="1" thickBot="1" x14ac:dyDescent="0.25">
      <c r="A31" s="1730" t="s">
        <v>902</v>
      </c>
      <c r="B31" s="1731"/>
      <c r="C31" s="1731"/>
      <c r="D31" s="1731"/>
      <c r="E31" s="1731"/>
      <c r="F31" s="1731"/>
      <c r="G31" s="1731"/>
      <c r="H31" s="1731"/>
      <c r="I31" s="1731"/>
      <c r="J31" s="1731"/>
      <c r="K31" s="1731"/>
      <c r="L31" s="1732"/>
      <c r="N31" s="97"/>
    </row>
    <row r="32" spans="1:21" s="96" customFormat="1" ht="20.100000000000001" customHeight="1" thickBot="1" x14ac:dyDescent="0.25">
      <c r="A32" s="537" t="s">
        <v>68</v>
      </c>
      <c r="B32" s="443" t="s">
        <v>101</v>
      </c>
      <c r="C32" s="443" t="s">
        <v>422</v>
      </c>
      <c r="D32" s="1745" t="s">
        <v>423</v>
      </c>
      <c r="E32" s="1746"/>
      <c r="F32" s="1746"/>
      <c r="G32" s="1746"/>
      <c r="H32" s="1746"/>
      <c r="I32" s="1746"/>
      <c r="J32" s="1746"/>
      <c r="K32" s="1746"/>
      <c r="L32" s="1747"/>
    </row>
    <row r="33" spans="1:21" ht="15.95" customHeight="1" x14ac:dyDescent="0.2">
      <c r="A33" s="538"/>
      <c r="B33" s="539"/>
      <c r="C33" s="1019"/>
      <c r="D33" s="1748"/>
      <c r="E33" s="1749"/>
      <c r="F33" s="1749"/>
      <c r="G33" s="1749"/>
      <c r="H33" s="1749"/>
      <c r="I33" s="1749"/>
      <c r="J33" s="1749"/>
      <c r="K33" s="1749"/>
      <c r="L33" s="1750"/>
      <c r="N33"/>
      <c r="O33"/>
      <c r="P33"/>
      <c r="Q33"/>
      <c r="R33"/>
      <c r="S33"/>
      <c r="T33"/>
      <c r="U33"/>
    </row>
    <row r="34" spans="1:21" ht="15.95" customHeight="1" x14ac:dyDescent="0.2">
      <c r="A34" s="541"/>
      <c r="B34" s="380"/>
      <c r="C34" s="1022"/>
      <c r="D34" s="1727"/>
      <c r="E34" s="1728"/>
      <c r="F34" s="1728"/>
      <c r="G34" s="1728"/>
      <c r="H34" s="1728"/>
      <c r="I34" s="1728"/>
      <c r="J34" s="1728"/>
      <c r="K34" s="1728"/>
      <c r="L34" s="1729"/>
      <c r="N34"/>
      <c r="O34"/>
      <c r="P34"/>
      <c r="Q34"/>
      <c r="R34"/>
      <c r="S34"/>
      <c r="T34"/>
      <c r="U34"/>
    </row>
    <row r="35" spans="1:21" ht="15.95" customHeight="1" x14ac:dyDescent="0.2">
      <c r="A35" s="541"/>
      <c r="B35" s="380"/>
      <c r="C35" s="1022"/>
      <c r="D35" s="1727"/>
      <c r="E35" s="1728"/>
      <c r="F35" s="1728"/>
      <c r="G35" s="1728"/>
      <c r="H35" s="1728"/>
      <c r="I35" s="1728"/>
      <c r="J35" s="1728"/>
      <c r="K35" s="1728"/>
      <c r="L35" s="1729"/>
      <c r="N35"/>
      <c r="O35"/>
      <c r="P35"/>
      <c r="Q35"/>
      <c r="R35"/>
      <c r="S35"/>
      <c r="T35"/>
      <c r="U35"/>
    </row>
    <row r="36" spans="1:21" ht="15.95" customHeight="1" x14ac:dyDescent="0.2">
      <c r="A36" s="541"/>
      <c r="B36" s="380"/>
      <c r="C36" s="1022"/>
      <c r="D36" s="1727"/>
      <c r="E36" s="1728"/>
      <c r="F36" s="1728"/>
      <c r="G36" s="1728"/>
      <c r="H36" s="1728"/>
      <c r="I36" s="1728"/>
      <c r="J36" s="1728"/>
      <c r="K36" s="1728"/>
      <c r="L36" s="1729"/>
      <c r="N36"/>
      <c r="O36"/>
      <c r="P36"/>
      <c r="Q36"/>
      <c r="R36"/>
      <c r="S36"/>
      <c r="T36"/>
      <c r="U36"/>
    </row>
    <row r="37" spans="1:21" ht="15.95" customHeight="1" x14ac:dyDescent="0.2">
      <c r="A37" s="541"/>
      <c r="B37" s="380"/>
      <c r="C37" s="1022"/>
      <c r="D37" s="1727"/>
      <c r="E37" s="1728"/>
      <c r="F37" s="1728"/>
      <c r="G37" s="1728"/>
      <c r="H37" s="1728"/>
      <c r="I37" s="1728"/>
      <c r="J37" s="1728"/>
      <c r="K37" s="1728"/>
      <c r="L37" s="1729"/>
      <c r="N37"/>
      <c r="O37"/>
      <c r="P37"/>
      <c r="Q37"/>
      <c r="R37"/>
      <c r="S37"/>
      <c r="T37"/>
      <c r="U37"/>
    </row>
    <row r="38" spans="1:21" ht="15.95" customHeight="1" x14ac:dyDescent="0.2">
      <c r="A38" s="541"/>
      <c r="B38" s="380"/>
      <c r="C38" s="1022"/>
      <c r="D38" s="1727"/>
      <c r="E38" s="1728"/>
      <c r="F38" s="1728"/>
      <c r="G38" s="1728"/>
      <c r="H38" s="1728"/>
      <c r="I38" s="1728"/>
      <c r="J38" s="1728"/>
      <c r="K38" s="1728"/>
      <c r="L38" s="1729"/>
      <c r="N38"/>
      <c r="O38"/>
      <c r="P38"/>
      <c r="Q38"/>
      <c r="R38"/>
      <c r="S38"/>
      <c r="T38"/>
      <c r="U38"/>
    </row>
    <row r="39" spans="1:21" ht="15.95" customHeight="1" x14ac:dyDescent="0.2">
      <c r="A39" s="541"/>
      <c r="B39" s="380"/>
      <c r="C39" s="1022"/>
      <c r="D39" s="1727"/>
      <c r="E39" s="1728"/>
      <c r="F39" s="1728"/>
      <c r="G39" s="1728"/>
      <c r="H39" s="1728"/>
      <c r="I39" s="1728"/>
      <c r="J39" s="1728"/>
      <c r="K39" s="1728"/>
      <c r="L39" s="1729"/>
      <c r="N39"/>
      <c r="O39"/>
      <c r="P39"/>
      <c r="Q39"/>
      <c r="R39"/>
      <c r="S39"/>
      <c r="T39"/>
      <c r="U39"/>
    </row>
    <row r="40" spans="1:21" ht="15.95" customHeight="1" x14ac:dyDescent="0.2">
      <c r="A40" s="541"/>
      <c r="B40" s="380"/>
      <c r="C40" s="1022"/>
      <c r="D40" s="1727"/>
      <c r="E40" s="1728"/>
      <c r="F40" s="1728"/>
      <c r="G40" s="1728"/>
      <c r="H40" s="1728"/>
      <c r="I40" s="1728"/>
      <c r="J40" s="1728"/>
      <c r="K40" s="1728"/>
      <c r="L40" s="1729"/>
      <c r="N40"/>
      <c r="O40"/>
      <c r="P40"/>
      <c r="Q40"/>
      <c r="R40"/>
      <c r="S40"/>
      <c r="T40"/>
      <c r="U40"/>
    </row>
    <row r="41" spans="1:21" ht="15.95" customHeight="1" x14ac:dyDescent="0.2">
      <c r="A41" s="541"/>
      <c r="B41" s="380"/>
      <c r="C41" s="1022"/>
      <c r="D41" s="1727"/>
      <c r="E41" s="1728"/>
      <c r="F41" s="1728"/>
      <c r="G41" s="1728"/>
      <c r="H41" s="1728"/>
      <c r="I41" s="1728"/>
      <c r="J41" s="1728"/>
      <c r="K41" s="1728"/>
      <c r="L41" s="1729"/>
      <c r="N41"/>
      <c r="O41"/>
      <c r="P41"/>
      <c r="Q41"/>
      <c r="R41"/>
      <c r="S41"/>
      <c r="T41"/>
      <c r="U41"/>
    </row>
    <row r="42" spans="1:21" ht="15.95" customHeight="1" x14ac:dyDescent="0.2">
      <c r="A42" s="541"/>
      <c r="B42" s="380"/>
      <c r="C42" s="1022"/>
      <c r="D42" s="1727"/>
      <c r="E42" s="1728"/>
      <c r="F42" s="1728"/>
      <c r="G42" s="1728"/>
      <c r="H42" s="1728"/>
      <c r="I42" s="1728"/>
      <c r="J42" s="1728"/>
      <c r="K42" s="1728"/>
      <c r="L42" s="1729"/>
      <c r="N42"/>
      <c r="O42"/>
      <c r="P42"/>
      <c r="Q42"/>
      <c r="R42"/>
      <c r="S42"/>
      <c r="T42"/>
      <c r="U42"/>
    </row>
    <row r="43" spans="1:21" ht="15.95" customHeight="1" thickBot="1" x14ac:dyDescent="0.25">
      <c r="A43" s="543"/>
      <c r="B43" s="544"/>
      <c r="C43" s="1025"/>
      <c r="D43" s="1739"/>
      <c r="E43" s="1740"/>
      <c r="F43" s="1740"/>
      <c r="G43" s="1740"/>
      <c r="H43" s="1740"/>
      <c r="I43" s="1740"/>
      <c r="J43" s="1740"/>
      <c r="K43" s="1740"/>
      <c r="L43" s="1741"/>
      <c r="N43"/>
      <c r="O43"/>
      <c r="P43"/>
      <c r="Q43"/>
      <c r="R43"/>
      <c r="S43"/>
      <c r="T43"/>
      <c r="U43"/>
    </row>
    <row r="44" spans="1:21" ht="3.95" customHeight="1" thickBot="1" x14ac:dyDescent="0.35">
      <c r="A44" s="416"/>
      <c r="B44" s="416"/>
      <c r="C44" s="523"/>
      <c r="D44" s="416"/>
      <c r="E44" s="416"/>
      <c r="F44" s="416"/>
      <c r="G44" s="416"/>
      <c r="H44" s="416"/>
      <c r="I44" s="416"/>
      <c r="J44" s="416"/>
      <c r="K44" s="416"/>
      <c r="L44" s="416"/>
      <c r="N44" s="38"/>
      <c r="O44"/>
      <c r="P44"/>
      <c r="Q44"/>
      <c r="R44"/>
      <c r="S44"/>
      <c r="T44"/>
      <c r="U44"/>
    </row>
    <row r="45" spans="1:21" ht="19.5" thickBot="1" x14ac:dyDescent="0.35">
      <c r="A45" s="389"/>
      <c r="B45" s="524" t="s">
        <v>28</v>
      </c>
      <c r="C45" s="1028">
        <f>SUM(C33:C43)</f>
        <v>0</v>
      </c>
      <c r="D45" s="525" t="s">
        <v>71</v>
      </c>
      <c r="E45" s="382"/>
      <c r="F45" s="416"/>
      <c r="G45" s="416"/>
      <c r="H45" s="416"/>
      <c r="I45" s="416"/>
      <c r="J45" s="416"/>
      <c r="K45" s="416"/>
      <c r="L45" s="416"/>
      <c r="N45"/>
      <c r="O45"/>
      <c r="P45"/>
      <c r="Q45"/>
      <c r="R45"/>
      <c r="S45"/>
      <c r="T45"/>
      <c r="U45"/>
    </row>
    <row r="46" spans="1:21" ht="18" thickBot="1" x14ac:dyDescent="0.25">
      <c r="A46" s="389"/>
      <c r="B46" s="382"/>
      <c r="C46" s="382"/>
      <c r="D46" s="382"/>
      <c r="E46" s="382"/>
      <c r="F46" s="513"/>
      <c r="G46" s="514"/>
      <c r="H46" s="416"/>
      <c r="I46" s="416"/>
      <c r="J46" s="416"/>
      <c r="K46" s="416"/>
      <c r="L46" s="416"/>
      <c r="N46"/>
      <c r="O46"/>
      <c r="P46"/>
      <c r="Q46"/>
      <c r="R46"/>
      <c r="S46"/>
      <c r="T46"/>
      <c r="U46"/>
    </row>
    <row r="47" spans="1:21" s="96" customFormat="1" ht="24.95" customHeight="1" thickBot="1" x14ac:dyDescent="0.25">
      <c r="A47" s="1733" t="s">
        <v>901</v>
      </c>
      <c r="B47" s="1734"/>
      <c r="C47" s="1734"/>
      <c r="D47" s="1734"/>
      <c r="E47" s="1734"/>
      <c r="F47" s="1734"/>
      <c r="G47" s="1734"/>
      <c r="H47" s="1734"/>
      <c r="I47" s="1734"/>
      <c r="J47" s="1734"/>
      <c r="K47" s="1734"/>
      <c r="L47" s="1735"/>
      <c r="N47" s="97"/>
    </row>
    <row r="48" spans="1:21" s="96" customFormat="1" ht="20.100000000000001" customHeight="1" thickBot="1" x14ac:dyDescent="0.25">
      <c r="A48" s="537" t="s">
        <v>68</v>
      </c>
      <c r="B48" s="443" t="s">
        <v>101</v>
      </c>
      <c r="C48" s="443" t="s">
        <v>422</v>
      </c>
      <c r="D48" s="1745" t="s">
        <v>423</v>
      </c>
      <c r="E48" s="1746"/>
      <c r="F48" s="1746"/>
      <c r="G48" s="1746"/>
      <c r="H48" s="1746"/>
      <c r="I48" s="1746"/>
      <c r="J48" s="1746"/>
      <c r="K48" s="1746"/>
      <c r="L48" s="1747"/>
    </row>
    <row r="49" spans="1:21" ht="15.95" customHeight="1" x14ac:dyDescent="0.2">
      <c r="A49" s="538"/>
      <c r="B49" s="539"/>
      <c r="C49" s="1019"/>
      <c r="D49" s="1748"/>
      <c r="E49" s="1749"/>
      <c r="F49" s="1749"/>
      <c r="G49" s="1749"/>
      <c r="H49" s="1749"/>
      <c r="I49" s="1749"/>
      <c r="J49" s="1749"/>
      <c r="K49" s="1749"/>
      <c r="L49" s="1750"/>
      <c r="N49"/>
      <c r="O49"/>
      <c r="P49"/>
      <c r="Q49"/>
      <c r="R49"/>
      <c r="S49"/>
      <c r="T49"/>
      <c r="U49"/>
    </row>
    <row r="50" spans="1:21" ht="15.95" customHeight="1" x14ac:dyDescent="0.2">
      <c r="A50" s="541"/>
      <c r="B50" s="888"/>
      <c r="C50" s="1022"/>
      <c r="D50" s="1727"/>
      <c r="E50" s="1728"/>
      <c r="F50" s="1728"/>
      <c r="G50" s="1728"/>
      <c r="H50" s="1728"/>
      <c r="I50" s="1728"/>
      <c r="J50" s="1728"/>
      <c r="K50" s="1728"/>
      <c r="L50" s="1729"/>
      <c r="N50"/>
      <c r="O50"/>
      <c r="P50"/>
      <c r="Q50"/>
      <c r="R50"/>
      <c r="S50"/>
      <c r="T50"/>
      <c r="U50"/>
    </row>
    <row r="51" spans="1:21" ht="15.95" customHeight="1" x14ac:dyDescent="0.2">
      <c r="A51" s="541"/>
      <c r="B51" s="888"/>
      <c r="C51" s="1022"/>
      <c r="D51" s="1727"/>
      <c r="E51" s="1728"/>
      <c r="F51" s="1728"/>
      <c r="G51" s="1728"/>
      <c r="H51" s="1728"/>
      <c r="I51" s="1728"/>
      <c r="J51" s="1728"/>
      <c r="K51" s="1728"/>
      <c r="L51" s="1729"/>
      <c r="N51"/>
      <c r="O51"/>
      <c r="P51"/>
      <c r="Q51"/>
      <c r="R51"/>
      <c r="S51"/>
      <c r="T51"/>
      <c r="U51"/>
    </row>
    <row r="52" spans="1:21" ht="15.95" customHeight="1" x14ac:dyDescent="0.2">
      <c r="A52" s="541"/>
      <c r="B52" s="888"/>
      <c r="C52" s="1022"/>
      <c r="D52" s="1727"/>
      <c r="E52" s="1728"/>
      <c r="F52" s="1728"/>
      <c r="G52" s="1728"/>
      <c r="H52" s="1728"/>
      <c r="I52" s="1728"/>
      <c r="J52" s="1728"/>
      <c r="K52" s="1728"/>
      <c r="L52" s="1729"/>
      <c r="N52"/>
      <c r="O52"/>
      <c r="P52"/>
      <c r="Q52"/>
      <c r="R52"/>
      <c r="S52"/>
      <c r="T52"/>
      <c r="U52"/>
    </row>
    <row r="53" spans="1:21" ht="15.95" customHeight="1" x14ac:dyDescent="0.2">
      <c r="A53" s="541"/>
      <c r="B53" s="888"/>
      <c r="C53" s="1022"/>
      <c r="D53" s="1727"/>
      <c r="E53" s="1728"/>
      <c r="F53" s="1728"/>
      <c r="G53" s="1728"/>
      <c r="H53" s="1728"/>
      <c r="I53" s="1728"/>
      <c r="J53" s="1728"/>
      <c r="K53" s="1728"/>
      <c r="L53" s="1729"/>
      <c r="N53"/>
      <c r="O53"/>
      <c r="P53"/>
      <c r="Q53"/>
      <c r="R53"/>
      <c r="S53"/>
      <c r="T53"/>
      <c r="U53"/>
    </row>
    <row r="54" spans="1:21" ht="15.95" customHeight="1" x14ac:dyDescent="0.2">
      <c r="A54" s="541"/>
      <c r="B54" s="888"/>
      <c r="C54" s="1022"/>
      <c r="D54" s="1727"/>
      <c r="E54" s="1728"/>
      <c r="F54" s="1728"/>
      <c r="G54" s="1728"/>
      <c r="H54" s="1728"/>
      <c r="I54" s="1728"/>
      <c r="J54" s="1728"/>
      <c r="K54" s="1728"/>
      <c r="L54" s="1729"/>
      <c r="N54"/>
      <c r="O54"/>
      <c r="P54"/>
      <c r="Q54"/>
      <c r="R54"/>
      <c r="S54"/>
      <c r="T54"/>
      <c r="U54"/>
    </row>
    <row r="55" spans="1:21" ht="15.95" customHeight="1" x14ac:dyDescent="0.2">
      <c r="A55" s="541"/>
      <c r="B55" s="888"/>
      <c r="C55" s="1022"/>
      <c r="D55" s="1727"/>
      <c r="E55" s="1728"/>
      <c r="F55" s="1728"/>
      <c r="G55" s="1728"/>
      <c r="H55" s="1728"/>
      <c r="I55" s="1728"/>
      <c r="J55" s="1728"/>
      <c r="K55" s="1728"/>
      <c r="L55" s="1729"/>
      <c r="N55"/>
      <c r="O55"/>
      <c r="P55"/>
      <c r="Q55"/>
      <c r="R55"/>
      <c r="S55"/>
      <c r="T55"/>
      <c r="U55"/>
    </row>
    <row r="56" spans="1:21" ht="15.95" customHeight="1" x14ac:dyDescent="0.2">
      <c r="A56" s="541"/>
      <c r="B56" s="888"/>
      <c r="C56" s="1022"/>
      <c r="D56" s="1727"/>
      <c r="E56" s="1728"/>
      <c r="F56" s="1728"/>
      <c r="G56" s="1728"/>
      <c r="H56" s="1728"/>
      <c r="I56" s="1728"/>
      <c r="J56" s="1728"/>
      <c r="K56" s="1728"/>
      <c r="L56" s="1729"/>
      <c r="N56"/>
      <c r="O56"/>
      <c r="P56"/>
      <c r="Q56"/>
      <c r="R56"/>
      <c r="S56"/>
      <c r="T56"/>
      <c r="U56"/>
    </row>
    <row r="57" spans="1:21" ht="15.95" customHeight="1" x14ac:dyDescent="0.2">
      <c r="A57" s="541"/>
      <c r="B57" s="888"/>
      <c r="C57" s="1022"/>
      <c r="D57" s="1727"/>
      <c r="E57" s="1728"/>
      <c r="F57" s="1728"/>
      <c r="G57" s="1728"/>
      <c r="H57" s="1728"/>
      <c r="I57" s="1728"/>
      <c r="J57" s="1728"/>
      <c r="K57" s="1728"/>
      <c r="L57" s="1729"/>
      <c r="N57"/>
      <c r="O57"/>
      <c r="P57"/>
      <c r="Q57"/>
      <c r="R57"/>
      <c r="S57"/>
      <c r="T57"/>
      <c r="U57"/>
    </row>
    <row r="58" spans="1:21" ht="15.95" customHeight="1" x14ac:dyDescent="0.2">
      <c r="A58" s="541"/>
      <c r="B58" s="888"/>
      <c r="C58" s="1022"/>
      <c r="D58" s="1727"/>
      <c r="E58" s="1728"/>
      <c r="F58" s="1728"/>
      <c r="G58" s="1728"/>
      <c r="H58" s="1728"/>
      <c r="I58" s="1728"/>
      <c r="J58" s="1728"/>
      <c r="K58" s="1728"/>
      <c r="L58" s="1729"/>
      <c r="N58"/>
      <c r="O58"/>
      <c r="P58"/>
      <c r="Q58"/>
      <c r="R58"/>
      <c r="S58"/>
      <c r="T58"/>
      <c r="U58"/>
    </row>
    <row r="59" spans="1:21" ht="15.95" customHeight="1" thickBot="1" x14ac:dyDescent="0.25">
      <c r="A59" s="543"/>
      <c r="B59" s="544"/>
      <c r="C59" s="1025"/>
      <c r="D59" s="1739"/>
      <c r="E59" s="1740"/>
      <c r="F59" s="1740"/>
      <c r="G59" s="1740"/>
      <c r="H59" s="1740"/>
      <c r="I59" s="1740"/>
      <c r="J59" s="1740"/>
      <c r="K59" s="1740"/>
      <c r="L59" s="1741"/>
      <c r="N59"/>
      <c r="O59"/>
      <c r="P59"/>
      <c r="Q59"/>
      <c r="R59"/>
      <c r="S59"/>
      <c r="T59"/>
      <c r="U59"/>
    </row>
    <row r="60" spans="1:21" ht="3.95" customHeight="1" thickBot="1" x14ac:dyDescent="0.35">
      <c r="A60" s="416"/>
      <c r="B60" s="416"/>
      <c r="C60" s="523"/>
      <c r="D60" s="416"/>
      <c r="E60" s="416"/>
      <c r="F60" s="416"/>
      <c r="G60" s="416"/>
      <c r="H60" s="416"/>
      <c r="I60" s="416"/>
      <c r="J60" s="416"/>
      <c r="K60" s="416"/>
      <c r="L60" s="416"/>
      <c r="N60" s="38"/>
      <c r="O60"/>
      <c r="P60"/>
      <c r="Q60"/>
      <c r="R60"/>
      <c r="S60"/>
      <c r="T60"/>
      <c r="U60"/>
    </row>
    <row r="61" spans="1:21" ht="19.5" thickBot="1" x14ac:dyDescent="0.35">
      <c r="A61" s="389"/>
      <c r="B61" s="524" t="s">
        <v>28</v>
      </c>
      <c r="C61" s="1028">
        <f>SUM(C49:C59)</f>
        <v>0</v>
      </c>
      <c r="D61" s="525" t="s">
        <v>71</v>
      </c>
      <c r="E61" s="382"/>
      <c r="F61" s="416"/>
      <c r="G61" s="416"/>
      <c r="H61" s="416"/>
      <c r="I61" s="416"/>
      <c r="J61" s="416"/>
      <c r="K61" s="416"/>
      <c r="L61" s="416"/>
      <c r="N61"/>
      <c r="O61"/>
      <c r="P61"/>
      <c r="Q61"/>
      <c r="R61"/>
      <c r="S61"/>
      <c r="T61"/>
      <c r="U61"/>
    </row>
    <row r="62" spans="1:21" ht="18" thickBot="1" x14ac:dyDescent="0.25">
      <c r="A62" s="389"/>
      <c r="B62" s="382"/>
      <c r="C62" s="382"/>
      <c r="D62" s="382"/>
      <c r="E62" s="382"/>
      <c r="F62" s="513"/>
      <c r="G62" s="514"/>
      <c r="H62" s="416"/>
      <c r="I62" s="416"/>
      <c r="J62" s="416"/>
      <c r="K62" s="416"/>
      <c r="L62" s="416"/>
      <c r="N62"/>
      <c r="O62"/>
      <c r="P62"/>
      <c r="Q62"/>
      <c r="R62"/>
      <c r="S62"/>
      <c r="T62"/>
      <c r="U62"/>
    </row>
    <row r="63" spans="1:21" ht="24.95" customHeight="1" thickBot="1" x14ac:dyDescent="0.25">
      <c r="A63" s="1503" t="s">
        <v>205</v>
      </c>
      <c r="B63" s="1504"/>
      <c r="C63" s="1504"/>
      <c r="D63" s="1504"/>
      <c r="E63" s="1504"/>
      <c r="F63" s="1504"/>
      <c r="G63" s="1504"/>
      <c r="H63" s="1504"/>
      <c r="I63" s="1504"/>
      <c r="J63" s="1504"/>
      <c r="K63" s="1504"/>
      <c r="L63" s="1505"/>
    </row>
    <row r="64" spans="1:21" ht="20.100000000000001" customHeight="1" thickBot="1" x14ac:dyDescent="0.25">
      <c r="A64" s="442" t="s">
        <v>100</v>
      </c>
      <c r="B64" s="443" t="s">
        <v>101</v>
      </c>
      <c r="C64" s="443" t="s">
        <v>29</v>
      </c>
      <c r="D64" s="443" t="s">
        <v>59</v>
      </c>
      <c r="E64" s="443" t="s">
        <v>72</v>
      </c>
      <c r="F64" s="443" t="s">
        <v>73</v>
      </c>
      <c r="G64" s="441" t="s">
        <v>69</v>
      </c>
      <c r="H64" s="1724" t="s">
        <v>93</v>
      </c>
      <c r="I64" s="1725"/>
      <c r="J64" s="1725"/>
      <c r="K64" s="1725"/>
      <c r="L64" s="1726"/>
    </row>
    <row r="65" spans="1:21" ht="15.95" customHeight="1" x14ac:dyDescent="0.2">
      <c r="A65" s="546"/>
      <c r="B65" s="539"/>
      <c r="C65" s="540"/>
      <c r="D65" s="540"/>
      <c r="E65" s="1018">
        <f t="shared" ref="E65:E70" si="2">D65-C65</f>
        <v>0</v>
      </c>
      <c r="F65" s="1019"/>
      <c r="G65" s="1018" t="str">
        <f>IF(E65=0,"",ROUNDUP((E65/F65)+1,0))</f>
        <v/>
      </c>
      <c r="H65" s="1718"/>
      <c r="I65" s="1719"/>
      <c r="J65" s="1719"/>
      <c r="K65" s="1719"/>
      <c r="L65" s="1720"/>
    </row>
    <row r="66" spans="1:21" ht="15.95" customHeight="1" x14ac:dyDescent="0.2">
      <c r="A66" s="547"/>
      <c r="B66" s="380"/>
      <c r="C66" s="542"/>
      <c r="D66" s="542"/>
      <c r="E66" s="1021">
        <f t="shared" si="2"/>
        <v>0</v>
      </c>
      <c r="F66" s="1022"/>
      <c r="G66" s="1021" t="str">
        <f t="shared" ref="G66:G76" si="3">IF(E66=0,"",ROUNDUP((E66/F66)+1,0))</f>
        <v/>
      </c>
      <c r="H66" s="1715"/>
      <c r="I66" s="1716"/>
      <c r="J66" s="1716"/>
      <c r="K66" s="1716"/>
      <c r="L66" s="1717"/>
      <c r="M66" s="11"/>
      <c r="N66" s="29"/>
    </row>
    <row r="67" spans="1:21" ht="15.95" customHeight="1" x14ac:dyDescent="0.2">
      <c r="A67" s="547"/>
      <c r="B67" s="380"/>
      <c r="C67" s="542"/>
      <c r="D67" s="542"/>
      <c r="E67" s="1021">
        <f t="shared" si="2"/>
        <v>0</v>
      </c>
      <c r="F67" s="1022"/>
      <c r="G67" s="1021" t="str">
        <f t="shared" si="3"/>
        <v/>
      </c>
      <c r="H67" s="1715"/>
      <c r="I67" s="1716"/>
      <c r="J67" s="1716"/>
      <c r="K67" s="1716"/>
      <c r="L67" s="1717"/>
      <c r="M67" s="11"/>
      <c r="N67" s="29"/>
    </row>
    <row r="68" spans="1:21" ht="15.95" customHeight="1" x14ac:dyDescent="0.2">
      <c r="A68" s="547"/>
      <c r="B68" s="380"/>
      <c r="C68" s="542"/>
      <c r="D68" s="542"/>
      <c r="E68" s="1021">
        <f t="shared" si="2"/>
        <v>0</v>
      </c>
      <c r="F68" s="1022"/>
      <c r="G68" s="1021" t="str">
        <f t="shared" si="3"/>
        <v/>
      </c>
      <c r="H68" s="1715"/>
      <c r="I68" s="1716"/>
      <c r="J68" s="1716"/>
      <c r="K68" s="1716"/>
      <c r="L68" s="1717"/>
      <c r="M68" s="37"/>
      <c r="N68" s="29"/>
    </row>
    <row r="69" spans="1:21" ht="15.95" customHeight="1" x14ac:dyDescent="0.2">
      <c r="A69" s="547"/>
      <c r="B69" s="380"/>
      <c r="C69" s="542"/>
      <c r="D69" s="542"/>
      <c r="E69" s="1021">
        <f t="shared" si="2"/>
        <v>0</v>
      </c>
      <c r="F69" s="1022"/>
      <c r="G69" s="1021" t="str">
        <f t="shared" si="3"/>
        <v/>
      </c>
      <c r="H69" s="1715"/>
      <c r="I69" s="1716"/>
      <c r="J69" s="1716"/>
      <c r="K69" s="1716"/>
      <c r="L69" s="1717"/>
      <c r="M69" s="11"/>
      <c r="N69" s="29"/>
    </row>
    <row r="70" spans="1:21" ht="15.95" customHeight="1" x14ac:dyDescent="0.2">
      <c r="A70" s="547"/>
      <c r="B70" s="380"/>
      <c r="C70" s="542"/>
      <c r="D70" s="542"/>
      <c r="E70" s="1021">
        <f t="shared" si="2"/>
        <v>0</v>
      </c>
      <c r="F70" s="1022"/>
      <c r="G70" s="1021" t="str">
        <f t="shared" si="3"/>
        <v/>
      </c>
      <c r="H70" s="1715"/>
      <c r="I70" s="1716"/>
      <c r="J70" s="1716"/>
      <c r="K70" s="1716"/>
      <c r="L70" s="1717"/>
      <c r="M70" s="11"/>
      <c r="N70" s="29"/>
    </row>
    <row r="71" spans="1:21" ht="15.95" customHeight="1" x14ac:dyDescent="0.2">
      <c r="A71" s="547"/>
      <c r="B71" s="380"/>
      <c r="C71" s="542"/>
      <c r="D71" s="542"/>
      <c r="E71" s="1021">
        <f t="shared" ref="E71:E76" si="4">D71-C71</f>
        <v>0</v>
      </c>
      <c r="F71" s="1022"/>
      <c r="G71" s="1021" t="str">
        <f t="shared" si="3"/>
        <v/>
      </c>
      <c r="H71" s="1715"/>
      <c r="I71" s="1716"/>
      <c r="J71" s="1716"/>
      <c r="K71" s="1716"/>
      <c r="L71" s="1717"/>
      <c r="M71" s="11"/>
      <c r="N71" s="29"/>
    </row>
    <row r="72" spans="1:21" ht="15.95" customHeight="1" x14ac:dyDescent="0.2">
      <c r="A72" s="547"/>
      <c r="B72" s="380"/>
      <c r="C72" s="542"/>
      <c r="D72" s="542"/>
      <c r="E72" s="1021">
        <f t="shared" si="4"/>
        <v>0</v>
      </c>
      <c r="F72" s="1022"/>
      <c r="G72" s="1021" t="str">
        <f t="shared" si="3"/>
        <v/>
      </c>
      <c r="H72" s="1715"/>
      <c r="I72" s="1716"/>
      <c r="J72" s="1716"/>
      <c r="K72" s="1716"/>
      <c r="L72" s="1717"/>
      <c r="M72" s="11"/>
      <c r="N72" s="29"/>
    </row>
    <row r="73" spans="1:21" ht="15.95" customHeight="1" x14ac:dyDescent="0.2">
      <c r="A73" s="547"/>
      <c r="B73" s="380"/>
      <c r="C73" s="542"/>
      <c r="D73" s="542"/>
      <c r="E73" s="1021">
        <f t="shared" si="4"/>
        <v>0</v>
      </c>
      <c r="F73" s="1022"/>
      <c r="G73" s="1021" t="str">
        <f t="shared" si="3"/>
        <v/>
      </c>
      <c r="H73" s="1715"/>
      <c r="I73" s="1716"/>
      <c r="J73" s="1716"/>
      <c r="K73" s="1716"/>
      <c r="L73" s="1717"/>
      <c r="M73" s="11"/>
    </row>
    <row r="74" spans="1:21" ht="15.95" customHeight="1" x14ac:dyDescent="0.2">
      <c r="A74" s="547"/>
      <c r="B74" s="380"/>
      <c r="C74" s="542"/>
      <c r="D74" s="542"/>
      <c r="E74" s="1021">
        <f t="shared" si="4"/>
        <v>0</v>
      </c>
      <c r="F74" s="1022"/>
      <c r="G74" s="1021" t="str">
        <f t="shared" si="3"/>
        <v/>
      </c>
      <c r="H74" s="1715"/>
      <c r="I74" s="1716"/>
      <c r="J74" s="1716"/>
      <c r="K74" s="1716"/>
      <c r="L74" s="1717"/>
      <c r="M74" s="11"/>
    </row>
    <row r="75" spans="1:21" ht="15.95" customHeight="1" x14ac:dyDescent="0.2">
      <c r="A75" s="547"/>
      <c r="B75" s="380"/>
      <c r="C75" s="542"/>
      <c r="D75" s="542"/>
      <c r="E75" s="1021">
        <f t="shared" si="4"/>
        <v>0</v>
      </c>
      <c r="F75" s="1022"/>
      <c r="G75" s="1021" t="str">
        <f t="shared" si="3"/>
        <v/>
      </c>
      <c r="H75" s="1715"/>
      <c r="I75" s="1716"/>
      <c r="J75" s="1716"/>
      <c r="K75" s="1716"/>
      <c r="L75" s="1717"/>
    </row>
    <row r="76" spans="1:21" ht="15.95" customHeight="1" thickBot="1" x14ac:dyDescent="0.25">
      <c r="A76" s="548"/>
      <c r="B76" s="544"/>
      <c r="C76" s="545"/>
      <c r="D76" s="545"/>
      <c r="E76" s="987">
        <f t="shared" si="4"/>
        <v>0</v>
      </c>
      <c r="F76" s="1025"/>
      <c r="G76" s="987" t="str">
        <f t="shared" si="3"/>
        <v/>
      </c>
      <c r="H76" s="1736"/>
      <c r="I76" s="1737"/>
      <c r="J76" s="1737"/>
      <c r="K76" s="1737"/>
      <c r="L76" s="1738"/>
      <c r="M76" s="11"/>
      <c r="N76" s="29"/>
    </row>
    <row r="77" spans="1:21" ht="3.95" customHeight="1" thickBot="1" x14ac:dyDescent="0.35">
      <c r="A77" s="416"/>
      <c r="B77" s="416"/>
      <c r="C77" s="416"/>
      <c r="D77" s="416"/>
      <c r="E77" s="416"/>
      <c r="F77" s="416"/>
      <c r="G77" s="416"/>
      <c r="H77" s="526"/>
      <c r="I77" s="526"/>
      <c r="J77" s="526"/>
      <c r="K77" s="523"/>
      <c r="L77" s="416"/>
      <c r="N77"/>
      <c r="O77"/>
      <c r="P77"/>
      <c r="Q77"/>
      <c r="R77"/>
      <c r="S77"/>
      <c r="T77"/>
      <c r="U77"/>
    </row>
    <row r="78" spans="1:21" ht="16.149999999999999" customHeight="1" thickBot="1" x14ac:dyDescent="0.3">
      <c r="A78" s="527"/>
      <c r="B78" s="527"/>
      <c r="C78" s="527"/>
      <c r="D78" s="527"/>
      <c r="E78" s="527"/>
      <c r="F78" s="528" t="s">
        <v>180</v>
      </c>
      <c r="G78" s="1029">
        <f>SUM(G65:G76)</f>
        <v>0</v>
      </c>
      <c r="H78" s="529"/>
      <c r="I78" s="530">
        <v>0.1</v>
      </c>
      <c r="J78" s="531" t="s">
        <v>239</v>
      </c>
      <c r="K78" s="416"/>
      <c r="L78" s="429"/>
      <c r="M78" s="11"/>
      <c r="N78" s="29"/>
    </row>
    <row r="79" spans="1:21" ht="3.95" customHeight="1" thickBot="1" x14ac:dyDescent="0.3">
      <c r="A79" s="527"/>
      <c r="B79" s="527"/>
      <c r="C79" s="527"/>
      <c r="D79" s="527"/>
      <c r="E79" s="527"/>
      <c r="F79" s="532"/>
      <c r="G79" s="533"/>
      <c r="H79" s="534"/>
      <c r="I79" s="534"/>
      <c r="J79" s="534"/>
      <c r="K79" s="416"/>
      <c r="L79" s="429"/>
      <c r="M79" s="11"/>
      <c r="N79" s="29"/>
    </row>
    <row r="80" spans="1:21" ht="19.899999999999999" customHeight="1" thickBot="1" x14ac:dyDescent="0.25">
      <c r="A80" s="429"/>
      <c r="B80" s="513"/>
      <c r="C80" s="513"/>
      <c r="D80" s="513"/>
      <c r="E80" s="535"/>
      <c r="F80" s="536"/>
      <c r="G80" s="1743" t="s">
        <v>47</v>
      </c>
      <c r="H80" s="1744"/>
      <c r="I80" s="1015">
        <f>ROUNDUP(G78*(1+I78),0)</f>
        <v>0</v>
      </c>
      <c r="J80" s="429"/>
      <c r="K80" s="429"/>
      <c r="L80" s="429"/>
      <c r="M80" s="11"/>
      <c r="N80" s="29"/>
    </row>
    <row r="81" spans="2:14" ht="15.95" customHeight="1" x14ac:dyDescent="0.2">
      <c r="K81" s="12"/>
      <c r="L81" s="23"/>
      <c r="M81" s="11"/>
      <c r="N81" s="29"/>
    </row>
    <row r="82" spans="2:14" x14ac:dyDescent="0.2">
      <c r="B82"/>
      <c r="C82"/>
      <c r="D82"/>
      <c r="E82"/>
      <c r="F82"/>
      <c r="G82"/>
    </row>
    <row r="83" spans="2:14" x14ac:dyDescent="0.2">
      <c r="B83"/>
      <c r="C83"/>
      <c r="D83"/>
      <c r="E83"/>
      <c r="F83"/>
      <c r="G83"/>
    </row>
    <row r="84" spans="2:14" x14ac:dyDescent="0.2">
      <c r="B84"/>
      <c r="C84"/>
      <c r="D84"/>
      <c r="E84"/>
      <c r="F84"/>
      <c r="G84"/>
    </row>
    <row r="85" spans="2:14" x14ac:dyDescent="0.2">
      <c r="B85"/>
      <c r="C85"/>
      <c r="D85"/>
      <c r="E85"/>
      <c r="F85"/>
      <c r="G85"/>
    </row>
    <row r="86" spans="2:14" x14ac:dyDescent="0.2">
      <c r="B86"/>
      <c r="C86"/>
      <c r="D86"/>
      <c r="E86"/>
      <c r="F86"/>
      <c r="G86"/>
    </row>
    <row r="87" spans="2:14" x14ac:dyDescent="0.2">
      <c r="B87"/>
      <c r="C87"/>
      <c r="D87"/>
      <c r="E87"/>
      <c r="F87"/>
      <c r="G87"/>
    </row>
    <row r="113" spans="1:10" x14ac:dyDescent="0.2">
      <c r="B113"/>
      <c r="C113"/>
      <c r="D113"/>
      <c r="E113"/>
      <c r="F113"/>
      <c r="G113"/>
    </row>
    <row r="114" spans="1:10" x14ac:dyDescent="0.2">
      <c r="A114" s="1"/>
      <c r="B114" s="4"/>
      <c r="C114" s="4"/>
      <c r="D114" s="4"/>
      <c r="E114" s="4"/>
      <c r="F114" s="4"/>
      <c r="G114" s="4"/>
      <c r="H114" s="1"/>
      <c r="I114" s="1"/>
      <c r="J114" s="1"/>
    </row>
    <row r="115" spans="1:10" x14ac:dyDescent="0.2">
      <c r="A115" s="1"/>
      <c r="B115" s="4"/>
      <c r="C115" s="4"/>
      <c r="D115" s="4"/>
      <c r="E115" s="4"/>
      <c r="F115" s="4"/>
      <c r="G115" s="4"/>
      <c r="H115" s="1"/>
      <c r="I115" s="1"/>
      <c r="J115" s="1"/>
    </row>
    <row r="116" spans="1:10" x14ac:dyDescent="0.2">
      <c r="A116" s="1"/>
      <c r="B116" s="4"/>
      <c r="C116" s="4"/>
      <c r="D116" s="4"/>
      <c r="E116" s="4"/>
      <c r="F116" s="4"/>
      <c r="G116" s="4"/>
      <c r="H116" s="1"/>
      <c r="I116" s="1"/>
      <c r="J116" s="1"/>
    </row>
    <row r="117" spans="1:10" x14ac:dyDescent="0.2">
      <c r="A117" s="1"/>
      <c r="B117" s="4"/>
      <c r="C117" s="4"/>
      <c r="D117" s="4"/>
      <c r="E117" s="4"/>
      <c r="F117" s="4"/>
      <c r="G117" s="4"/>
      <c r="H117" s="1"/>
      <c r="I117" s="1"/>
      <c r="J117" s="1"/>
    </row>
    <row r="118" spans="1:10" x14ac:dyDescent="0.2">
      <c r="A118" s="1"/>
      <c r="B118" s="4"/>
      <c r="C118" s="4"/>
      <c r="D118" s="4"/>
      <c r="E118" s="4"/>
      <c r="F118" s="4"/>
      <c r="G118" s="4"/>
      <c r="H118" s="1"/>
      <c r="I118" s="1"/>
      <c r="J118" s="1"/>
    </row>
    <row r="119" spans="1:10" x14ac:dyDescent="0.2">
      <c r="A119" s="1"/>
      <c r="B119" s="4"/>
      <c r="C119" s="4"/>
      <c r="D119" s="4"/>
      <c r="E119" s="4"/>
      <c r="F119" s="4"/>
      <c r="G119" s="4"/>
      <c r="H119" s="1"/>
      <c r="I119" s="1"/>
      <c r="J119" s="1"/>
    </row>
    <row r="120" spans="1:10" x14ac:dyDescent="0.2">
      <c r="A120" s="1"/>
      <c r="B120" s="4"/>
      <c r="C120" s="4"/>
      <c r="D120" s="4"/>
      <c r="E120" s="4"/>
      <c r="F120" s="4"/>
      <c r="G120" s="4"/>
      <c r="H120" s="1"/>
      <c r="I120" s="1"/>
      <c r="J120" s="1"/>
    </row>
    <row r="121" spans="1:10" x14ac:dyDescent="0.2">
      <c r="A121" s="1"/>
      <c r="B121" s="4"/>
      <c r="C121" s="4"/>
      <c r="D121" s="4"/>
      <c r="E121" s="4"/>
      <c r="F121" s="4"/>
      <c r="G121" s="4"/>
      <c r="H121" s="1"/>
      <c r="I121" s="1"/>
      <c r="J121" s="1"/>
    </row>
    <row r="122" spans="1:10" x14ac:dyDescent="0.2">
      <c r="A122" s="1"/>
      <c r="B122" s="4"/>
      <c r="C122" s="4"/>
      <c r="D122" s="4"/>
      <c r="E122" s="4"/>
      <c r="F122" s="4"/>
      <c r="G122" s="4"/>
      <c r="H122" s="1"/>
      <c r="I122" s="1"/>
      <c r="J122" s="1"/>
    </row>
    <row r="123" spans="1:10" x14ac:dyDescent="0.2">
      <c r="A123" s="1"/>
      <c r="B123" s="4"/>
      <c r="C123" s="4"/>
      <c r="D123" s="4"/>
      <c r="E123" s="4"/>
      <c r="F123" s="4"/>
      <c r="G123" s="4"/>
      <c r="H123" s="1"/>
      <c r="I123" s="1"/>
      <c r="J123" s="1"/>
    </row>
    <row r="124" spans="1:10" x14ac:dyDescent="0.2">
      <c r="A124" s="1"/>
      <c r="B124" s="4"/>
      <c r="C124" s="4"/>
      <c r="D124" s="4"/>
      <c r="E124" s="4"/>
      <c r="F124" s="4"/>
      <c r="G124" s="4"/>
      <c r="H124" s="1"/>
      <c r="I124" s="1"/>
      <c r="J124" s="1"/>
    </row>
    <row r="125" spans="1:10" x14ac:dyDescent="0.2">
      <c r="A125" s="1"/>
      <c r="B125" s="4"/>
      <c r="C125" s="4"/>
      <c r="D125" s="4"/>
      <c r="E125" s="4"/>
      <c r="F125" s="4"/>
      <c r="G125" s="4"/>
      <c r="H125" s="1"/>
      <c r="I125" s="1"/>
      <c r="J125" s="1"/>
    </row>
    <row r="126" spans="1:10" x14ac:dyDescent="0.2">
      <c r="A126" s="1"/>
      <c r="B126" s="4"/>
      <c r="C126" s="4"/>
      <c r="D126" s="4"/>
      <c r="E126" s="4"/>
      <c r="F126" s="4"/>
      <c r="G126" s="4"/>
      <c r="H126" s="1"/>
      <c r="I126" s="1"/>
      <c r="J126" s="1"/>
    </row>
    <row r="127" spans="1:10" x14ac:dyDescent="0.2">
      <c r="A127" s="1"/>
      <c r="B127" s="4"/>
      <c r="C127" s="4"/>
      <c r="D127" s="4"/>
      <c r="E127" s="4"/>
      <c r="F127" s="4"/>
      <c r="G127" s="4"/>
      <c r="H127" s="1"/>
      <c r="I127" s="1"/>
      <c r="J127" s="1"/>
    </row>
    <row r="128" spans="1:10" x14ac:dyDescent="0.2">
      <c r="A128" s="1"/>
      <c r="B128" s="4"/>
      <c r="C128" s="4"/>
      <c r="D128" s="4"/>
      <c r="E128" s="4"/>
      <c r="F128" s="4"/>
      <c r="G128" s="4"/>
      <c r="H128" s="1"/>
      <c r="I128" s="1"/>
      <c r="J128" s="1"/>
    </row>
    <row r="129" spans="1:10" x14ac:dyDescent="0.2">
      <c r="A129" s="1"/>
      <c r="B129" s="4"/>
      <c r="C129" s="4"/>
      <c r="D129" s="4"/>
      <c r="E129" s="4"/>
      <c r="F129" s="4"/>
      <c r="G129" s="4"/>
      <c r="H129" s="1"/>
      <c r="I129" s="1"/>
      <c r="J129" s="1"/>
    </row>
    <row r="130" spans="1:10" x14ac:dyDescent="0.2">
      <c r="A130" s="1"/>
      <c r="B130" s="4"/>
      <c r="C130" s="4"/>
      <c r="D130" s="4"/>
      <c r="E130" s="4"/>
      <c r="F130" s="4"/>
      <c r="G130" s="4"/>
      <c r="H130" s="1"/>
      <c r="I130" s="1"/>
      <c r="J130" s="1"/>
    </row>
    <row r="131" spans="1:10" x14ac:dyDescent="0.2">
      <c r="A131" s="1"/>
      <c r="B131" s="4"/>
      <c r="C131" s="4"/>
      <c r="D131" s="4"/>
      <c r="E131" s="4"/>
      <c r="F131" s="4"/>
      <c r="G131" s="4"/>
      <c r="H131" s="1"/>
      <c r="I131" s="1"/>
      <c r="J131" s="1"/>
    </row>
    <row r="132" spans="1:10" x14ac:dyDescent="0.2">
      <c r="A132" s="1"/>
      <c r="B132" s="4"/>
      <c r="C132" s="4"/>
      <c r="D132" s="4"/>
      <c r="E132" s="4"/>
      <c r="F132" s="4"/>
      <c r="G132" s="4"/>
      <c r="H132" s="1"/>
      <c r="I132" s="1"/>
      <c r="J132" s="1"/>
    </row>
    <row r="133" spans="1:10" x14ac:dyDescent="0.2">
      <c r="A133" s="1"/>
      <c r="B133" s="4"/>
      <c r="C133" s="4"/>
      <c r="D133" s="4"/>
      <c r="E133" s="4"/>
      <c r="F133" s="4"/>
      <c r="G133" s="4"/>
      <c r="H133" s="1"/>
      <c r="I133" s="1"/>
      <c r="J133" s="1"/>
    </row>
    <row r="134" spans="1:10" x14ac:dyDescent="0.2">
      <c r="A134" s="1"/>
      <c r="B134" s="4"/>
      <c r="C134" s="4"/>
      <c r="D134" s="4"/>
      <c r="E134" s="4"/>
      <c r="F134" s="4"/>
      <c r="G134" s="4"/>
      <c r="H134" s="1"/>
      <c r="I134" s="1"/>
      <c r="J134" s="1"/>
    </row>
    <row r="135" spans="1:10" x14ac:dyDescent="0.2">
      <c r="A135" s="1"/>
      <c r="B135" s="4"/>
      <c r="C135" s="4"/>
      <c r="D135" s="4"/>
      <c r="E135" s="4"/>
      <c r="F135" s="4"/>
      <c r="G135" s="4"/>
      <c r="H135" s="1"/>
      <c r="I135" s="1"/>
      <c r="J135" s="1"/>
    </row>
    <row r="136" spans="1:10" x14ac:dyDescent="0.2">
      <c r="A136" s="1"/>
      <c r="B136" s="4"/>
      <c r="C136" s="4"/>
      <c r="D136" s="4"/>
      <c r="E136" s="4"/>
      <c r="F136" s="4"/>
      <c r="G136" s="4"/>
      <c r="H136" s="1"/>
      <c r="I136" s="1"/>
      <c r="J136" s="1"/>
    </row>
    <row r="137" spans="1:10" x14ac:dyDescent="0.2">
      <c r="A137" s="1"/>
      <c r="B137" s="4"/>
      <c r="C137" s="4"/>
      <c r="D137" s="4"/>
      <c r="E137" s="4"/>
      <c r="F137" s="4"/>
      <c r="G137" s="4"/>
      <c r="H137" s="1"/>
      <c r="I137" s="1"/>
      <c r="J137" s="1"/>
    </row>
    <row r="138" spans="1:10" x14ac:dyDescent="0.2">
      <c r="A138" s="1"/>
      <c r="B138" s="4"/>
      <c r="C138" s="4"/>
      <c r="D138" s="4"/>
      <c r="E138" s="4"/>
      <c r="F138" s="4"/>
      <c r="G138" s="4"/>
      <c r="H138" s="1"/>
      <c r="I138" s="1"/>
      <c r="J138" s="1"/>
    </row>
    <row r="139" spans="1:10" x14ac:dyDescent="0.2">
      <c r="A139" s="1"/>
      <c r="B139" s="4"/>
      <c r="C139" s="4"/>
      <c r="D139" s="4"/>
      <c r="E139" s="4"/>
      <c r="F139" s="4"/>
      <c r="G139" s="4"/>
      <c r="H139" s="1"/>
      <c r="I139" s="1"/>
      <c r="J139" s="1"/>
    </row>
    <row r="140" spans="1:10" x14ac:dyDescent="0.2">
      <c r="A140" s="1"/>
      <c r="B140" s="4"/>
      <c r="C140" s="4"/>
      <c r="D140" s="4"/>
      <c r="E140" s="4"/>
      <c r="F140" s="4"/>
      <c r="G140" s="4"/>
      <c r="H140" s="1"/>
      <c r="I140" s="1"/>
      <c r="J140" s="1"/>
    </row>
    <row r="141" spans="1:10" x14ac:dyDescent="0.2">
      <c r="A141" s="1"/>
      <c r="B141" s="4"/>
      <c r="C141" s="4"/>
      <c r="D141" s="4"/>
      <c r="E141" s="4"/>
      <c r="F141" s="4"/>
      <c r="G141" s="4"/>
      <c r="H141" s="1"/>
      <c r="I141" s="1"/>
      <c r="J141" s="1"/>
    </row>
    <row r="142" spans="1:10" x14ac:dyDescent="0.2">
      <c r="A142" s="1"/>
      <c r="B142" s="4"/>
      <c r="C142" s="4"/>
      <c r="D142" s="4"/>
      <c r="E142" s="4"/>
      <c r="F142" s="4"/>
      <c r="G142" s="4"/>
      <c r="H142" s="1"/>
      <c r="I142" s="1"/>
      <c r="J142" s="1"/>
    </row>
    <row r="143" spans="1:10" x14ac:dyDescent="0.2">
      <c r="A143" s="1"/>
      <c r="B143" s="4"/>
      <c r="C143" s="4"/>
      <c r="D143" s="4"/>
      <c r="E143" s="4"/>
      <c r="F143" s="4"/>
      <c r="G143" s="4"/>
      <c r="H143" s="1"/>
      <c r="I143" s="1"/>
      <c r="J143" s="1"/>
    </row>
    <row r="144" spans="1:10" x14ac:dyDescent="0.2">
      <c r="A144" s="1"/>
      <c r="B144" s="4"/>
      <c r="C144" s="4"/>
      <c r="D144" s="4"/>
      <c r="E144" s="4"/>
      <c r="F144" s="4"/>
      <c r="G144" s="4"/>
      <c r="H144" s="1"/>
      <c r="I144" s="1"/>
      <c r="J144" s="1"/>
    </row>
    <row r="145" spans="1:10" x14ac:dyDescent="0.2">
      <c r="A145" s="1"/>
      <c r="B145" s="4"/>
      <c r="C145" s="4"/>
      <c r="D145" s="4"/>
      <c r="E145" s="4"/>
      <c r="F145" s="4"/>
      <c r="G145" s="4"/>
      <c r="H145" s="1"/>
      <c r="I145" s="1"/>
      <c r="J145" s="1"/>
    </row>
    <row r="146" spans="1:10" x14ac:dyDescent="0.2">
      <c r="A146" s="1"/>
      <c r="B146" s="4"/>
      <c r="C146" s="4"/>
      <c r="D146" s="4"/>
      <c r="E146" s="4"/>
      <c r="F146" s="4"/>
      <c r="G146" s="4"/>
      <c r="H146" s="1"/>
      <c r="I146" s="1"/>
      <c r="J146" s="1"/>
    </row>
    <row r="147" spans="1:10" x14ac:dyDescent="0.2">
      <c r="A147" s="1"/>
      <c r="B147" s="4"/>
      <c r="C147" s="4"/>
      <c r="D147" s="4"/>
      <c r="E147" s="4"/>
      <c r="F147" s="4"/>
      <c r="G147" s="4"/>
      <c r="H147" s="1"/>
      <c r="I147" s="1"/>
      <c r="J147" s="1"/>
    </row>
    <row r="148" spans="1:10" x14ac:dyDescent="0.2">
      <c r="A148" s="1"/>
      <c r="B148" s="4"/>
      <c r="C148" s="4"/>
      <c r="D148" s="4"/>
      <c r="E148" s="4"/>
      <c r="F148" s="4"/>
      <c r="G148" s="4"/>
      <c r="H148" s="1"/>
      <c r="I148" s="1"/>
      <c r="J148" s="1"/>
    </row>
    <row r="149" spans="1:10" x14ac:dyDescent="0.2">
      <c r="A149" s="1"/>
      <c r="B149" s="4"/>
      <c r="C149" s="4"/>
      <c r="D149" s="4"/>
      <c r="E149" s="4"/>
      <c r="F149" s="4"/>
      <c r="G149" s="4"/>
      <c r="H149" s="1"/>
      <c r="I149" s="1"/>
      <c r="J149" s="1"/>
    </row>
    <row r="150" spans="1:10" x14ac:dyDescent="0.2">
      <c r="A150" s="1"/>
      <c r="B150" s="4"/>
      <c r="C150" s="4"/>
      <c r="D150" s="4"/>
      <c r="E150" s="4"/>
      <c r="F150" s="4"/>
      <c r="G150" s="4"/>
      <c r="H150" s="1"/>
      <c r="I150" s="1"/>
      <c r="J150" s="1"/>
    </row>
    <row r="151" spans="1:10" x14ac:dyDescent="0.2">
      <c r="A151" s="1"/>
      <c r="B151" s="4"/>
      <c r="C151" s="4"/>
      <c r="D151" s="4"/>
      <c r="E151" s="4"/>
      <c r="F151" s="4"/>
      <c r="G151" s="4"/>
      <c r="H151" s="1"/>
      <c r="I151" s="1"/>
      <c r="J151" s="1"/>
    </row>
    <row r="152" spans="1:10" x14ac:dyDescent="0.2">
      <c r="A152" s="1"/>
      <c r="B152" s="4"/>
      <c r="C152" s="4"/>
      <c r="D152" s="4"/>
      <c r="E152" s="4"/>
      <c r="F152" s="4"/>
      <c r="G152" s="4"/>
      <c r="H152" s="1"/>
      <c r="I152" s="1"/>
      <c r="J152" s="1"/>
    </row>
    <row r="153" spans="1:10" x14ac:dyDescent="0.2">
      <c r="A153" s="1"/>
      <c r="B153" s="4"/>
      <c r="C153" s="4"/>
      <c r="D153" s="4"/>
      <c r="E153" s="4"/>
      <c r="F153" s="4"/>
      <c r="G153" s="4"/>
      <c r="H153" s="1"/>
      <c r="I153" s="1"/>
      <c r="J153" s="1"/>
    </row>
    <row r="154" spans="1:10" x14ac:dyDescent="0.2">
      <c r="A154" s="1"/>
      <c r="B154" s="4"/>
      <c r="C154" s="4"/>
      <c r="D154" s="4"/>
      <c r="E154" s="4"/>
      <c r="F154" s="4"/>
      <c r="G154" s="4"/>
      <c r="H154" s="1"/>
      <c r="I154" s="1"/>
      <c r="J154" s="1"/>
    </row>
    <row r="155" spans="1:10" x14ac:dyDescent="0.2">
      <c r="A155" s="1"/>
      <c r="B155" s="4"/>
      <c r="C155" s="4"/>
      <c r="D155" s="4"/>
      <c r="E155" s="4"/>
      <c r="F155" s="4"/>
      <c r="G155" s="4"/>
      <c r="H155" s="1"/>
      <c r="I155" s="1"/>
      <c r="J155" s="1"/>
    </row>
    <row r="156" spans="1:10" x14ac:dyDescent="0.2">
      <c r="A156" s="1"/>
      <c r="B156" s="4"/>
      <c r="C156" s="4"/>
      <c r="D156" s="4"/>
      <c r="E156" s="4"/>
      <c r="F156" s="4"/>
      <c r="G156" s="4"/>
      <c r="H156" s="1"/>
      <c r="I156" s="1"/>
      <c r="J156" s="1"/>
    </row>
    <row r="157" spans="1:10" x14ac:dyDescent="0.2">
      <c r="A157" s="1"/>
      <c r="B157" s="4"/>
      <c r="C157" s="4"/>
      <c r="D157" s="4"/>
      <c r="E157" s="4"/>
      <c r="F157" s="4"/>
      <c r="G157" s="4"/>
      <c r="H157" s="1"/>
      <c r="I157" s="1"/>
      <c r="J157" s="1"/>
    </row>
    <row r="158" spans="1:10" x14ac:dyDescent="0.2">
      <c r="A158" s="1"/>
      <c r="B158" s="4"/>
      <c r="C158" s="4"/>
      <c r="D158" s="4"/>
      <c r="E158" s="4"/>
      <c r="F158" s="4"/>
      <c r="G158" s="4"/>
      <c r="H158" s="1"/>
      <c r="I158" s="1"/>
      <c r="J158" s="1"/>
    </row>
    <row r="159" spans="1:10" x14ac:dyDescent="0.2">
      <c r="A159" s="1"/>
      <c r="B159" s="4"/>
      <c r="C159" s="4"/>
      <c r="D159" s="4"/>
      <c r="E159" s="4"/>
      <c r="F159" s="4"/>
      <c r="G159" s="4"/>
      <c r="H159" s="1"/>
      <c r="I159" s="1"/>
      <c r="J159" s="1"/>
    </row>
    <row r="160" spans="1:10" x14ac:dyDescent="0.2">
      <c r="A160" s="1"/>
      <c r="B160" s="4"/>
      <c r="C160" s="4"/>
      <c r="D160" s="4"/>
      <c r="E160" s="4"/>
      <c r="F160" s="4"/>
      <c r="G160" s="4"/>
      <c r="H160" s="1"/>
      <c r="I160" s="1"/>
      <c r="J160" s="1"/>
    </row>
    <row r="161" spans="1:10" x14ac:dyDescent="0.2">
      <c r="A161" s="1"/>
      <c r="B161" s="4"/>
      <c r="C161" s="4"/>
      <c r="D161" s="4"/>
      <c r="E161" s="4"/>
      <c r="F161" s="4"/>
      <c r="G161" s="4"/>
      <c r="H161" s="1"/>
      <c r="I161" s="1"/>
      <c r="J161" s="1"/>
    </row>
    <row r="162" spans="1:10" x14ac:dyDescent="0.2">
      <c r="A162" s="1"/>
      <c r="B162" s="4"/>
      <c r="C162" s="4"/>
      <c r="D162" s="4"/>
      <c r="E162" s="4"/>
      <c r="F162" s="4"/>
      <c r="G162" s="4"/>
      <c r="H162" s="1"/>
      <c r="I162" s="1"/>
      <c r="J162" s="1"/>
    </row>
    <row r="163" spans="1:10" x14ac:dyDescent="0.2">
      <c r="A163" s="1"/>
      <c r="B163" s="4"/>
      <c r="C163" s="4"/>
      <c r="D163" s="4"/>
      <c r="E163" s="4"/>
      <c r="F163" s="4"/>
      <c r="G163" s="4"/>
      <c r="H163" s="1"/>
      <c r="I163" s="1"/>
      <c r="J163" s="1"/>
    </row>
    <row r="164" spans="1:10" x14ac:dyDescent="0.2">
      <c r="A164" s="1"/>
      <c r="B164" s="4"/>
      <c r="C164" s="4"/>
      <c r="D164" s="4"/>
      <c r="E164" s="4"/>
      <c r="F164" s="4"/>
      <c r="G164" s="4"/>
      <c r="H164" s="1"/>
      <c r="I164" s="1"/>
      <c r="J164" s="1"/>
    </row>
    <row r="165" spans="1:10" x14ac:dyDescent="0.2">
      <c r="A165" s="1"/>
      <c r="B165" s="4"/>
      <c r="C165" s="4"/>
      <c r="D165" s="4"/>
      <c r="E165" s="4"/>
      <c r="F165" s="4"/>
      <c r="G165" s="4"/>
      <c r="H165" s="1"/>
      <c r="I165" s="1"/>
      <c r="J165" s="1"/>
    </row>
    <row r="166" spans="1:10" x14ac:dyDescent="0.2">
      <c r="A166" s="1"/>
      <c r="B166" s="4"/>
      <c r="C166" s="4"/>
      <c r="D166" s="4"/>
      <c r="E166" s="4"/>
      <c r="F166" s="4"/>
      <c r="G166" s="4"/>
      <c r="H166" s="1"/>
      <c r="I166" s="1"/>
      <c r="J166" s="1"/>
    </row>
    <row r="167" spans="1:10" x14ac:dyDescent="0.2">
      <c r="A167" s="1"/>
      <c r="B167" s="4"/>
      <c r="C167" s="4"/>
      <c r="D167" s="4"/>
      <c r="E167" s="4"/>
      <c r="F167" s="4"/>
      <c r="G167" s="4"/>
      <c r="H167" s="1"/>
      <c r="I167" s="1"/>
      <c r="J167" s="1"/>
    </row>
    <row r="168" spans="1:10" x14ac:dyDescent="0.2">
      <c r="A168" s="1"/>
      <c r="B168" s="4"/>
      <c r="C168" s="4"/>
      <c r="D168" s="4"/>
      <c r="E168" s="4"/>
      <c r="F168" s="4"/>
      <c r="G168" s="4"/>
      <c r="H168" s="1"/>
      <c r="I168" s="1"/>
      <c r="J168" s="1"/>
    </row>
    <row r="169" spans="1:10" x14ac:dyDescent="0.2">
      <c r="A169" s="1"/>
      <c r="B169" s="4"/>
      <c r="C169" s="4"/>
      <c r="D169" s="4"/>
      <c r="E169" s="4"/>
      <c r="F169" s="4"/>
      <c r="G169" s="4"/>
      <c r="H169" s="1"/>
      <c r="I169" s="1"/>
      <c r="J169" s="1"/>
    </row>
    <row r="170" spans="1:10" x14ac:dyDescent="0.2">
      <c r="A170" s="1"/>
      <c r="B170" s="4"/>
      <c r="C170" s="4"/>
      <c r="D170" s="4"/>
      <c r="E170" s="4"/>
      <c r="F170" s="4"/>
      <c r="G170" s="4"/>
      <c r="H170" s="1"/>
      <c r="I170" s="1"/>
      <c r="J170" s="1"/>
    </row>
    <row r="171" spans="1:10" x14ac:dyDescent="0.2">
      <c r="A171" s="1"/>
      <c r="B171" s="4"/>
      <c r="C171" s="4"/>
      <c r="D171" s="4"/>
      <c r="E171" s="4"/>
      <c r="F171" s="4"/>
      <c r="G171" s="4"/>
      <c r="H171" s="1"/>
      <c r="I171" s="1"/>
      <c r="J171" s="1"/>
    </row>
    <row r="172" spans="1:10" x14ac:dyDescent="0.2">
      <c r="A172" s="1"/>
      <c r="B172" s="4"/>
      <c r="C172" s="4"/>
      <c r="D172" s="4"/>
      <c r="E172" s="4"/>
      <c r="F172" s="4"/>
      <c r="G172" s="4"/>
      <c r="H172" s="1"/>
      <c r="I172" s="1"/>
      <c r="J172" s="1"/>
    </row>
    <row r="173" spans="1:10" x14ac:dyDescent="0.2">
      <c r="A173" s="1"/>
      <c r="B173" s="4"/>
      <c r="C173" s="4"/>
      <c r="D173" s="4"/>
      <c r="E173" s="4"/>
      <c r="F173" s="4"/>
      <c r="G173" s="4"/>
      <c r="H173" s="1"/>
      <c r="I173" s="1"/>
      <c r="J173" s="1"/>
    </row>
    <row r="174" spans="1:10" x14ac:dyDescent="0.2">
      <c r="A174" s="1"/>
      <c r="B174" s="4"/>
      <c r="C174" s="4"/>
      <c r="D174" s="4"/>
      <c r="E174" s="4"/>
      <c r="F174" s="4"/>
      <c r="G174" s="4"/>
      <c r="H174" s="1"/>
      <c r="I174" s="1"/>
      <c r="J174" s="1"/>
    </row>
    <row r="175" spans="1:10" x14ac:dyDescent="0.2">
      <c r="A175" s="1"/>
      <c r="B175" s="4"/>
      <c r="C175" s="4"/>
      <c r="D175" s="4"/>
      <c r="E175" s="4"/>
      <c r="F175" s="4"/>
      <c r="G175" s="4"/>
      <c r="H175" s="1"/>
      <c r="I175" s="1"/>
      <c r="J175" s="1"/>
    </row>
    <row r="176" spans="1:10" x14ac:dyDescent="0.2">
      <c r="A176" s="1"/>
      <c r="B176" s="4"/>
      <c r="C176" s="4"/>
      <c r="D176" s="4"/>
      <c r="E176" s="4"/>
      <c r="F176" s="4"/>
      <c r="G176" s="4"/>
      <c r="H176" s="1"/>
      <c r="I176" s="1"/>
      <c r="J176" s="1"/>
    </row>
    <row r="177" spans="1:10" x14ac:dyDescent="0.2">
      <c r="A177" s="1"/>
      <c r="B177" s="4"/>
      <c r="C177" s="4"/>
      <c r="D177" s="4"/>
      <c r="E177" s="4"/>
      <c r="F177" s="4"/>
      <c r="G177" s="4"/>
      <c r="H177" s="1"/>
      <c r="I177" s="1"/>
      <c r="J177" s="1"/>
    </row>
    <row r="178" spans="1:10" x14ac:dyDescent="0.2">
      <c r="A178" s="1"/>
      <c r="B178" s="4"/>
      <c r="C178" s="4"/>
      <c r="D178" s="4"/>
      <c r="E178" s="4"/>
      <c r="F178" s="4"/>
      <c r="G178" s="4"/>
      <c r="H178" s="1"/>
      <c r="I178" s="1"/>
      <c r="J178" s="1"/>
    </row>
    <row r="179" spans="1:10" x14ac:dyDescent="0.2">
      <c r="A179" s="1"/>
      <c r="B179" s="4"/>
      <c r="C179" s="4"/>
      <c r="D179" s="4"/>
      <c r="E179" s="4"/>
      <c r="F179" s="4"/>
      <c r="G179" s="4"/>
      <c r="H179" s="1"/>
      <c r="I179" s="1"/>
      <c r="J179" s="1"/>
    </row>
    <row r="180" spans="1:10" x14ac:dyDescent="0.2">
      <c r="A180" s="1"/>
      <c r="B180" s="4"/>
      <c r="C180" s="4"/>
      <c r="D180" s="4"/>
      <c r="E180" s="4"/>
      <c r="F180" s="4"/>
      <c r="G180" s="4"/>
      <c r="H180" s="1"/>
      <c r="I180" s="1"/>
      <c r="J180" s="1"/>
    </row>
    <row r="181" spans="1:10" x14ac:dyDescent="0.2">
      <c r="A181" s="1"/>
      <c r="B181" s="4"/>
      <c r="C181" s="4"/>
      <c r="D181" s="4"/>
      <c r="E181" s="4"/>
      <c r="F181" s="4"/>
      <c r="G181" s="4"/>
      <c r="H181" s="1"/>
      <c r="I181" s="1"/>
      <c r="J181" s="1"/>
    </row>
    <row r="182" spans="1:10" x14ac:dyDescent="0.2">
      <c r="A182" s="1"/>
      <c r="B182" s="4"/>
      <c r="C182" s="4"/>
      <c r="D182" s="4"/>
      <c r="E182" s="4"/>
      <c r="F182" s="4"/>
      <c r="G182" s="4"/>
      <c r="H182" s="1"/>
      <c r="I182" s="1"/>
      <c r="J182" s="1"/>
    </row>
    <row r="183" spans="1:10" x14ac:dyDescent="0.2">
      <c r="A183" s="1"/>
      <c r="B183" s="4"/>
      <c r="C183" s="4"/>
      <c r="D183" s="4"/>
      <c r="E183" s="4"/>
      <c r="F183" s="4"/>
      <c r="G183" s="4"/>
      <c r="H183" s="1"/>
      <c r="I183" s="1"/>
      <c r="J183" s="1"/>
    </row>
    <row r="184" spans="1:10" x14ac:dyDescent="0.2">
      <c r="A184" s="1"/>
      <c r="B184" s="4"/>
      <c r="C184" s="4"/>
      <c r="D184" s="4"/>
      <c r="E184" s="4"/>
      <c r="F184" s="4"/>
      <c r="G184" s="4"/>
      <c r="H184" s="1"/>
      <c r="I184" s="1"/>
      <c r="J184" s="1"/>
    </row>
    <row r="185" spans="1:10" x14ac:dyDescent="0.2">
      <c r="A185" s="1"/>
      <c r="B185" s="4"/>
      <c r="C185" s="4"/>
      <c r="D185" s="4"/>
      <c r="E185" s="4"/>
      <c r="F185" s="4"/>
      <c r="G185" s="4"/>
      <c r="H185" s="1"/>
      <c r="I185" s="1"/>
      <c r="J185" s="1"/>
    </row>
    <row r="186" spans="1:10" x14ac:dyDescent="0.2">
      <c r="A186" s="1"/>
      <c r="B186" s="4"/>
      <c r="C186" s="4"/>
      <c r="D186" s="4"/>
      <c r="E186" s="4"/>
      <c r="F186" s="4"/>
      <c r="G186" s="4"/>
      <c r="H186" s="1"/>
      <c r="I186" s="1"/>
      <c r="J186" s="1"/>
    </row>
    <row r="187" spans="1:10" x14ac:dyDescent="0.2">
      <c r="A187" s="1"/>
      <c r="B187" s="4"/>
      <c r="C187" s="4"/>
      <c r="D187" s="4"/>
      <c r="E187" s="4"/>
      <c r="F187" s="4"/>
      <c r="G187" s="4"/>
      <c r="H187" s="1"/>
      <c r="I187" s="1"/>
      <c r="J187" s="1"/>
    </row>
    <row r="188" spans="1:10" x14ac:dyDescent="0.2">
      <c r="A188" s="1"/>
      <c r="B188" s="4"/>
      <c r="C188" s="4"/>
      <c r="D188" s="4"/>
      <c r="E188" s="4"/>
      <c r="F188" s="4"/>
      <c r="G188" s="4"/>
      <c r="H188" s="1"/>
      <c r="I188" s="1"/>
      <c r="J188" s="1"/>
    </row>
    <row r="189" spans="1:10" x14ac:dyDescent="0.2">
      <c r="A189" s="1"/>
      <c r="B189" s="4"/>
      <c r="C189" s="4"/>
      <c r="D189" s="4"/>
      <c r="E189" s="4"/>
      <c r="F189" s="4"/>
      <c r="G189" s="4"/>
      <c r="H189" s="1"/>
      <c r="I189" s="1"/>
      <c r="J189" s="1"/>
    </row>
    <row r="190" spans="1:10" x14ac:dyDescent="0.2">
      <c r="A190" s="1"/>
      <c r="B190" s="4"/>
      <c r="C190" s="4"/>
      <c r="D190" s="4"/>
      <c r="E190" s="4"/>
      <c r="F190" s="4"/>
      <c r="G190" s="4"/>
      <c r="H190" s="1"/>
      <c r="I190" s="1"/>
      <c r="J190" s="1"/>
    </row>
    <row r="191" spans="1:10" x14ac:dyDescent="0.2">
      <c r="A191" s="1"/>
      <c r="B191" s="4"/>
      <c r="C191" s="4"/>
      <c r="D191" s="4"/>
      <c r="E191" s="4"/>
      <c r="F191" s="4"/>
      <c r="G191" s="4"/>
      <c r="H191" s="1"/>
      <c r="I191" s="1"/>
      <c r="J191" s="1"/>
    </row>
    <row r="192" spans="1:10" x14ac:dyDescent="0.2">
      <c r="A192" s="1"/>
      <c r="B192" s="4"/>
      <c r="C192" s="4"/>
      <c r="D192" s="4"/>
      <c r="E192" s="4"/>
      <c r="F192" s="4"/>
      <c r="G192" s="4"/>
      <c r="H192" s="1"/>
      <c r="I192" s="1"/>
      <c r="J192" s="1"/>
    </row>
    <row r="193" spans="1:10" x14ac:dyDescent="0.2">
      <c r="A193" s="1"/>
      <c r="B193" s="4"/>
      <c r="C193" s="4"/>
      <c r="D193" s="4"/>
      <c r="E193" s="4"/>
      <c r="F193" s="4"/>
      <c r="G193" s="4"/>
      <c r="H193" s="1"/>
      <c r="I193" s="1"/>
      <c r="J193" s="1"/>
    </row>
    <row r="194" spans="1:10" x14ac:dyDescent="0.2">
      <c r="A194" s="1"/>
      <c r="B194" s="4"/>
      <c r="C194" s="4"/>
      <c r="D194" s="4"/>
      <c r="E194" s="4"/>
      <c r="F194" s="4"/>
      <c r="G194" s="4"/>
      <c r="H194" s="1"/>
      <c r="I194" s="1"/>
      <c r="J194" s="1"/>
    </row>
    <row r="195" spans="1:10" x14ac:dyDescent="0.2">
      <c r="A195" s="1"/>
      <c r="B195" s="4"/>
      <c r="C195" s="4"/>
      <c r="D195" s="4"/>
      <c r="E195" s="4"/>
      <c r="F195" s="4"/>
      <c r="G195" s="4"/>
      <c r="H195" s="1"/>
      <c r="I195" s="1"/>
      <c r="J195" s="1"/>
    </row>
    <row r="196" spans="1:10" x14ac:dyDescent="0.2">
      <c r="A196" s="1"/>
      <c r="B196" s="4"/>
      <c r="C196" s="4"/>
      <c r="D196" s="4"/>
      <c r="E196" s="4"/>
      <c r="F196" s="4"/>
      <c r="G196" s="4"/>
      <c r="H196" s="1"/>
      <c r="I196" s="1"/>
      <c r="J196" s="1"/>
    </row>
    <row r="197" spans="1:10" x14ac:dyDescent="0.2">
      <c r="A197" s="1"/>
      <c r="B197" s="4"/>
      <c r="C197" s="4"/>
      <c r="D197" s="4"/>
      <c r="E197" s="4"/>
      <c r="F197" s="4"/>
      <c r="G197" s="4"/>
      <c r="H197" s="1"/>
      <c r="I197" s="1"/>
      <c r="J197" s="1"/>
    </row>
    <row r="198" spans="1:10" x14ac:dyDescent="0.2">
      <c r="A198" s="1"/>
      <c r="B198" s="4"/>
      <c r="C198" s="4"/>
      <c r="D198" s="4"/>
      <c r="E198" s="4"/>
      <c r="F198" s="4"/>
      <c r="G198" s="4"/>
      <c r="H198" s="1"/>
      <c r="I198" s="1"/>
      <c r="J198" s="1"/>
    </row>
    <row r="199" spans="1:10" x14ac:dyDescent="0.2">
      <c r="A199" s="1"/>
      <c r="B199" s="4"/>
      <c r="C199" s="4"/>
      <c r="D199" s="4"/>
      <c r="E199" s="4"/>
      <c r="F199" s="4"/>
      <c r="G199" s="4"/>
      <c r="H199" s="1"/>
      <c r="I199" s="1"/>
      <c r="J199" s="1"/>
    </row>
    <row r="200" spans="1:10" x14ac:dyDescent="0.2">
      <c r="A200" s="1"/>
      <c r="B200" s="4"/>
      <c r="C200" s="4"/>
      <c r="D200" s="4"/>
      <c r="E200" s="4"/>
      <c r="F200" s="4"/>
      <c r="G200" s="4"/>
      <c r="H200" s="1"/>
      <c r="I200" s="1"/>
      <c r="J200" s="1"/>
    </row>
    <row r="201" spans="1:10" x14ac:dyDescent="0.2">
      <c r="A201" s="1"/>
      <c r="B201" s="4"/>
      <c r="C201" s="4"/>
      <c r="D201" s="4"/>
      <c r="E201" s="4"/>
      <c r="F201" s="4"/>
      <c r="G201" s="4"/>
      <c r="H201" s="1"/>
      <c r="I201" s="1"/>
      <c r="J201" s="1"/>
    </row>
    <row r="202" spans="1:10" x14ac:dyDescent="0.2">
      <c r="A202" s="1"/>
      <c r="B202" s="4"/>
      <c r="C202" s="4"/>
      <c r="D202" s="4"/>
      <c r="E202" s="4"/>
      <c r="F202" s="4"/>
      <c r="G202" s="4"/>
      <c r="H202" s="1"/>
      <c r="I202" s="1"/>
      <c r="J202" s="1"/>
    </row>
    <row r="203" spans="1:10" x14ac:dyDescent="0.2">
      <c r="A203" s="1"/>
      <c r="B203" s="4"/>
      <c r="C203" s="4"/>
      <c r="D203" s="4"/>
      <c r="E203" s="4"/>
      <c r="F203" s="4"/>
      <c r="G203" s="4"/>
      <c r="H203" s="1"/>
      <c r="I203" s="1"/>
      <c r="J203" s="1"/>
    </row>
    <row r="204" spans="1:10" x14ac:dyDescent="0.2">
      <c r="A204" s="1"/>
      <c r="B204" s="4"/>
      <c r="C204" s="4"/>
      <c r="D204" s="4"/>
      <c r="E204" s="4"/>
      <c r="F204" s="4"/>
      <c r="G204" s="4"/>
      <c r="H204" s="1"/>
      <c r="I204" s="1"/>
      <c r="J204" s="1"/>
    </row>
    <row r="205" spans="1:10" x14ac:dyDescent="0.2">
      <c r="A205" s="1"/>
      <c r="B205" s="4"/>
      <c r="C205" s="4"/>
      <c r="D205" s="4"/>
      <c r="E205" s="4"/>
      <c r="F205" s="4"/>
      <c r="G205" s="4"/>
      <c r="H205" s="1"/>
      <c r="I205" s="1"/>
      <c r="J205" s="1"/>
    </row>
    <row r="206" spans="1:10" x14ac:dyDescent="0.2">
      <c r="A206" s="1"/>
      <c r="B206" s="4"/>
      <c r="C206" s="4"/>
      <c r="D206" s="4"/>
      <c r="E206" s="4"/>
      <c r="F206" s="4"/>
      <c r="G206" s="4"/>
      <c r="H206" s="1"/>
      <c r="I206" s="1"/>
      <c r="J206" s="1"/>
    </row>
    <row r="207" spans="1:10" x14ac:dyDescent="0.2">
      <c r="A207" s="1"/>
      <c r="B207" s="4"/>
      <c r="C207" s="4"/>
      <c r="D207" s="4"/>
      <c r="E207" s="4"/>
      <c r="F207" s="4"/>
      <c r="G207" s="4"/>
      <c r="H207" s="1"/>
      <c r="I207" s="1"/>
      <c r="J207" s="1"/>
    </row>
    <row r="208" spans="1:10" x14ac:dyDescent="0.2">
      <c r="A208" s="1"/>
      <c r="B208" s="4"/>
      <c r="C208" s="4"/>
      <c r="D208" s="4"/>
      <c r="E208" s="4"/>
      <c r="F208" s="4"/>
      <c r="G208" s="4"/>
      <c r="H208" s="1"/>
      <c r="I208" s="1"/>
      <c r="J208" s="1"/>
    </row>
    <row r="209" spans="1:10" x14ac:dyDescent="0.2">
      <c r="A209" s="1"/>
      <c r="B209" s="4"/>
      <c r="C209" s="4"/>
      <c r="D209" s="4"/>
      <c r="E209" s="4"/>
      <c r="F209" s="4"/>
      <c r="G209" s="4"/>
      <c r="H209" s="1"/>
      <c r="I209" s="1"/>
      <c r="J209" s="1"/>
    </row>
    <row r="210" spans="1:10" x14ac:dyDescent="0.2">
      <c r="A210" s="1"/>
      <c r="B210" s="4"/>
      <c r="C210" s="4"/>
      <c r="D210" s="4"/>
      <c r="E210" s="4"/>
      <c r="F210" s="4"/>
      <c r="G210" s="4"/>
      <c r="H210" s="1"/>
      <c r="I210" s="1"/>
      <c r="J210" s="1"/>
    </row>
    <row r="211" spans="1:10" x14ac:dyDescent="0.2">
      <c r="A211" s="1"/>
      <c r="B211" s="4"/>
      <c r="C211" s="4"/>
      <c r="D211" s="4"/>
      <c r="E211" s="4"/>
      <c r="F211" s="4"/>
      <c r="G211" s="4"/>
      <c r="H211" s="1"/>
      <c r="I211" s="1"/>
      <c r="J211" s="1"/>
    </row>
    <row r="212" spans="1:10" x14ac:dyDescent="0.2">
      <c r="A212" s="1"/>
      <c r="B212" s="4"/>
      <c r="C212" s="4"/>
      <c r="D212" s="4"/>
      <c r="E212" s="4"/>
      <c r="F212" s="4"/>
      <c r="G212" s="4"/>
      <c r="H212" s="1"/>
      <c r="I212" s="1"/>
      <c r="J212" s="1"/>
    </row>
    <row r="213" spans="1:10" x14ac:dyDescent="0.2">
      <c r="A213" s="1"/>
      <c r="B213" s="4"/>
      <c r="C213" s="4"/>
      <c r="D213" s="4"/>
      <c r="E213" s="4"/>
      <c r="F213" s="4"/>
      <c r="G213" s="4"/>
      <c r="H213" s="1"/>
      <c r="I213" s="1"/>
      <c r="J213" s="1"/>
    </row>
    <row r="214" spans="1:10" x14ac:dyDescent="0.2">
      <c r="A214" s="1"/>
      <c r="B214" s="4"/>
      <c r="C214" s="4"/>
      <c r="D214" s="4"/>
      <c r="E214" s="4"/>
      <c r="F214" s="4"/>
      <c r="G214" s="4"/>
      <c r="H214" s="1"/>
      <c r="I214" s="1"/>
      <c r="J214" s="1"/>
    </row>
    <row r="215" spans="1:10" x14ac:dyDescent="0.2">
      <c r="A215" s="1"/>
      <c r="B215" s="4"/>
      <c r="C215" s="4"/>
      <c r="D215" s="4"/>
      <c r="E215" s="4"/>
      <c r="F215" s="4"/>
      <c r="G215" s="4"/>
      <c r="H215" s="1"/>
      <c r="I215" s="1"/>
      <c r="J215" s="1"/>
    </row>
    <row r="216" spans="1:10" x14ac:dyDescent="0.2">
      <c r="A216" s="1"/>
      <c r="B216" s="4"/>
      <c r="C216" s="4"/>
      <c r="D216" s="4"/>
      <c r="E216" s="4"/>
      <c r="F216" s="4"/>
      <c r="G216" s="4"/>
      <c r="H216" s="1"/>
      <c r="I216" s="1"/>
      <c r="J216" s="1"/>
    </row>
    <row r="217" spans="1:10" x14ac:dyDescent="0.2">
      <c r="A217" s="1"/>
      <c r="B217" s="4"/>
      <c r="C217" s="4"/>
      <c r="D217" s="4"/>
      <c r="E217" s="4"/>
      <c r="F217" s="4"/>
      <c r="G217" s="4"/>
      <c r="H217" s="1"/>
      <c r="I217" s="1"/>
      <c r="J217" s="1"/>
    </row>
    <row r="218" spans="1:10" x14ac:dyDescent="0.2">
      <c r="A218" s="1"/>
      <c r="B218" s="4"/>
      <c r="C218" s="4"/>
      <c r="D218" s="4"/>
      <c r="E218" s="4"/>
      <c r="F218" s="4"/>
      <c r="G218" s="4"/>
      <c r="H218" s="1"/>
      <c r="I218" s="1"/>
      <c r="J218" s="1"/>
    </row>
    <row r="219" spans="1:10" x14ac:dyDescent="0.2">
      <c r="A219" s="1"/>
      <c r="B219" s="4"/>
      <c r="C219" s="4"/>
      <c r="D219" s="4"/>
      <c r="E219" s="4"/>
      <c r="F219" s="4"/>
      <c r="G219" s="4"/>
      <c r="H219" s="1"/>
      <c r="I219" s="1"/>
      <c r="J219" s="1"/>
    </row>
    <row r="220" spans="1:10" x14ac:dyDescent="0.2">
      <c r="A220" s="1"/>
      <c r="B220" s="4"/>
      <c r="C220" s="4"/>
      <c r="D220" s="4"/>
      <c r="E220" s="4"/>
      <c r="F220" s="4"/>
      <c r="G220" s="4"/>
      <c r="H220" s="1"/>
      <c r="I220" s="1"/>
      <c r="J220" s="1"/>
    </row>
    <row r="221" spans="1:10" x14ac:dyDescent="0.2">
      <c r="A221" s="1"/>
      <c r="B221" s="4"/>
      <c r="C221" s="4"/>
      <c r="D221" s="4"/>
      <c r="E221" s="4"/>
      <c r="F221" s="4"/>
      <c r="G221" s="4"/>
      <c r="H221" s="1"/>
      <c r="I221" s="1"/>
      <c r="J221" s="1"/>
    </row>
    <row r="222" spans="1:10" x14ac:dyDescent="0.2">
      <c r="A222" s="1"/>
      <c r="B222" s="4"/>
      <c r="C222" s="4"/>
      <c r="D222" s="4"/>
      <c r="E222" s="4"/>
      <c r="F222" s="4"/>
      <c r="G222" s="4"/>
      <c r="H222" s="1"/>
      <c r="I222" s="1"/>
      <c r="J222" s="1"/>
    </row>
    <row r="223" spans="1:10" x14ac:dyDescent="0.2">
      <c r="A223" s="1"/>
      <c r="B223" s="4"/>
      <c r="C223" s="4"/>
      <c r="D223" s="4"/>
      <c r="E223" s="4"/>
      <c r="F223" s="4"/>
      <c r="G223" s="4"/>
      <c r="H223" s="1"/>
      <c r="I223" s="1"/>
      <c r="J223" s="1"/>
    </row>
    <row r="224" spans="1:10" x14ac:dyDescent="0.2">
      <c r="A224" s="1"/>
      <c r="B224" s="4"/>
      <c r="C224" s="4"/>
      <c r="D224" s="4"/>
      <c r="E224" s="4"/>
      <c r="F224" s="4"/>
      <c r="G224" s="4"/>
      <c r="H224" s="1"/>
      <c r="I224" s="1"/>
      <c r="J224" s="1"/>
    </row>
    <row r="225" spans="1:10" x14ac:dyDescent="0.2">
      <c r="A225" s="1"/>
      <c r="B225" s="4"/>
      <c r="C225" s="4"/>
      <c r="D225" s="4"/>
      <c r="E225" s="4"/>
      <c r="F225" s="4"/>
      <c r="G225" s="4"/>
      <c r="H225" s="1"/>
      <c r="I225" s="1"/>
      <c r="J225" s="1"/>
    </row>
    <row r="226" spans="1:10" x14ac:dyDescent="0.2">
      <c r="A226" s="1"/>
      <c r="B226" s="4"/>
      <c r="C226" s="4"/>
      <c r="D226" s="4"/>
      <c r="E226" s="4"/>
      <c r="F226" s="4"/>
      <c r="G226" s="4"/>
      <c r="H226" s="1"/>
      <c r="I226" s="1"/>
      <c r="J226" s="1"/>
    </row>
    <row r="227" spans="1:10" x14ac:dyDescent="0.2">
      <c r="A227" s="1"/>
      <c r="B227" s="4"/>
      <c r="C227" s="4"/>
      <c r="D227" s="4"/>
      <c r="E227" s="4"/>
      <c r="F227" s="4"/>
      <c r="G227" s="4"/>
      <c r="H227" s="1"/>
      <c r="I227" s="1"/>
      <c r="J227" s="1"/>
    </row>
    <row r="228" spans="1:10" x14ac:dyDescent="0.2">
      <c r="A228" s="1"/>
      <c r="B228" s="4"/>
      <c r="C228" s="4"/>
      <c r="D228" s="4"/>
      <c r="E228" s="4"/>
      <c r="F228" s="4"/>
      <c r="G228" s="4"/>
      <c r="H228" s="1"/>
      <c r="I228" s="1"/>
      <c r="J228" s="1"/>
    </row>
    <row r="229" spans="1:10" x14ac:dyDescent="0.2">
      <c r="A229" s="1"/>
      <c r="B229" s="4"/>
      <c r="C229" s="4"/>
      <c r="D229" s="4"/>
      <c r="E229" s="4"/>
      <c r="F229" s="4"/>
      <c r="G229" s="4"/>
      <c r="H229" s="1"/>
      <c r="I229" s="1"/>
      <c r="J229" s="1"/>
    </row>
    <row r="230" spans="1:10" x14ac:dyDescent="0.2">
      <c r="A230" s="1"/>
      <c r="B230" s="4"/>
      <c r="C230" s="4"/>
      <c r="D230" s="4"/>
      <c r="E230" s="4"/>
      <c r="F230" s="4"/>
      <c r="G230" s="4"/>
      <c r="H230" s="1"/>
      <c r="I230" s="1"/>
      <c r="J230" s="1"/>
    </row>
    <row r="231" spans="1:10" x14ac:dyDescent="0.2">
      <c r="A231" s="1"/>
      <c r="B231" s="4"/>
      <c r="C231" s="4"/>
      <c r="D231" s="4"/>
      <c r="E231" s="4"/>
      <c r="F231" s="4"/>
      <c r="G231" s="4"/>
      <c r="H231" s="1"/>
      <c r="I231" s="1"/>
      <c r="J231" s="1"/>
    </row>
    <row r="232" spans="1:10" x14ac:dyDescent="0.2">
      <c r="A232" s="1"/>
      <c r="B232" s="4"/>
      <c r="C232" s="4"/>
      <c r="D232" s="4"/>
      <c r="E232" s="4"/>
      <c r="F232" s="4"/>
      <c r="G232" s="4"/>
      <c r="H232" s="1"/>
      <c r="I232" s="1"/>
      <c r="J232" s="1"/>
    </row>
    <row r="233" spans="1:10" x14ac:dyDescent="0.2">
      <c r="A233" s="1"/>
      <c r="B233" s="4"/>
      <c r="C233" s="4"/>
      <c r="D233" s="4"/>
      <c r="E233" s="4"/>
      <c r="F233" s="4"/>
      <c r="G233" s="4"/>
      <c r="H233" s="1"/>
      <c r="I233" s="1"/>
      <c r="J233" s="1"/>
    </row>
    <row r="234" spans="1:10" x14ac:dyDescent="0.2">
      <c r="A234" s="1"/>
      <c r="B234" s="4"/>
      <c r="C234" s="4"/>
      <c r="D234" s="4"/>
      <c r="E234" s="4"/>
      <c r="F234" s="4"/>
      <c r="G234" s="4"/>
      <c r="H234" s="1"/>
      <c r="I234" s="1"/>
      <c r="J234" s="1"/>
    </row>
    <row r="235" spans="1:10" x14ac:dyDescent="0.2">
      <c r="A235" s="1"/>
      <c r="B235" s="4"/>
      <c r="C235" s="4"/>
      <c r="D235" s="4"/>
      <c r="E235" s="4"/>
      <c r="F235" s="4"/>
      <c r="G235" s="4"/>
      <c r="H235" s="1"/>
      <c r="I235" s="1"/>
      <c r="J235" s="1"/>
    </row>
    <row r="236" spans="1:10" x14ac:dyDescent="0.2">
      <c r="A236" s="1"/>
      <c r="B236" s="4"/>
      <c r="C236" s="4"/>
      <c r="D236" s="4"/>
      <c r="E236" s="4"/>
      <c r="F236" s="4"/>
      <c r="G236" s="4"/>
      <c r="H236" s="1"/>
      <c r="I236" s="1"/>
      <c r="J236" s="1"/>
    </row>
    <row r="237" spans="1:10" x14ac:dyDescent="0.2">
      <c r="A237" s="1"/>
      <c r="B237" s="4"/>
      <c r="C237" s="4"/>
      <c r="D237" s="4"/>
      <c r="E237" s="4"/>
      <c r="F237" s="4"/>
      <c r="G237" s="4"/>
      <c r="H237" s="1"/>
      <c r="I237" s="1"/>
      <c r="J237" s="1"/>
    </row>
    <row r="238" spans="1:10" x14ac:dyDescent="0.2">
      <c r="A238" s="1"/>
      <c r="B238" s="4"/>
      <c r="C238" s="4"/>
      <c r="D238" s="4"/>
      <c r="E238" s="4"/>
      <c r="F238" s="4"/>
      <c r="G238" s="4"/>
      <c r="H238" s="1"/>
      <c r="I238" s="1"/>
      <c r="J238" s="1"/>
    </row>
    <row r="239" spans="1:10" x14ac:dyDescent="0.2">
      <c r="A239" s="1"/>
      <c r="B239" s="4"/>
      <c r="C239" s="4"/>
      <c r="D239" s="4"/>
      <c r="E239" s="4"/>
      <c r="F239" s="4"/>
      <c r="G239" s="4"/>
      <c r="H239" s="1"/>
      <c r="I239" s="1"/>
      <c r="J239" s="1"/>
    </row>
    <row r="240" spans="1:10" x14ac:dyDescent="0.2">
      <c r="A240" s="1"/>
      <c r="B240" s="4"/>
      <c r="C240" s="4"/>
      <c r="D240" s="4"/>
      <c r="E240" s="4"/>
      <c r="F240" s="4"/>
      <c r="G240" s="4"/>
      <c r="H240" s="1"/>
      <c r="I240" s="1"/>
      <c r="J240" s="1"/>
    </row>
    <row r="241" spans="1:10" x14ac:dyDescent="0.2">
      <c r="A241" s="1"/>
      <c r="B241" s="4"/>
      <c r="C241" s="4"/>
      <c r="D241" s="4"/>
      <c r="E241" s="4"/>
      <c r="F241" s="4"/>
      <c r="G241" s="4"/>
      <c r="H241" s="1"/>
      <c r="I241" s="1"/>
      <c r="J241" s="1"/>
    </row>
    <row r="242" spans="1:10" x14ac:dyDescent="0.2">
      <c r="A242" s="1"/>
      <c r="B242" s="4"/>
      <c r="C242" s="4"/>
      <c r="D242" s="4"/>
      <c r="E242" s="4"/>
      <c r="F242" s="4"/>
      <c r="G242" s="4"/>
      <c r="H242" s="1"/>
      <c r="I242" s="1"/>
      <c r="J242" s="1"/>
    </row>
    <row r="243" spans="1:10" x14ac:dyDescent="0.2">
      <c r="A243" s="1"/>
      <c r="B243" s="4"/>
      <c r="C243" s="4"/>
      <c r="D243" s="4"/>
      <c r="E243" s="4"/>
      <c r="F243" s="4"/>
      <c r="G243" s="4"/>
      <c r="H243" s="1"/>
      <c r="I243" s="1"/>
      <c r="J243" s="1"/>
    </row>
    <row r="244" spans="1:10" x14ac:dyDescent="0.2">
      <c r="A244" s="1"/>
      <c r="B244" s="4"/>
      <c r="C244" s="4"/>
      <c r="D244" s="4"/>
      <c r="E244" s="4"/>
      <c r="F244" s="4"/>
      <c r="G244" s="4"/>
      <c r="H244" s="1"/>
      <c r="I244" s="1"/>
      <c r="J244" s="1"/>
    </row>
    <row r="245" spans="1:10" x14ac:dyDescent="0.2">
      <c r="A245" s="1"/>
      <c r="B245" s="4"/>
      <c r="C245" s="4"/>
      <c r="D245" s="4"/>
      <c r="E245" s="4"/>
      <c r="F245" s="4"/>
      <c r="G245" s="4"/>
      <c r="H245" s="1"/>
      <c r="I245" s="1"/>
      <c r="J245" s="1"/>
    </row>
    <row r="246" spans="1:10" x14ac:dyDescent="0.2">
      <c r="A246" s="1"/>
      <c r="B246" s="4"/>
      <c r="C246" s="4"/>
      <c r="D246" s="4"/>
      <c r="E246" s="4"/>
      <c r="F246" s="4"/>
      <c r="G246" s="4"/>
      <c r="H246" s="1"/>
      <c r="I246" s="1"/>
      <c r="J246" s="1"/>
    </row>
    <row r="247" spans="1:10" x14ac:dyDescent="0.2">
      <c r="A247" s="1"/>
      <c r="B247" s="4"/>
      <c r="C247" s="4"/>
      <c r="D247" s="4"/>
      <c r="E247" s="4"/>
      <c r="F247" s="4"/>
      <c r="G247" s="4"/>
      <c r="H247" s="1"/>
      <c r="I247" s="1"/>
      <c r="J247" s="1"/>
    </row>
    <row r="248" spans="1:10" x14ac:dyDescent="0.2">
      <c r="A248" s="1"/>
      <c r="B248" s="4"/>
      <c r="C248" s="4"/>
      <c r="D248" s="4"/>
      <c r="E248" s="4"/>
      <c r="F248" s="4"/>
      <c r="G248" s="4"/>
      <c r="H248" s="1"/>
      <c r="I248" s="1"/>
      <c r="J248" s="1"/>
    </row>
    <row r="249" spans="1:10" x14ac:dyDescent="0.2">
      <c r="A249" s="1"/>
      <c r="B249" s="4"/>
      <c r="C249" s="4"/>
      <c r="D249" s="4"/>
      <c r="E249" s="4"/>
      <c r="F249" s="4"/>
      <c r="G249" s="4"/>
      <c r="H249" s="1"/>
      <c r="I249" s="1"/>
      <c r="J249" s="1"/>
    </row>
    <row r="250" spans="1:10" x14ac:dyDescent="0.2">
      <c r="A250" s="1"/>
      <c r="B250" s="4"/>
      <c r="C250" s="4"/>
      <c r="D250" s="4"/>
      <c r="E250" s="4"/>
      <c r="F250" s="4"/>
      <c r="G250" s="4"/>
      <c r="H250" s="1"/>
      <c r="I250" s="1"/>
      <c r="J250" s="1"/>
    </row>
    <row r="251" spans="1:10" x14ac:dyDescent="0.2">
      <c r="A251" s="1"/>
      <c r="B251" s="4"/>
      <c r="C251" s="4"/>
      <c r="D251" s="4"/>
      <c r="E251" s="4"/>
      <c r="F251" s="4"/>
      <c r="G251" s="4"/>
      <c r="H251" s="1"/>
      <c r="I251" s="1"/>
      <c r="J251" s="1"/>
    </row>
    <row r="252" spans="1:10" x14ac:dyDescent="0.2">
      <c r="A252" s="1"/>
      <c r="B252" s="4"/>
      <c r="C252" s="4"/>
      <c r="D252" s="4"/>
      <c r="E252" s="4"/>
      <c r="F252" s="4"/>
      <c r="G252" s="4"/>
      <c r="H252" s="1"/>
      <c r="I252" s="1"/>
      <c r="J252" s="1"/>
    </row>
    <row r="253" spans="1:10" x14ac:dyDescent="0.2">
      <c r="A253" s="1"/>
      <c r="B253" s="4"/>
      <c r="C253" s="4"/>
      <c r="D253" s="4"/>
      <c r="E253" s="4"/>
      <c r="F253" s="4"/>
      <c r="G253" s="4"/>
      <c r="H253" s="1"/>
      <c r="I253" s="1"/>
      <c r="J253" s="1"/>
    </row>
    <row r="254" spans="1:10" x14ac:dyDescent="0.2">
      <c r="A254" s="1"/>
      <c r="B254" s="4"/>
      <c r="C254" s="4"/>
      <c r="D254" s="4"/>
      <c r="E254" s="4"/>
      <c r="F254" s="4"/>
      <c r="G254" s="4"/>
      <c r="H254" s="1"/>
      <c r="I254" s="1"/>
      <c r="J254" s="1"/>
    </row>
    <row r="255" spans="1:10" x14ac:dyDescent="0.2">
      <c r="A255" s="1"/>
      <c r="B255" s="4"/>
      <c r="C255" s="4"/>
      <c r="D255" s="4"/>
      <c r="E255" s="4"/>
      <c r="F255" s="4"/>
      <c r="G255" s="4"/>
      <c r="H255" s="1"/>
      <c r="I255" s="1"/>
      <c r="J255" s="1"/>
    </row>
    <row r="256" spans="1:10" x14ac:dyDescent="0.2">
      <c r="A256" s="1"/>
      <c r="B256" s="4"/>
      <c r="C256" s="4"/>
      <c r="D256" s="4"/>
      <c r="E256" s="4"/>
      <c r="F256" s="4"/>
      <c r="G256" s="4"/>
      <c r="H256" s="1"/>
      <c r="I256" s="1"/>
      <c r="J256" s="1"/>
    </row>
    <row r="257" spans="1:10" x14ac:dyDescent="0.2">
      <c r="A257" s="1"/>
      <c r="B257" s="4"/>
      <c r="C257" s="4"/>
      <c r="D257" s="4"/>
      <c r="E257" s="4"/>
      <c r="F257" s="4"/>
      <c r="G257" s="4"/>
      <c r="H257" s="1"/>
      <c r="I257" s="1"/>
      <c r="J257" s="1"/>
    </row>
    <row r="258" spans="1:10" x14ac:dyDescent="0.2">
      <c r="A258" s="1"/>
      <c r="B258" s="4"/>
      <c r="C258" s="4"/>
      <c r="D258" s="4"/>
      <c r="E258" s="4"/>
      <c r="F258" s="4"/>
      <c r="G258" s="4"/>
      <c r="H258" s="1"/>
      <c r="I258" s="1"/>
      <c r="J258" s="1"/>
    </row>
    <row r="259" spans="1:10" x14ac:dyDescent="0.2">
      <c r="A259" s="1"/>
      <c r="B259" s="4"/>
      <c r="C259" s="4"/>
      <c r="D259" s="4"/>
      <c r="E259" s="4"/>
      <c r="F259" s="4"/>
      <c r="G259" s="4"/>
      <c r="H259" s="1"/>
      <c r="I259" s="1"/>
      <c r="J259" s="1"/>
    </row>
    <row r="260" spans="1:10" x14ac:dyDescent="0.2">
      <c r="A260" s="1"/>
      <c r="B260" s="4"/>
      <c r="C260" s="4"/>
      <c r="D260" s="4"/>
      <c r="E260" s="4"/>
      <c r="F260" s="4"/>
      <c r="G260" s="4"/>
      <c r="H260" s="1"/>
      <c r="I260" s="1"/>
      <c r="J260" s="1"/>
    </row>
    <row r="261" spans="1:10" x14ac:dyDescent="0.2">
      <c r="A261" s="1"/>
      <c r="B261" s="4"/>
      <c r="C261" s="4"/>
      <c r="D261" s="4"/>
      <c r="E261" s="4"/>
      <c r="F261" s="4"/>
      <c r="G261" s="4"/>
      <c r="H261" s="1"/>
      <c r="I261" s="1"/>
      <c r="J261" s="1"/>
    </row>
    <row r="262" spans="1:10" x14ac:dyDescent="0.2">
      <c r="A262" s="1"/>
      <c r="B262" s="4"/>
      <c r="C262" s="4"/>
      <c r="D262" s="4"/>
      <c r="E262" s="4"/>
      <c r="F262" s="4"/>
      <c r="G262" s="4"/>
      <c r="H262" s="1"/>
      <c r="I262" s="1"/>
      <c r="J262" s="1"/>
    </row>
    <row r="263" spans="1:10" x14ac:dyDescent="0.2">
      <c r="A263" s="1"/>
      <c r="B263" s="4"/>
      <c r="C263" s="4"/>
      <c r="D263" s="4"/>
      <c r="E263" s="4"/>
      <c r="F263" s="4"/>
      <c r="G263" s="4"/>
      <c r="H263" s="1"/>
      <c r="I263" s="1"/>
      <c r="J263" s="1"/>
    </row>
    <row r="264" spans="1:10" x14ac:dyDescent="0.2">
      <c r="A264" s="1"/>
      <c r="B264" s="4"/>
      <c r="C264" s="4"/>
      <c r="D264" s="4"/>
      <c r="E264" s="4"/>
      <c r="F264" s="4"/>
      <c r="G264" s="4"/>
      <c r="H264" s="1"/>
      <c r="I264" s="1"/>
      <c r="J264" s="1"/>
    </row>
    <row r="265" spans="1:10" x14ac:dyDescent="0.2">
      <c r="A265" s="1"/>
      <c r="B265" s="4"/>
      <c r="C265" s="4"/>
      <c r="D265" s="4"/>
      <c r="E265" s="4"/>
      <c r="F265" s="4"/>
      <c r="G265" s="4"/>
      <c r="H265" s="1"/>
      <c r="I265" s="1"/>
      <c r="J265" s="1"/>
    </row>
    <row r="266" spans="1:10" x14ac:dyDescent="0.2">
      <c r="A266" s="1"/>
      <c r="B266" s="4"/>
      <c r="C266" s="4"/>
      <c r="D266" s="4"/>
      <c r="E266" s="4"/>
      <c r="F266" s="4"/>
      <c r="G266" s="4"/>
      <c r="H266" s="1"/>
      <c r="I266" s="1"/>
      <c r="J266" s="1"/>
    </row>
    <row r="267" spans="1:10" x14ac:dyDescent="0.2">
      <c r="A267" s="1"/>
      <c r="B267" s="4"/>
      <c r="C267" s="4"/>
      <c r="D267" s="4"/>
      <c r="E267" s="4"/>
      <c r="F267" s="4"/>
      <c r="G267" s="4"/>
      <c r="H267" s="1"/>
      <c r="I267" s="1"/>
      <c r="J267" s="1"/>
    </row>
    <row r="268" spans="1:10" x14ac:dyDescent="0.2">
      <c r="A268" s="1"/>
      <c r="B268" s="4"/>
      <c r="C268" s="4"/>
      <c r="D268" s="4"/>
      <c r="E268" s="4"/>
      <c r="F268" s="4"/>
      <c r="G268" s="4"/>
      <c r="H268" s="1"/>
      <c r="I268" s="1"/>
      <c r="J268" s="1"/>
    </row>
    <row r="269" spans="1:10" x14ac:dyDescent="0.2">
      <c r="A269" s="1"/>
      <c r="B269" s="4"/>
      <c r="C269" s="4"/>
      <c r="D269" s="4"/>
      <c r="E269" s="4"/>
      <c r="F269" s="4"/>
      <c r="G269" s="4"/>
      <c r="H269" s="1"/>
      <c r="I269" s="1"/>
      <c r="J269" s="1"/>
    </row>
    <row r="270" spans="1:10" x14ac:dyDescent="0.2">
      <c r="A270" s="1"/>
      <c r="B270" s="4"/>
      <c r="C270" s="4"/>
      <c r="D270" s="4"/>
      <c r="E270" s="4"/>
      <c r="F270" s="4"/>
      <c r="G270" s="4"/>
      <c r="H270" s="1"/>
      <c r="I270" s="1"/>
      <c r="J270" s="1"/>
    </row>
    <row r="271" spans="1:10" x14ac:dyDescent="0.2">
      <c r="A271" s="1"/>
      <c r="B271" s="4"/>
      <c r="C271" s="4"/>
      <c r="D271" s="4"/>
      <c r="E271" s="4"/>
      <c r="F271" s="4"/>
      <c r="G271" s="4"/>
      <c r="H271" s="1"/>
      <c r="I271" s="1"/>
      <c r="J271" s="1"/>
    </row>
    <row r="272" spans="1:10" x14ac:dyDescent="0.2">
      <c r="A272" s="1"/>
      <c r="B272" s="4"/>
      <c r="C272" s="4"/>
      <c r="D272" s="4"/>
      <c r="E272" s="4"/>
      <c r="F272" s="4"/>
      <c r="G272" s="4"/>
      <c r="H272" s="1"/>
      <c r="I272" s="1"/>
      <c r="J272" s="1"/>
    </row>
    <row r="273" spans="1:10" x14ac:dyDescent="0.2">
      <c r="A273" s="1"/>
      <c r="B273" s="4"/>
      <c r="C273" s="4"/>
      <c r="D273" s="4"/>
      <c r="E273" s="4"/>
      <c r="F273" s="4"/>
      <c r="G273" s="4"/>
      <c r="H273" s="1"/>
      <c r="I273" s="1"/>
      <c r="J273" s="1"/>
    </row>
    <row r="274" spans="1:10" x14ac:dyDescent="0.2">
      <c r="A274" s="1"/>
      <c r="B274" s="4"/>
      <c r="C274" s="4"/>
      <c r="D274" s="4"/>
      <c r="E274" s="4"/>
      <c r="F274" s="4"/>
      <c r="G274" s="4"/>
      <c r="H274" s="1"/>
      <c r="I274" s="1"/>
      <c r="J274" s="1"/>
    </row>
    <row r="275" spans="1:10" x14ac:dyDescent="0.2">
      <c r="A275" s="1"/>
      <c r="B275" s="4"/>
      <c r="C275" s="4"/>
      <c r="D275" s="4"/>
      <c r="E275" s="4"/>
      <c r="F275" s="4"/>
      <c r="G275" s="4"/>
      <c r="H275" s="1"/>
      <c r="I275" s="1"/>
      <c r="J275" s="1"/>
    </row>
    <row r="276" spans="1:10" x14ac:dyDescent="0.2">
      <c r="A276" s="1"/>
      <c r="B276" s="4"/>
      <c r="C276" s="4"/>
      <c r="D276" s="4"/>
      <c r="E276" s="4"/>
      <c r="F276" s="4"/>
      <c r="G276" s="4"/>
      <c r="H276" s="1"/>
      <c r="I276" s="1"/>
      <c r="J276" s="1"/>
    </row>
    <row r="277" spans="1:10" x14ac:dyDescent="0.2">
      <c r="A277" s="1"/>
      <c r="B277" s="4"/>
      <c r="C277" s="4"/>
      <c r="D277" s="4"/>
      <c r="E277" s="4"/>
      <c r="F277" s="4"/>
      <c r="G277" s="4"/>
      <c r="H277" s="1"/>
      <c r="I277" s="1"/>
      <c r="J277" s="1"/>
    </row>
    <row r="278" spans="1:10" x14ac:dyDescent="0.2">
      <c r="A278" s="1"/>
      <c r="B278" s="4"/>
      <c r="C278" s="4"/>
      <c r="D278" s="4"/>
      <c r="E278" s="4"/>
      <c r="F278" s="4"/>
      <c r="G278" s="4"/>
      <c r="H278" s="1"/>
      <c r="I278" s="1"/>
      <c r="J278" s="1"/>
    </row>
    <row r="279" spans="1:10" x14ac:dyDescent="0.2">
      <c r="A279" s="1"/>
      <c r="B279" s="4"/>
      <c r="C279" s="4"/>
      <c r="D279" s="4"/>
      <c r="E279" s="4"/>
      <c r="F279" s="4"/>
      <c r="G279" s="4"/>
      <c r="H279" s="1"/>
      <c r="I279" s="1"/>
      <c r="J279" s="1"/>
    </row>
    <row r="280" spans="1:10" x14ac:dyDescent="0.2">
      <c r="A280" s="1"/>
      <c r="B280" s="4"/>
      <c r="C280" s="4"/>
      <c r="D280" s="4"/>
      <c r="E280" s="4"/>
      <c r="F280" s="4"/>
      <c r="G280" s="4"/>
      <c r="H280" s="1"/>
      <c r="I280" s="1"/>
      <c r="J280" s="1"/>
    </row>
    <row r="281" spans="1:10" x14ac:dyDescent="0.2">
      <c r="A281" s="1"/>
      <c r="B281" s="4"/>
      <c r="C281" s="4"/>
      <c r="D281" s="4"/>
      <c r="E281" s="4"/>
      <c r="F281" s="4"/>
      <c r="G281" s="4"/>
      <c r="H281" s="1"/>
      <c r="I281" s="1"/>
      <c r="J281" s="1"/>
    </row>
    <row r="282" spans="1:10" x14ac:dyDescent="0.2">
      <c r="A282" s="1"/>
      <c r="B282" s="4"/>
      <c r="C282" s="4"/>
      <c r="D282" s="4"/>
      <c r="E282" s="4"/>
      <c r="F282" s="4"/>
      <c r="G282" s="4"/>
      <c r="H282" s="1"/>
      <c r="I282" s="1"/>
      <c r="J282" s="1"/>
    </row>
    <row r="283" spans="1:10" x14ac:dyDescent="0.2">
      <c r="A283" s="1"/>
      <c r="B283" s="4"/>
      <c r="C283" s="4"/>
      <c r="D283" s="4"/>
      <c r="E283" s="4"/>
      <c r="F283" s="4"/>
      <c r="G283" s="4"/>
      <c r="H283" s="1"/>
      <c r="I283" s="1"/>
      <c r="J283" s="1"/>
    </row>
    <row r="284" spans="1:10" x14ac:dyDescent="0.2">
      <c r="A284" s="1"/>
      <c r="B284" s="4"/>
      <c r="C284" s="4"/>
      <c r="D284" s="4"/>
      <c r="E284" s="4"/>
      <c r="F284" s="4"/>
      <c r="G284" s="4"/>
      <c r="H284" s="1"/>
      <c r="I284" s="1"/>
      <c r="J284" s="1"/>
    </row>
    <row r="285" spans="1:10" x14ac:dyDescent="0.2">
      <c r="A285" s="1"/>
      <c r="B285" s="4"/>
      <c r="C285" s="4"/>
      <c r="D285" s="4"/>
      <c r="E285" s="4"/>
      <c r="F285" s="4"/>
      <c r="G285" s="4"/>
      <c r="H285" s="1"/>
      <c r="I285" s="1"/>
      <c r="J285" s="1"/>
    </row>
    <row r="286" spans="1:10" x14ac:dyDescent="0.2">
      <c r="A286" s="1"/>
      <c r="B286" s="4"/>
      <c r="C286" s="4"/>
      <c r="D286" s="4"/>
      <c r="E286" s="4"/>
      <c r="F286" s="4"/>
      <c r="G286" s="4"/>
      <c r="H286" s="1"/>
      <c r="I286" s="1"/>
      <c r="J286" s="1"/>
    </row>
    <row r="287" spans="1:10" x14ac:dyDescent="0.2">
      <c r="A287" s="1"/>
      <c r="B287" s="4"/>
      <c r="C287" s="4"/>
      <c r="D287" s="4"/>
      <c r="E287" s="4"/>
      <c r="F287" s="4"/>
      <c r="G287" s="4"/>
      <c r="H287" s="1"/>
      <c r="I287" s="1"/>
      <c r="J287" s="1"/>
    </row>
    <row r="288" spans="1:10" x14ac:dyDescent="0.2">
      <c r="A288" s="1"/>
      <c r="B288" s="4"/>
      <c r="C288" s="4"/>
      <c r="D288" s="4"/>
      <c r="E288" s="4"/>
      <c r="F288" s="4"/>
      <c r="G288" s="4"/>
      <c r="H288" s="1"/>
      <c r="I288" s="1"/>
      <c r="J288" s="1"/>
    </row>
    <row r="289" spans="1:10" x14ac:dyDescent="0.2">
      <c r="A289" s="1"/>
      <c r="B289" s="4"/>
      <c r="C289" s="4"/>
      <c r="D289" s="4"/>
      <c r="E289" s="4"/>
      <c r="F289" s="4"/>
      <c r="G289" s="4"/>
      <c r="H289" s="1"/>
      <c r="I289" s="1"/>
      <c r="J289" s="1"/>
    </row>
    <row r="290" spans="1:10" x14ac:dyDescent="0.2">
      <c r="A290" s="1"/>
      <c r="B290" s="4"/>
      <c r="C290" s="4"/>
      <c r="D290" s="4"/>
      <c r="E290" s="4"/>
      <c r="F290" s="4"/>
      <c r="G290" s="4"/>
      <c r="H290" s="1"/>
      <c r="I290" s="1"/>
      <c r="J290" s="1"/>
    </row>
    <row r="291" spans="1:10" x14ac:dyDescent="0.2">
      <c r="A291" s="1"/>
      <c r="B291" s="4"/>
      <c r="C291" s="4"/>
      <c r="D291" s="4"/>
      <c r="E291" s="4"/>
      <c r="F291" s="4"/>
      <c r="G291" s="4"/>
      <c r="H291" s="1"/>
      <c r="I291" s="1"/>
      <c r="J291" s="1"/>
    </row>
    <row r="292" spans="1:10" x14ac:dyDescent="0.2">
      <c r="A292" s="1"/>
      <c r="B292" s="4"/>
      <c r="C292" s="4"/>
      <c r="D292" s="4"/>
      <c r="E292" s="4"/>
      <c r="F292" s="4"/>
      <c r="G292" s="4"/>
      <c r="H292" s="1"/>
      <c r="I292" s="1"/>
      <c r="J292" s="1"/>
    </row>
    <row r="293" spans="1:10" x14ac:dyDescent="0.2">
      <c r="A293" s="1"/>
      <c r="B293" s="4"/>
      <c r="C293" s="4"/>
      <c r="D293" s="4"/>
      <c r="E293" s="4"/>
      <c r="F293" s="4"/>
      <c r="G293" s="4"/>
      <c r="H293" s="1"/>
      <c r="I293" s="1"/>
      <c r="J293" s="1"/>
    </row>
    <row r="294" spans="1:10" x14ac:dyDescent="0.2">
      <c r="A294" s="1"/>
      <c r="B294" s="4"/>
      <c r="C294" s="4"/>
      <c r="D294" s="4"/>
      <c r="E294" s="4"/>
      <c r="F294" s="4"/>
      <c r="G294" s="4"/>
      <c r="H294" s="1"/>
      <c r="I294" s="1"/>
      <c r="J294" s="1"/>
    </row>
    <row r="295" spans="1:10" x14ac:dyDescent="0.2">
      <c r="A295" s="1"/>
      <c r="B295" s="4"/>
      <c r="C295" s="4"/>
      <c r="D295" s="4"/>
      <c r="E295" s="4"/>
      <c r="F295" s="4"/>
      <c r="G295" s="4"/>
      <c r="H295" s="1"/>
      <c r="I295" s="1"/>
      <c r="J295" s="1"/>
    </row>
    <row r="296" spans="1:10" x14ac:dyDescent="0.2">
      <c r="A296" s="1"/>
      <c r="B296" s="4"/>
      <c r="C296" s="4"/>
      <c r="D296" s="4"/>
      <c r="E296" s="4"/>
      <c r="F296" s="4"/>
      <c r="G296" s="4"/>
      <c r="H296" s="1"/>
      <c r="I296" s="1"/>
      <c r="J296" s="1"/>
    </row>
    <row r="297" spans="1:10" x14ac:dyDescent="0.2">
      <c r="A297" s="1"/>
      <c r="B297" s="4"/>
      <c r="C297" s="4"/>
      <c r="D297" s="4"/>
      <c r="E297" s="4"/>
      <c r="F297" s="4"/>
      <c r="G297" s="4"/>
      <c r="H297" s="1"/>
      <c r="I297" s="1"/>
      <c r="J297" s="1"/>
    </row>
    <row r="298" spans="1:10" x14ac:dyDescent="0.2">
      <c r="A298" s="1"/>
      <c r="B298" s="4"/>
      <c r="C298" s="4"/>
      <c r="D298" s="4"/>
      <c r="E298" s="4"/>
      <c r="F298" s="4"/>
      <c r="G298" s="4"/>
      <c r="H298" s="1"/>
      <c r="I298" s="1"/>
      <c r="J298" s="1"/>
    </row>
    <row r="299" spans="1:10" x14ac:dyDescent="0.2">
      <c r="A299" s="1"/>
      <c r="B299" s="4"/>
      <c r="C299" s="4"/>
      <c r="D299" s="4"/>
      <c r="E299" s="4"/>
      <c r="F299" s="4"/>
      <c r="G299" s="4"/>
      <c r="H299" s="1"/>
      <c r="I299" s="1"/>
      <c r="J299" s="1"/>
    </row>
    <row r="300" spans="1:10" x14ac:dyDescent="0.2">
      <c r="A300" s="1"/>
      <c r="B300" s="4"/>
      <c r="C300" s="4"/>
      <c r="D300" s="4"/>
      <c r="E300" s="4"/>
      <c r="F300" s="4"/>
      <c r="G300" s="4"/>
      <c r="H300" s="1"/>
      <c r="I300" s="1"/>
      <c r="J300" s="1"/>
    </row>
    <row r="301" spans="1:10" x14ac:dyDescent="0.2">
      <c r="A301" s="1"/>
      <c r="B301" s="4"/>
      <c r="C301" s="4"/>
      <c r="D301" s="4"/>
      <c r="E301" s="4"/>
      <c r="F301" s="4"/>
      <c r="G301" s="4"/>
      <c r="H301" s="1"/>
      <c r="I301" s="1"/>
      <c r="J301" s="1"/>
    </row>
    <row r="302" spans="1:10" x14ac:dyDescent="0.2">
      <c r="A302" s="1"/>
      <c r="B302" s="4"/>
      <c r="C302" s="4"/>
      <c r="D302" s="4"/>
      <c r="E302" s="4"/>
      <c r="F302" s="4"/>
      <c r="G302" s="4"/>
      <c r="H302" s="1"/>
      <c r="I302" s="1"/>
      <c r="J302" s="1"/>
    </row>
    <row r="303" spans="1:10" x14ac:dyDescent="0.2">
      <c r="A303" s="1"/>
      <c r="B303" s="4"/>
      <c r="C303" s="4"/>
      <c r="D303" s="4"/>
      <c r="E303" s="4"/>
      <c r="F303" s="4"/>
      <c r="G303" s="4"/>
      <c r="H303" s="1"/>
      <c r="I303" s="1"/>
      <c r="J303" s="1"/>
    </row>
    <row r="304" spans="1:10" x14ac:dyDescent="0.2">
      <c r="A304" s="1"/>
      <c r="B304" s="4"/>
      <c r="C304" s="4"/>
      <c r="D304" s="4"/>
      <c r="E304" s="4"/>
      <c r="F304" s="4"/>
      <c r="G304" s="4"/>
      <c r="H304" s="1"/>
      <c r="I304" s="1"/>
      <c r="J304" s="1"/>
    </row>
    <row r="305" spans="1:10" x14ac:dyDescent="0.2">
      <c r="A305" s="1"/>
      <c r="B305" s="4"/>
      <c r="C305" s="4"/>
      <c r="D305" s="4"/>
      <c r="E305" s="4"/>
      <c r="F305" s="4"/>
      <c r="G305" s="4"/>
      <c r="H305" s="1"/>
      <c r="I305" s="1"/>
      <c r="J305" s="1"/>
    </row>
    <row r="306" spans="1:10" x14ac:dyDescent="0.2">
      <c r="A306" s="1"/>
      <c r="B306" s="4"/>
      <c r="C306" s="4"/>
      <c r="D306" s="4"/>
      <c r="E306" s="4"/>
      <c r="F306" s="4"/>
      <c r="G306" s="4"/>
      <c r="H306" s="1"/>
      <c r="I306" s="1"/>
      <c r="J306" s="1"/>
    </row>
    <row r="307" spans="1:10" x14ac:dyDescent="0.2">
      <c r="A307" s="1"/>
      <c r="B307" s="4"/>
      <c r="C307" s="4"/>
      <c r="D307" s="4"/>
      <c r="E307" s="4"/>
      <c r="F307" s="4"/>
      <c r="G307" s="4"/>
      <c r="H307" s="1"/>
      <c r="I307" s="1"/>
      <c r="J307" s="1"/>
    </row>
    <row r="308" spans="1:10" x14ac:dyDescent="0.2">
      <c r="A308" s="1"/>
      <c r="B308" s="4"/>
      <c r="C308" s="4"/>
      <c r="D308" s="4"/>
      <c r="E308" s="4"/>
      <c r="F308" s="4"/>
      <c r="G308" s="4"/>
      <c r="H308" s="1"/>
      <c r="I308" s="1"/>
      <c r="J308" s="1"/>
    </row>
    <row r="309" spans="1:10" x14ac:dyDescent="0.2">
      <c r="A309" s="1"/>
      <c r="B309" s="4"/>
      <c r="C309" s="4"/>
      <c r="D309" s="4"/>
      <c r="E309" s="4"/>
      <c r="F309" s="4"/>
      <c r="G309" s="4"/>
      <c r="H309" s="1"/>
      <c r="I309" s="1"/>
      <c r="J309" s="1"/>
    </row>
    <row r="310" spans="1:10" x14ac:dyDescent="0.2">
      <c r="A310" s="1"/>
      <c r="B310" s="4"/>
      <c r="C310" s="4"/>
      <c r="D310" s="4"/>
      <c r="E310" s="4"/>
      <c r="F310" s="4"/>
      <c r="G310" s="4"/>
      <c r="H310" s="1"/>
      <c r="I310" s="1"/>
      <c r="J310" s="1"/>
    </row>
    <row r="311" spans="1:10" x14ac:dyDescent="0.2">
      <c r="A311" s="1"/>
      <c r="B311" s="4"/>
      <c r="C311" s="4"/>
      <c r="D311" s="4"/>
      <c r="E311" s="4"/>
      <c r="F311" s="4"/>
      <c r="G311" s="4"/>
      <c r="H311" s="1"/>
      <c r="I311" s="1"/>
      <c r="J311" s="1"/>
    </row>
    <row r="312" spans="1:10" x14ac:dyDescent="0.2">
      <c r="A312" s="1"/>
      <c r="B312" s="4"/>
      <c r="C312" s="4"/>
      <c r="D312" s="4"/>
      <c r="E312" s="4"/>
      <c r="F312" s="4"/>
      <c r="G312" s="4"/>
      <c r="H312" s="1"/>
      <c r="I312" s="1"/>
      <c r="J312" s="1"/>
    </row>
    <row r="313" spans="1:10" x14ac:dyDescent="0.2">
      <c r="A313" s="1"/>
      <c r="B313" s="4"/>
      <c r="C313" s="4"/>
      <c r="D313" s="4"/>
      <c r="E313" s="4"/>
      <c r="F313" s="4"/>
      <c r="G313" s="4"/>
      <c r="H313" s="1"/>
      <c r="I313" s="1"/>
      <c r="J313" s="1"/>
    </row>
    <row r="314" spans="1:10" x14ac:dyDescent="0.2">
      <c r="A314" s="1"/>
      <c r="B314" s="4"/>
      <c r="C314" s="4"/>
      <c r="D314" s="4"/>
      <c r="E314" s="4"/>
      <c r="F314" s="4"/>
      <c r="G314" s="4"/>
      <c r="H314" s="1"/>
      <c r="I314" s="1"/>
      <c r="J314" s="1"/>
    </row>
    <row r="315" spans="1:10" x14ac:dyDescent="0.2">
      <c r="A315" s="1"/>
      <c r="B315" s="4"/>
      <c r="C315" s="4"/>
      <c r="D315" s="4"/>
      <c r="E315" s="4"/>
      <c r="F315" s="4"/>
      <c r="G315" s="4"/>
      <c r="H315" s="1"/>
      <c r="I315" s="1"/>
      <c r="J315" s="1"/>
    </row>
    <row r="316" spans="1:10" x14ac:dyDescent="0.2">
      <c r="A316" s="1"/>
      <c r="B316" s="4"/>
      <c r="C316" s="4"/>
      <c r="D316" s="4"/>
      <c r="E316" s="4"/>
      <c r="F316" s="4"/>
      <c r="G316" s="4"/>
      <c r="H316" s="1"/>
      <c r="I316" s="1"/>
      <c r="J316" s="1"/>
    </row>
    <row r="317" spans="1:10" x14ac:dyDescent="0.2">
      <c r="A317" s="1"/>
      <c r="B317" s="4"/>
      <c r="C317" s="4"/>
      <c r="D317" s="4"/>
      <c r="E317" s="4"/>
      <c r="F317" s="4"/>
      <c r="G317" s="4"/>
      <c r="H317" s="1"/>
      <c r="I317" s="1"/>
      <c r="J317" s="1"/>
    </row>
    <row r="318" spans="1:10" x14ac:dyDescent="0.2">
      <c r="A318" s="1"/>
      <c r="B318" s="4"/>
      <c r="C318" s="4"/>
      <c r="D318" s="4"/>
      <c r="E318" s="4"/>
      <c r="F318" s="4"/>
      <c r="G318" s="4"/>
      <c r="H318" s="1"/>
      <c r="I318" s="1"/>
      <c r="J318" s="1"/>
    </row>
    <row r="319" spans="1:10" x14ac:dyDescent="0.2">
      <c r="A319" s="1"/>
      <c r="B319" s="4"/>
      <c r="C319" s="4"/>
      <c r="D319" s="4"/>
      <c r="E319" s="4"/>
      <c r="F319" s="4"/>
      <c r="G319" s="4"/>
      <c r="H319" s="1"/>
      <c r="I319" s="1"/>
      <c r="J319" s="1"/>
    </row>
    <row r="320" spans="1:10" x14ac:dyDescent="0.2">
      <c r="A320" s="1"/>
      <c r="B320" s="4"/>
      <c r="C320" s="4"/>
      <c r="D320" s="4"/>
      <c r="E320" s="4"/>
      <c r="F320" s="4"/>
      <c r="G320" s="4"/>
      <c r="H320" s="1"/>
      <c r="I320" s="1"/>
      <c r="J320" s="1"/>
    </row>
    <row r="321" spans="1:10" x14ac:dyDescent="0.2">
      <c r="A321" s="1"/>
      <c r="B321" s="4"/>
      <c r="C321" s="4"/>
      <c r="D321" s="4"/>
      <c r="E321" s="4"/>
      <c r="F321" s="4"/>
      <c r="G321" s="4"/>
      <c r="H321" s="1"/>
      <c r="I321" s="1"/>
      <c r="J321" s="1"/>
    </row>
    <row r="322" spans="1:10" x14ac:dyDescent="0.2">
      <c r="A322" s="1"/>
      <c r="B322" s="4"/>
      <c r="C322" s="4"/>
      <c r="D322" s="4"/>
      <c r="E322" s="4"/>
      <c r="F322" s="4"/>
      <c r="G322" s="4"/>
      <c r="H322" s="1"/>
      <c r="I322" s="1"/>
      <c r="J322" s="1"/>
    </row>
    <row r="323" spans="1:10" x14ac:dyDescent="0.2">
      <c r="A323" s="1"/>
      <c r="B323" s="4"/>
      <c r="C323" s="4"/>
      <c r="D323" s="4"/>
      <c r="E323" s="4"/>
      <c r="F323" s="4"/>
      <c r="G323" s="4"/>
      <c r="H323" s="1"/>
      <c r="I323" s="1"/>
      <c r="J323" s="1"/>
    </row>
    <row r="324" spans="1:10" x14ac:dyDescent="0.2">
      <c r="A324" s="1"/>
      <c r="B324" s="4"/>
      <c r="C324" s="4"/>
      <c r="D324" s="4"/>
      <c r="E324" s="4"/>
      <c r="F324" s="4"/>
      <c r="G324" s="4"/>
      <c r="H324" s="1"/>
      <c r="I324" s="1"/>
      <c r="J324" s="1"/>
    </row>
    <row r="325" spans="1:10" x14ac:dyDescent="0.2">
      <c r="A325" s="1"/>
      <c r="B325" s="4"/>
      <c r="C325" s="4"/>
      <c r="D325" s="4"/>
      <c r="E325" s="4"/>
      <c r="F325" s="4"/>
      <c r="G325" s="4"/>
      <c r="H325" s="1"/>
      <c r="I325" s="1"/>
      <c r="J325" s="1"/>
    </row>
    <row r="326" spans="1:10" x14ac:dyDescent="0.2">
      <c r="A326" s="1"/>
      <c r="B326" s="4"/>
      <c r="C326" s="4"/>
      <c r="D326" s="4"/>
      <c r="E326" s="4"/>
      <c r="F326" s="4"/>
      <c r="G326" s="4"/>
      <c r="H326" s="1"/>
      <c r="I326" s="1"/>
      <c r="J326" s="1"/>
    </row>
    <row r="327" spans="1:10" x14ac:dyDescent="0.2">
      <c r="A327" s="1"/>
      <c r="B327" s="4"/>
      <c r="C327" s="4"/>
      <c r="D327" s="4"/>
      <c r="E327" s="4"/>
      <c r="F327" s="4"/>
      <c r="G327" s="4"/>
      <c r="H327" s="1"/>
      <c r="I327" s="1"/>
      <c r="J327" s="1"/>
    </row>
    <row r="328" spans="1:10" x14ac:dyDescent="0.2">
      <c r="A328" s="1"/>
      <c r="B328" s="4"/>
      <c r="C328" s="4"/>
      <c r="D328" s="4"/>
      <c r="E328" s="4"/>
      <c r="F328" s="4"/>
      <c r="G328" s="4"/>
      <c r="H328" s="1"/>
      <c r="I328" s="1"/>
      <c r="J328" s="1"/>
    </row>
    <row r="329" spans="1:10" x14ac:dyDescent="0.2">
      <c r="A329" s="1"/>
      <c r="B329" s="4"/>
      <c r="C329" s="4"/>
      <c r="D329" s="4"/>
      <c r="E329" s="4"/>
      <c r="F329" s="4"/>
      <c r="G329" s="4"/>
      <c r="H329" s="1"/>
      <c r="I329" s="1"/>
      <c r="J329" s="1"/>
    </row>
    <row r="330" spans="1:10" x14ac:dyDescent="0.2">
      <c r="A330" s="1"/>
      <c r="B330" s="4"/>
      <c r="C330" s="4"/>
      <c r="D330" s="4"/>
      <c r="E330" s="4"/>
      <c r="F330" s="4"/>
      <c r="G330" s="4"/>
      <c r="H330" s="1"/>
      <c r="I330" s="1"/>
      <c r="J330" s="1"/>
    </row>
    <row r="331" spans="1:10" x14ac:dyDescent="0.2">
      <c r="A331" s="1"/>
      <c r="B331" s="4"/>
      <c r="C331" s="4"/>
      <c r="D331" s="4"/>
      <c r="E331" s="4"/>
      <c r="F331" s="4"/>
      <c r="G331" s="4"/>
      <c r="H331" s="1"/>
      <c r="I331" s="1"/>
      <c r="J331" s="1"/>
    </row>
    <row r="332" spans="1:10" x14ac:dyDescent="0.2">
      <c r="A332" s="1"/>
      <c r="B332" s="4"/>
      <c r="C332" s="4"/>
      <c r="D332" s="4"/>
      <c r="E332" s="4"/>
      <c r="F332" s="4"/>
      <c r="G332" s="4"/>
      <c r="H332" s="1"/>
      <c r="I332" s="1"/>
      <c r="J332" s="1"/>
    </row>
    <row r="333" spans="1:10" x14ac:dyDescent="0.2">
      <c r="A333" s="1"/>
      <c r="B333" s="4"/>
      <c r="C333" s="4"/>
      <c r="D333" s="4"/>
      <c r="E333" s="4"/>
      <c r="F333" s="4"/>
      <c r="G333" s="4"/>
      <c r="H333" s="1"/>
      <c r="I333" s="1"/>
      <c r="J333" s="1"/>
    </row>
    <row r="334" spans="1:10" x14ac:dyDescent="0.2">
      <c r="A334" s="1"/>
      <c r="B334" s="4"/>
      <c r="C334" s="4"/>
      <c r="D334" s="4"/>
      <c r="E334" s="4"/>
      <c r="F334" s="4"/>
      <c r="G334" s="4"/>
      <c r="H334" s="1"/>
      <c r="I334" s="1"/>
      <c r="J334" s="1"/>
    </row>
    <row r="335" spans="1:10" x14ac:dyDescent="0.2">
      <c r="A335" s="1"/>
      <c r="B335" s="4"/>
      <c r="C335" s="4"/>
      <c r="D335" s="4"/>
      <c r="E335" s="4"/>
      <c r="F335" s="4"/>
      <c r="G335" s="4"/>
      <c r="H335" s="1"/>
      <c r="I335" s="1"/>
      <c r="J335" s="1"/>
    </row>
    <row r="336" spans="1:10" x14ac:dyDescent="0.2">
      <c r="A336" s="1"/>
      <c r="B336" s="4"/>
      <c r="C336" s="4"/>
      <c r="D336" s="4"/>
      <c r="E336" s="4"/>
      <c r="F336" s="4"/>
      <c r="G336" s="4"/>
      <c r="H336" s="1"/>
      <c r="I336" s="1"/>
      <c r="J336" s="1"/>
    </row>
    <row r="337" spans="1:10" x14ac:dyDescent="0.2">
      <c r="A337" s="1"/>
      <c r="B337" s="4"/>
      <c r="C337" s="4"/>
      <c r="D337" s="4"/>
      <c r="E337" s="4"/>
      <c r="F337" s="4"/>
      <c r="G337" s="4"/>
      <c r="H337" s="1"/>
      <c r="I337" s="1"/>
      <c r="J337" s="1"/>
    </row>
    <row r="338" spans="1:10" x14ac:dyDescent="0.2">
      <c r="A338" s="1"/>
      <c r="B338" s="4"/>
      <c r="C338" s="4"/>
      <c r="D338" s="4"/>
      <c r="E338" s="4"/>
      <c r="F338" s="4"/>
      <c r="G338" s="4"/>
      <c r="H338" s="1"/>
      <c r="I338" s="1"/>
      <c r="J338" s="1"/>
    </row>
    <row r="339" spans="1:10" x14ac:dyDescent="0.2">
      <c r="A339" s="1"/>
      <c r="B339" s="4"/>
      <c r="C339" s="4"/>
      <c r="D339" s="4"/>
      <c r="E339" s="4"/>
      <c r="F339" s="4"/>
      <c r="G339" s="4"/>
      <c r="H339" s="1"/>
      <c r="I339" s="1"/>
      <c r="J339" s="1"/>
    </row>
    <row r="340" spans="1:10" x14ac:dyDescent="0.2">
      <c r="A340" s="1"/>
      <c r="B340" s="4"/>
      <c r="C340" s="4"/>
      <c r="D340" s="4"/>
      <c r="E340" s="4"/>
      <c r="F340" s="4"/>
      <c r="G340" s="4"/>
      <c r="H340" s="1"/>
      <c r="I340" s="1"/>
      <c r="J340" s="1"/>
    </row>
    <row r="341" spans="1:10" x14ac:dyDescent="0.2">
      <c r="A341" s="1"/>
      <c r="B341" s="4"/>
      <c r="C341" s="4"/>
      <c r="D341" s="4"/>
      <c r="E341" s="4"/>
      <c r="F341" s="4"/>
      <c r="G341" s="4"/>
      <c r="H341" s="1"/>
      <c r="I341" s="1"/>
      <c r="J341" s="1"/>
    </row>
    <row r="342" spans="1:10" x14ac:dyDescent="0.2">
      <c r="A342" s="1"/>
      <c r="B342" s="4"/>
      <c r="C342" s="4"/>
      <c r="D342" s="4"/>
      <c r="E342" s="4"/>
      <c r="F342" s="4"/>
      <c r="G342" s="4"/>
      <c r="H342" s="1"/>
      <c r="I342" s="1"/>
      <c r="J342" s="1"/>
    </row>
    <row r="343" spans="1:10" x14ac:dyDescent="0.2">
      <c r="A343" s="1"/>
      <c r="B343" s="4"/>
      <c r="C343" s="4"/>
      <c r="D343" s="4"/>
      <c r="E343" s="4"/>
      <c r="F343" s="4"/>
      <c r="G343" s="4"/>
      <c r="H343" s="1"/>
      <c r="I343" s="1"/>
      <c r="J343" s="1"/>
    </row>
    <row r="344" spans="1:10" x14ac:dyDescent="0.2">
      <c r="A344" s="1"/>
      <c r="B344" s="4"/>
      <c r="C344" s="4"/>
      <c r="D344" s="4"/>
      <c r="E344" s="4"/>
      <c r="F344" s="4"/>
      <c r="G344" s="4"/>
      <c r="H344" s="1"/>
      <c r="I344" s="1"/>
      <c r="J344" s="1"/>
    </row>
    <row r="345" spans="1:10" x14ac:dyDescent="0.2">
      <c r="A345" s="1"/>
      <c r="B345" s="4"/>
      <c r="C345" s="4"/>
      <c r="D345" s="4"/>
      <c r="E345" s="4"/>
      <c r="F345" s="4"/>
      <c r="G345" s="4"/>
      <c r="H345" s="1"/>
      <c r="I345" s="1"/>
      <c r="J345" s="1"/>
    </row>
    <row r="346" spans="1:10" x14ac:dyDescent="0.2">
      <c r="A346" s="1"/>
      <c r="B346" s="4"/>
      <c r="C346" s="4"/>
      <c r="D346" s="4"/>
      <c r="E346" s="4"/>
      <c r="F346" s="4"/>
      <c r="G346" s="4"/>
      <c r="H346" s="1"/>
      <c r="I346" s="1"/>
      <c r="J346" s="1"/>
    </row>
    <row r="347" spans="1:10" x14ac:dyDescent="0.2">
      <c r="A347" s="1"/>
      <c r="B347" s="4"/>
      <c r="C347" s="4"/>
      <c r="D347" s="4"/>
      <c r="E347" s="4"/>
      <c r="F347" s="4"/>
      <c r="G347" s="4"/>
      <c r="H347" s="1"/>
      <c r="I347" s="1"/>
      <c r="J347" s="1"/>
    </row>
    <row r="348" spans="1:10" x14ac:dyDescent="0.2">
      <c r="A348" s="1"/>
      <c r="B348" s="4"/>
      <c r="C348" s="4"/>
      <c r="D348" s="4"/>
      <c r="E348" s="4"/>
      <c r="F348" s="4"/>
      <c r="G348" s="4"/>
      <c r="H348" s="1"/>
      <c r="I348" s="1"/>
      <c r="J348" s="1"/>
    </row>
    <row r="349" spans="1:10" x14ac:dyDescent="0.2">
      <c r="A349" s="1"/>
      <c r="B349" s="4"/>
      <c r="C349" s="4"/>
      <c r="D349" s="4"/>
      <c r="E349" s="4"/>
      <c r="F349" s="4"/>
      <c r="G349" s="4"/>
      <c r="H349" s="1"/>
      <c r="I349" s="1"/>
      <c r="J349" s="1"/>
    </row>
    <row r="350" spans="1:10" x14ac:dyDescent="0.2">
      <c r="A350" s="1"/>
      <c r="B350" s="4"/>
      <c r="C350" s="4"/>
      <c r="D350" s="4"/>
      <c r="E350" s="4"/>
      <c r="F350" s="4"/>
      <c r="G350" s="4"/>
      <c r="H350" s="1"/>
      <c r="I350" s="1"/>
      <c r="J350" s="1"/>
    </row>
    <row r="351" spans="1:10" x14ac:dyDescent="0.2">
      <c r="A351" s="1"/>
      <c r="B351" s="4"/>
      <c r="C351" s="4"/>
      <c r="D351" s="4"/>
      <c r="E351" s="4"/>
      <c r="F351" s="4"/>
      <c r="G351" s="4"/>
      <c r="H351" s="1"/>
      <c r="I351" s="1"/>
      <c r="J351" s="1"/>
    </row>
    <row r="352" spans="1:10" x14ac:dyDescent="0.2">
      <c r="A352" s="1"/>
      <c r="B352" s="4"/>
      <c r="C352" s="4"/>
      <c r="D352" s="4"/>
      <c r="E352" s="4"/>
      <c r="F352" s="4"/>
      <c r="G352" s="4"/>
      <c r="H352" s="1"/>
      <c r="I352" s="1"/>
      <c r="J352" s="1"/>
    </row>
    <row r="353" spans="1:10" x14ac:dyDescent="0.2">
      <c r="A353" s="1"/>
      <c r="B353" s="4"/>
      <c r="C353" s="4"/>
      <c r="D353" s="4"/>
      <c r="E353" s="4"/>
      <c r="F353" s="4"/>
      <c r="G353" s="4"/>
      <c r="H353" s="1"/>
      <c r="I353" s="1"/>
      <c r="J353" s="1"/>
    </row>
    <row r="354" spans="1:10" x14ac:dyDescent="0.2">
      <c r="A354" s="1"/>
      <c r="B354" s="4"/>
      <c r="C354" s="4"/>
      <c r="D354" s="4"/>
      <c r="E354" s="4"/>
      <c r="F354" s="4"/>
      <c r="G354" s="4"/>
      <c r="H354" s="1"/>
      <c r="I354" s="1"/>
      <c r="J354" s="1"/>
    </row>
    <row r="355" spans="1:10" x14ac:dyDescent="0.2">
      <c r="A355" s="1"/>
      <c r="B355" s="4"/>
      <c r="C355" s="4"/>
      <c r="D355" s="4"/>
      <c r="E355" s="4"/>
      <c r="F355" s="4"/>
      <c r="G355" s="4"/>
      <c r="H355" s="1"/>
      <c r="I355" s="1"/>
      <c r="J355" s="1"/>
    </row>
    <row r="356" spans="1:10" x14ac:dyDescent="0.2">
      <c r="A356" s="1"/>
      <c r="B356" s="4"/>
      <c r="C356" s="4"/>
      <c r="D356" s="4"/>
      <c r="E356" s="4"/>
      <c r="F356" s="4"/>
      <c r="G356" s="4"/>
      <c r="H356" s="1"/>
      <c r="I356" s="1"/>
      <c r="J356" s="1"/>
    </row>
    <row r="357" spans="1:10" x14ac:dyDescent="0.2">
      <c r="A357" s="1"/>
      <c r="B357" s="4"/>
      <c r="C357" s="4"/>
      <c r="D357" s="4"/>
      <c r="E357" s="4"/>
      <c r="F357" s="4"/>
      <c r="G357" s="4"/>
      <c r="H357" s="1"/>
      <c r="I357" s="1"/>
      <c r="J357" s="1"/>
    </row>
    <row r="358" spans="1:10" x14ac:dyDescent="0.2">
      <c r="A358" s="1"/>
      <c r="B358" s="4"/>
      <c r="C358" s="4"/>
      <c r="D358" s="4"/>
      <c r="E358" s="4"/>
      <c r="F358" s="4"/>
      <c r="G358" s="4"/>
      <c r="H358" s="1"/>
      <c r="I358" s="1"/>
      <c r="J358" s="1"/>
    </row>
    <row r="359" spans="1:10" x14ac:dyDescent="0.2">
      <c r="A359" s="1"/>
      <c r="B359" s="4"/>
      <c r="C359" s="4"/>
      <c r="D359" s="4"/>
      <c r="E359" s="4"/>
      <c r="F359" s="4"/>
      <c r="G359" s="4"/>
      <c r="H359" s="1"/>
      <c r="I359" s="1"/>
      <c r="J359" s="1"/>
    </row>
    <row r="360" spans="1:10" x14ac:dyDescent="0.2">
      <c r="A360" s="1"/>
      <c r="B360" s="4"/>
      <c r="C360" s="4"/>
      <c r="D360" s="4"/>
      <c r="E360" s="4"/>
      <c r="F360" s="4"/>
      <c r="G360" s="4"/>
      <c r="H360" s="1"/>
      <c r="I360" s="1"/>
      <c r="J360" s="1"/>
    </row>
    <row r="361" spans="1:10" x14ac:dyDescent="0.2">
      <c r="A361" s="1"/>
      <c r="B361" s="4"/>
      <c r="C361" s="4"/>
      <c r="D361" s="4"/>
      <c r="E361" s="4"/>
      <c r="F361" s="4"/>
      <c r="G361" s="4"/>
      <c r="H361" s="1"/>
      <c r="I361" s="1"/>
      <c r="J361" s="1"/>
    </row>
    <row r="362" spans="1:10" x14ac:dyDescent="0.2">
      <c r="A362" s="1"/>
      <c r="B362" s="4"/>
      <c r="C362" s="4"/>
      <c r="D362" s="4"/>
      <c r="E362" s="4"/>
      <c r="F362" s="4"/>
      <c r="G362" s="4"/>
      <c r="H362" s="1"/>
      <c r="I362" s="1"/>
      <c r="J362" s="1"/>
    </row>
    <row r="363" spans="1:10" x14ac:dyDescent="0.2">
      <c r="A363" s="1"/>
      <c r="B363" s="4"/>
      <c r="C363" s="4"/>
      <c r="D363" s="4"/>
      <c r="E363" s="4"/>
      <c r="F363" s="4"/>
      <c r="G363" s="4"/>
      <c r="H363" s="1"/>
      <c r="I363" s="1"/>
      <c r="J363" s="1"/>
    </row>
    <row r="364" spans="1:10" x14ac:dyDescent="0.2">
      <c r="A364" s="1"/>
      <c r="B364" s="4"/>
      <c r="C364" s="4"/>
      <c r="D364" s="4"/>
      <c r="E364" s="4"/>
      <c r="F364" s="4"/>
      <c r="G364" s="4"/>
      <c r="H364" s="1"/>
      <c r="I364" s="1"/>
      <c r="J364" s="1"/>
    </row>
    <row r="365" spans="1:10" x14ac:dyDescent="0.2">
      <c r="A365" s="1"/>
      <c r="B365" s="4"/>
      <c r="C365" s="4"/>
      <c r="D365" s="4"/>
      <c r="E365" s="4"/>
      <c r="F365" s="4"/>
      <c r="G365" s="4"/>
      <c r="H365" s="1"/>
      <c r="I365" s="1"/>
      <c r="J365" s="1"/>
    </row>
    <row r="366" spans="1:10" x14ac:dyDescent="0.2">
      <c r="A366" s="1"/>
      <c r="B366" s="4"/>
      <c r="C366" s="4"/>
      <c r="D366" s="4"/>
      <c r="E366" s="4"/>
      <c r="F366" s="4"/>
      <c r="G366" s="4"/>
      <c r="H366" s="1"/>
      <c r="I366" s="1"/>
      <c r="J366" s="1"/>
    </row>
    <row r="367" spans="1:10" x14ac:dyDescent="0.2">
      <c r="A367" s="1"/>
      <c r="B367" s="4"/>
      <c r="C367" s="4"/>
      <c r="D367" s="4"/>
      <c r="E367" s="4"/>
      <c r="F367" s="4"/>
      <c r="G367" s="4"/>
      <c r="H367" s="1"/>
      <c r="I367" s="1"/>
      <c r="J367" s="1"/>
    </row>
    <row r="368" spans="1:10" x14ac:dyDescent="0.2">
      <c r="A368" s="1"/>
      <c r="B368" s="4"/>
      <c r="C368" s="4"/>
      <c r="D368" s="4"/>
      <c r="E368" s="4"/>
      <c r="F368" s="4"/>
      <c r="G368" s="4"/>
      <c r="H368" s="1"/>
      <c r="I368" s="1"/>
      <c r="J368" s="1"/>
    </row>
    <row r="369" spans="1:10" x14ac:dyDescent="0.2">
      <c r="A369" s="1"/>
      <c r="B369" s="4"/>
      <c r="C369" s="4"/>
      <c r="D369" s="4"/>
      <c r="E369" s="4"/>
      <c r="F369" s="4"/>
      <c r="G369" s="4"/>
      <c r="H369" s="1"/>
      <c r="I369" s="1"/>
      <c r="J369" s="1"/>
    </row>
    <row r="370" spans="1:10" x14ac:dyDescent="0.2">
      <c r="A370" s="1"/>
      <c r="B370" s="4"/>
      <c r="C370" s="4"/>
      <c r="D370" s="4"/>
      <c r="E370" s="4"/>
      <c r="F370" s="4"/>
      <c r="G370" s="4"/>
      <c r="H370" s="1"/>
      <c r="I370" s="1"/>
      <c r="J370" s="1"/>
    </row>
    <row r="371" spans="1:10" x14ac:dyDescent="0.2">
      <c r="A371" s="1"/>
      <c r="B371" s="4"/>
      <c r="C371" s="4"/>
      <c r="D371" s="4"/>
      <c r="E371" s="4"/>
      <c r="F371" s="4"/>
      <c r="G371" s="4"/>
      <c r="H371" s="1"/>
      <c r="I371" s="1"/>
      <c r="J371" s="1"/>
    </row>
    <row r="372" spans="1:10" x14ac:dyDescent="0.2">
      <c r="A372" s="1"/>
      <c r="B372" s="4"/>
      <c r="C372" s="4"/>
      <c r="D372" s="4"/>
      <c r="E372" s="4"/>
      <c r="F372" s="4"/>
      <c r="G372" s="4"/>
      <c r="H372" s="1"/>
      <c r="I372" s="1"/>
      <c r="J372" s="1"/>
    </row>
    <row r="373" spans="1:10" x14ac:dyDescent="0.2">
      <c r="A373" s="1"/>
      <c r="B373" s="4"/>
      <c r="C373" s="4"/>
      <c r="D373" s="4"/>
      <c r="E373" s="4"/>
      <c r="F373" s="4"/>
      <c r="G373" s="4"/>
      <c r="H373" s="1"/>
      <c r="I373" s="1"/>
      <c r="J373" s="1"/>
    </row>
    <row r="374" spans="1:10" x14ac:dyDescent="0.2">
      <c r="A374" s="1"/>
      <c r="B374" s="4"/>
      <c r="C374" s="4"/>
      <c r="D374" s="4"/>
      <c r="E374" s="4"/>
      <c r="F374" s="4"/>
      <c r="G374" s="4"/>
      <c r="H374" s="1"/>
      <c r="I374" s="1"/>
      <c r="J374" s="1"/>
    </row>
    <row r="375" spans="1:10" x14ac:dyDescent="0.2">
      <c r="A375" s="1"/>
      <c r="B375" s="4"/>
      <c r="C375" s="4"/>
      <c r="D375" s="4"/>
      <c r="E375" s="4"/>
      <c r="F375" s="4"/>
      <c r="G375" s="4"/>
      <c r="H375" s="1"/>
      <c r="I375" s="1"/>
      <c r="J375" s="1"/>
    </row>
    <row r="376" spans="1:10" x14ac:dyDescent="0.2">
      <c r="A376" s="1"/>
      <c r="B376" s="4"/>
      <c r="C376" s="4"/>
      <c r="D376" s="4"/>
      <c r="E376" s="4"/>
      <c r="F376" s="4"/>
      <c r="G376" s="4"/>
      <c r="H376" s="1"/>
      <c r="I376" s="1"/>
      <c r="J376" s="1"/>
    </row>
    <row r="377" spans="1:10" x14ac:dyDescent="0.2">
      <c r="A377" s="1"/>
      <c r="B377" s="4"/>
      <c r="C377" s="4"/>
      <c r="D377" s="4"/>
      <c r="E377" s="4"/>
      <c r="F377" s="4"/>
      <c r="G377" s="4"/>
      <c r="H377" s="1"/>
      <c r="I377" s="1"/>
      <c r="J377" s="1"/>
    </row>
    <row r="378" spans="1:10" x14ac:dyDescent="0.2">
      <c r="A378" s="1"/>
      <c r="B378" s="4"/>
      <c r="C378" s="4"/>
      <c r="D378" s="4"/>
      <c r="E378" s="4"/>
      <c r="F378" s="4"/>
      <c r="G378" s="4"/>
      <c r="H378" s="1"/>
      <c r="I378" s="1"/>
      <c r="J378" s="1"/>
    </row>
    <row r="379" spans="1:10" x14ac:dyDescent="0.2">
      <c r="A379" s="1"/>
      <c r="B379" s="4"/>
      <c r="C379" s="4"/>
      <c r="D379" s="4"/>
      <c r="E379" s="4"/>
      <c r="F379" s="4"/>
      <c r="G379" s="4"/>
      <c r="H379" s="1"/>
      <c r="I379" s="1"/>
      <c r="J379" s="1"/>
    </row>
    <row r="380" spans="1:10" x14ac:dyDescent="0.2">
      <c r="A380" s="1"/>
      <c r="B380" s="4"/>
      <c r="C380" s="4"/>
      <c r="D380" s="4"/>
      <c r="E380" s="4"/>
      <c r="F380" s="4"/>
      <c r="G380" s="4"/>
      <c r="H380" s="1"/>
      <c r="I380" s="1"/>
      <c r="J380" s="1"/>
    </row>
    <row r="381" spans="1:10" x14ac:dyDescent="0.2">
      <c r="A381" s="1"/>
      <c r="B381" s="4"/>
      <c r="C381" s="4"/>
      <c r="D381" s="4"/>
      <c r="E381" s="4"/>
      <c r="F381" s="4"/>
      <c r="G381" s="4"/>
      <c r="H381" s="1"/>
      <c r="I381" s="1"/>
      <c r="J381" s="1"/>
    </row>
    <row r="382" spans="1:10" x14ac:dyDescent="0.2">
      <c r="A382" s="1"/>
      <c r="B382" s="4"/>
      <c r="C382" s="4"/>
      <c r="D382" s="4"/>
      <c r="E382" s="4"/>
      <c r="F382" s="4"/>
      <c r="G382" s="4"/>
      <c r="H382" s="1"/>
      <c r="I382" s="1"/>
      <c r="J382" s="1"/>
    </row>
    <row r="383" spans="1:10" x14ac:dyDescent="0.2">
      <c r="A383" s="1"/>
      <c r="B383" s="4"/>
      <c r="C383" s="4"/>
      <c r="D383" s="4"/>
      <c r="E383" s="4"/>
      <c r="F383" s="4"/>
      <c r="G383" s="4"/>
      <c r="H383" s="1"/>
      <c r="I383" s="1"/>
      <c r="J383" s="1"/>
    </row>
    <row r="384" spans="1:10" x14ac:dyDescent="0.2">
      <c r="A384" s="1"/>
      <c r="B384" s="4"/>
      <c r="C384" s="4"/>
      <c r="D384" s="4"/>
      <c r="E384" s="4"/>
      <c r="F384" s="4"/>
      <c r="G384" s="4"/>
      <c r="H384" s="1"/>
      <c r="I384" s="1"/>
      <c r="J384" s="1"/>
    </row>
    <row r="385" spans="1:10" x14ac:dyDescent="0.2">
      <c r="A385" s="1"/>
      <c r="B385" s="4"/>
      <c r="C385" s="4"/>
      <c r="D385" s="4"/>
      <c r="E385" s="4"/>
      <c r="F385" s="4"/>
      <c r="G385" s="4"/>
      <c r="H385" s="1"/>
      <c r="I385" s="1"/>
      <c r="J385" s="1"/>
    </row>
    <row r="386" spans="1:10" x14ac:dyDescent="0.2">
      <c r="A386" s="1"/>
      <c r="B386" s="4"/>
      <c r="C386" s="4"/>
      <c r="D386" s="4"/>
      <c r="E386" s="4"/>
      <c r="F386" s="4"/>
      <c r="G386" s="4"/>
      <c r="H386" s="1"/>
      <c r="I386" s="1"/>
      <c r="J386" s="1"/>
    </row>
    <row r="387" spans="1:10" x14ac:dyDescent="0.2">
      <c r="A387" s="1"/>
      <c r="B387" s="4"/>
      <c r="C387" s="4"/>
      <c r="D387" s="4"/>
      <c r="E387" s="4"/>
      <c r="F387" s="4"/>
      <c r="G387" s="4"/>
      <c r="H387" s="1"/>
      <c r="I387" s="1"/>
      <c r="J387" s="1"/>
    </row>
    <row r="388" spans="1:10" x14ac:dyDescent="0.2">
      <c r="A388" s="1"/>
      <c r="B388" s="4"/>
      <c r="C388" s="4"/>
      <c r="D388" s="4"/>
      <c r="E388" s="4"/>
      <c r="F388" s="4"/>
      <c r="G388" s="4"/>
      <c r="H388" s="1"/>
      <c r="I388" s="1"/>
      <c r="J388" s="1"/>
    </row>
    <row r="389" spans="1:10" x14ac:dyDescent="0.2">
      <c r="A389" s="1"/>
      <c r="B389" s="4"/>
      <c r="C389" s="4"/>
      <c r="D389" s="4"/>
      <c r="E389" s="4"/>
      <c r="F389" s="4"/>
      <c r="G389" s="4"/>
      <c r="H389" s="1"/>
      <c r="I389" s="1"/>
      <c r="J389" s="1"/>
    </row>
    <row r="390" spans="1:10" x14ac:dyDescent="0.2">
      <c r="A390" s="1"/>
      <c r="B390" s="4"/>
      <c r="C390" s="4"/>
      <c r="D390" s="4"/>
      <c r="E390" s="4"/>
      <c r="F390" s="4"/>
      <c r="G390" s="4"/>
      <c r="H390" s="1"/>
      <c r="I390" s="1"/>
      <c r="J390" s="1"/>
    </row>
    <row r="391" spans="1:10" x14ac:dyDescent="0.2">
      <c r="A391" s="1"/>
      <c r="B391" s="4"/>
      <c r="C391" s="4"/>
      <c r="D391" s="4"/>
      <c r="E391" s="4"/>
      <c r="F391" s="4"/>
      <c r="G391" s="4"/>
      <c r="H391" s="1"/>
      <c r="I391" s="1"/>
      <c r="J391" s="1"/>
    </row>
    <row r="392" spans="1:10" x14ac:dyDescent="0.2">
      <c r="A392" s="1"/>
      <c r="B392" s="4"/>
      <c r="C392" s="4"/>
      <c r="D392" s="4"/>
      <c r="E392" s="4"/>
      <c r="F392" s="4"/>
      <c r="G392" s="4"/>
      <c r="H392" s="1"/>
      <c r="I392" s="1"/>
      <c r="J392" s="1"/>
    </row>
    <row r="393" spans="1:10" x14ac:dyDescent="0.2">
      <c r="A393" s="1"/>
      <c r="B393" s="4"/>
      <c r="C393" s="4"/>
      <c r="D393" s="4"/>
      <c r="E393" s="4"/>
      <c r="F393" s="4"/>
      <c r="G393" s="4"/>
      <c r="H393" s="1"/>
      <c r="I393" s="1"/>
      <c r="J393" s="1"/>
    </row>
    <row r="394" spans="1:10" x14ac:dyDescent="0.2">
      <c r="A394" s="1"/>
      <c r="B394" s="4"/>
      <c r="C394" s="4"/>
      <c r="D394" s="4"/>
      <c r="E394" s="4"/>
      <c r="F394" s="4"/>
      <c r="G394" s="4"/>
      <c r="H394" s="1"/>
      <c r="I394" s="1"/>
      <c r="J394" s="1"/>
    </row>
    <row r="395" spans="1:10" x14ac:dyDescent="0.2">
      <c r="A395" s="1"/>
      <c r="B395" s="4"/>
      <c r="C395" s="4"/>
      <c r="D395" s="4"/>
      <c r="E395" s="4"/>
      <c r="F395" s="4"/>
      <c r="G395" s="4"/>
      <c r="H395" s="1"/>
      <c r="I395" s="1"/>
      <c r="J395" s="1"/>
    </row>
    <row r="396" spans="1:10" x14ac:dyDescent="0.2">
      <c r="A396" s="1"/>
      <c r="B396" s="4"/>
      <c r="C396" s="4"/>
      <c r="D396" s="4"/>
      <c r="E396" s="4"/>
      <c r="F396" s="4"/>
      <c r="G396" s="4"/>
      <c r="H396" s="1"/>
      <c r="I396" s="1"/>
      <c r="J396" s="1"/>
    </row>
    <row r="397" spans="1:10" x14ac:dyDescent="0.2">
      <c r="A397" s="1"/>
      <c r="B397" s="4"/>
      <c r="C397" s="4"/>
      <c r="D397" s="4"/>
      <c r="E397" s="4"/>
      <c r="F397" s="4"/>
      <c r="G397" s="4"/>
      <c r="H397" s="1"/>
      <c r="I397" s="1"/>
      <c r="J397" s="1"/>
    </row>
    <row r="398" spans="1:10" x14ac:dyDescent="0.2">
      <c r="A398" s="1"/>
      <c r="B398" s="4"/>
      <c r="C398" s="4"/>
      <c r="D398" s="4"/>
      <c r="E398" s="4"/>
      <c r="F398" s="4"/>
      <c r="G398" s="4"/>
      <c r="H398" s="1"/>
      <c r="I398" s="1"/>
      <c r="J398" s="1"/>
    </row>
    <row r="399" spans="1:10" x14ac:dyDescent="0.2">
      <c r="A399" s="1"/>
      <c r="B399" s="4"/>
      <c r="C399" s="4"/>
      <c r="D399" s="4"/>
      <c r="E399" s="4"/>
      <c r="F399" s="4"/>
      <c r="G399" s="4"/>
      <c r="H399" s="1"/>
      <c r="I399" s="1"/>
      <c r="J399" s="1"/>
    </row>
    <row r="400" spans="1:10" x14ac:dyDescent="0.2">
      <c r="A400" s="1"/>
      <c r="B400" s="4"/>
      <c r="C400" s="4"/>
      <c r="D400" s="4"/>
      <c r="E400" s="4"/>
      <c r="F400" s="4"/>
      <c r="G400" s="4"/>
      <c r="H400" s="1"/>
      <c r="I400" s="1"/>
      <c r="J400" s="1"/>
    </row>
    <row r="401" spans="1:10" x14ac:dyDescent="0.2">
      <c r="A401" s="1"/>
      <c r="B401" s="4"/>
      <c r="C401" s="4"/>
      <c r="D401" s="4"/>
      <c r="E401" s="4"/>
      <c r="F401" s="4"/>
      <c r="G401" s="4"/>
      <c r="H401" s="1"/>
      <c r="I401" s="1"/>
      <c r="J401" s="1"/>
    </row>
    <row r="402" spans="1:10" x14ac:dyDescent="0.2">
      <c r="A402" s="1"/>
      <c r="B402" s="4"/>
      <c r="C402" s="4"/>
      <c r="D402" s="4"/>
      <c r="E402" s="4"/>
      <c r="F402" s="4"/>
      <c r="G402" s="4"/>
      <c r="H402" s="1"/>
      <c r="I402" s="1"/>
      <c r="J402" s="1"/>
    </row>
    <row r="403" spans="1:10" x14ac:dyDescent="0.2">
      <c r="A403" s="1"/>
      <c r="B403" s="4"/>
      <c r="C403" s="4"/>
      <c r="D403" s="4"/>
      <c r="E403" s="4"/>
      <c r="F403" s="4"/>
      <c r="G403" s="4"/>
      <c r="H403" s="1"/>
      <c r="I403" s="1"/>
      <c r="J403" s="1"/>
    </row>
    <row r="404" spans="1:10" x14ac:dyDescent="0.2">
      <c r="A404" s="1"/>
      <c r="B404" s="4"/>
      <c r="C404" s="4"/>
      <c r="D404" s="4"/>
      <c r="E404" s="4"/>
      <c r="F404" s="4"/>
      <c r="G404" s="4"/>
      <c r="H404" s="1"/>
      <c r="I404" s="1"/>
      <c r="J404" s="1"/>
    </row>
    <row r="405" spans="1:10" x14ac:dyDescent="0.2">
      <c r="A405" s="1"/>
      <c r="B405" s="4"/>
      <c r="C405" s="4"/>
      <c r="D405" s="4"/>
      <c r="E405" s="4"/>
      <c r="F405" s="4"/>
      <c r="G405" s="4"/>
      <c r="H405" s="1"/>
      <c r="I405" s="1"/>
      <c r="J405" s="1"/>
    </row>
    <row r="406" spans="1:10" x14ac:dyDescent="0.2">
      <c r="A406" s="1"/>
      <c r="B406" s="4"/>
      <c r="C406" s="4"/>
      <c r="D406" s="4"/>
      <c r="E406" s="4"/>
      <c r="F406" s="4"/>
      <c r="G406" s="4"/>
      <c r="H406" s="1"/>
      <c r="I406" s="1"/>
      <c r="J406" s="1"/>
    </row>
    <row r="407" spans="1:10" x14ac:dyDescent="0.2">
      <c r="A407" s="1"/>
      <c r="B407" s="4"/>
      <c r="C407" s="4"/>
      <c r="D407" s="4"/>
      <c r="E407" s="4"/>
      <c r="F407" s="4"/>
      <c r="G407" s="4"/>
      <c r="H407" s="1"/>
      <c r="I407" s="1"/>
      <c r="J407" s="1"/>
    </row>
    <row r="408" spans="1:10" x14ac:dyDescent="0.2">
      <c r="A408" s="1"/>
      <c r="B408" s="4"/>
      <c r="C408" s="4"/>
      <c r="D408" s="4"/>
      <c r="E408" s="4"/>
      <c r="F408" s="4"/>
      <c r="G408" s="4"/>
      <c r="H408" s="1"/>
      <c r="I408" s="1"/>
      <c r="J408" s="1"/>
    </row>
    <row r="409" spans="1:10" x14ac:dyDescent="0.2">
      <c r="A409" s="1"/>
      <c r="B409" s="4"/>
      <c r="C409" s="4"/>
      <c r="D409" s="4"/>
      <c r="E409" s="4"/>
      <c r="F409" s="4"/>
      <c r="G409" s="4"/>
      <c r="H409" s="1"/>
      <c r="I409" s="1"/>
      <c r="J409" s="1"/>
    </row>
    <row r="410" spans="1:10" x14ac:dyDescent="0.2">
      <c r="A410" s="1"/>
      <c r="B410" s="4"/>
      <c r="C410" s="4"/>
      <c r="D410" s="4"/>
      <c r="E410" s="4"/>
      <c r="F410" s="4"/>
      <c r="G410" s="4"/>
      <c r="H410" s="1"/>
      <c r="I410" s="1"/>
      <c r="J410" s="1"/>
    </row>
    <row r="411" spans="1:10" x14ac:dyDescent="0.2">
      <c r="A411" s="1"/>
      <c r="B411" s="4"/>
      <c r="C411" s="4"/>
      <c r="D411" s="4"/>
      <c r="E411" s="4"/>
      <c r="F411" s="4"/>
      <c r="G411" s="4"/>
      <c r="H411" s="1"/>
      <c r="I411" s="1"/>
      <c r="J411" s="1"/>
    </row>
    <row r="412" spans="1:10" x14ac:dyDescent="0.2">
      <c r="A412" s="1"/>
      <c r="B412" s="4"/>
      <c r="C412" s="4"/>
      <c r="D412" s="4"/>
      <c r="E412" s="4"/>
      <c r="F412" s="4"/>
      <c r="G412" s="4"/>
      <c r="H412" s="1"/>
      <c r="I412" s="1"/>
      <c r="J412" s="1"/>
    </row>
    <row r="413" spans="1:10" x14ac:dyDescent="0.2">
      <c r="A413" s="1"/>
      <c r="B413" s="4"/>
      <c r="C413" s="4"/>
      <c r="D413" s="4"/>
      <c r="E413" s="4"/>
      <c r="F413" s="4"/>
      <c r="G413" s="4"/>
      <c r="H413" s="1"/>
      <c r="I413" s="1"/>
      <c r="J413" s="1"/>
    </row>
    <row r="414" spans="1:10" x14ac:dyDescent="0.2">
      <c r="A414" s="1"/>
      <c r="B414" s="4"/>
      <c r="C414" s="4"/>
      <c r="D414" s="4"/>
      <c r="E414" s="4"/>
      <c r="F414" s="4"/>
      <c r="G414" s="4"/>
      <c r="H414" s="1"/>
      <c r="I414" s="1"/>
      <c r="J414" s="1"/>
    </row>
    <row r="415" spans="1:10" x14ac:dyDescent="0.2">
      <c r="A415" s="1"/>
      <c r="B415" s="4"/>
      <c r="C415" s="4"/>
      <c r="D415" s="4"/>
      <c r="E415" s="4"/>
      <c r="F415" s="4"/>
      <c r="G415" s="4"/>
      <c r="H415" s="1"/>
      <c r="I415" s="1"/>
      <c r="J415" s="1"/>
    </row>
    <row r="416" spans="1:10" x14ac:dyDescent="0.2">
      <c r="A416" s="1"/>
      <c r="B416" s="4"/>
      <c r="C416" s="4"/>
      <c r="D416" s="4"/>
      <c r="E416" s="4"/>
      <c r="F416" s="4"/>
      <c r="G416" s="4"/>
      <c r="H416" s="1"/>
      <c r="I416" s="1"/>
      <c r="J416" s="1"/>
    </row>
    <row r="417" spans="1:10" x14ac:dyDescent="0.2">
      <c r="A417" s="1"/>
      <c r="B417" s="4"/>
      <c r="C417" s="4"/>
      <c r="D417" s="4"/>
      <c r="E417" s="4"/>
      <c r="F417" s="4"/>
      <c r="G417" s="4"/>
      <c r="H417" s="1"/>
      <c r="I417" s="1"/>
      <c r="J417" s="1"/>
    </row>
    <row r="418" spans="1:10" x14ac:dyDescent="0.2">
      <c r="A418" s="1"/>
      <c r="B418" s="4"/>
      <c r="C418" s="4"/>
      <c r="D418" s="4"/>
      <c r="E418" s="4"/>
      <c r="F418" s="4"/>
      <c r="G418" s="4"/>
      <c r="H418" s="1"/>
      <c r="I418" s="1"/>
      <c r="J418" s="1"/>
    </row>
    <row r="419" spans="1:10" x14ac:dyDescent="0.2">
      <c r="A419" s="1"/>
      <c r="B419" s="4"/>
      <c r="C419" s="4"/>
      <c r="D419" s="4"/>
      <c r="E419" s="4"/>
      <c r="F419" s="4"/>
      <c r="G419" s="4"/>
      <c r="H419" s="1"/>
      <c r="I419" s="1"/>
      <c r="J419" s="1"/>
    </row>
    <row r="420" spans="1:10" x14ac:dyDescent="0.2">
      <c r="A420" s="1"/>
      <c r="B420" s="4"/>
      <c r="C420" s="4"/>
      <c r="D420" s="4"/>
      <c r="E420" s="4"/>
      <c r="F420" s="4"/>
      <c r="G420" s="4"/>
      <c r="H420" s="1"/>
      <c r="I420" s="1"/>
      <c r="J420" s="1"/>
    </row>
    <row r="421" spans="1:10" x14ac:dyDescent="0.2">
      <c r="A421" s="1"/>
      <c r="B421" s="4"/>
      <c r="C421" s="4"/>
      <c r="D421" s="4"/>
      <c r="E421" s="4"/>
      <c r="F421" s="4"/>
      <c r="G421" s="4"/>
      <c r="H421" s="1"/>
      <c r="I421" s="1"/>
      <c r="J421" s="1"/>
    </row>
    <row r="422" spans="1:10" x14ac:dyDescent="0.2">
      <c r="A422" s="1"/>
      <c r="B422" s="4"/>
      <c r="C422" s="4"/>
      <c r="D422" s="4"/>
      <c r="E422" s="4"/>
      <c r="F422" s="4"/>
      <c r="G422" s="4"/>
      <c r="H422" s="1"/>
      <c r="I422" s="1"/>
      <c r="J422" s="1"/>
    </row>
    <row r="423" spans="1:10" x14ac:dyDescent="0.2">
      <c r="A423" s="1"/>
      <c r="B423" s="4"/>
      <c r="C423" s="4"/>
      <c r="D423" s="4"/>
      <c r="E423" s="4"/>
      <c r="F423" s="4"/>
      <c r="G423" s="4"/>
      <c r="H423" s="1"/>
      <c r="I423" s="1"/>
      <c r="J423" s="1"/>
    </row>
    <row r="424" spans="1:10" x14ac:dyDescent="0.2">
      <c r="A424" s="1"/>
      <c r="B424" s="4"/>
      <c r="C424" s="4"/>
      <c r="D424" s="4"/>
      <c r="E424" s="4"/>
      <c r="F424" s="4"/>
      <c r="G424" s="4"/>
      <c r="H424" s="1"/>
      <c r="I424" s="1"/>
      <c r="J424" s="1"/>
    </row>
    <row r="425" spans="1:10" x14ac:dyDescent="0.2">
      <c r="A425" s="1"/>
      <c r="B425" s="4"/>
      <c r="C425" s="4"/>
      <c r="D425" s="4"/>
      <c r="E425" s="4"/>
      <c r="F425" s="4"/>
      <c r="G425" s="4"/>
      <c r="H425" s="1"/>
      <c r="I425" s="1"/>
      <c r="J425" s="1"/>
    </row>
    <row r="426" spans="1:10" x14ac:dyDescent="0.2">
      <c r="A426" s="1"/>
      <c r="B426" s="4"/>
      <c r="C426" s="4"/>
      <c r="D426" s="4"/>
      <c r="E426" s="4"/>
      <c r="F426" s="4"/>
      <c r="G426" s="4"/>
      <c r="H426" s="1"/>
      <c r="I426" s="1"/>
      <c r="J426" s="1"/>
    </row>
    <row r="427" spans="1:10" x14ac:dyDescent="0.2">
      <c r="A427" s="1"/>
      <c r="B427" s="4"/>
      <c r="C427" s="4"/>
      <c r="D427" s="4"/>
      <c r="E427" s="4"/>
      <c r="F427" s="4"/>
      <c r="G427" s="4"/>
      <c r="H427" s="1"/>
      <c r="I427" s="1"/>
      <c r="J427" s="1"/>
    </row>
    <row r="428" spans="1:10" x14ac:dyDescent="0.2">
      <c r="A428" s="1"/>
      <c r="B428" s="4"/>
      <c r="C428" s="4"/>
      <c r="D428" s="4"/>
      <c r="E428" s="4"/>
      <c r="F428" s="4"/>
      <c r="G428" s="4"/>
      <c r="H428" s="1"/>
      <c r="I428" s="1"/>
      <c r="J428" s="1"/>
    </row>
    <row r="429" spans="1:10" x14ac:dyDescent="0.2">
      <c r="A429" s="1"/>
      <c r="B429" s="4"/>
      <c r="C429" s="4"/>
      <c r="D429" s="4"/>
      <c r="E429" s="4"/>
      <c r="F429" s="4"/>
      <c r="G429" s="4"/>
      <c r="H429" s="1"/>
      <c r="I429" s="1"/>
      <c r="J429" s="1"/>
    </row>
    <row r="430" spans="1:10" x14ac:dyDescent="0.2">
      <c r="A430" s="1"/>
      <c r="B430" s="4"/>
      <c r="C430" s="4"/>
      <c r="D430" s="4"/>
      <c r="E430" s="4"/>
      <c r="F430" s="4"/>
      <c r="G430" s="4"/>
      <c r="H430" s="1"/>
      <c r="I430" s="1"/>
      <c r="J430" s="1"/>
    </row>
    <row r="431" spans="1:10" x14ac:dyDescent="0.2">
      <c r="A431" s="1"/>
      <c r="B431" s="4"/>
      <c r="C431" s="4"/>
      <c r="D431" s="4"/>
      <c r="E431" s="4"/>
      <c r="F431" s="4"/>
      <c r="G431" s="4"/>
      <c r="H431" s="1"/>
      <c r="I431" s="1"/>
      <c r="J431" s="1"/>
    </row>
    <row r="432" spans="1:10" x14ac:dyDescent="0.2">
      <c r="A432" s="1"/>
      <c r="B432" s="4"/>
      <c r="C432" s="4"/>
      <c r="D432" s="4"/>
      <c r="E432" s="4"/>
      <c r="F432" s="4"/>
      <c r="G432" s="4"/>
      <c r="H432" s="1"/>
      <c r="I432" s="1"/>
      <c r="J432" s="1"/>
    </row>
    <row r="433" spans="1:10" x14ac:dyDescent="0.2">
      <c r="A433" s="1"/>
      <c r="B433" s="4"/>
      <c r="C433" s="4"/>
      <c r="D433" s="4"/>
      <c r="E433" s="4"/>
      <c r="F433" s="4"/>
      <c r="G433" s="4"/>
      <c r="H433" s="1"/>
      <c r="I433" s="1"/>
      <c r="J433" s="1"/>
    </row>
    <row r="434" spans="1:10" x14ac:dyDescent="0.2">
      <c r="A434" s="1"/>
      <c r="B434" s="4"/>
      <c r="C434" s="4"/>
      <c r="D434" s="4"/>
      <c r="E434" s="4"/>
      <c r="F434" s="4"/>
      <c r="G434" s="4"/>
      <c r="H434" s="1"/>
      <c r="I434" s="1"/>
      <c r="J434" s="1"/>
    </row>
    <row r="435" spans="1:10" x14ac:dyDescent="0.2">
      <c r="A435" s="1"/>
      <c r="B435" s="4"/>
      <c r="C435" s="4"/>
      <c r="D435" s="4"/>
      <c r="E435" s="4"/>
      <c r="F435" s="4"/>
      <c r="G435" s="4"/>
      <c r="H435" s="1"/>
      <c r="I435" s="1"/>
      <c r="J435" s="1"/>
    </row>
    <row r="436" spans="1:10" x14ac:dyDescent="0.2">
      <c r="A436" s="1"/>
      <c r="B436" s="4"/>
      <c r="C436" s="4"/>
      <c r="D436" s="4"/>
      <c r="E436" s="4"/>
      <c r="F436" s="4"/>
      <c r="G436" s="4"/>
      <c r="H436" s="1"/>
      <c r="I436" s="1"/>
      <c r="J436" s="1"/>
    </row>
    <row r="437" spans="1:10" x14ac:dyDescent="0.2">
      <c r="A437" s="1"/>
      <c r="B437" s="4"/>
      <c r="C437" s="4"/>
      <c r="D437" s="4"/>
      <c r="E437" s="4"/>
      <c r="F437" s="4"/>
      <c r="G437" s="4"/>
      <c r="H437" s="1"/>
      <c r="I437" s="1"/>
      <c r="J437" s="1"/>
    </row>
    <row r="438" spans="1:10" x14ac:dyDescent="0.2">
      <c r="A438" s="1"/>
      <c r="B438" s="4"/>
      <c r="C438" s="4"/>
      <c r="D438" s="4"/>
      <c r="E438" s="4"/>
      <c r="F438" s="4"/>
      <c r="G438" s="4"/>
      <c r="H438" s="1"/>
      <c r="I438" s="1"/>
      <c r="J438" s="1"/>
    </row>
    <row r="439" spans="1:10" x14ac:dyDescent="0.2">
      <c r="A439" s="1"/>
      <c r="B439" s="4"/>
      <c r="C439" s="4"/>
      <c r="D439" s="4"/>
      <c r="E439" s="4"/>
      <c r="F439" s="4"/>
      <c r="G439" s="4"/>
      <c r="H439" s="1"/>
      <c r="I439" s="1"/>
      <c r="J439" s="1"/>
    </row>
    <row r="440" spans="1:10" x14ac:dyDescent="0.2">
      <c r="A440" s="1"/>
      <c r="B440" s="4"/>
      <c r="C440" s="4"/>
      <c r="D440" s="4"/>
      <c r="E440" s="4"/>
      <c r="F440" s="4"/>
      <c r="G440" s="4"/>
      <c r="H440" s="1"/>
      <c r="I440" s="1"/>
      <c r="J440" s="1"/>
    </row>
    <row r="441" spans="1:10" x14ac:dyDescent="0.2">
      <c r="A441" s="1"/>
      <c r="B441" s="4"/>
      <c r="C441" s="4"/>
      <c r="D441" s="4"/>
      <c r="E441" s="4"/>
      <c r="F441" s="4"/>
      <c r="G441" s="4"/>
      <c r="H441" s="1"/>
      <c r="I441" s="1"/>
      <c r="J441" s="1"/>
    </row>
    <row r="442" spans="1:10" x14ac:dyDescent="0.2">
      <c r="A442" s="1"/>
      <c r="B442" s="4"/>
      <c r="C442" s="4"/>
      <c r="D442" s="4"/>
      <c r="E442" s="4"/>
      <c r="F442" s="4"/>
      <c r="G442" s="4"/>
      <c r="H442" s="1"/>
      <c r="I442" s="1"/>
      <c r="J442" s="1"/>
    </row>
    <row r="443" spans="1:10" x14ac:dyDescent="0.2">
      <c r="A443" s="1"/>
      <c r="B443" s="4"/>
      <c r="C443" s="4"/>
      <c r="D443" s="4"/>
      <c r="E443" s="4"/>
      <c r="F443" s="4"/>
      <c r="G443" s="4"/>
      <c r="H443" s="1"/>
      <c r="I443" s="1"/>
      <c r="J443" s="1"/>
    </row>
    <row r="444" spans="1:10" x14ac:dyDescent="0.2">
      <c r="A444" s="1"/>
      <c r="B444" s="4"/>
      <c r="C444" s="4"/>
      <c r="D444" s="4"/>
      <c r="E444" s="4"/>
      <c r="F444" s="4"/>
      <c r="G444" s="4"/>
      <c r="H444" s="1"/>
      <c r="I444" s="1"/>
      <c r="J444" s="1"/>
    </row>
    <row r="445" spans="1:10" x14ac:dyDescent="0.2">
      <c r="A445" s="1"/>
      <c r="B445" s="4"/>
      <c r="C445" s="4"/>
      <c r="D445" s="4"/>
      <c r="E445" s="4"/>
      <c r="F445" s="4"/>
      <c r="G445" s="4"/>
      <c r="H445" s="1"/>
      <c r="I445" s="1"/>
      <c r="J445" s="1"/>
    </row>
    <row r="446" spans="1:10" x14ac:dyDescent="0.2">
      <c r="A446" s="1"/>
      <c r="B446" s="4"/>
      <c r="C446" s="4"/>
      <c r="D446" s="4"/>
      <c r="E446" s="4"/>
      <c r="F446" s="4"/>
      <c r="G446" s="4"/>
      <c r="H446" s="1"/>
      <c r="I446" s="1"/>
      <c r="J446" s="1"/>
    </row>
    <row r="447" spans="1:10" x14ac:dyDescent="0.2">
      <c r="A447" s="1"/>
      <c r="B447" s="4"/>
      <c r="C447" s="4"/>
      <c r="D447" s="4"/>
      <c r="E447" s="4"/>
      <c r="F447" s="4"/>
      <c r="G447" s="4"/>
      <c r="H447" s="1"/>
      <c r="I447" s="1"/>
      <c r="J447" s="1"/>
    </row>
    <row r="448" spans="1:10" x14ac:dyDescent="0.2">
      <c r="A448" s="1"/>
      <c r="B448" s="4"/>
      <c r="C448" s="4"/>
      <c r="D448" s="4"/>
      <c r="E448" s="4"/>
      <c r="F448" s="4"/>
      <c r="G448" s="4"/>
      <c r="H448" s="1"/>
      <c r="I448" s="1"/>
      <c r="J448" s="1"/>
    </row>
    <row r="449" spans="1:10" x14ac:dyDescent="0.2">
      <c r="A449" s="1"/>
      <c r="B449" s="4"/>
      <c r="C449" s="4"/>
      <c r="D449" s="4"/>
      <c r="E449" s="4"/>
      <c r="F449" s="4"/>
      <c r="G449" s="4"/>
      <c r="H449" s="1"/>
      <c r="I449" s="1"/>
      <c r="J449" s="1"/>
    </row>
    <row r="450" spans="1:10" x14ac:dyDescent="0.2">
      <c r="A450" s="1"/>
      <c r="B450" s="4"/>
      <c r="C450" s="4"/>
      <c r="D450" s="4"/>
      <c r="E450" s="4"/>
      <c r="F450" s="4"/>
      <c r="G450" s="4"/>
      <c r="H450" s="1"/>
      <c r="I450" s="1"/>
      <c r="J450" s="1"/>
    </row>
    <row r="451" spans="1:10" x14ac:dyDescent="0.2">
      <c r="A451" s="1"/>
      <c r="B451" s="4"/>
      <c r="C451" s="4"/>
      <c r="D451" s="4"/>
      <c r="E451" s="4"/>
      <c r="F451" s="4"/>
      <c r="G451" s="4"/>
      <c r="H451" s="1"/>
      <c r="I451" s="1"/>
      <c r="J451" s="1"/>
    </row>
    <row r="452" spans="1:10" x14ac:dyDescent="0.2">
      <c r="A452" s="1"/>
      <c r="B452" s="4"/>
      <c r="C452" s="4"/>
      <c r="D452" s="4"/>
      <c r="E452" s="4"/>
      <c r="F452" s="4"/>
      <c r="G452" s="4"/>
      <c r="H452" s="1"/>
      <c r="I452" s="1"/>
      <c r="J452" s="1"/>
    </row>
    <row r="453" spans="1:10" x14ac:dyDescent="0.2">
      <c r="A453" s="1"/>
      <c r="B453" s="4"/>
      <c r="C453" s="4"/>
      <c r="D453" s="4"/>
      <c r="E453" s="4"/>
      <c r="F453" s="4"/>
      <c r="G453" s="4"/>
      <c r="H453" s="1"/>
      <c r="I453" s="1"/>
      <c r="J453" s="1"/>
    </row>
    <row r="454" spans="1:10" x14ac:dyDescent="0.2">
      <c r="A454" s="1"/>
      <c r="B454" s="4"/>
      <c r="C454" s="4"/>
      <c r="D454" s="4"/>
      <c r="E454" s="4"/>
      <c r="F454" s="4"/>
      <c r="G454" s="4"/>
      <c r="H454" s="1"/>
      <c r="I454" s="1"/>
      <c r="J454" s="1"/>
    </row>
    <row r="455" spans="1:10" x14ac:dyDescent="0.2">
      <c r="A455" s="1"/>
      <c r="B455" s="4"/>
      <c r="C455" s="4"/>
      <c r="D455" s="4"/>
      <c r="E455" s="4"/>
      <c r="F455" s="4"/>
      <c r="G455" s="4"/>
      <c r="H455" s="1"/>
      <c r="I455" s="1"/>
      <c r="J455" s="1"/>
    </row>
    <row r="456" spans="1:10" x14ac:dyDescent="0.2">
      <c r="A456" s="1"/>
      <c r="B456" s="4"/>
      <c r="C456" s="4"/>
      <c r="D456" s="4"/>
      <c r="E456" s="4"/>
      <c r="F456" s="4"/>
      <c r="G456" s="4"/>
      <c r="H456" s="1"/>
      <c r="I456" s="1"/>
      <c r="J456" s="1"/>
    </row>
    <row r="457" spans="1:10" x14ac:dyDescent="0.2">
      <c r="A457" s="1"/>
      <c r="B457" s="4"/>
      <c r="C457" s="4"/>
      <c r="D457" s="4"/>
      <c r="E457" s="4"/>
      <c r="F457" s="4"/>
      <c r="G457" s="4"/>
      <c r="H457" s="1"/>
      <c r="I457" s="1"/>
      <c r="J457" s="1"/>
    </row>
    <row r="458" spans="1:10" x14ac:dyDescent="0.2">
      <c r="A458" s="1"/>
      <c r="B458" s="4"/>
      <c r="C458" s="4"/>
      <c r="D458" s="4"/>
      <c r="E458" s="4"/>
      <c r="F458" s="4"/>
      <c r="G458" s="4"/>
      <c r="H458" s="1"/>
      <c r="I458" s="1"/>
      <c r="J458" s="1"/>
    </row>
    <row r="459" spans="1:10" x14ac:dyDescent="0.2">
      <c r="A459" s="1"/>
      <c r="B459" s="4"/>
      <c r="C459" s="4"/>
      <c r="D459" s="4"/>
      <c r="E459" s="4"/>
      <c r="F459" s="4"/>
      <c r="G459" s="4"/>
      <c r="H459" s="1"/>
      <c r="I459" s="1"/>
      <c r="J459" s="1"/>
    </row>
    <row r="460" spans="1:10" x14ac:dyDescent="0.2">
      <c r="A460" s="1"/>
      <c r="B460" s="4"/>
      <c r="C460" s="4"/>
      <c r="D460" s="4"/>
      <c r="E460" s="4"/>
      <c r="F460" s="4"/>
      <c r="G460" s="4"/>
      <c r="H460" s="1"/>
      <c r="I460" s="1"/>
      <c r="J460" s="1"/>
    </row>
    <row r="461" spans="1:10" x14ac:dyDescent="0.2">
      <c r="A461" s="1"/>
      <c r="B461" s="4"/>
      <c r="C461" s="4"/>
      <c r="D461" s="4"/>
      <c r="E461" s="4"/>
      <c r="F461" s="4"/>
      <c r="G461" s="4"/>
      <c r="H461" s="1"/>
      <c r="I461" s="1"/>
      <c r="J461" s="1"/>
    </row>
    <row r="462" spans="1:10" x14ac:dyDescent="0.2">
      <c r="A462" s="1"/>
      <c r="B462" s="4"/>
      <c r="C462" s="4"/>
      <c r="D462" s="4"/>
      <c r="E462" s="4"/>
      <c r="F462" s="4"/>
      <c r="G462" s="4"/>
      <c r="H462" s="1"/>
      <c r="I462" s="1"/>
      <c r="J462" s="1"/>
    </row>
    <row r="463" spans="1:10" x14ac:dyDescent="0.2">
      <c r="A463" s="1"/>
      <c r="B463" s="4"/>
      <c r="C463" s="4"/>
      <c r="D463" s="4"/>
      <c r="E463" s="4"/>
      <c r="F463" s="4"/>
      <c r="G463" s="4"/>
      <c r="H463" s="1"/>
      <c r="I463" s="1"/>
      <c r="J463" s="1"/>
    </row>
    <row r="464" spans="1:10" x14ac:dyDescent="0.2">
      <c r="A464" s="1"/>
      <c r="B464" s="4"/>
      <c r="C464" s="4"/>
      <c r="D464" s="4"/>
      <c r="E464" s="4"/>
      <c r="F464" s="4"/>
      <c r="G464" s="4"/>
      <c r="H464" s="1"/>
      <c r="I464" s="1"/>
      <c r="J464" s="1"/>
    </row>
    <row r="465" spans="1:10" x14ac:dyDescent="0.2">
      <c r="A465" s="1"/>
      <c r="B465" s="4"/>
      <c r="C465" s="4"/>
      <c r="D465" s="4"/>
      <c r="E465" s="4"/>
      <c r="F465" s="4"/>
      <c r="G465" s="4"/>
      <c r="H465" s="1"/>
      <c r="I465" s="1"/>
      <c r="J465" s="1"/>
    </row>
    <row r="466" spans="1:10" x14ac:dyDescent="0.2">
      <c r="A466" s="1"/>
      <c r="B466" s="4"/>
      <c r="C466" s="4"/>
      <c r="D466" s="4"/>
      <c r="E466" s="4"/>
      <c r="F466" s="4"/>
      <c r="G466" s="4"/>
      <c r="H466" s="1"/>
      <c r="I466" s="1"/>
      <c r="J466" s="1"/>
    </row>
    <row r="467" spans="1:10" x14ac:dyDescent="0.2">
      <c r="A467" s="1"/>
      <c r="B467" s="4"/>
      <c r="C467" s="4"/>
      <c r="D467" s="4"/>
      <c r="E467" s="4"/>
      <c r="F467" s="4"/>
      <c r="G467" s="4"/>
      <c r="H467" s="1"/>
      <c r="I467" s="1"/>
      <c r="J467" s="1"/>
    </row>
    <row r="468" spans="1:10" x14ac:dyDescent="0.2">
      <c r="A468" s="1"/>
      <c r="B468" s="4"/>
      <c r="C468" s="4"/>
      <c r="D468" s="4"/>
      <c r="E468" s="4"/>
      <c r="F468" s="4"/>
      <c r="G468" s="4"/>
      <c r="H468" s="1"/>
      <c r="I468" s="1"/>
      <c r="J468" s="1"/>
    </row>
    <row r="469" spans="1:10" x14ac:dyDescent="0.2">
      <c r="A469" s="1"/>
      <c r="B469" s="4"/>
      <c r="C469" s="4"/>
      <c r="D469" s="4"/>
      <c r="E469" s="4"/>
      <c r="F469" s="4"/>
      <c r="G469" s="4"/>
      <c r="H469" s="1"/>
      <c r="I469" s="1"/>
      <c r="J469" s="1"/>
    </row>
    <row r="470" spans="1:10" x14ac:dyDescent="0.2">
      <c r="A470" s="1"/>
      <c r="B470" s="4"/>
      <c r="C470" s="4"/>
      <c r="D470" s="4"/>
      <c r="E470" s="4"/>
      <c r="F470" s="4"/>
      <c r="G470" s="4"/>
      <c r="H470" s="1"/>
      <c r="I470" s="1"/>
      <c r="J470" s="1"/>
    </row>
    <row r="471" spans="1:10" x14ac:dyDescent="0.2">
      <c r="A471" s="1"/>
      <c r="B471" s="4"/>
      <c r="C471" s="4"/>
      <c r="D471" s="4"/>
      <c r="E471" s="4"/>
      <c r="F471" s="4"/>
      <c r="G471" s="4"/>
      <c r="H471" s="1"/>
      <c r="I471" s="1"/>
      <c r="J471" s="1"/>
    </row>
    <row r="472" spans="1:10" x14ac:dyDescent="0.2">
      <c r="A472" s="1"/>
      <c r="B472" s="4"/>
      <c r="C472" s="4"/>
      <c r="D472" s="4"/>
      <c r="E472" s="4"/>
      <c r="F472" s="4"/>
      <c r="G472" s="4"/>
      <c r="H472" s="1"/>
      <c r="I472" s="1"/>
      <c r="J472" s="1"/>
    </row>
    <row r="473" spans="1:10" x14ac:dyDescent="0.2">
      <c r="A473" s="1"/>
      <c r="B473" s="4"/>
      <c r="C473" s="4"/>
      <c r="D473" s="4"/>
      <c r="E473" s="4"/>
      <c r="F473" s="4"/>
      <c r="G473" s="4"/>
      <c r="H473" s="1"/>
      <c r="I473" s="1"/>
      <c r="J473" s="1"/>
    </row>
    <row r="474" spans="1:10" x14ac:dyDescent="0.2">
      <c r="A474" s="1"/>
      <c r="B474" s="4"/>
      <c r="C474" s="4"/>
      <c r="D474" s="4"/>
      <c r="E474" s="4"/>
      <c r="F474" s="4"/>
      <c r="G474" s="4"/>
      <c r="H474" s="1"/>
      <c r="I474" s="1"/>
      <c r="J474" s="1"/>
    </row>
    <row r="475" spans="1:10" x14ac:dyDescent="0.2">
      <c r="A475" s="1"/>
      <c r="B475" s="4"/>
      <c r="C475" s="4"/>
      <c r="D475" s="4"/>
      <c r="E475" s="4"/>
      <c r="F475" s="4"/>
      <c r="G475" s="4"/>
      <c r="H475" s="1"/>
      <c r="I475" s="1"/>
      <c r="J475" s="1"/>
    </row>
    <row r="476" spans="1:10" x14ac:dyDescent="0.2">
      <c r="A476" s="1"/>
      <c r="B476" s="4"/>
      <c r="C476" s="4"/>
      <c r="D476" s="4"/>
      <c r="E476" s="4"/>
      <c r="F476" s="4"/>
      <c r="G476" s="4"/>
      <c r="H476" s="1"/>
      <c r="I476" s="1"/>
      <c r="J476" s="1"/>
    </row>
    <row r="477" spans="1:10" x14ac:dyDescent="0.2">
      <c r="A477" s="1"/>
      <c r="B477" s="4"/>
      <c r="C477" s="4"/>
      <c r="D477" s="4"/>
      <c r="E477" s="4"/>
      <c r="F477" s="4"/>
      <c r="G477" s="4"/>
      <c r="H477" s="1"/>
      <c r="I477" s="1"/>
      <c r="J477" s="1"/>
    </row>
    <row r="478" spans="1:10" x14ac:dyDescent="0.2">
      <c r="A478" s="1"/>
      <c r="B478" s="4"/>
      <c r="C478" s="4"/>
      <c r="D478" s="4"/>
      <c r="E478" s="4"/>
      <c r="F478" s="4"/>
      <c r="G478" s="4"/>
      <c r="H478" s="1"/>
      <c r="I478" s="1"/>
      <c r="J478" s="1"/>
    </row>
    <row r="479" spans="1:10" x14ac:dyDescent="0.2">
      <c r="A479" s="1"/>
      <c r="B479" s="4"/>
      <c r="C479" s="4"/>
      <c r="D479" s="4"/>
      <c r="E479" s="4"/>
      <c r="F479" s="4"/>
      <c r="G479" s="4"/>
      <c r="H479" s="1"/>
      <c r="I479" s="1"/>
      <c r="J479" s="1"/>
    </row>
    <row r="480" spans="1:10" x14ac:dyDescent="0.2">
      <c r="A480" s="1"/>
      <c r="B480" s="4"/>
      <c r="C480" s="4"/>
      <c r="D480" s="4"/>
      <c r="E480" s="4"/>
      <c r="F480" s="4"/>
      <c r="G480" s="4"/>
      <c r="H480" s="1"/>
      <c r="I480" s="1"/>
      <c r="J480" s="1"/>
    </row>
    <row r="481" spans="1:10" x14ac:dyDescent="0.2">
      <c r="A481" s="1"/>
      <c r="B481" s="4"/>
      <c r="C481" s="4"/>
      <c r="D481" s="4"/>
      <c r="E481" s="4"/>
      <c r="F481" s="4"/>
      <c r="G481" s="4"/>
      <c r="H481" s="1"/>
      <c r="I481" s="1"/>
      <c r="J481" s="1"/>
    </row>
    <row r="482" spans="1:10" x14ac:dyDescent="0.2">
      <c r="A482" s="1"/>
      <c r="B482" s="4"/>
      <c r="C482" s="4"/>
      <c r="D482" s="4"/>
      <c r="E482" s="4"/>
      <c r="F482" s="4"/>
      <c r="G482" s="4"/>
      <c r="H482" s="1"/>
      <c r="I482" s="1"/>
      <c r="J482" s="1"/>
    </row>
    <row r="483" spans="1:10" x14ac:dyDescent="0.2">
      <c r="A483" s="1"/>
      <c r="B483" s="4"/>
      <c r="C483" s="4"/>
      <c r="D483" s="4"/>
      <c r="E483" s="4"/>
      <c r="F483" s="4"/>
      <c r="G483" s="4"/>
      <c r="H483" s="1"/>
      <c r="I483" s="1"/>
      <c r="J483" s="1"/>
    </row>
    <row r="484" spans="1:10" x14ac:dyDescent="0.2">
      <c r="A484" s="1"/>
      <c r="B484" s="4"/>
      <c r="C484" s="4"/>
      <c r="D484" s="4"/>
      <c r="E484" s="4"/>
      <c r="F484" s="4"/>
      <c r="G484" s="4"/>
      <c r="H484" s="1"/>
      <c r="I484" s="1"/>
      <c r="J484" s="1"/>
    </row>
    <row r="485" spans="1:10" x14ac:dyDescent="0.2">
      <c r="A485" s="1"/>
      <c r="B485" s="4"/>
      <c r="C485" s="4"/>
      <c r="D485" s="4"/>
      <c r="E485" s="4"/>
      <c r="F485" s="4"/>
      <c r="G485" s="4"/>
      <c r="H485" s="1"/>
      <c r="I485" s="1"/>
      <c r="J485" s="1"/>
    </row>
    <row r="486" spans="1:10" x14ac:dyDescent="0.2">
      <c r="A486" s="1"/>
      <c r="B486" s="4"/>
      <c r="C486" s="4"/>
      <c r="D486" s="4"/>
      <c r="E486" s="4"/>
      <c r="F486" s="4"/>
      <c r="G486" s="4"/>
      <c r="H486" s="1"/>
      <c r="I486" s="1"/>
      <c r="J486" s="1"/>
    </row>
    <row r="487" spans="1:10" x14ac:dyDescent="0.2">
      <c r="A487" s="1"/>
      <c r="B487" s="4"/>
      <c r="C487" s="4"/>
      <c r="D487" s="4"/>
      <c r="E487" s="4"/>
      <c r="F487" s="4"/>
      <c r="G487" s="4"/>
      <c r="H487" s="1"/>
      <c r="I487" s="1"/>
      <c r="J487" s="1"/>
    </row>
    <row r="488" spans="1:10" x14ac:dyDescent="0.2">
      <c r="A488" s="1"/>
      <c r="B488" s="4"/>
      <c r="C488" s="4"/>
      <c r="D488" s="4"/>
      <c r="E488" s="4"/>
      <c r="F488" s="4"/>
      <c r="G488" s="4"/>
      <c r="H488" s="1"/>
      <c r="I488" s="1"/>
      <c r="J488" s="1"/>
    </row>
    <row r="489" spans="1:10" x14ac:dyDescent="0.2">
      <c r="A489" s="1"/>
      <c r="B489" s="4"/>
      <c r="C489" s="4"/>
      <c r="D489" s="4"/>
      <c r="E489" s="4"/>
      <c r="F489" s="4"/>
      <c r="G489" s="4"/>
      <c r="H489" s="1"/>
      <c r="I489" s="1"/>
      <c r="J489" s="1"/>
    </row>
    <row r="490" spans="1:10" x14ac:dyDescent="0.2">
      <c r="A490" s="1"/>
      <c r="B490" s="4"/>
      <c r="C490" s="4"/>
      <c r="D490" s="4"/>
      <c r="E490" s="4"/>
      <c r="F490" s="4"/>
      <c r="G490" s="4"/>
      <c r="H490" s="1"/>
      <c r="I490" s="1"/>
      <c r="J490" s="1"/>
    </row>
    <row r="491" spans="1:10" x14ac:dyDescent="0.2">
      <c r="A491" s="1"/>
      <c r="B491" s="4"/>
      <c r="C491" s="4"/>
      <c r="D491" s="4"/>
      <c r="E491" s="4"/>
      <c r="F491" s="4"/>
      <c r="G491" s="4"/>
      <c r="H491" s="1"/>
      <c r="I491" s="1"/>
      <c r="J491" s="1"/>
    </row>
    <row r="492" spans="1:10" x14ac:dyDescent="0.2">
      <c r="A492" s="1"/>
      <c r="B492" s="4"/>
      <c r="C492" s="4"/>
      <c r="D492" s="4"/>
      <c r="E492" s="4"/>
      <c r="F492" s="4"/>
      <c r="G492" s="4"/>
      <c r="H492" s="1"/>
      <c r="I492" s="1"/>
      <c r="J492" s="1"/>
    </row>
    <row r="493" spans="1:10" x14ac:dyDescent="0.2">
      <c r="A493" s="1"/>
      <c r="B493" s="4"/>
      <c r="C493" s="4"/>
      <c r="D493" s="4"/>
      <c r="E493" s="4"/>
      <c r="F493" s="4"/>
      <c r="G493" s="4"/>
      <c r="H493" s="1"/>
      <c r="I493" s="1"/>
      <c r="J493" s="1"/>
    </row>
    <row r="494" spans="1:10" x14ac:dyDescent="0.2">
      <c r="A494" s="1"/>
      <c r="B494" s="4"/>
      <c r="C494" s="4"/>
      <c r="D494" s="4"/>
      <c r="E494" s="4"/>
      <c r="F494" s="4"/>
      <c r="G494" s="4"/>
      <c r="H494" s="1"/>
      <c r="I494" s="1"/>
      <c r="J494" s="1"/>
    </row>
    <row r="495" spans="1:10" x14ac:dyDescent="0.2">
      <c r="A495" s="1"/>
      <c r="B495" s="4"/>
      <c r="C495" s="4"/>
      <c r="D495" s="4"/>
      <c r="E495" s="4"/>
      <c r="F495" s="4"/>
      <c r="G495" s="4"/>
      <c r="H495" s="1"/>
      <c r="I495" s="1"/>
      <c r="J495" s="1"/>
    </row>
    <row r="496" spans="1:10" x14ac:dyDescent="0.2">
      <c r="A496" s="1"/>
      <c r="B496" s="4"/>
      <c r="C496" s="4"/>
      <c r="D496" s="4"/>
      <c r="E496" s="4"/>
      <c r="F496" s="4"/>
      <c r="G496" s="4"/>
      <c r="H496" s="1"/>
      <c r="I496" s="1"/>
      <c r="J496" s="1"/>
    </row>
    <row r="497" spans="1:10" x14ac:dyDescent="0.2">
      <c r="A497" s="1"/>
      <c r="B497" s="4"/>
      <c r="C497" s="4"/>
      <c r="D497" s="4"/>
      <c r="E497" s="4"/>
      <c r="F497" s="4"/>
      <c r="G497" s="4"/>
      <c r="H497" s="1"/>
      <c r="I497" s="1"/>
      <c r="J497" s="1"/>
    </row>
    <row r="498" spans="1:10" x14ac:dyDescent="0.2">
      <c r="A498" s="1"/>
      <c r="B498" s="4"/>
      <c r="C498" s="4"/>
      <c r="D498" s="4"/>
      <c r="E498" s="4"/>
      <c r="F498" s="4"/>
      <c r="G498" s="4"/>
      <c r="H498" s="1"/>
      <c r="I498" s="1"/>
      <c r="J498" s="1"/>
    </row>
    <row r="499" spans="1:10" x14ac:dyDescent="0.2">
      <c r="A499" s="1"/>
      <c r="B499" s="4"/>
      <c r="C499" s="4"/>
      <c r="D499" s="4"/>
      <c r="E499" s="4"/>
      <c r="F499" s="4"/>
      <c r="G499" s="4"/>
      <c r="H499" s="1"/>
      <c r="I499" s="1"/>
      <c r="J499" s="1"/>
    </row>
    <row r="500" spans="1:10" x14ac:dyDescent="0.2">
      <c r="A500" s="1"/>
      <c r="B500" s="4"/>
      <c r="C500" s="4"/>
      <c r="D500" s="4"/>
      <c r="E500" s="4"/>
      <c r="F500" s="4"/>
      <c r="G500" s="4"/>
      <c r="H500" s="1"/>
      <c r="I500" s="1"/>
      <c r="J500" s="1"/>
    </row>
    <row r="501" spans="1:10" x14ac:dyDescent="0.2">
      <c r="A501" s="1"/>
      <c r="B501" s="4"/>
      <c r="C501" s="4"/>
      <c r="D501" s="4"/>
      <c r="E501" s="4"/>
      <c r="F501" s="4"/>
      <c r="G501" s="4"/>
      <c r="H501" s="1"/>
      <c r="I501" s="1"/>
      <c r="J501" s="1"/>
    </row>
    <row r="502" spans="1:10" x14ac:dyDescent="0.2">
      <c r="A502" s="1"/>
      <c r="B502" s="4"/>
      <c r="C502" s="4"/>
      <c r="D502" s="4"/>
      <c r="E502" s="4"/>
      <c r="F502" s="4"/>
      <c r="G502" s="4"/>
      <c r="H502" s="1"/>
      <c r="I502" s="1"/>
      <c r="J502" s="1"/>
    </row>
    <row r="503" spans="1:10" x14ac:dyDescent="0.2">
      <c r="A503" s="1"/>
      <c r="B503" s="4"/>
      <c r="C503" s="4"/>
      <c r="D503" s="4"/>
      <c r="E503" s="4"/>
      <c r="F503" s="4"/>
      <c r="G503" s="4"/>
      <c r="H503" s="1"/>
      <c r="I503" s="1"/>
      <c r="J503" s="1"/>
    </row>
    <row r="504" spans="1:10" x14ac:dyDescent="0.2">
      <c r="A504" s="1"/>
      <c r="B504" s="4"/>
      <c r="C504" s="4"/>
      <c r="D504" s="4"/>
      <c r="E504" s="4"/>
      <c r="F504" s="4"/>
      <c r="G504" s="4"/>
      <c r="H504" s="1"/>
      <c r="I504" s="1"/>
      <c r="J504" s="1"/>
    </row>
    <row r="505" spans="1:10" x14ac:dyDescent="0.2">
      <c r="A505" s="1"/>
      <c r="B505" s="4"/>
      <c r="C505" s="4"/>
      <c r="D505" s="4"/>
      <c r="E505" s="4"/>
      <c r="F505" s="4"/>
      <c r="G505" s="4"/>
      <c r="H505" s="1"/>
      <c r="I505" s="1"/>
      <c r="J505" s="1"/>
    </row>
    <row r="506" spans="1:10" x14ac:dyDescent="0.2">
      <c r="A506" s="1"/>
      <c r="B506" s="4"/>
      <c r="C506" s="4"/>
      <c r="D506" s="4"/>
      <c r="E506" s="4"/>
      <c r="F506" s="4"/>
      <c r="G506" s="4"/>
      <c r="H506" s="1"/>
      <c r="I506" s="1"/>
      <c r="J506" s="1"/>
    </row>
    <row r="507" spans="1:10" x14ac:dyDescent="0.2">
      <c r="A507" s="1"/>
      <c r="B507" s="4"/>
      <c r="C507" s="4"/>
      <c r="D507" s="4"/>
      <c r="E507" s="4"/>
      <c r="F507" s="4"/>
      <c r="G507" s="4"/>
      <c r="H507" s="1"/>
      <c r="I507" s="1"/>
      <c r="J507" s="1"/>
    </row>
    <row r="508" spans="1:10" x14ac:dyDescent="0.2">
      <c r="A508" s="1"/>
      <c r="B508" s="4"/>
      <c r="C508" s="4"/>
      <c r="D508" s="4"/>
      <c r="E508" s="4"/>
      <c r="F508" s="4"/>
      <c r="G508" s="4"/>
      <c r="H508" s="1"/>
      <c r="I508" s="1"/>
      <c r="J508" s="1"/>
    </row>
    <row r="509" spans="1:10" x14ac:dyDescent="0.2">
      <c r="A509" s="1"/>
      <c r="B509" s="4"/>
      <c r="C509" s="4"/>
      <c r="D509" s="4"/>
      <c r="E509" s="4"/>
      <c r="F509" s="4"/>
      <c r="G509" s="4"/>
      <c r="H509" s="1"/>
      <c r="I509" s="1"/>
      <c r="J509" s="1"/>
    </row>
    <row r="510" spans="1:10" x14ac:dyDescent="0.2">
      <c r="A510" s="1"/>
      <c r="B510" s="4"/>
      <c r="C510" s="4"/>
      <c r="D510" s="4"/>
      <c r="E510" s="4"/>
      <c r="F510" s="4"/>
      <c r="G510" s="4"/>
      <c r="H510" s="1"/>
      <c r="I510" s="1"/>
      <c r="J510" s="1"/>
    </row>
    <row r="511" spans="1:10" x14ac:dyDescent="0.2">
      <c r="A511" s="1"/>
      <c r="B511" s="4"/>
      <c r="C511" s="4"/>
      <c r="D511" s="4"/>
      <c r="E511" s="4"/>
      <c r="F511" s="4"/>
      <c r="G511" s="4"/>
      <c r="H511" s="1"/>
      <c r="I511" s="1"/>
      <c r="J511" s="1"/>
    </row>
    <row r="512" spans="1:10" x14ac:dyDescent="0.2">
      <c r="A512" s="1"/>
      <c r="B512" s="4"/>
      <c r="C512" s="4"/>
      <c r="D512" s="4"/>
      <c r="E512" s="4"/>
      <c r="F512" s="4"/>
      <c r="G512" s="4"/>
      <c r="H512" s="1"/>
      <c r="I512" s="1"/>
      <c r="J512" s="1"/>
    </row>
    <row r="513" spans="1:10" x14ac:dyDescent="0.2">
      <c r="A513" s="1"/>
      <c r="B513" s="4"/>
      <c r="C513" s="4"/>
      <c r="D513" s="4"/>
      <c r="E513" s="4"/>
      <c r="F513" s="4"/>
      <c r="G513" s="4"/>
      <c r="H513" s="1"/>
      <c r="I513" s="1"/>
      <c r="J513" s="1"/>
    </row>
    <row r="514" spans="1:10" x14ac:dyDescent="0.2">
      <c r="A514" s="1"/>
      <c r="B514" s="4"/>
      <c r="C514" s="4"/>
      <c r="D514" s="4"/>
      <c r="E514" s="4"/>
      <c r="F514" s="4"/>
      <c r="G514" s="4"/>
      <c r="H514" s="1"/>
      <c r="I514" s="1"/>
      <c r="J514" s="1"/>
    </row>
    <row r="515" spans="1:10" x14ac:dyDescent="0.2">
      <c r="A515" s="1"/>
      <c r="B515" s="4"/>
      <c r="C515" s="4"/>
      <c r="D515" s="4"/>
      <c r="E515" s="4"/>
      <c r="F515" s="4"/>
      <c r="G515" s="4"/>
      <c r="H515" s="1"/>
      <c r="I515" s="1"/>
      <c r="J515" s="1"/>
    </row>
    <row r="516" spans="1:10" x14ac:dyDescent="0.2">
      <c r="A516" s="1"/>
      <c r="B516" s="4"/>
      <c r="C516" s="4"/>
      <c r="D516" s="4"/>
      <c r="E516" s="4"/>
      <c r="F516" s="4"/>
      <c r="G516" s="4"/>
      <c r="H516" s="1"/>
      <c r="I516" s="1"/>
      <c r="J516" s="1"/>
    </row>
    <row r="517" spans="1:10" x14ac:dyDescent="0.2">
      <c r="A517" s="1"/>
      <c r="B517" s="4"/>
      <c r="C517" s="4"/>
      <c r="D517" s="4"/>
      <c r="E517" s="4"/>
      <c r="F517" s="4"/>
      <c r="G517" s="4"/>
      <c r="H517" s="1"/>
      <c r="I517" s="1"/>
      <c r="J517" s="1"/>
    </row>
    <row r="518" spans="1:10" x14ac:dyDescent="0.2">
      <c r="A518" s="1"/>
      <c r="B518" s="4"/>
      <c r="C518" s="4"/>
      <c r="D518" s="4"/>
      <c r="E518" s="4"/>
      <c r="F518" s="4"/>
      <c r="G518" s="4"/>
      <c r="H518" s="1"/>
      <c r="I518" s="1"/>
      <c r="J518" s="1"/>
    </row>
    <row r="519" spans="1:10" x14ac:dyDescent="0.2">
      <c r="A519" s="1"/>
      <c r="B519" s="4"/>
      <c r="C519" s="4"/>
      <c r="D519" s="4"/>
      <c r="E519" s="4"/>
      <c r="F519" s="4"/>
      <c r="G519" s="4"/>
      <c r="H519" s="1"/>
      <c r="I519" s="1"/>
      <c r="J519" s="1"/>
    </row>
    <row r="520" spans="1:10" x14ac:dyDescent="0.2">
      <c r="A520" s="1"/>
      <c r="B520" s="4"/>
      <c r="C520" s="4"/>
      <c r="D520" s="4"/>
      <c r="E520" s="4"/>
      <c r="F520" s="4"/>
      <c r="G520" s="4"/>
      <c r="H520" s="1"/>
      <c r="I520" s="1"/>
      <c r="J520" s="1"/>
    </row>
    <row r="521" spans="1:10" x14ac:dyDescent="0.2">
      <c r="A521" s="1"/>
      <c r="B521" s="4"/>
      <c r="C521" s="4"/>
      <c r="D521" s="4"/>
      <c r="E521" s="4"/>
      <c r="F521" s="4"/>
      <c r="G521" s="4"/>
      <c r="H521" s="1"/>
      <c r="I521" s="1"/>
      <c r="J521" s="1"/>
    </row>
    <row r="522" spans="1:10" x14ac:dyDescent="0.2">
      <c r="A522" s="1"/>
      <c r="B522" s="4"/>
      <c r="C522" s="4"/>
      <c r="D522" s="4"/>
      <c r="E522" s="4"/>
      <c r="F522" s="4"/>
      <c r="G522" s="4"/>
      <c r="H522" s="1"/>
      <c r="I522" s="1"/>
      <c r="J522" s="1"/>
    </row>
    <row r="523" spans="1:10" x14ac:dyDescent="0.2">
      <c r="A523" s="1"/>
      <c r="B523" s="4"/>
      <c r="C523" s="4"/>
      <c r="D523" s="4"/>
      <c r="E523" s="4"/>
      <c r="F523" s="4"/>
      <c r="G523" s="4"/>
      <c r="H523" s="1"/>
      <c r="I523" s="1"/>
      <c r="J523" s="1"/>
    </row>
    <row r="524" spans="1:10" x14ac:dyDescent="0.2">
      <c r="A524" s="1"/>
      <c r="B524" s="4"/>
      <c r="C524" s="4"/>
      <c r="D524" s="4"/>
      <c r="E524" s="4"/>
      <c r="F524" s="4"/>
      <c r="G524" s="4"/>
      <c r="H524" s="1"/>
      <c r="I524" s="1"/>
      <c r="J524" s="1"/>
    </row>
    <row r="525" spans="1:10" x14ac:dyDescent="0.2">
      <c r="A525" s="1"/>
      <c r="B525" s="4"/>
      <c r="C525" s="4"/>
      <c r="D525" s="4"/>
      <c r="E525" s="4"/>
      <c r="F525" s="4"/>
      <c r="G525" s="4"/>
      <c r="H525" s="1"/>
      <c r="I525" s="1"/>
      <c r="J525" s="1"/>
    </row>
    <row r="526" spans="1:10" x14ac:dyDescent="0.2">
      <c r="A526" s="1"/>
      <c r="B526" s="4"/>
      <c r="C526" s="4"/>
      <c r="D526" s="4"/>
      <c r="E526" s="4"/>
      <c r="F526" s="4"/>
      <c r="G526" s="4"/>
      <c r="H526" s="1"/>
      <c r="I526" s="1"/>
      <c r="J526" s="1"/>
    </row>
  </sheetData>
  <sheetProtection sheet="1" objects="1" scenarios="1"/>
  <customSheetViews>
    <customSheetView guid="{BB74A1C6-5E27-472D-B8C3-E947F1C4C13A}" showPageBreaks="1" showRuler="0" topLeftCell="A31">
      <selection activeCell="O90" sqref="O90"/>
      <rowBreaks count="3" manualBreakCount="3">
        <brk id="39" max="16383" man="1"/>
        <brk id="78" max="16383" man="1"/>
        <brk id="119" max="16383" man="1"/>
      </rowBreaks>
      <pageMargins left="0" right="0" top="0.4" bottom="0.53" header="0.25" footer="0.23"/>
      <printOptions horizontalCentered="1"/>
      <pageSetup fitToHeight="4" orientation="landscape" horizontalDpi="400" r:id="rId1"/>
      <headerFooter alignWithMargins="0">
        <oddFooter>&amp;L&amp;"Book Antiqua,Regular"&amp;8&amp;F&amp;C&amp;"Book Antiqua,Regular"Page &amp;P&amp;R&amp;"Book Antiqua,Regular"&amp;8&amp;A</oddFooter>
      </headerFooter>
    </customSheetView>
    <customSheetView guid="{555F2380-EAA6-4988-A685-CF8F62C17C19}" showRuler="0">
      <selection activeCell="M9" sqref="M9"/>
      <rowBreaks count="3" manualBreakCount="3">
        <brk id="39" max="16383" man="1"/>
        <brk id="78" max="16383" man="1"/>
        <brk id="119" max="16383" man="1"/>
      </rowBreaks>
      <pageMargins left="0" right="0" top="0.4" bottom="0.53" header="0.25" footer="0.23"/>
      <printOptions horizontalCentered="1"/>
      <pageSetup fitToHeight="4" orientation="landscape" horizontalDpi="400" r:id="rId2"/>
      <headerFooter alignWithMargins="0">
        <oddFooter>&amp;L&amp;"Book Antiqua,Regular"&amp;8&amp;F&amp;C&amp;"Book Antiqua,Regular"Page &amp;P&amp;R&amp;"Book Antiqua,Regular"&amp;8&amp;A</oddFooter>
      </headerFooter>
    </customSheetView>
  </customSheetViews>
  <mergeCells count="70">
    <mergeCell ref="G80:H80"/>
    <mergeCell ref="H64:L64"/>
    <mergeCell ref="J24:L24"/>
    <mergeCell ref="H76:L76"/>
    <mergeCell ref="H75:L75"/>
    <mergeCell ref="D32:L32"/>
    <mergeCell ref="D33:L33"/>
    <mergeCell ref="D34:L34"/>
    <mergeCell ref="H72:L72"/>
    <mergeCell ref="H74:L74"/>
    <mergeCell ref="D48:L48"/>
    <mergeCell ref="D49:L49"/>
    <mergeCell ref="D50:L50"/>
    <mergeCell ref="D51:L51"/>
    <mergeCell ref="D52:L52"/>
    <mergeCell ref="D53:L53"/>
    <mergeCell ref="H73:L73"/>
    <mergeCell ref="J27:L27"/>
    <mergeCell ref="H69:L69"/>
    <mergeCell ref="D40:L40"/>
    <mergeCell ref="D42:L42"/>
    <mergeCell ref="D43:L43"/>
    <mergeCell ref="D41:L41"/>
    <mergeCell ref="D37:L37"/>
    <mergeCell ref="D38:L38"/>
    <mergeCell ref="I28:K28"/>
    <mergeCell ref="D54:L54"/>
    <mergeCell ref="D55:L55"/>
    <mergeCell ref="D56:L56"/>
    <mergeCell ref="D57:L57"/>
    <mergeCell ref="D58:L58"/>
    <mergeCell ref="D59:L59"/>
    <mergeCell ref="J7:L7"/>
    <mergeCell ref="J11:L11"/>
    <mergeCell ref="H70:L70"/>
    <mergeCell ref="H71:L71"/>
    <mergeCell ref="H68:L68"/>
    <mergeCell ref="D35:L35"/>
    <mergeCell ref="D36:L36"/>
    <mergeCell ref="J25:L25"/>
    <mergeCell ref="J26:L26"/>
    <mergeCell ref="D39:L39"/>
    <mergeCell ref="A31:L31"/>
    <mergeCell ref="A47:L47"/>
    <mergeCell ref="J23:L23"/>
    <mergeCell ref="J12:L12"/>
    <mergeCell ref="J16:L16"/>
    <mergeCell ref="J13:L13"/>
    <mergeCell ref="A1:L1"/>
    <mergeCell ref="H65:L65"/>
    <mergeCell ref="H66:L66"/>
    <mergeCell ref="H67:L67"/>
    <mergeCell ref="J18:L18"/>
    <mergeCell ref="J8:L8"/>
    <mergeCell ref="J9:L9"/>
    <mergeCell ref="J10:L10"/>
    <mergeCell ref="A5:L5"/>
    <mergeCell ref="A63:L63"/>
    <mergeCell ref="J20:L20"/>
    <mergeCell ref="B2:H2"/>
    <mergeCell ref="B3:C3"/>
    <mergeCell ref="J2:L2"/>
    <mergeCell ref="E3:H3"/>
    <mergeCell ref="A6:L6"/>
    <mergeCell ref="J15:L15"/>
    <mergeCell ref="J14:L14"/>
    <mergeCell ref="J21:L21"/>
    <mergeCell ref="J17:L17"/>
    <mergeCell ref="J22:L22"/>
    <mergeCell ref="J19:L19"/>
  </mergeCells>
  <phoneticPr fontId="4" type="noConversion"/>
  <printOptions horizontalCentered="1"/>
  <pageMargins left="0" right="0" top="0.4" bottom="0.53" header="0.25" footer="0.23"/>
  <pageSetup scale="90" fitToHeight="3" orientation="landscape" horizontalDpi="400" r:id="rId3"/>
  <headerFooter alignWithMargins="0">
    <oddFooter>&amp;L&amp;"Book Antiqua,Regular"&amp;8&amp;F&amp;C&amp;"Book Antiqua,Regular"Page &amp;P&amp;R&amp;"Book Antiqua,Regular"&amp;8&amp;A</oddFooter>
  </headerFooter>
  <rowBreaks count="2" manualBreakCount="2">
    <brk id="30" max="16383" man="1"/>
    <brk id="100" max="16383" man="1"/>
  </rowBreaks>
  <cellWatches>
    <cellWatch r="A1"/>
  </cellWatches>
  <legacy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A1:U479"/>
  <sheetViews>
    <sheetView zoomScaleNormal="100" workbookViewId="0">
      <selection activeCell="D37" sqref="D37"/>
    </sheetView>
  </sheetViews>
  <sheetFormatPr defaultRowHeight="12.75" x14ac:dyDescent="0.2"/>
  <cols>
    <col min="1" max="1" width="18.83203125" customWidth="1"/>
    <col min="2" max="3" width="12.83203125" style="2" customWidth="1"/>
    <col min="4" max="4" width="12.33203125" style="2" customWidth="1"/>
    <col min="5" max="5" width="12.83203125" style="2" customWidth="1"/>
    <col min="6" max="6" width="13.5" style="2" customWidth="1"/>
    <col min="7" max="7" width="11.1640625" style="2" customWidth="1"/>
    <col min="9" max="9" width="10.33203125" customWidth="1"/>
    <col min="10" max="10" width="15.83203125" customWidth="1"/>
    <col min="11" max="11" width="13" customWidth="1"/>
    <col min="12" max="12" width="12.1640625" customWidth="1"/>
    <col min="13" max="13" width="19.83203125" customWidth="1"/>
    <col min="14" max="21" width="9.83203125" style="7" customWidth="1"/>
    <col min="22" max="24" width="10.83203125" customWidth="1"/>
    <col min="25" max="26" width="9.83203125" customWidth="1"/>
  </cols>
  <sheetData>
    <row r="1" spans="1:21" ht="27.95" customHeight="1" thickBot="1" x14ac:dyDescent="0.25">
      <c r="A1" s="1455" t="s">
        <v>1019</v>
      </c>
      <c r="B1" s="1456"/>
      <c r="C1" s="1456"/>
      <c r="D1" s="1456"/>
      <c r="E1" s="1456"/>
      <c r="F1" s="1456"/>
      <c r="G1" s="1456"/>
      <c r="H1" s="1456"/>
      <c r="I1" s="1456"/>
      <c r="J1" s="1456"/>
      <c r="K1" s="1456"/>
      <c r="L1" s="1457"/>
      <c r="N1" s="38"/>
      <c r="O1"/>
      <c r="P1"/>
      <c r="Q1"/>
      <c r="R1"/>
      <c r="S1"/>
      <c r="T1"/>
      <c r="U1"/>
    </row>
    <row r="2" spans="1:21" ht="16.149999999999999" customHeight="1" x14ac:dyDescent="0.2">
      <c r="A2" s="420" t="s">
        <v>48</v>
      </c>
      <c r="B2" s="1491" t="str">
        <f>IF('Instructions - READ FIRST'!$C$11="","",'Instructions - READ FIRST'!$C$11)</f>
        <v/>
      </c>
      <c r="C2" s="1491"/>
      <c r="D2" s="1491"/>
      <c r="E2" s="1491"/>
      <c r="F2" s="1491"/>
      <c r="G2" s="1491"/>
      <c r="H2" s="1491"/>
      <c r="I2" s="506" t="s">
        <v>1</v>
      </c>
      <c r="J2" s="1491" t="str">
        <f>IF('Instructions - READ FIRST'!$C$13="","",'Instructions - READ FIRST'!$C$13)</f>
        <v/>
      </c>
      <c r="K2" s="1491"/>
      <c r="L2" s="1540"/>
      <c r="N2" s="38"/>
      <c r="O2"/>
      <c r="P2"/>
      <c r="Q2"/>
      <c r="R2"/>
      <c r="S2"/>
      <c r="T2"/>
      <c r="U2"/>
    </row>
    <row r="3" spans="1:21" ht="16.149999999999999" customHeight="1" thickBot="1" x14ac:dyDescent="0.25">
      <c r="A3" s="422" t="s">
        <v>49</v>
      </c>
      <c r="B3" s="1539" t="str">
        <f>IF('Instructions - READ FIRST'!$C$12="","",'Instructions - READ FIRST'!$C$12)</f>
        <v/>
      </c>
      <c r="C3" s="1539"/>
      <c r="D3" s="507" t="s">
        <v>44</v>
      </c>
      <c r="E3" s="1539" t="str">
        <f>IF('Instructions - READ FIRST'!$C$17="","",'Instructions - READ FIRST'!$C$17)</f>
        <v/>
      </c>
      <c r="F3" s="1539"/>
      <c r="G3" s="1539"/>
      <c r="H3" s="1539"/>
      <c r="I3" s="508" t="s">
        <v>2</v>
      </c>
      <c r="J3" s="424" t="str">
        <f>IF('Instructions - READ FIRST'!$C$14="","",'Instructions - READ FIRST'!$C$14)</f>
        <v/>
      </c>
      <c r="K3" s="509" t="s">
        <v>79</v>
      </c>
      <c r="L3" s="510" t="str">
        <f>IF('Instructions - READ FIRST'!$C$15="","",'Instructions - READ FIRST'!$C$15)</f>
        <v/>
      </c>
      <c r="N3" s="38"/>
      <c r="O3"/>
      <c r="P3"/>
      <c r="Q3"/>
      <c r="R3"/>
      <c r="S3"/>
      <c r="T3"/>
      <c r="U3"/>
    </row>
    <row r="4" spans="1:21" ht="6" customHeight="1" thickBot="1" x14ac:dyDescent="0.25">
      <c r="A4" s="426"/>
      <c r="B4" s="426"/>
      <c r="C4" s="426"/>
      <c r="D4" s="426"/>
      <c r="E4" s="426"/>
      <c r="F4" s="427"/>
      <c r="G4" s="428"/>
      <c r="H4" s="426"/>
      <c r="I4" s="426"/>
      <c r="J4" s="426"/>
      <c r="K4" s="426"/>
      <c r="L4" s="426"/>
      <c r="N4"/>
      <c r="O4"/>
      <c r="P4"/>
      <c r="Q4"/>
      <c r="R4"/>
      <c r="S4"/>
      <c r="T4"/>
      <c r="U4"/>
    </row>
    <row r="5" spans="1:21" s="96" customFormat="1" ht="39.6" customHeight="1" thickBot="1" x14ac:dyDescent="0.25">
      <c r="A5" s="1754" t="s">
        <v>941</v>
      </c>
      <c r="B5" s="1755"/>
      <c r="C5" s="1755"/>
      <c r="D5" s="1755"/>
      <c r="E5" s="1755"/>
      <c r="F5" s="1755"/>
      <c r="G5" s="1755"/>
      <c r="H5" s="1755"/>
      <c r="I5" s="1755"/>
      <c r="J5" s="1755"/>
      <c r="K5" s="1755"/>
      <c r="L5" s="1756"/>
      <c r="N5" s="97"/>
    </row>
    <row r="6" spans="1:21" s="96" customFormat="1" ht="20.100000000000001" customHeight="1" thickBot="1" x14ac:dyDescent="0.25">
      <c r="A6" s="537" t="s">
        <v>68</v>
      </c>
      <c r="B6" s="443" t="s">
        <v>101</v>
      </c>
      <c r="C6" s="443" t="s">
        <v>853</v>
      </c>
      <c r="D6" s="1745" t="s">
        <v>423</v>
      </c>
      <c r="E6" s="1746"/>
      <c r="F6" s="1746"/>
      <c r="G6" s="1746"/>
      <c r="H6" s="1746"/>
      <c r="I6" s="1746"/>
      <c r="J6" s="1746"/>
      <c r="K6" s="1746"/>
      <c r="L6" s="1747"/>
    </row>
    <row r="7" spans="1:21" ht="15.95" customHeight="1" x14ac:dyDescent="0.2">
      <c r="A7" s="538"/>
      <c r="B7" s="539"/>
      <c r="C7" s="1197"/>
      <c r="D7" s="1757"/>
      <c r="E7" s="1758"/>
      <c r="F7" s="1758"/>
      <c r="G7" s="1758"/>
      <c r="H7" s="1758"/>
      <c r="I7" s="1758"/>
      <c r="J7" s="1758"/>
      <c r="K7" s="1758"/>
      <c r="L7" s="1759"/>
      <c r="N7"/>
      <c r="O7"/>
      <c r="P7"/>
      <c r="Q7"/>
      <c r="R7"/>
      <c r="S7"/>
      <c r="T7"/>
      <c r="U7"/>
    </row>
    <row r="8" spans="1:21" ht="15.95" customHeight="1" x14ac:dyDescent="0.2">
      <c r="A8" s="541"/>
      <c r="B8" s="896"/>
      <c r="C8" s="1198"/>
      <c r="D8" s="1751"/>
      <c r="E8" s="1752"/>
      <c r="F8" s="1752"/>
      <c r="G8" s="1752"/>
      <c r="H8" s="1752"/>
      <c r="I8" s="1752"/>
      <c r="J8" s="1752"/>
      <c r="K8" s="1752"/>
      <c r="L8" s="1753"/>
      <c r="N8"/>
      <c r="O8"/>
      <c r="P8"/>
      <c r="Q8"/>
      <c r="R8"/>
      <c r="S8"/>
      <c r="T8"/>
      <c r="U8"/>
    </row>
    <row r="9" spans="1:21" ht="15.95" customHeight="1" x14ac:dyDescent="0.2">
      <c r="A9" s="541"/>
      <c r="B9" s="896"/>
      <c r="C9" s="1198"/>
      <c r="D9" s="1751"/>
      <c r="E9" s="1752"/>
      <c r="F9" s="1752"/>
      <c r="G9" s="1752"/>
      <c r="H9" s="1752"/>
      <c r="I9" s="1752"/>
      <c r="J9" s="1752"/>
      <c r="K9" s="1752"/>
      <c r="L9" s="1753"/>
      <c r="N9"/>
      <c r="O9"/>
      <c r="P9"/>
      <c r="Q9"/>
      <c r="R9"/>
      <c r="S9"/>
      <c r="T9"/>
      <c r="U9"/>
    </row>
    <row r="10" spans="1:21" ht="15.95" customHeight="1" x14ac:dyDescent="0.2">
      <c r="A10" s="541"/>
      <c r="B10" s="896"/>
      <c r="C10" s="1198"/>
      <c r="D10" s="1751"/>
      <c r="E10" s="1752"/>
      <c r="F10" s="1752"/>
      <c r="G10" s="1752"/>
      <c r="H10" s="1752"/>
      <c r="I10" s="1752"/>
      <c r="J10" s="1752"/>
      <c r="K10" s="1752"/>
      <c r="L10" s="1753"/>
      <c r="N10"/>
      <c r="O10"/>
      <c r="P10"/>
      <c r="Q10"/>
      <c r="R10"/>
      <c r="S10"/>
      <c r="T10"/>
      <c r="U10"/>
    </row>
    <row r="11" spans="1:21" ht="15.95" customHeight="1" x14ac:dyDescent="0.2">
      <c r="A11" s="541"/>
      <c r="B11" s="896"/>
      <c r="C11" s="1198"/>
      <c r="D11" s="1751"/>
      <c r="E11" s="1752"/>
      <c r="F11" s="1752"/>
      <c r="G11" s="1752"/>
      <c r="H11" s="1752"/>
      <c r="I11" s="1752"/>
      <c r="J11" s="1752"/>
      <c r="K11" s="1752"/>
      <c r="L11" s="1753"/>
      <c r="N11"/>
      <c r="O11"/>
      <c r="P11"/>
      <c r="Q11"/>
      <c r="R11"/>
      <c r="S11"/>
      <c r="T11"/>
      <c r="U11"/>
    </row>
    <row r="12" spans="1:21" ht="15.95" customHeight="1" x14ac:dyDescent="0.2">
      <c r="A12" s="541"/>
      <c r="B12" s="896"/>
      <c r="C12" s="1198"/>
      <c r="D12" s="1751"/>
      <c r="E12" s="1752"/>
      <c r="F12" s="1752"/>
      <c r="G12" s="1752"/>
      <c r="H12" s="1752"/>
      <c r="I12" s="1752"/>
      <c r="J12" s="1752"/>
      <c r="K12" s="1752"/>
      <c r="L12" s="1753"/>
      <c r="N12"/>
      <c r="O12"/>
      <c r="P12"/>
      <c r="Q12"/>
      <c r="R12"/>
      <c r="S12"/>
      <c r="T12"/>
      <c r="U12"/>
    </row>
    <row r="13" spans="1:21" ht="15.95" customHeight="1" x14ac:dyDescent="0.2">
      <c r="A13" s="541"/>
      <c r="B13" s="896"/>
      <c r="C13" s="1198"/>
      <c r="D13" s="1751"/>
      <c r="E13" s="1752"/>
      <c r="F13" s="1752"/>
      <c r="G13" s="1752"/>
      <c r="H13" s="1752"/>
      <c r="I13" s="1752"/>
      <c r="J13" s="1752"/>
      <c r="K13" s="1752"/>
      <c r="L13" s="1753"/>
      <c r="N13"/>
      <c r="O13"/>
      <c r="P13"/>
      <c r="Q13"/>
      <c r="R13"/>
      <c r="S13"/>
      <c r="T13"/>
      <c r="U13"/>
    </row>
    <row r="14" spans="1:21" ht="15.95" customHeight="1" x14ac:dyDescent="0.2">
      <c r="A14" s="541"/>
      <c r="B14" s="896"/>
      <c r="C14" s="1198"/>
      <c r="D14" s="1751"/>
      <c r="E14" s="1752"/>
      <c r="F14" s="1752"/>
      <c r="G14" s="1752"/>
      <c r="H14" s="1752"/>
      <c r="I14" s="1752"/>
      <c r="J14" s="1752"/>
      <c r="K14" s="1752"/>
      <c r="L14" s="1753"/>
      <c r="N14"/>
      <c r="O14"/>
      <c r="P14"/>
      <c r="Q14"/>
      <c r="R14"/>
      <c r="S14"/>
      <c r="T14"/>
      <c r="U14"/>
    </row>
    <row r="15" spans="1:21" ht="15.95" customHeight="1" x14ac:dyDescent="0.2">
      <c r="A15" s="541"/>
      <c r="B15" s="896"/>
      <c r="C15" s="1198"/>
      <c r="D15" s="1751"/>
      <c r="E15" s="1752"/>
      <c r="F15" s="1752"/>
      <c r="G15" s="1752"/>
      <c r="H15" s="1752"/>
      <c r="I15" s="1752"/>
      <c r="J15" s="1752"/>
      <c r="K15" s="1752"/>
      <c r="L15" s="1753"/>
      <c r="N15"/>
      <c r="O15"/>
      <c r="P15"/>
      <c r="Q15"/>
      <c r="R15"/>
      <c r="S15"/>
      <c r="T15"/>
      <c r="U15"/>
    </row>
    <row r="16" spans="1:21" ht="15.95" customHeight="1" x14ac:dyDescent="0.2">
      <c r="A16" s="541"/>
      <c r="B16" s="896"/>
      <c r="C16" s="1198"/>
      <c r="D16" s="1751"/>
      <c r="E16" s="1752"/>
      <c r="F16" s="1752"/>
      <c r="G16" s="1752"/>
      <c r="H16" s="1752"/>
      <c r="I16" s="1752"/>
      <c r="J16" s="1752"/>
      <c r="K16" s="1752"/>
      <c r="L16" s="1753"/>
      <c r="N16"/>
      <c r="O16"/>
      <c r="P16"/>
      <c r="Q16"/>
      <c r="R16"/>
      <c r="S16"/>
      <c r="T16"/>
      <c r="U16"/>
    </row>
    <row r="17" spans="1:21" ht="15.95" customHeight="1" thickBot="1" x14ac:dyDescent="0.25">
      <c r="A17" s="543"/>
      <c r="B17" s="544"/>
      <c r="C17" s="1199"/>
      <c r="D17" s="1760"/>
      <c r="E17" s="1761"/>
      <c r="F17" s="1761"/>
      <c r="G17" s="1761"/>
      <c r="H17" s="1761"/>
      <c r="I17" s="1761"/>
      <c r="J17" s="1761"/>
      <c r="K17" s="1761"/>
      <c r="L17" s="1762"/>
      <c r="N17"/>
      <c r="O17"/>
      <c r="P17"/>
      <c r="Q17"/>
      <c r="R17"/>
      <c r="S17"/>
      <c r="T17"/>
      <c r="U17"/>
    </row>
    <row r="18" spans="1:21" ht="3.95" customHeight="1" thickBot="1" x14ac:dyDescent="0.35">
      <c r="A18" s="429"/>
      <c r="B18" s="429"/>
      <c r="C18" s="920"/>
      <c r="D18" s="429"/>
      <c r="E18" s="429"/>
      <c r="F18" s="429"/>
      <c r="G18" s="429"/>
      <c r="H18" s="429"/>
      <c r="I18" s="429"/>
      <c r="J18" s="429"/>
      <c r="K18" s="429"/>
      <c r="L18" s="429"/>
      <c r="N18" s="38"/>
      <c r="O18"/>
      <c r="P18"/>
      <c r="Q18"/>
      <c r="R18"/>
      <c r="S18"/>
      <c r="T18"/>
      <c r="U18"/>
    </row>
    <row r="19" spans="1:21" ht="19.5" thickBot="1" x14ac:dyDescent="0.35">
      <c r="A19" s="389"/>
      <c r="B19" s="524" t="s">
        <v>28</v>
      </c>
      <c r="C19" s="1028">
        <f>SUM(C7:C17)</f>
        <v>0</v>
      </c>
      <c r="D19" s="525" t="s">
        <v>854</v>
      </c>
      <c r="E19" s="382"/>
      <c r="F19" s="429"/>
      <c r="G19" s="429"/>
      <c r="H19" s="429"/>
      <c r="I19" s="429"/>
      <c r="J19" s="429"/>
      <c r="K19" s="429"/>
      <c r="L19" s="429"/>
      <c r="N19"/>
      <c r="O19"/>
      <c r="P19"/>
      <c r="Q19"/>
      <c r="R19"/>
      <c r="S19"/>
      <c r="T19"/>
      <c r="U19"/>
    </row>
    <row r="20" spans="1:21" ht="17.25" x14ac:dyDescent="0.2">
      <c r="A20" s="389"/>
      <c r="B20" s="382"/>
      <c r="C20" s="382"/>
      <c r="D20" s="382"/>
      <c r="E20" s="382"/>
      <c r="F20" s="513"/>
      <c r="G20" s="514"/>
      <c r="H20" s="429"/>
      <c r="I20" s="429"/>
      <c r="J20" s="429"/>
      <c r="K20" s="429"/>
      <c r="L20" s="429"/>
      <c r="N20"/>
      <c r="O20"/>
      <c r="P20"/>
      <c r="Q20"/>
      <c r="R20"/>
      <c r="S20"/>
      <c r="T20"/>
      <c r="U20"/>
    </row>
    <row r="21" spans="1:21" s="1182" customFormat="1" ht="23.1" customHeight="1" x14ac:dyDescent="0.2">
      <c r="A21" s="1195"/>
      <c r="B21" s="1195"/>
      <c r="C21" s="1195"/>
      <c r="D21" s="1195"/>
      <c r="E21" s="1195"/>
      <c r="F21" s="1195"/>
      <c r="G21" s="1195"/>
      <c r="H21" s="1195"/>
      <c r="I21" s="1195"/>
      <c r="J21" s="1195"/>
      <c r="K21" s="1195"/>
      <c r="L21" s="1195"/>
      <c r="N21" s="1183"/>
    </row>
    <row r="22" spans="1:21" s="1182" customFormat="1" ht="20.100000000000001" customHeight="1" x14ac:dyDescent="0.2">
      <c r="A22" s="1184"/>
      <c r="B22" s="1185"/>
      <c r="C22" s="1185"/>
      <c r="D22" s="1196"/>
      <c r="E22" s="1196"/>
      <c r="F22" s="1196"/>
      <c r="G22" s="1196"/>
      <c r="H22" s="1196"/>
      <c r="I22" s="1196"/>
      <c r="J22" s="1196"/>
      <c r="K22" s="1196"/>
      <c r="L22" s="1196"/>
    </row>
    <row r="23" spans="1:21" s="39" customFormat="1" ht="15.95" customHeight="1" x14ac:dyDescent="0.2">
      <c r="A23" s="1186"/>
      <c r="B23" s="1187"/>
      <c r="C23" s="1188"/>
      <c r="D23" s="1189"/>
      <c r="E23" s="1189"/>
      <c r="F23" s="1189"/>
      <c r="G23" s="1189"/>
      <c r="H23" s="1189"/>
      <c r="I23" s="1189"/>
      <c r="J23" s="1189"/>
      <c r="K23" s="1189"/>
      <c r="L23" s="1189"/>
    </row>
    <row r="24" spans="1:21" s="39" customFormat="1" ht="15.95" customHeight="1" x14ac:dyDescent="0.2">
      <c r="A24" s="1189"/>
      <c r="B24" s="1187"/>
      <c r="C24" s="1188"/>
      <c r="D24" s="1189"/>
      <c r="E24" s="1189"/>
      <c r="F24" s="1189"/>
      <c r="G24" s="1189"/>
      <c r="H24" s="1189"/>
      <c r="I24" s="1189"/>
      <c r="J24" s="1189"/>
      <c r="K24" s="1189"/>
      <c r="L24" s="1189"/>
    </row>
    <row r="25" spans="1:21" s="39" customFormat="1" ht="15.95" customHeight="1" x14ac:dyDescent="0.2">
      <c r="A25" s="1189"/>
      <c r="B25" s="1187"/>
      <c r="C25" s="1188"/>
      <c r="D25" s="1189"/>
      <c r="E25" s="1189"/>
      <c r="F25" s="1189"/>
      <c r="G25" s="1189"/>
      <c r="H25" s="1189"/>
      <c r="I25" s="1189"/>
      <c r="J25" s="1189"/>
      <c r="K25" s="1189"/>
      <c r="L25" s="1189"/>
    </row>
    <row r="26" spans="1:21" s="39" customFormat="1" ht="15.95" customHeight="1" x14ac:dyDescent="0.2">
      <c r="A26" s="1189"/>
      <c r="B26" s="1187"/>
      <c r="C26" s="1188"/>
      <c r="D26" s="1189"/>
      <c r="E26" s="1189"/>
      <c r="F26" s="1189"/>
      <c r="G26" s="1189"/>
      <c r="H26" s="1189"/>
      <c r="I26" s="1189"/>
      <c r="J26" s="1189"/>
      <c r="K26" s="1189"/>
      <c r="L26" s="1189"/>
    </row>
    <row r="27" spans="1:21" s="39" customFormat="1" ht="15.95" customHeight="1" x14ac:dyDescent="0.2">
      <c r="A27" s="1189"/>
      <c r="B27" s="1187"/>
      <c r="C27" s="1188"/>
      <c r="D27" s="1189"/>
      <c r="E27" s="1189"/>
      <c r="F27" s="1189"/>
      <c r="G27" s="1189"/>
      <c r="H27" s="1189"/>
      <c r="I27" s="1189"/>
      <c r="J27" s="1189"/>
      <c r="K27" s="1189"/>
      <c r="L27" s="1189"/>
    </row>
    <row r="28" spans="1:21" s="39" customFormat="1" ht="15.95" customHeight="1" x14ac:dyDescent="0.2">
      <c r="A28" s="1189"/>
      <c r="B28" s="1187"/>
      <c r="C28" s="1188"/>
      <c r="D28" s="1189"/>
      <c r="E28" s="1189"/>
      <c r="F28" s="1189"/>
      <c r="G28" s="1189"/>
      <c r="H28" s="1189"/>
      <c r="I28" s="1189"/>
      <c r="J28" s="1189"/>
      <c r="K28" s="1189"/>
      <c r="L28" s="1189"/>
    </row>
    <row r="29" spans="1:21" s="39" customFormat="1" ht="15.95" customHeight="1" x14ac:dyDescent="0.2">
      <c r="A29" s="1189"/>
      <c r="B29" s="1187"/>
      <c r="C29" s="1188"/>
      <c r="D29" s="1189"/>
      <c r="E29" s="1189"/>
      <c r="F29" s="1189"/>
      <c r="G29" s="1189"/>
      <c r="H29" s="1189"/>
      <c r="I29" s="1189"/>
      <c r="J29" s="1189"/>
      <c r="K29" s="1189"/>
      <c r="L29" s="1189"/>
    </row>
    <row r="30" spans="1:21" s="39" customFormat="1" ht="15.95" customHeight="1" x14ac:dyDescent="0.2">
      <c r="A30" s="1189"/>
      <c r="B30" s="1187"/>
      <c r="C30" s="1188"/>
      <c r="D30" s="1189"/>
      <c r="E30" s="1189"/>
      <c r="F30" s="1189"/>
      <c r="G30" s="1189"/>
      <c r="H30" s="1189"/>
      <c r="I30" s="1189"/>
      <c r="J30" s="1189"/>
      <c r="K30" s="1189"/>
      <c r="L30" s="1189"/>
    </row>
    <row r="31" spans="1:21" s="39" customFormat="1" ht="15.95" customHeight="1" x14ac:dyDescent="0.2">
      <c r="A31" s="1189"/>
      <c r="B31" s="1187"/>
      <c r="C31" s="1188"/>
      <c r="D31" s="1189"/>
      <c r="E31" s="1189"/>
      <c r="F31" s="1189"/>
      <c r="G31" s="1189"/>
      <c r="H31" s="1189"/>
      <c r="I31" s="1189"/>
      <c r="J31" s="1189"/>
      <c r="K31" s="1189"/>
      <c r="L31" s="1189"/>
    </row>
    <row r="32" spans="1:21" s="39" customFormat="1" ht="15.95" customHeight="1" x14ac:dyDescent="0.2">
      <c r="A32" s="1189"/>
      <c r="B32" s="1187"/>
      <c r="C32" s="1188"/>
      <c r="D32" s="1189"/>
      <c r="E32" s="1189"/>
      <c r="F32" s="1189"/>
      <c r="G32" s="1189"/>
      <c r="H32" s="1189"/>
      <c r="I32" s="1189"/>
      <c r="J32" s="1189"/>
      <c r="K32" s="1189"/>
      <c r="L32" s="1189"/>
    </row>
    <row r="33" spans="1:14" s="39" customFormat="1" ht="15.95" customHeight="1" x14ac:dyDescent="0.2">
      <c r="A33" s="1189"/>
      <c r="B33" s="1187"/>
      <c r="C33" s="1188"/>
      <c r="D33" s="1189"/>
      <c r="E33" s="1189"/>
      <c r="F33" s="1189"/>
      <c r="G33" s="1189"/>
      <c r="H33" s="1189"/>
      <c r="I33" s="1189"/>
      <c r="J33" s="1189"/>
      <c r="K33" s="1189"/>
      <c r="L33" s="1189"/>
    </row>
    <row r="34" spans="1:14" s="39" customFormat="1" ht="17.25" x14ac:dyDescent="0.3">
      <c r="A34" s="389"/>
      <c r="B34" s="389"/>
      <c r="C34" s="1190"/>
      <c r="D34" s="389"/>
      <c r="E34" s="389"/>
      <c r="F34" s="389"/>
      <c r="G34" s="389"/>
      <c r="H34" s="389"/>
      <c r="I34" s="389"/>
      <c r="J34" s="389"/>
      <c r="K34" s="389"/>
      <c r="L34" s="389"/>
      <c r="N34" s="1191"/>
    </row>
    <row r="35" spans="1:14" s="39" customFormat="1" ht="18.75" x14ac:dyDescent="0.3">
      <c r="A35" s="389"/>
      <c r="B35" s="524"/>
      <c r="C35" s="1192"/>
      <c r="D35" s="1193"/>
      <c r="E35" s="382"/>
      <c r="F35" s="389"/>
      <c r="G35" s="389"/>
      <c r="H35" s="389"/>
      <c r="I35" s="389"/>
      <c r="J35" s="389"/>
      <c r="K35" s="389"/>
      <c r="L35" s="389"/>
    </row>
    <row r="36" spans="1:14" s="39" customFormat="1" ht="17.25" x14ac:dyDescent="0.2">
      <c r="A36" s="389"/>
      <c r="B36" s="382"/>
      <c r="C36" s="382"/>
      <c r="D36" s="382"/>
      <c r="E36" s="382"/>
      <c r="F36" s="382"/>
      <c r="G36" s="514"/>
      <c r="H36" s="389"/>
      <c r="I36" s="389"/>
      <c r="J36" s="389"/>
      <c r="K36" s="389"/>
      <c r="L36" s="389"/>
    </row>
    <row r="37" spans="1:14" s="1182" customFormat="1" ht="23.1" customHeight="1" x14ac:dyDescent="0.2">
      <c r="A37" s="1195"/>
      <c r="B37" s="1195"/>
      <c r="C37" s="1195"/>
      <c r="D37" s="1195"/>
      <c r="E37" s="1195"/>
      <c r="F37" s="1195"/>
      <c r="G37" s="1195"/>
      <c r="H37" s="1195"/>
      <c r="I37" s="1195"/>
      <c r="J37" s="1195"/>
      <c r="K37" s="1195"/>
      <c r="L37" s="1195"/>
      <c r="N37" s="1183"/>
    </row>
    <row r="38" spans="1:14" s="1182" customFormat="1" ht="20.100000000000001" customHeight="1" x14ac:dyDescent="0.2">
      <c r="A38" s="1184"/>
      <c r="B38" s="1185"/>
      <c r="C38" s="1185"/>
      <c r="D38" s="1196"/>
      <c r="E38" s="1196"/>
      <c r="F38" s="1196"/>
      <c r="G38" s="1196"/>
      <c r="H38" s="1196"/>
      <c r="I38" s="1196"/>
      <c r="J38" s="1196"/>
      <c r="K38" s="1196"/>
      <c r="L38" s="1196"/>
    </row>
    <row r="39" spans="1:14" s="39" customFormat="1" ht="15.95" customHeight="1" x14ac:dyDescent="0.2">
      <c r="A39" s="1186"/>
      <c r="B39" s="1187"/>
      <c r="C39" s="1188"/>
      <c r="D39" s="1196"/>
      <c r="E39" s="1196"/>
      <c r="F39" s="1196"/>
      <c r="G39" s="1196"/>
      <c r="H39" s="1196"/>
      <c r="I39" s="1196"/>
      <c r="J39" s="1196"/>
      <c r="K39" s="1196"/>
      <c r="L39" s="1196"/>
    </row>
    <row r="40" spans="1:14" s="39" customFormat="1" ht="15.95" customHeight="1" x14ac:dyDescent="0.2">
      <c r="A40" s="1189"/>
      <c r="B40" s="1187"/>
      <c r="C40" s="1188"/>
      <c r="D40" s="1196"/>
      <c r="E40" s="1196"/>
      <c r="F40" s="1196"/>
      <c r="G40" s="1196"/>
      <c r="H40" s="1196"/>
      <c r="I40" s="1196"/>
      <c r="J40" s="1196"/>
      <c r="K40" s="1196"/>
      <c r="L40" s="1196"/>
    </row>
    <row r="41" spans="1:14" s="39" customFormat="1" ht="15.95" customHeight="1" x14ac:dyDescent="0.2">
      <c r="A41" s="1189"/>
      <c r="B41" s="1187"/>
      <c r="C41" s="1188"/>
      <c r="D41" s="1196"/>
      <c r="E41" s="1196"/>
      <c r="F41" s="1196"/>
      <c r="G41" s="1196"/>
      <c r="H41" s="1196"/>
      <c r="I41" s="1196"/>
      <c r="J41" s="1196"/>
      <c r="K41" s="1196"/>
      <c r="L41" s="1196"/>
    </row>
    <row r="42" spans="1:14" s="39" customFormat="1" ht="15.95" customHeight="1" x14ac:dyDescent="0.2">
      <c r="A42" s="1189"/>
      <c r="B42" s="1187"/>
      <c r="C42" s="1188"/>
      <c r="D42" s="1196"/>
      <c r="E42" s="1196"/>
      <c r="F42" s="1196"/>
      <c r="G42" s="1196"/>
      <c r="H42" s="1196"/>
      <c r="I42" s="1196"/>
      <c r="J42" s="1196"/>
      <c r="K42" s="1196"/>
      <c r="L42" s="1196"/>
    </row>
    <row r="43" spans="1:14" s="39" customFormat="1" ht="15.95" customHeight="1" x14ac:dyDescent="0.2">
      <c r="A43" s="1189"/>
      <c r="B43" s="1187"/>
      <c r="C43" s="1188"/>
      <c r="D43" s="1196"/>
      <c r="E43" s="1196"/>
      <c r="F43" s="1196"/>
      <c r="G43" s="1196"/>
      <c r="H43" s="1196"/>
      <c r="I43" s="1196"/>
      <c r="J43" s="1196"/>
      <c r="K43" s="1196"/>
      <c r="L43" s="1196"/>
    </row>
    <row r="44" spans="1:14" s="39" customFormat="1" ht="15.95" customHeight="1" x14ac:dyDescent="0.2">
      <c r="A44" s="1189"/>
      <c r="B44" s="1187"/>
      <c r="C44" s="1188"/>
      <c r="D44" s="1196"/>
      <c r="E44" s="1196"/>
      <c r="F44" s="1196"/>
      <c r="G44" s="1196"/>
      <c r="H44" s="1196"/>
      <c r="I44" s="1196"/>
      <c r="J44" s="1196"/>
      <c r="K44" s="1196"/>
      <c r="L44" s="1196"/>
    </row>
    <row r="45" spans="1:14" s="39" customFormat="1" ht="15.95" customHeight="1" x14ac:dyDescent="0.2">
      <c r="A45" s="1189"/>
      <c r="B45" s="1187"/>
      <c r="C45" s="1188"/>
      <c r="D45" s="1196"/>
      <c r="E45" s="1196"/>
      <c r="F45" s="1196"/>
      <c r="G45" s="1196"/>
      <c r="H45" s="1196"/>
      <c r="I45" s="1196"/>
      <c r="J45" s="1196"/>
      <c r="K45" s="1196"/>
      <c r="L45" s="1196"/>
    </row>
    <row r="46" spans="1:14" s="39" customFormat="1" ht="15.95" customHeight="1" x14ac:dyDescent="0.2">
      <c r="A46" s="1189"/>
      <c r="B46" s="1187"/>
      <c r="C46" s="1188"/>
      <c r="D46" s="1196"/>
      <c r="E46" s="1196"/>
      <c r="F46" s="1196"/>
      <c r="G46" s="1196"/>
      <c r="H46" s="1196"/>
      <c r="I46" s="1196"/>
      <c r="J46" s="1196"/>
      <c r="K46" s="1196"/>
      <c r="L46" s="1196"/>
    </row>
    <row r="47" spans="1:14" s="39" customFormat="1" ht="15.95" customHeight="1" x14ac:dyDescent="0.2">
      <c r="A47" s="1189"/>
      <c r="B47" s="1187"/>
      <c r="C47" s="1188"/>
      <c r="D47" s="1196"/>
      <c r="E47" s="1196"/>
      <c r="F47" s="1196"/>
      <c r="G47" s="1196"/>
      <c r="H47" s="1196"/>
      <c r="I47" s="1196"/>
      <c r="J47" s="1196"/>
      <c r="K47" s="1196"/>
      <c r="L47" s="1196"/>
    </row>
    <row r="48" spans="1:14" s="39" customFormat="1" ht="15.95" customHeight="1" x14ac:dyDescent="0.2">
      <c r="A48" s="1189"/>
      <c r="B48" s="1187"/>
      <c r="C48" s="1188"/>
      <c r="D48" s="1196"/>
      <c r="E48" s="1196"/>
      <c r="F48" s="1196"/>
      <c r="G48" s="1196"/>
      <c r="H48" s="1196"/>
      <c r="I48" s="1196"/>
      <c r="J48" s="1196"/>
      <c r="K48" s="1196"/>
      <c r="L48" s="1196"/>
    </row>
    <row r="49" spans="1:21" s="39" customFormat="1" ht="15.95" customHeight="1" x14ac:dyDescent="0.2">
      <c r="A49" s="1189"/>
      <c r="B49" s="1187"/>
      <c r="C49" s="1188"/>
      <c r="D49" s="1196"/>
      <c r="E49" s="1196"/>
      <c r="F49" s="1196"/>
      <c r="G49" s="1196"/>
      <c r="H49" s="1196"/>
      <c r="I49" s="1196"/>
      <c r="J49" s="1196"/>
      <c r="K49" s="1196"/>
      <c r="L49" s="1196"/>
    </row>
    <row r="50" spans="1:21" s="39" customFormat="1" ht="17.25" x14ac:dyDescent="0.3">
      <c r="A50" s="389"/>
      <c r="B50" s="389"/>
      <c r="C50" s="1190"/>
      <c r="D50" s="389"/>
      <c r="E50" s="389"/>
      <c r="F50" s="389"/>
      <c r="G50" s="389"/>
      <c r="H50" s="389"/>
      <c r="I50" s="389"/>
      <c r="J50" s="389"/>
      <c r="K50" s="389"/>
      <c r="L50" s="389"/>
      <c r="N50" s="1191"/>
    </row>
    <row r="51" spans="1:21" s="39" customFormat="1" ht="18.75" x14ac:dyDescent="0.3">
      <c r="A51" s="389"/>
      <c r="B51" s="524"/>
      <c r="C51" s="1192"/>
      <c r="D51" s="1193"/>
      <c r="E51" s="382"/>
      <c r="F51" s="389"/>
      <c r="G51" s="389"/>
      <c r="H51" s="389"/>
      <c r="I51" s="389"/>
      <c r="J51" s="389"/>
      <c r="K51" s="389"/>
      <c r="L51" s="389"/>
    </row>
    <row r="52" spans="1:21" s="39" customFormat="1" x14ac:dyDescent="0.2">
      <c r="B52" s="84"/>
      <c r="C52" s="84"/>
      <c r="D52" s="84"/>
      <c r="E52" s="84"/>
      <c r="F52" s="84"/>
      <c r="G52" s="84"/>
      <c r="N52" s="1194"/>
      <c r="O52" s="1194"/>
      <c r="P52" s="1194"/>
      <c r="Q52" s="1194"/>
      <c r="R52" s="1194"/>
      <c r="S52" s="1194"/>
      <c r="T52" s="1194"/>
      <c r="U52" s="1194"/>
    </row>
    <row r="53" spans="1:21" s="39" customFormat="1" x14ac:dyDescent="0.2">
      <c r="B53" s="84"/>
      <c r="C53" s="84"/>
      <c r="D53" s="84"/>
      <c r="E53" s="84"/>
      <c r="F53" s="84"/>
      <c r="G53" s="84"/>
      <c r="N53" s="1194"/>
      <c r="O53" s="1194"/>
      <c r="P53" s="1194"/>
      <c r="Q53" s="1194"/>
      <c r="R53" s="1194"/>
      <c r="S53" s="1194"/>
      <c r="T53" s="1194"/>
      <c r="U53" s="1194"/>
    </row>
    <row r="66" spans="1:10" x14ac:dyDescent="0.2">
      <c r="B66"/>
      <c r="C66"/>
      <c r="D66"/>
      <c r="E66"/>
      <c r="F66"/>
      <c r="G66"/>
    </row>
    <row r="67" spans="1:10" x14ac:dyDescent="0.2">
      <c r="A67" s="1"/>
      <c r="B67" s="4"/>
      <c r="C67" s="4"/>
      <c r="D67" s="4"/>
      <c r="E67" s="4"/>
      <c r="F67" s="4"/>
      <c r="G67" s="4"/>
      <c r="H67" s="1"/>
      <c r="I67" s="1"/>
      <c r="J67" s="1"/>
    </row>
    <row r="68" spans="1:10" x14ac:dyDescent="0.2">
      <c r="A68" s="1"/>
      <c r="B68" s="4"/>
      <c r="C68" s="4"/>
      <c r="D68" s="4"/>
      <c r="E68" s="4"/>
      <c r="F68" s="4"/>
      <c r="G68" s="4"/>
      <c r="H68" s="1"/>
      <c r="I68" s="1"/>
      <c r="J68" s="1"/>
    </row>
    <row r="69" spans="1:10" x14ac:dyDescent="0.2">
      <c r="A69" s="1"/>
      <c r="B69" s="4"/>
      <c r="C69" s="4"/>
      <c r="D69" s="4"/>
      <c r="E69" s="4"/>
      <c r="F69" s="4"/>
      <c r="G69" s="4"/>
      <c r="H69" s="1"/>
      <c r="I69" s="1"/>
      <c r="J69" s="1"/>
    </row>
    <row r="70" spans="1:10" x14ac:dyDescent="0.2">
      <c r="A70" s="1"/>
      <c r="B70" s="4"/>
      <c r="C70" s="4"/>
      <c r="D70" s="4"/>
      <c r="E70" s="4"/>
      <c r="F70" s="4"/>
      <c r="G70" s="4"/>
      <c r="H70" s="1"/>
      <c r="I70" s="1"/>
      <c r="J70" s="1"/>
    </row>
    <row r="71" spans="1:10" x14ac:dyDescent="0.2">
      <c r="A71" s="1"/>
      <c r="B71" s="4"/>
      <c r="C71" s="4"/>
      <c r="D71" s="4"/>
      <c r="E71" s="4"/>
      <c r="F71" s="4"/>
      <c r="G71" s="4"/>
      <c r="H71" s="1"/>
      <c r="I71" s="1"/>
      <c r="J71" s="1"/>
    </row>
    <row r="72" spans="1:10" x14ac:dyDescent="0.2">
      <c r="A72" s="1"/>
      <c r="B72" s="4"/>
      <c r="C72" s="4"/>
      <c r="D72" s="4"/>
      <c r="E72" s="4"/>
      <c r="F72" s="4"/>
      <c r="G72" s="4"/>
      <c r="H72" s="1"/>
      <c r="I72" s="1"/>
      <c r="J72" s="1"/>
    </row>
    <row r="73" spans="1:10" x14ac:dyDescent="0.2">
      <c r="A73" s="1"/>
      <c r="B73" s="4"/>
      <c r="C73" s="4"/>
      <c r="D73" s="4"/>
      <c r="E73" s="4"/>
      <c r="F73" s="4"/>
      <c r="G73" s="4"/>
      <c r="H73" s="1"/>
      <c r="I73" s="1"/>
      <c r="J73" s="1"/>
    </row>
    <row r="74" spans="1:10" x14ac:dyDescent="0.2">
      <c r="A74" s="1"/>
      <c r="B74" s="4"/>
      <c r="C74" s="4"/>
      <c r="D74" s="4"/>
      <c r="E74" s="4"/>
      <c r="F74" s="4"/>
      <c r="G74" s="4"/>
      <c r="H74" s="1"/>
      <c r="I74" s="1"/>
      <c r="J74" s="1"/>
    </row>
    <row r="75" spans="1:10" x14ac:dyDescent="0.2">
      <c r="A75" s="1"/>
      <c r="B75" s="4"/>
      <c r="C75" s="4"/>
      <c r="D75" s="4"/>
      <c r="E75" s="4"/>
      <c r="F75" s="4"/>
      <c r="G75" s="4"/>
      <c r="H75" s="1"/>
      <c r="I75" s="1"/>
      <c r="J75" s="1"/>
    </row>
    <row r="76" spans="1:10" x14ac:dyDescent="0.2">
      <c r="A76" s="1"/>
      <c r="B76" s="4"/>
      <c r="C76" s="4"/>
      <c r="D76" s="4"/>
      <c r="E76" s="4"/>
      <c r="F76" s="4"/>
      <c r="G76" s="4"/>
      <c r="H76" s="1"/>
      <c r="I76" s="1"/>
      <c r="J76" s="1"/>
    </row>
    <row r="77" spans="1:10" x14ac:dyDescent="0.2">
      <c r="A77" s="1"/>
      <c r="B77" s="4"/>
      <c r="C77" s="4"/>
      <c r="D77" s="4"/>
      <c r="E77" s="4"/>
      <c r="F77" s="4"/>
      <c r="G77" s="4"/>
      <c r="H77" s="1"/>
      <c r="I77" s="1"/>
      <c r="J77" s="1"/>
    </row>
    <row r="78" spans="1:10" x14ac:dyDescent="0.2">
      <c r="A78" s="1"/>
      <c r="B78" s="4"/>
      <c r="C78" s="4"/>
      <c r="D78" s="4"/>
      <c r="E78" s="4"/>
      <c r="F78" s="4"/>
      <c r="G78" s="4"/>
      <c r="H78" s="1"/>
      <c r="I78" s="1"/>
      <c r="J78" s="1"/>
    </row>
    <row r="79" spans="1:10" x14ac:dyDescent="0.2">
      <c r="A79" s="1"/>
      <c r="B79" s="4"/>
      <c r="C79" s="4"/>
      <c r="D79" s="4"/>
      <c r="E79" s="4"/>
      <c r="F79" s="4"/>
      <c r="G79" s="4"/>
      <c r="H79" s="1"/>
      <c r="I79" s="1"/>
      <c r="J79" s="1"/>
    </row>
    <row r="80" spans="1:10" x14ac:dyDescent="0.2">
      <c r="A80" s="1"/>
      <c r="B80" s="4"/>
      <c r="C80" s="4"/>
      <c r="D80" s="4"/>
      <c r="E80" s="4"/>
      <c r="F80" s="4"/>
      <c r="G80" s="4"/>
      <c r="H80" s="1"/>
      <c r="I80" s="1"/>
      <c r="J80" s="1"/>
    </row>
    <row r="81" spans="1:10" x14ac:dyDescent="0.2">
      <c r="A81" s="1"/>
      <c r="B81" s="4"/>
      <c r="C81" s="4"/>
      <c r="D81" s="4"/>
      <c r="E81" s="4"/>
      <c r="F81" s="4"/>
      <c r="G81" s="4"/>
      <c r="H81" s="1"/>
      <c r="I81" s="1"/>
      <c r="J81" s="1"/>
    </row>
    <row r="82" spans="1:10" x14ac:dyDescent="0.2">
      <c r="A82" s="1"/>
      <c r="B82" s="4"/>
      <c r="C82" s="4"/>
      <c r="D82" s="4"/>
      <c r="E82" s="4"/>
      <c r="F82" s="4"/>
      <c r="G82" s="4"/>
      <c r="H82" s="1"/>
      <c r="I82" s="1"/>
      <c r="J82" s="1"/>
    </row>
    <row r="83" spans="1:10" x14ac:dyDescent="0.2">
      <c r="A83" s="1"/>
      <c r="B83" s="4"/>
      <c r="C83" s="4"/>
      <c r="D83" s="4"/>
      <c r="E83" s="4"/>
      <c r="F83" s="4"/>
      <c r="G83" s="4"/>
      <c r="H83" s="1"/>
      <c r="I83" s="1"/>
      <c r="J83" s="1"/>
    </row>
    <row r="84" spans="1:10" x14ac:dyDescent="0.2">
      <c r="A84" s="1"/>
      <c r="B84" s="4"/>
      <c r="C84" s="4"/>
      <c r="D84" s="4"/>
      <c r="E84" s="4"/>
      <c r="F84" s="4"/>
      <c r="G84" s="4"/>
      <c r="H84" s="1"/>
      <c r="I84" s="1"/>
      <c r="J84" s="1"/>
    </row>
    <row r="85" spans="1:10" x14ac:dyDescent="0.2">
      <c r="A85" s="1"/>
      <c r="B85" s="4"/>
      <c r="C85" s="4"/>
      <c r="D85" s="4"/>
      <c r="E85" s="4"/>
      <c r="F85" s="4"/>
      <c r="G85" s="4"/>
      <c r="H85" s="1"/>
      <c r="I85" s="1"/>
      <c r="J85" s="1"/>
    </row>
    <row r="86" spans="1:10" x14ac:dyDescent="0.2">
      <c r="A86" s="1"/>
      <c r="B86" s="4"/>
      <c r="C86" s="4"/>
      <c r="D86" s="4"/>
      <c r="E86" s="4"/>
      <c r="F86" s="4"/>
      <c r="G86" s="4"/>
      <c r="H86" s="1"/>
      <c r="I86" s="1"/>
      <c r="J86" s="1"/>
    </row>
    <row r="87" spans="1:10" x14ac:dyDescent="0.2">
      <c r="A87" s="1"/>
      <c r="B87" s="4"/>
      <c r="C87" s="4"/>
      <c r="D87" s="4"/>
      <c r="E87" s="4"/>
      <c r="F87" s="4"/>
      <c r="G87" s="4"/>
      <c r="H87" s="1"/>
      <c r="I87" s="1"/>
      <c r="J87" s="1"/>
    </row>
    <row r="88" spans="1:10" x14ac:dyDescent="0.2">
      <c r="A88" s="1"/>
      <c r="B88" s="4"/>
      <c r="C88" s="4"/>
      <c r="D88" s="4"/>
      <c r="E88" s="4"/>
      <c r="F88" s="4"/>
      <c r="G88" s="4"/>
      <c r="H88" s="1"/>
      <c r="I88" s="1"/>
      <c r="J88" s="1"/>
    </row>
    <row r="89" spans="1:10" x14ac:dyDescent="0.2">
      <c r="A89" s="1"/>
      <c r="B89" s="4"/>
      <c r="C89" s="4"/>
      <c r="D89" s="4"/>
      <c r="E89" s="4"/>
      <c r="F89" s="4"/>
      <c r="G89" s="4"/>
      <c r="H89" s="1"/>
      <c r="I89" s="1"/>
      <c r="J89" s="1"/>
    </row>
    <row r="90" spans="1:10" x14ac:dyDescent="0.2">
      <c r="A90" s="1"/>
      <c r="B90" s="4"/>
      <c r="C90" s="4"/>
      <c r="D90" s="4"/>
      <c r="E90" s="4"/>
      <c r="F90" s="4"/>
      <c r="G90" s="4"/>
      <c r="H90" s="1"/>
      <c r="I90" s="1"/>
      <c r="J90" s="1"/>
    </row>
    <row r="91" spans="1:10" x14ac:dyDescent="0.2">
      <c r="A91" s="1"/>
      <c r="B91" s="4"/>
      <c r="C91" s="4"/>
      <c r="D91" s="4"/>
      <c r="E91" s="4"/>
      <c r="F91" s="4"/>
      <c r="G91" s="4"/>
      <c r="H91" s="1"/>
      <c r="I91" s="1"/>
      <c r="J91" s="1"/>
    </row>
    <row r="92" spans="1:10" x14ac:dyDescent="0.2">
      <c r="A92" s="1"/>
      <c r="B92" s="4"/>
      <c r="C92" s="4"/>
      <c r="D92" s="4"/>
      <c r="E92" s="4"/>
      <c r="F92" s="4"/>
      <c r="G92" s="4"/>
      <c r="H92" s="1"/>
      <c r="I92" s="1"/>
      <c r="J92" s="1"/>
    </row>
    <row r="93" spans="1:10" x14ac:dyDescent="0.2">
      <c r="A93" s="1"/>
      <c r="B93" s="4"/>
      <c r="C93" s="4"/>
      <c r="D93" s="4"/>
      <c r="E93" s="4"/>
      <c r="F93" s="4"/>
      <c r="G93" s="4"/>
      <c r="H93" s="1"/>
      <c r="I93" s="1"/>
      <c r="J93" s="1"/>
    </row>
    <row r="94" spans="1:10" x14ac:dyDescent="0.2">
      <c r="A94" s="1"/>
      <c r="B94" s="4"/>
      <c r="C94" s="4"/>
      <c r="D94" s="4"/>
      <c r="E94" s="4"/>
      <c r="F94" s="4"/>
      <c r="G94" s="4"/>
      <c r="H94" s="1"/>
      <c r="I94" s="1"/>
      <c r="J94" s="1"/>
    </row>
    <row r="95" spans="1:10" x14ac:dyDescent="0.2">
      <c r="A95" s="1"/>
      <c r="B95" s="4"/>
      <c r="C95" s="4"/>
      <c r="D95" s="4"/>
      <c r="E95" s="4"/>
      <c r="F95" s="4"/>
      <c r="G95" s="4"/>
      <c r="H95" s="1"/>
      <c r="I95" s="1"/>
      <c r="J95" s="1"/>
    </row>
    <row r="96" spans="1:10" x14ac:dyDescent="0.2">
      <c r="A96" s="1"/>
      <c r="B96" s="4"/>
      <c r="C96" s="4"/>
      <c r="D96" s="4"/>
      <c r="E96" s="4"/>
      <c r="F96" s="4"/>
      <c r="G96" s="4"/>
      <c r="H96" s="1"/>
      <c r="I96" s="1"/>
      <c r="J96" s="1"/>
    </row>
    <row r="97" spans="1:10" x14ac:dyDescent="0.2">
      <c r="A97" s="1"/>
      <c r="B97" s="4"/>
      <c r="C97" s="4"/>
      <c r="D97" s="4"/>
      <c r="E97" s="4"/>
      <c r="F97" s="4"/>
      <c r="G97" s="4"/>
      <c r="H97" s="1"/>
      <c r="I97" s="1"/>
      <c r="J97" s="1"/>
    </row>
    <row r="98" spans="1:10" x14ac:dyDescent="0.2">
      <c r="A98" s="1"/>
      <c r="B98" s="4"/>
      <c r="C98" s="4"/>
      <c r="D98" s="4"/>
      <c r="E98" s="4"/>
      <c r="F98" s="4"/>
      <c r="G98" s="4"/>
      <c r="H98" s="1"/>
      <c r="I98" s="1"/>
      <c r="J98" s="1"/>
    </row>
    <row r="99" spans="1:10" x14ac:dyDescent="0.2">
      <c r="A99" s="1"/>
      <c r="B99" s="4"/>
      <c r="C99" s="4"/>
      <c r="D99" s="4"/>
      <c r="E99" s="4"/>
      <c r="F99" s="4"/>
      <c r="G99" s="4"/>
      <c r="H99" s="1"/>
      <c r="I99" s="1"/>
      <c r="J99" s="1"/>
    </row>
    <row r="100" spans="1:10" x14ac:dyDescent="0.2">
      <c r="A100" s="1"/>
      <c r="B100" s="4"/>
      <c r="C100" s="4"/>
      <c r="D100" s="4"/>
      <c r="E100" s="4"/>
      <c r="F100" s="4"/>
      <c r="G100" s="4"/>
      <c r="H100" s="1"/>
      <c r="I100" s="1"/>
      <c r="J100" s="1"/>
    </row>
    <row r="101" spans="1:10" x14ac:dyDescent="0.2">
      <c r="A101" s="1"/>
      <c r="B101" s="4"/>
      <c r="C101" s="4"/>
      <c r="D101" s="4"/>
      <c r="E101" s="4"/>
      <c r="F101" s="4"/>
      <c r="G101" s="4"/>
      <c r="H101" s="1"/>
      <c r="I101" s="1"/>
      <c r="J101" s="1"/>
    </row>
    <row r="102" spans="1:10" x14ac:dyDescent="0.2">
      <c r="A102" s="1"/>
      <c r="B102" s="4"/>
      <c r="C102" s="4"/>
      <c r="D102" s="4"/>
      <c r="E102" s="4"/>
      <c r="F102" s="4"/>
      <c r="G102" s="4"/>
      <c r="H102" s="1"/>
      <c r="I102" s="1"/>
      <c r="J102" s="1"/>
    </row>
    <row r="103" spans="1:10" x14ac:dyDescent="0.2">
      <c r="A103" s="1"/>
      <c r="B103" s="4"/>
      <c r="C103" s="4"/>
      <c r="D103" s="4"/>
      <c r="E103" s="4"/>
      <c r="F103" s="4"/>
      <c r="G103" s="4"/>
      <c r="H103" s="1"/>
      <c r="I103" s="1"/>
      <c r="J103" s="1"/>
    </row>
    <row r="104" spans="1:10" x14ac:dyDescent="0.2">
      <c r="A104" s="1"/>
      <c r="B104" s="4"/>
      <c r="C104" s="4"/>
      <c r="D104" s="4"/>
      <c r="E104" s="4"/>
      <c r="F104" s="4"/>
      <c r="G104" s="4"/>
      <c r="H104" s="1"/>
      <c r="I104" s="1"/>
      <c r="J104" s="1"/>
    </row>
    <row r="105" spans="1:10" x14ac:dyDescent="0.2">
      <c r="A105" s="1"/>
      <c r="B105" s="4"/>
      <c r="C105" s="4"/>
      <c r="D105" s="4"/>
      <c r="E105" s="4"/>
      <c r="F105" s="4"/>
      <c r="G105" s="4"/>
      <c r="H105" s="1"/>
      <c r="I105" s="1"/>
      <c r="J105" s="1"/>
    </row>
    <row r="106" spans="1:10" x14ac:dyDescent="0.2">
      <c r="A106" s="1"/>
      <c r="B106" s="4"/>
      <c r="C106" s="4"/>
      <c r="D106" s="4"/>
      <c r="E106" s="4"/>
      <c r="F106" s="4"/>
      <c r="G106" s="4"/>
      <c r="H106" s="1"/>
      <c r="I106" s="1"/>
      <c r="J106" s="1"/>
    </row>
    <row r="107" spans="1:10" x14ac:dyDescent="0.2">
      <c r="A107" s="1"/>
      <c r="B107" s="4"/>
      <c r="C107" s="4"/>
      <c r="D107" s="4"/>
      <c r="E107" s="4"/>
      <c r="F107" s="4"/>
      <c r="G107" s="4"/>
      <c r="H107" s="1"/>
      <c r="I107" s="1"/>
      <c r="J107" s="1"/>
    </row>
    <row r="108" spans="1:10" x14ac:dyDescent="0.2">
      <c r="A108" s="1"/>
      <c r="B108" s="4"/>
      <c r="C108" s="4"/>
      <c r="D108" s="4"/>
      <c r="E108" s="4"/>
      <c r="F108" s="4"/>
      <c r="G108" s="4"/>
      <c r="H108" s="1"/>
      <c r="I108" s="1"/>
      <c r="J108" s="1"/>
    </row>
    <row r="109" spans="1:10" x14ac:dyDescent="0.2">
      <c r="A109" s="1"/>
      <c r="B109" s="4"/>
      <c r="C109" s="4"/>
      <c r="D109" s="4"/>
      <c r="E109" s="4"/>
      <c r="F109" s="4"/>
      <c r="G109" s="4"/>
      <c r="H109" s="1"/>
      <c r="I109" s="1"/>
      <c r="J109" s="1"/>
    </row>
    <row r="110" spans="1:10" x14ac:dyDescent="0.2">
      <c r="A110" s="1"/>
      <c r="B110" s="4"/>
      <c r="C110" s="4"/>
      <c r="D110" s="4"/>
      <c r="E110" s="4"/>
      <c r="F110" s="4"/>
      <c r="G110" s="4"/>
      <c r="H110" s="1"/>
      <c r="I110" s="1"/>
      <c r="J110" s="1"/>
    </row>
    <row r="111" spans="1:10" x14ac:dyDescent="0.2">
      <c r="A111" s="1"/>
      <c r="B111" s="4"/>
      <c r="C111" s="4"/>
      <c r="D111" s="4"/>
      <c r="E111" s="4"/>
      <c r="F111" s="4"/>
      <c r="G111" s="4"/>
      <c r="H111" s="1"/>
      <c r="I111" s="1"/>
      <c r="J111" s="1"/>
    </row>
    <row r="112" spans="1:10" x14ac:dyDescent="0.2">
      <c r="A112" s="1"/>
      <c r="B112" s="4"/>
      <c r="C112" s="4"/>
      <c r="D112" s="4"/>
      <c r="E112" s="4"/>
      <c r="F112" s="4"/>
      <c r="G112" s="4"/>
      <c r="H112" s="1"/>
      <c r="I112" s="1"/>
      <c r="J112" s="1"/>
    </row>
    <row r="113" spans="1:10" x14ac:dyDescent="0.2">
      <c r="A113" s="1"/>
      <c r="B113" s="4"/>
      <c r="C113" s="4"/>
      <c r="D113" s="4"/>
      <c r="E113" s="4"/>
      <c r="F113" s="4"/>
      <c r="G113" s="4"/>
      <c r="H113" s="1"/>
      <c r="I113" s="1"/>
      <c r="J113" s="1"/>
    </row>
    <row r="114" spans="1:10" x14ac:dyDescent="0.2">
      <c r="A114" s="1"/>
      <c r="B114" s="4"/>
      <c r="C114" s="4"/>
      <c r="D114" s="4"/>
      <c r="E114" s="4"/>
      <c r="F114" s="4"/>
      <c r="G114" s="4"/>
      <c r="H114" s="1"/>
      <c r="I114" s="1"/>
      <c r="J114" s="1"/>
    </row>
    <row r="115" spans="1:10" x14ac:dyDescent="0.2">
      <c r="A115" s="1"/>
      <c r="B115" s="4"/>
      <c r="C115" s="4"/>
      <c r="D115" s="4"/>
      <c r="E115" s="4"/>
      <c r="F115" s="4"/>
      <c r="G115" s="4"/>
      <c r="H115" s="1"/>
      <c r="I115" s="1"/>
      <c r="J115" s="1"/>
    </row>
    <row r="116" spans="1:10" x14ac:dyDescent="0.2">
      <c r="A116" s="1"/>
      <c r="B116" s="4"/>
      <c r="C116" s="4"/>
      <c r="D116" s="4"/>
      <c r="E116" s="4"/>
      <c r="F116" s="4"/>
      <c r="G116" s="4"/>
      <c r="H116" s="1"/>
      <c r="I116" s="1"/>
      <c r="J116" s="1"/>
    </row>
    <row r="117" spans="1:10" x14ac:dyDescent="0.2">
      <c r="A117" s="1"/>
      <c r="B117" s="4"/>
      <c r="C117" s="4"/>
      <c r="D117" s="4"/>
      <c r="E117" s="4"/>
      <c r="F117" s="4"/>
      <c r="G117" s="4"/>
      <c r="H117" s="1"/>
      <c r="I117" s="1"/>
      <c r="J117" s="1"/>
    </row>
    <row r="118" spans="1:10" x14ac:dyDescent="0.2">
      <c r="A118" s="1"/>
      <c r="B118" s="4"/>
      <c r="C118" s="4"/>
      <c r="D118" s="4"/>
      <c r="E118" s="4"/>
      <c r="F118" s="4"/>
      <c r="G118" s="4"/>
      <c r="H118" s="1"/>
      <c r="I118" s="1"/>
      <c r="J118" s="1"/>
    </row>
    <row r="119" spans="1:10" x14ac:dyDescent="0.2">
      <c r="A119" s="1"/>
      <c r="B119" s="4"/>
      <c r="C119" s="4"/>
      <c r="D119" s="4"/>
      <c r="E119" s="4"/>
      <c r="F119" s="4"/>
      <c r="G119" s="4"/>
      <c r="H119" s="1"/>
      <c r="I119" s="1"/>
      <c r="J119" s="1"/>
    </row>
    <row r="120" spans="1:10" x14ac:dyDescent="0.2">
      <c r="A120" s="1"/>
      <c r="B120" s="4"/>
      <c r="C120" s="4"/>
      <c r="D120" s="4"/>
      <c r="E120" s="4"/>
      <c r="F120" s="4"/>
      <c r="G120" s="4"/>
      <c r="H120" s="1"/>
      <c r="I120" s="1"/>
      <c r="J120" s="1"/>
    </row>
    <row r="121" spans="1:10" x14ac:dyDescent="0.2">
      <c r="A121" s="1"/>
      <c r="B121" s="4"/>
      <c r="C121" s="4"/>
      <c r="D121" s="4"/>
      <c r="E121" s="4"/>
      <c r="F121" s="4"/>
      <c r="G121" s="4"/>
      <c r="H121" s="1"/>
      <c r="I121" s="1"/>
      <c r="J121" s="1"/>
    </row>
    <row r="122" spans="1:10" x14ac:dyDescent="0.2">
      <c r="A122" s="1"/>
      <c r="B122" s="4"/>
      <c r="C122" s="4"/>
      <c r="D122" s="4"/>
      <c r="E122" s="4"/>
      <c r="F122" s="4"/>
      <c r="G122" s="4"/>
      <c r="H122" s="1"/>
      <c r="I122" s="1"/>
      <c r="J122" s="1"/>
    </row>
    <row r="123" spans="1:10" x14ac:dyDescent="0.2">
      <c r="A123" s="1"/>
      <c r="B123" s="4"/>
      <c r="C123" s="4"/>
      <c r="D123" s="4"/>
      <c r="E123" s="4"/>
      <c r="F123" s="4"/>
      <c r="G123" s="4"/>
      <c r="H123" s="1"/>
      <c r="I123" s="1"/>
      <c r="J123" s="1"/>
    </row>
    <row r="124" spans="1:10" x14ac:dyDescent="0.2">
      <c r="A124" s="1"/>
      <c r="B124" s="4"/>
      <c r="C124" s="4"/>
      <c r="D124" s="4"/>
      <c r="E124" s="4"/>
      <c r="F124" s="4"/>
      <c r="G124" s="4"/>
      <c r="H124" s="1"/>
      <c r="I124" s="1"/>
      <c r="J124" s="1"/>
    </row>
    <row r="125" spans="1:10" x14ac:dyDescent="0.2">
      <c r="A125" s="1"/>
      <c r="B125" s="4"/>
      <c r="C125" s="4"/>
      <c r="D125" s="4"/>
      <c r="E125" s="4"/>
      <c r="F125" s="4"/>
      <c r="G125" s="4"/>
      <c r="H125" s="1"/>
      <c r="I125" s="1"/>
      <c r="J125" s="1"/>
    </row>
    <row r="126" spans="1:10" x14ac:dyDescent="0.2">
      <c r="A126" s="1"/>
      <c r="B126" s="4"/>
      <c r="C126" s="4"/>
      <c r="D126" s="4"/>
      <c r="E126" s="4"/>
      <c r="F126" s="4"/>
      <c r="G126" s="4"/>
      <c r="H126" s="1"/>
      <c r="I126" s="1"/>
      <c r="J126" s="1"/>
    </row>
    <row r="127" spans="1:10" x14ac:dyDescent="0.2">
      <c r="A127" s="1"/>
      <c r="B127" s="4"/>
      <c r="C127" s="4"/>
      <c r="D127" s="4"/>
      <c r="E127" s="4"/>
      <c r="F127" s="4"/>
      <c r="G127" s="4"/>
      <c r="H127" s="1"/>
      <c r="I127" s="1"/>
      <c r="J127" s="1"/>
    </row>
    <row r="128" spans="1:10" x14ac:dyDescent="0.2">
      <c r="A128" s="1"/>
      <c r="B128" s="4"/>
      <c r="C128" s="4"/>
      <c r="D128" s="4"/>
      <c r="E128" s="4"/>
      <c r="F128" s="4"/>
      <c r="G128" s="4"/>
      <c r="H128" s="1"/>
      <c r="I128" s="1"/>
      <c r="J128" s="1"/>
    </row>
    <row r="129" spans="1:10" x14ac:dyDescent="0.2">
      <c r="A129" s="1"/>
      <c r="B129" s="4"/>
      <c r="C129" s="4"/>
      <c r="D129" s="4"/>
      <c r="E129" s="4"/>
      <c r="F129" s="4"/>
      <c r="G129" s="4"/>
      <c r="H129" s="1"/>
      <c r="I129" s="1"/>
      <c r="J129" s="1"/>
    </row>
    <row r="130" spans="1:10" x14ac:dyDescent="0.2">
      <c r="A130" s="1"/>
      <c r="B130" s="4"/>
      <c r="C130" s="4"/>
      <c r="D130" s="4"/>
      <c r="E130" s="4"/>
      <c r="F130" s="4"/>
      <c r="G130" s="4"/>
      <c r="H130" s="1"/>
      <c r="I130" s="1"/>
      <c r="J130" s="1"/>
    </row>
    <row r="131" spans="1:10" x14ac:dyDescent="0.2">
      <c r="A131" s="1"/>
      <c r="B131" s="4"/>
      <c r="C131" s="4"/>
      <c r="D131" s="4"/>
      <c r="E131" s="4"/>
      <c r="F131" s="4"/>
      <c r="G131" s="4"/>
      <c r="H131" s="1"/>
      <c r="I131" s="1"/>
      <c r="J131" s="1"/>
    </row>
    <row r="132" spans="1:10" x14ac:dyDescent="0.2">
      <c r="A132" s="1"/>
      <c r="B132" s="4"/>
      <c r="C132" s="4"/>
      <c r="D132" s="4"/>
      <c r="E132" s="4"/>
      <c r="F132" s="4"/>
      <c r="G132" s="4"/>
      <c r="H132" s="1"/>
      <c r="I132" s="1"/>
      <c r="J132" s="1"/>
    </row>
    <row r="133" spans="1:10" x14ac:dyDescent="0.2">
      <c r="A133" s="1"/>
      <c r="B133" s="4"/>
      <c r="C133" s="4"/>
      <c r="D133" s="4"/>
      <c r="E133" s="4"/>
      <c r="F133" s="4"/>
      <c r="G133" s="4"/>
      <c r="H133" s="1"/>
      <c r="I133" s="1"/>
      <c r="J133" s="1"/>
    </row>
    <row r="134" spans="1:10" x14ac:dyDescent="0.2">
      <c r="A134" s="1"/>
      <c r="B134" s="4"/>
      <c r="C134" s="4"/>
      <c r="D134" s="4"/>
      <c r="E134" s="4"/>
      <c r="F134" s="4"/>
      <c r="G134" s="4"/>
      <c r="H134" s="1"/>
      <c r="I134" s="1"/>
      <c r="J134" s="1"/>
    </row>
    <row r="135" spans="1:10" x14ac:dyDescent="0.2">
      <c r="A135" s="1"/>
      <c r="B135" s="4"/>
      <c r="C135" s="4"/>
      <c r="D135" s="4"/>
      <c r="E135" s="4"/>
      <c r="F135" s="4"/>
      <c r="G135" s="4"/>
      <c r="H135" s="1"/>
      <c r="I135" s="1"/>
      <c r="J135" s="1"/>
    </row>
    <row r="136" spans="1:10" x14ac:dyDescent="0.2">
      <c r="A136" s="1"/>
      <c r="B136" s="4"/>
      <c r="C136" s="4"/>
      <c r="D136" s="4"/>
      <c r="E136" s="4"/>
      <c r="F136" s="4"/>
      <c r="G136" s="4"/>
      <c r="H136" s="1"/>
      <c r="I136" s="1"/>
      <c r="J136" s="1"/>
    </row>
    <row r="137" spans="1:10" x14ac:dyDescent="0.2">
      <c r="A137" s="1"/>
      <c r="B137" s="4"/>
      <c r="C137" s="4"/>
      <c r="D137" s="4"/>
      <c r="E137" s="4"/>
      <c r="F137" s="4"/>
      <c r="G137" s="4"/>
      <c r="H137" s="1"/>
      <c r="I137" s="1"/>
      <c r="J137" s="1"/>
    </row>
    <row r="138" spans="1:10" x14ac:dyDescent="0.2">
      <c r="A138" s="1"/>
      <c r="B138" s="4"/>
      <c r="C138" s="4"/>
      <c r="D138" s="4"/>
      <c r="E138" s="4"/>
      <c r="F138" s="4"/>
      <c r="G138" s="4"/>
      <c r="H138" s="1"/>
      <c r="I138" s="1"/>
      <c r="J138" s="1"/>
    </row>
    <row r="139" spans="1:10" x14ac:dyDescent="0.2">
      <c r="A139" s="1"/>
      <c r="B139" s="4"/>
      <c r="C139" s="4"/>
      <c r="D139" s="4"/>
      <c r="E139" s="4"/>
      <c r="F139" s="4"/>
      <c r="G139" s="4"/>
      <c r="H139" s="1"/>
      <c r="I139" s="1"/>
      <c r="J139" s="1"/>
    </row>
    <row r="140" spans="1:10" x14ac:dyDescent="0.2">
      <c r="A140" s="1"/>
      <c r="B140" s="4"/>
      <c r="C140" s="4"/>
      <c r="D140" s="4"/>
      <c r="E140" s="4"/>
      <c r="F140" s="4"/>
      <c r="G140" s="4"/>
      <c r="H140" s="1"/>
      <c r="I140" s="1"/>
      <c r="J140" s="1"/>
    </row>
    <row r="141" spans="1:10" x14ac:dyDescent="0.2">
      <c r="A141" s="1"/>
      <c r="B141" s="4"/>
      <c r="C141" s="4"/>
      <c r="D141" s="4"/>
      <c r="E141" s="4"/>
      <c r="F141" s="4"/>
      <c r="G141" s="4"/>
      <c r="H141" s="1"/>
      <c r="I141" s="1"/>
      <c r="J141" s="1"/>
    </row>
    <row r="142" spans="1:10" x14ac:dyDescent="0.2">
      <c r="A142" s="1"/>
      <c r="B142" s="4"/>
      <c r="C142" s="4"/>
      <c r="D142" s="4"/>
      <c r="E142" s="4"/>
      <c r="F142" s="4"/>
      <c r="G142" s="4"/>
      <c r="H142" s="1"/>
      <c r="I142" s="1"/>
      <c r="J142" s="1"/>
    </row>
    <row r="143" spans="1:10" x14ac:dyDescent="0.2">
      <c r="A143" s="1"/>
      <c r="B143" s="4"/>
      <c r="C143" s="4"/>
      <c r="D143" s="4"/>
      <c r="E143" s="4"/>
      <c r="F143" s="4"/>
      <c r="G143" s="4"/>
      <c r="H143" s="1"/>
      <c r="I143" s="1"/>
      <c r="J143" s="1"/>
    </row>
    <row r="144" spans="1:10" x14ac:dyDescent="0.2">
      <c r="A144" s="1"/>
      <c r="B144" s="4"/>
      <c r="C144" s="4"/>
      <c r="D144" s="4"/>
      <c r="E144" s="4"/>
      <c r="F144" s="4"/>
      <c r="G144" s="4"/>
      <c r="H144" s="1"/>
      <c r="I144" s="1"/>
      <c r="J144" s="1"/>
    </row>
    <row r="145" spans="1:10" x14ac:dyDescent="0.2">
      <c r="A145" s="1"/>
      <c r="B145" s="4"/>
      <c r="C145" s="4"/>
      <c r="D145" s="4"/>
      <c r="E145" s="4"/>
      <c r="F145" s="4"/>
      <c r="G145" s="4"/>
      <c r="H145" s="1"/>
      <c r="I145" s="1"/>
      <c r="J145" s="1"/>
    </row>
    <row r="146" spans="1:10" x14ac:dyDescent="0.2">
      <c r="A146" s="1"/>
      <c r="B146" s="4"/>
      <c r="C146" s="4"/>
      <c r="D146" s="4"/>
      <c r="E146" s="4"/>
      <c r="F146" s="4"/>
      <c r="G146" s="4"/>
      <c r="H146" s="1"/>
      <c r="I146" s="1"/>
      <c r="J146" s="1"/>
    </row>
    <row r="147" spans="1:10" x14ac:dyDescent="0.2">
      <c r="A147" s="1"/>
      <c r="B147" s="4"/>
      <c r="C147" s="4"/>
      <c r="D147" s="4"/>
      <c r="E147" s="4"/>
      <c r="F147" s="4"/>
      <c r="G147" s="4"/>
      <c r="H147" s="1"/>
      <c r="I147" s="1"/>
      <c r="J147" s="1"/>
    </row>
    <row r="148" spans="1:10" x14ac:dyDescent="0.2">
      <c r="A148" s="1"/>
      <c r="B148" s="4"/>
      <c r="C148" s="4"/>
      <c r="D148" s="4"/>
      <c r="E148" s="4"/>
      <c r="F148" s="4"/>
      <c r="G148" s="4"/>
      <c r="H148" s="1"/>
      <c r="I148" s="1"/>
      <c r="J148" s="1"/>
    </row>
    <row r="149" spans="1:10" x14ac:dyDescent="0.2">
      <c r="A149" s="1"/>
      <c r="B149" s="4"/>
      <c r="C149" s="4"/>
      <c r="D149" s="4"/>
      <c r="E149" s="4"/>
      <c r="F149" s="4"/>
      <c r="G149" s="4"/>
      <c r="H149" s="1"/>
      <c r="I149" s="1"/>
      <c r="J149" s="1"/>
    </row>
    <row r="150" spans="1:10" x14ac:dyDescent="0.2">
      <c r="A150" s="1"/>
      <c r="B150" s="4"/>
      <c r="C150" s="4"/>
      <c r="D150" s="4"/>
      <c r="E150" s="4"/>
      <c r="F150" s="4"/>
      <c r="G150" s="4"/>
      <c r="H150" s="1"/>
      <c r="I150" s="1"/>
      <c r="J150" s="1"/>
    </row>
    <row r="151" spans="1:10" x14ac:dyDescent="0.2">
      <c r="A151" s="1"/>
      <c r="B151" s="4"/>
      <c r="C151" s="4"/>
      <c r="D151" s="4"/>
      <c r="E151" s="4"/>
      <c r="F151" s="4"/>
      <c r="G151" s="4"/>
      <c r="H151" s="1"/>
      <c r="I151" s="1"/>
      <c r="J151" s="1"/>
    </row>
    <row r="152" spans="1:10" x14ac:dyDescent="0.2">
      <c r="A152" s="1"/>
      <c r="B152" s="4"/>
      <c r="C152" s="4"/>
      <c r="D152" s="4"/>
      <c r="E152" s="4"/>
      <c r="F152" s="4"/>
      <c r="G152" s="4"/>
      <c r="H152" s="1"/>
      <c r="I152" s="1"/>
      <c r="J152" s="1"/>
    </row>
    <row r="153" spans="1:10" x14ac:dyDescent="0.2">
      <c r="A153" s="1"/>
      <c r="B153" s="4"/>
      <c r="C153" s="4"/>
      <c r="D153" s="4"/>
      <c r="E153" s="4"/>
      <c r="F153" s="4"/>
      <c r="G153" s="4"/>
      <c r="H153" s="1"/>
      <c r="I153" s="1"/>
      <c r="J153" s="1"/>
    </row>
    <row r="154" spans="1:10" x14ac:dyDescent="0.2">
      <c r="A154" s="1"/>
      <c r="B154" s="4"/>
      <c r="C154" s="4"/>
      <c r="D154" s="4"/>
      <c r="E154" s="4"/>
      <c r="F154" s="4"/>
      <c r="G154" s="4"/>
      <c r="H154" s="1"/>
      <c r="I154" s="1"/>
      <c r="J154" s="1"/>
    </row>
    <row r="155" spans="1:10" x14ac:dyDescent="0.2">
      <c r="A155" s="1"/>
      <c r="B155" s="4"/>
      <c r="C155" s="4"/>
      <c r="D155" s="4"/>
      <c r="E155" s="4"/>
      <c r="F155" s="4"/>
      <c r="G155" s="4"/>
      <c r="H155" s="1"/>
      <c r="I155" s="1"/>
      <c r="J155" s="1"/>
    </row>
    <row r="156" spans="1:10" x14ac:dyDescent="0.2">
      <c r="A156" s="1"/>
      <c r="B156" s="4"/>
      <c r="C156" s="4"/>
      <c r="D156" s="4"/>
      <c r="E156" s="4"/>
      <c r="F156" s="4"/>
      <c r="G156" s="4"/>
      <c r="H156" s="1"/>
      <c r="I156" s="1"/>
      <c r="J156" s="1"/>
    </row>
    <row r="157" spans="1:10" x14ac:dyDescent="0.2">
      <c r="A157" s="1"/>
      <c r="B157" s="4"/>
      <c r="C157" s="4"/>
      <c r="D157" s="4"/>
      <c r="E157" s="4"/>
      <c r="F157" s="4"/>
      <c r="G157" s="4"/>
      <c r="H157" s="1"/>
      <c r="I157" s="1"/>
      <c r="J157" s="1"/>
    </row>
    <row r="158" spans="1:10" x14ac:dyDescent="0.2">
      <c r="A158" s="1"/>
      <c r="B158" s="4"/>
      <c r="C158" s="4"/>
      <c r="D158" s="4"/>
      <c r="E158" s="4"/>
      <c r="F158" s="4"/>
      <c r="G158" s="4"/>
      <c r="H158" s="1"/>
      <c r="I158" s="1"/>
      <c r="J158" s="1"/>
    </row>
    <row r="159" spans="1:10" x14ac:dyDescent="0.2">
      <c r="A159" s="1"/>
      <c r="B159" s="4"/>
      <c r="C159" s="4"/>
      <c r="D159" s="4"/>
      <c r="E159" s="4"/>
      <c r="F159" s="4"/>
      <c r="G159" s="4"/>
      <c r="H159" s="1"/>
      <c r="I159" s="1"/>
      <c r="J159" s="1"/>
    </row>
    <row r="160" spans="1:10" x14ac:dyDescent="0.2">
      <c r="A160" s="1"/>
      <c r="B160" s="4"/>
      <c r="C160" s="4"/>
      <c r="D160" s="4"/>
      <c r="E160" s="4"/>
      <c r="F160" s="4"/>
      <c r="G160" s="4"/>
      <c r="H160" s="1"/>
      <c r="I160" s="1"/>
      <c r="J160" s="1"/>
    </row>
    <row r="161" spans="1:10" x14ac:dyDescent="0.2">
      <c r="A161" s="1"/>
      <c r="B161" s="4"/>
      <c r="C161" s="4"/>
      <c r="D161" s="4"/>
      <c r="E161" s="4"/>
      <c r="F161" s="4"/>
      <c r="G161" s="4"/>
      <c r="H161" s="1"/>
      <c r="I161" s="1"/>
      <c r="J161" s="1"/>
    </row>
    <row r="162" spans="1:10" x14ac:dyDescent="0.2">
      <c r="A162" s="1"/>
      <c r="B162" s="4"/>
      <c r="C162" s="4"/>
      <c r="D162" s="4"/>
      <c r="E162" s="4"/>
      <c r="F162" s="4"/>
      <c r="G162" s="4"/>
      <c r="H162" s="1"/>
      <c r="I162" s="1"/>
      <c r="J162" s="1"/>
    </row>
    <row r="163" spans="1:10" x14ac:dyDescent="0.2">
      <c r="A163" s="1"/>
      <c r="B163" s="4"/>
      <c r="C163" s="4"/>
      <c r="D163" s="4"/>
      <c r="E163" s="4"/>
      <c r="F163" s="4"/>
      <c r="G163" s="4"/>
      <c r="H163" s="1"/>
      <c r="I163" s="1"/>
      <c r="J163" s="1"/>
    </row>
    <row r="164" spans="1:10" x14ac:dyDescent="0.2">
      <c r="A164" s="1"/>
      <c r="B164" s="4"/>
      <c r="C164" s="4"/>
      <c r="D164" s="4"/>
      <c r="E164" s="4"/>
      <c r="F164" s="4"/>
      <c r="G164" s="4"/>
      <c r="H164" s="1"/>
      <c r="I164" s="1"/>
      <c r="J164" s="1"/>
    </row>
    <row r="165" spans="1:10" x14ac:dyDescent="0.2">
      <c r="A165" s="1"/>
      <c r="B165" s="4"/>
      <c r="C165" s="4"/>
      <c r="D165" s="4"/>
      <c r="E165" s="4"/>
      <c r="F165" s="4"/>
      <c r="G165" s="4"/>
      <c r="H165" s="1"/>
      <c r="I165" s="1"/>
      <c r="J165" s="1"/>
    </row>
    <row r="166" spans="1:10" x14ac:dyDescent="0.2">
      <c r="A166" s="1"/>
      <c r="B166" s="4"/>
      <c r="C166" s="4"/>
      <c r="D166" s="4"/>
      <c r="E166" s="4"/>
      <c r="F166" s="4"/>
      <c r="G166" s="4"/>
      <c r="H166" s="1"/>
      <c r="I166" s="1"/>
      <c r="J166" s="1"/>
    </row>
    <row r="167" spans="1:10" x14ac:dyDescent="0.2">
      <c r="A167" s="1"/>
      <c r="B167" s="4"/>
      <c r="C167" s="4"/>
      <c r="D167" s="4"/>
      <c r="E167" s="4"/>
      <c r="F167" s="4"/>
      <c r="G167" s="4"/>
      <c r="H167" s="1"/>
      <c r="I167" s="1"/>
      <c r="J167" s="1"/>
    </row>
    <row r="168" spans="1:10" x14ac:dyDescent="0.2">
      <c r="A168" s="1"/>
      <c r="B168" s="4"/>
      <c r="C168" s="4"/>
      <c r="D168" s="4"/>
      <c r="E168" s="4"/>
      <c r="F168" s="4"/>
      <c r="G168" s="4"/>
      <c r="H168" s="1"/>
      <c r="I168" s="1"/>
      <c r="J168" s="1"/>
    </row>
    <row r="169" spans="1:10" x14ac:dyDescent="0.2">
      <c r="A169" s="1"/>
      <c r="B169" s="4"/>
      <c r="C169" s="4"/>
      <c r="D169" s="4"/>
      <c r="E169" s="4"/>
      <c r="F169" s="4"/>
      <c r="G169" s="4"/>
      <c r="H169" s="1"/>
      <c r="I169" s="1"/>
      <c r="J169" s="1"/>
    </row>
    <row r="170" spans="1:10" x14ac:dyDescent="0.2">
      <c r="A170" s="1"/>
      <c r="B170" s="4"/>
      <c r="C170" s="4"/>
      <c r="D170" s="4"/>
      <c r="E170" s="4"/>
      <c r="F170" s="4"/>
      <c r="G170" s="4"/>
      <c r="H170" s="1"/>
      <c r="I170" s="1"/>
      <c r="J170" s="1"/>
    </row>
    <row r="171" spans="1:10" x14ac:dyDescent="0.2">
      <c r="A171" s="1"/>
      <c r="B171" s="4"/>
      <c r="C171" s="4"/>
      <c r="D171" s="4"/>
      <c r="E171" s="4"/>
      <c r="F171" s="4"/>
      <c r="G171" s="4"/>
      <c r="H171" s="1"/>
      <c r="I171" s="1"/>
      <c r="J171" s="1"/>
    </row>
    <row r="172" spans="1:10" x14ac:dyDescent="0.2">
      <c r="A172" s="1"/>
      <c r="B172" s="4"/>
      <c r="C172" s="4"/>
      <c r="D172" s="4"/>
      <c r="E172" s="4"/>
      <c r="F172" s="4"/>
      <c r="G172" s="4"/>
      <c r="H172" s="1"/>
      <c r="I172" s="1"/>
      <c r="J172" s="1"/>
    </row>
    <row r="173" spans="1:10" x14ac:dyDescent="0.2">
      <c r="A173" s="1"/>
      <c r="B173" s="4"/>
      <c r="C173" s="4"/>
      <c r="D173" s="4"/>
      <c r="E173" s="4"/>
      <c r="F173" s="4"/>
      <c r="G173" s="4"/>
      <c r="H173" s="1"/>
      <c r="I173" s="1"/>
      <c r="J173" s="1"/>
    </row>
    <row r="174" spans="1:10" x14ac:dyDescent="0.2">
      <c r="A174" s="1"/>
      <c r="B174" s="4"/>
      <c r="C174" s="4"/>
      <c r="D174" s="4"/>
      <c r="E174" s="4"/>
      <c r="F174" s="4"/>
      <c r="G174" s="4"/>
      <c r="H174" s="1"/>
      <c r="I174" s="1"/>
      <c r="J174" s="1"/>
    </row>
    <row r="175" spans="1:10" x14ac:dyDescent="0.2">
      <c r="A175" s="1"/>
      <c r="B175" s="4"/>
      <c r="C175" s="4"/>
      <c r="D175" s="4"/>
      <c r="E175" s="4"/>
      <c r="F175" s="4"/>
      <c r="G175" s="4"/>
      <c r="H175" s="1"/>
      <c r="I175" s="1"/>
      <c r="J175" s="1"/>
    </row>
    <row r="176" spans="1:10" x14ac:dyDescent="0.2">
      <c r="A176" s="1"/>
      <c r="B176" s="4"/>
      <c r="C176" s="4"/>
      <c r="D176" s="4"/>
      <c r="E176" s="4"/>
      <c r="F176" s="4"/>
      <c r="G176" s="4"/>
      <c r="H176" s="1"/>
      <c r="I176" s="1"/>
      <c r="J176" s="1"/>
    </row>
    <row r="177" spans="1:10" x14ac:dyDescent="0.2">
      <c r="A177" s="1"/>
      <c r="B177" s="4"/>
      <c r="C177" s="4"/>
      <c r="D177" s="4"/>
      <c r="E177" s="4"/>
      <c r="F177" s="4"/>
      <c r="G177" s="4"/>
      <c r="H177" s="1"/>
      <c r="I177" s="1"/>
      <c r="J177" s="1"/>
    </row>
    <row r="178" spans="1:10" x14ac:dyDescent="0.2">
      <c r="A178" s="1"/>
      <c r="B178" s="4"/>
      <c r="C178" s="4"/>
      <c r="D178" s="4"/>
      <c r="E178" s="4"/>
      <c r="F178" s="4"/>
      <c r="G178" s="4"/>
      <c r="H178" s="1"/>
      <c r="I178" s="1"/>
      <c r="J178" s="1"/>
    </row>
    <row r="179" spans="1:10" x14ac:dyDescent="0.2">
      <c r="A179" s="1"/>
      <c r="B179" s="4"/>
      <c r="C179" s="4"/>
      <c r="D179" s="4"/>
      <c r="E179" s="4"/>
      <c r="F179" s="4"/>
      <c r="G179" s="4"/>
      <c r="H179" s="1"/>
      <c r="I179" s="1"/>
      <c r="J179" s="1"/>
    </row>
    <row r="180" spans="1:10" x14ac:dyDescent="0.2">
      <c r="A180" s="1"/>
      <c r="B180" s="4"/>
      <c r="C180" s="4"/>
      <c r="D180" s="4"/>
      <c r="E180" s="4"/>
      <c r="F180" s="4"/>
      <c r="G180" s="4"/>
      <c r="H180" s="1"/>
      <c r="I180" s="1"/>
      <c r="J180" s="1"/>
    </row>
    <row r="181" spans="1:10" x14ac:dyDescent="0.2">
      <c r="A181" s="1"/>
      <c r="B181" s="4"/>
      <c r="C181" s="4"/>
      <c r="D181" s="4"/>
      <c r="E181" s="4"/>
      <c r="F181" s="4"/>
      <c r="G181" s="4"/>
      <c r="H181" s="1"/>
      <c r="I181" s="1"/>
      <c r="J181" s="1"/>
    </row>
    <row r="182" spans="1:10" x14ac:dyDescent="0.2">
      <c r="A182" s="1"/>
      <c r="B182" s="4"/>
      <c r="C182" s="4"/>
      <c r="D182" s="4"/>
      <c r="E182" s="4"/>
      <c r="F182" s="4"/>
      <c r="G182" s="4"/>
      <c r="H182" s="1"/>
      <c r="I182" s="1"/>
      <c r="J182" s="1"/>
    </row>
    <row r="183" spans="1:10" x14ac:dyDescent="0.2">
      <c r="A183" s="1"/>
      <c r="B183" s="4"/>
      <c r="C183" s="4"/>
      <c r="D183" s="4"/>
      <c r="E183" s="4"/>
      <c r="F183" s="4"/>
      <c r="G183" s="4"/>
      <c r="H183" s="1"/>
      <c r="I183" s="1"/>
      <c r="J183" s="1"/>
    </row>
    <row r="184" spans="1:10" x14ac:dyDescent="0.2">
      <c r="A184" s="1"/>
      <c r="B184" s="4"/>
      <c r="C184" s="4"/>
      <c r="D184" s="4"/>
      <c r="E184" s="4"/>
      <c r="F184" s="4"/>
      <c r="G184" s="4"/>
      <c r="H184" s="1"/>
      <c r="I184" s="1"/>
      <c r="J184" s="1"/>
    </row>
    <row r="185" spans="1:10" x14ac:dyDescent="0.2">
      <c r="A185" s="1"/>
      <c r="B185" s="4"/>
      <c r="C185" s="4"/>
      <c r="D185" s="4"/>
      <c r="E185" s="4"/>
      <c r="F185" s="4"/>
      <c r="G185" s="4"/>
      <c r="H185" s="1"/>
      <c r="I185" s="1"/>
      <c r="J185" s="1"/>
    </row>
    <row r="186" spans="1:10" x14ac:dyDescent="0.2">
      <c r="A186" s="1"/>
      <c r="B186" s="4"/>
      <c r="C186" s="4"/>
      <c r="D186" s="4"/>
      <c r="E186" s="4"/>
      <c r="F186" s="4"/>
      <c r="G186" s="4"/>
      <c r="H186" s="1"/>
      <c r="I186" s="1"/>
      <c r="J186" s="1"/>
    </row>
    <row r="187" spans="1:10" x14ac:dyDescent="0.2">
      <c r="A187" s="1"/>
      <c r="B187" s="4"/>
      <c r="C187" s="4"/>
      <c r="D187" s="4"/>
      <c r="E187" s="4"/>
      <c r="F187" s="4"/>
      <c r="G187" s="4"/>
      <c r="H187" s="1"/>
      <c r="I187" s="1"/>
      <c r="J187" s="1"/>
    </row>
    <row r="188" spans="1:10" x14ac:dyDescent="0.2">
      <c r="A188" s="1"/>
      <c r="B188" s="4"/>
      <c r="C188" s="4"/>
      <c r="D188" s="4"/>
      <c r="E188" s="4"/>
      <c r="F188" s="4"/>
      <c r="G188" s="4"/>
      <c r="H188" s="1"/>
      <c r="I188" s="1"/>
      <c r="J188" s="1"/>
    </row>
    <row r="189" spans="1:10" x14ac:dyDescent="0.2">
      <c r="A189" s="1"/>
      <c r="B189" s="4"/>
      <c r="C189" s="4"/>
      <c r="D189" s="4"/>
      <c r="E189" s="4"/>
      <c r="F189" s="4"/>
      <c r="G189" s="4"/>
      <c r="H189" s="1"/>
      <c r="I189" s="1"/>
      <c r="J189" s="1"/>
    </row>
    <row r="190" spans="1:10" x14ac:dyDescent="0.2">
      <c r="A190" s="1"/>
      <c r="B190" s="4"/>
      <c r="C190" s="4"/>
      <c r="D190" s="4"/>
      <c r="E190" s="4"/>
      <c r="F190" s="4"/>
      <c r="G190" s="4"/>
      <c r="H190" s="1"/>
      <c r="I190" s="1"/>
      <c r="J190" s="1"/>
    </row>
    <row r="191" spans="1:10" x14ac:dyDescent="0.2">
      <c r="A191" s="1"/>
      <c r="B191" s="4"/>
      <c r="C191" s="4"/>
      <c r="D191" s="4"/>
      <c r="E191" s="4"/>
      <c r="F191" s="4"/>
      <c r="G191" s="4"/>
      <c r="H191" s="1"/>
      <c r="I191" s="1"/>
      <c r="J191" s="1"/>
    </row>
    <row r="192" spans="1:10" x14ac:dyDescent="0.2">
      <c r="A192" s="1"/>
      <c r="B192" s="4"/>
      <c r="C192" s="4"/>
      <c r="D192" s="4"/>
      <c r="E192" s="4"/>
      <c r="F192" s="4"/>
      <c r="G192" s="4"/>
      <c r="H192" s="1"/>
      <c r="I192" s="1"/>
      <c r="J192" s="1"/>
    </row>
    <row r="193" spans="1:10" x14ac:dyDescent="0.2">
      <c r="A193" s="1"/>
      <c r="B193" s="4"/>
      <c r="C193" s="4"/>
      <c r="D193" s="4"/>
      <c r="E193" s="4"/>
      <c r="F193" s="4"/>
      <c r="G193" s="4"/>
      <c r="H193" s="1"/>
      <c r="I193" s="1"/>
      <c r="J193" s="1"/>
    </row>
    <row r="194" spans="1:10" x14ac:dyDescent="0.2">
      <c r="A194" s="1"/>
      <c r="B194" s="4"/>
      <c r="C194" s="4"/>
      <c r="D194" s="4"/>
      <c r="E194" s="4"/>
      <c r="F194" s="4"/>
      <c r="G194" s="4"/>
      <c r="H194" s="1"/>
      <c r="I194" s="1"/>
      <c r="J194" s="1"/>
    </row>
    <row r="195" spans="1:10" x14ac:dyDescent="0.2">
      <c r="A195" s="1"/>
      <c r="B195" s="4"/>
      <c r="C195" s="4"/>
      <c r="D195" s="4"/>
      <c r="E195" s="4"/>
      <c r="F195" s="4"/>
      <c r="G195" s="4"/>
      <c r="H195" s="1"/>
      <c r="I195" s="1"/>
      <c r="J195" s="1"/>
    </row>
    <row r="196" spans="1:10" x14ac:dyDescent="0.2">
      <c r="A196" s="1"/>
      <c r="B196" s="4"/>
      <c r="C196" s="4"/>
      <c r="D196" s="4"/>
      <c r="E196" s="4"/>
      <c r="F196" s="4"/>
      <c r="G196" s="4"/>
      <c r="H196" s="1"/>
      <c r="I196" s="1"/>
      <c r="J196" s="1"/>
    </row>
    <row r="197" spans="1:10" x14ac:dyDescent="0.2">
      <c r="A197" s="1"/>
      <c r="B197" s="4"/>
      <c r="C197" s="4"/>
      <c r="D197" s="4"/>
      <c r="E197" s="4"/>
      <c r="F197" s="4"/>
      <c r="G197" s="4"/>
      <c r="H197" s="1"/>
      <c r="I197" s="1"/>
      <c r="J197" s="1"/>
    </row>
    <row r="198" spans="1:10" x14ac:dyDescent="0.2">
      <c r="A198" s="1"/>
      <c r="B198" s="4"/>
      <c r="C198" s="4"/>
      <c r="D198" s="4"/>
      <c r="E198" s="4"/>
      <c r="F198" s="4"/>
      <c r="G198" s="4"/>
      <c r="H198" s="1"/>
      <c r="I198" s="1"/>
      <c r="J198" s="1"/>
    </row>
    <row r="199" spans="1:10" x14ac:dyDescent="0.2">
      <c r="A199" s="1"/>
      <c r="B199" s="4"/>
      <c r="C199" s="4"/>
      <c r="D199" s="4"/>
      <c r="E199" s="4"/>
      <c r="F199" s="4"/>
      <c r="G199" s="4"/>
      <c r="H199" s="1"/>
      <c r="I199" s="1"/>
      <c r="J199" s="1"/>
    </row>
    <row r="200" spans="1:10" x14ac:dyDescent="0.2">
      <c r="A200" s="1"/>
      <c r="B200" s="4"/>
      <c r="C200" s="4"/>
      <c r="D200" s="4"/>
      <c r="E200" s="4"/>
      <c r="F200" s="4"/>
      <c r="G200" s="4"/>
      <c r="H200" s="1"/>
      <c r="I200" s="1"/>
      <c r="J200" s="1"/>
    </row>
    <row r="201" spans="1:10" x14ac:dyDescent="0.2">
      <c r="A201" s="1"/>
      <c r="B201" s="4"/>
      <c r="C201" s="4"/>
      <c r="D201" s="4"/>
      <c r="E201" s="4"/>
      <c r="F201" s="4"/>
      <c r="G201" s="4"/>
      <c r="H201" s="1"/>
      <c r="I201" s="1"/>
      <c r="J201" s="1"/>
    </row>
    <row r="202" spans="1:10" x14ac:dyDescent="0.2">
      <c r="A202" s="1"/>
      <c r="B202" s="4"/>
      <c r="C202" s="4"/>
      <c r="D202" s="4"/>
      <c r="E202" s="4"/>
      <c r="F202" s="4"/>
      <c r="G202" s="4"/>
      <c r="H202" s="1"/>
      <c r="I202" s="1"/>
      <c r="J202" s="1"/>
    </row>
    <row r="203" spans="1:10" x14ac:dyDescent="0.2">
      <c r="A203" s="1"/>
      <c r="B203" s="4"/>
      <c r="C203" s="4"/>
      <c r="D203" s="4"/>
      <c r="E203" s="4"/>
      <c r="F203" s="4"/>
      <c r="G203" s="4"/>
      <c r="H203" s="1"/>
      <c r="I203" s="1"/>
      <c r="J203" s="1"/>
    </row>
    <row r="204" spans="1:10" x14ac:dyDescent="0.2">
      <c r="A204" s="1"/>
      <c r="B204" s="4"/>
      <c r="C204" s="4"/>
      <c r="D204" s="4"/>
      <c r="E204" s="4"/>
      <c r="F204" s="4"/>
      <c r="G204" s="4"/>
      <c r="H204" s="1"/>
      <c r="I204" s="1"/>
      <c r="J204" s="1"/>
    </row>
    <row r="205" spans="1:10" x14ac:dyDescent="0.2">
      <c r="A205" s="1"/>
      <c r="B205" s="4"/>
      <c r="C205" s="4"/>
      <c r="D205" s="4"/>
      <c r="E205" s="4"/>
      <c r="F205" s="4"/>
      <c r="G205" s="4"/>
      <c r="H205" s="1"/>
      <c r="I205" s="1"/>
      <c r="J205" s="1"/>
    </row>
    <row r="206" spans="1:10" x14ac:dyDescent="0.2">
      <c r="A206" s="1"/>
      <c r="B206" s="4"/>
      <c r="C206" s="4"/>
      <c r="D206" s="4"/>
      <c r="E206" s="4"/>
      <c r="F206" s="4"/>
      <c r="G206" s="4"/>
      <c r="H206" s="1"/>
      <c r="I206" s="1"/>
      <c r="J206" s="1"/>
    </row>
    <row r="207" spans="1:10" x14ac:dyDescent="0.2">
      <c r="A207" s="1"/>
      <c r="B207" s="4"/>
      <c r="C207" s="4"/>
      <c r="D207" s="4"/>
      <c r="E207" s="4"/>
      <c r="F207" s="4"/>
      <c r="G207" s="4"/>
      <c r="H207" s="1"/>
      <c r="I207" s="1"/>
      <c r="J207" s="1"/>
    </row>
    <row r="208" spans="1:10" x14ac:dyDescent="0.2">
      <c r="A208" s="1"/>
      <c r="B208" s="4"/>
      <c r="C208" s="4"/>
      <c r="D208" s="4"/>
      <c r="E208" s="4"/>
      <c r="F208" s="4"/>
      <c r="G208" s="4"/>
      <c r="H208" s="1"/>
      <c r="I208" s="1"/>
      <c r="J208" s="1"/>
    </row>
    <row r="209" spans="1:10" x14ac:dyDescent="0.2">
      <c r="A209" s="1"/>
      <c r="B209" s="4"/>
      <c r="C209" s="4"/>
      <c r="D209" s="4"/>
      <c r="E209" s="4"/>
      <c r="F209" s="4"/>
      <c r="G209" s="4"/>
      <c r="H209" s="1"/>
      <c r="I209" s="1"/>
      <c r="J209" s="1"/>
    </row>
    <row r="210" spans="1:10" x14ac:dyDescent="0.2">
      <c r="A210" s="1"/>
      <c r="B210" s="4"/>
      <c r="C210" s="4"/>
      <c r="D210" s="4"/>
      <c r="E210" s="4"/>
      <c r="F210" s="4"/>
      <c r="G210" s="4"/>
      <c r="H210" s="1"/>
      <c r="I210" s="1"/>
      <c r="J210" s="1"/>
    </row>
    <row r="211" spans="1:10" x14ac:dyDescent="0.2">
      <c r="A211" s="1"/>
      <c r="B211" s="4"/>
      <c r="C211" s="4"/>
      <c r="D211" s="4"/>
      <c r="E211" s="4"/>
      <c r="F211" s="4"/>
      <c r="G211" s="4"/>
      <c r="H211" s="1"/>
      <c r="I211" s="1"/>
      <c r="J211" s="1"/>
    </row>
    <row r="212" spans="1:10" x14ac:dyDescent="0.2">
      <c r="A212" s="1"/>
      <c r="B212" s="4"/>
      <c r="C212" s="4"/>
      <c r="D212" s="4"/>
      <c r="E212" s="4"/>
      <c r="F212" s="4"/>
      <c r="G212" s="4"/>
      <c r="H212" s="1"/>
      <c r="I212" s="1"/>
      <c r="J212" s="1"/>
    </row>
    <row r="213" spans="1:10" x14ac:dyDescent="0.2">
      <c r="A213" s="1"/>
      <c r="B213" s="4"/>
      <c r="C213" s="4"/>
      <c r="D213" s="4"/>
      <c r="E213" s="4"/>
      <c r="F213" s="4"/>
      <c r="G213" s="4"/>
      <c r="H213" s="1"/>
      <c r="I213" s="1"/>
      <c r="J213" s="1"/>
    </row>
    <row r="214" spans="1:10" x14ac:dyDescent="0.2">
      <c r="A214" s="1"/>
      <c r="B214" s="4"/>
      <c r="C214" s="4"/>
      <c r="D214" s="4"/>
      <c r="E214" s="4"/>
      <c r="F214" s="4"/>
      <c r="G214" s="4"/>
      <c r="H214" s="1"/>
      <c r="I214" s="1"/>
      <c r="J214" s="1"/>
    </row>
    <row r="215" spans="1:10" x14ac:dyDescent="0.2">
      <c r="A215" s="1"/>
      <c r="B215" s="4"/>
      <c r="C215" s="4"/>
      <c r="D215" s="4"/>
      <c r="E215" s="4"/>
      <c r="F215" s="4"/>
      <c r="G215" s="4"/>
      <c r="H215" s="1"/>
      <c r="I215" s="1"/>
      <c r="J215" s="1"/>
    </row>
    <row r="216" spans="1:10" x14ac:dyDescent="0.2">
      <c r="A216" s="1"/>
      <c r="B216" s="4"/>
      <c r="C216" s="4"/>
      <c r="D216" s="4"/>
      <c r="E216" s="4"/>
      <c r="F216" s="4"/>
      <c r="G216" s="4"/>
      <c r="H216" s="1"/>
      <c r="I216" s="1"/>
      <c r="J216" s="1"/>
    </row>
    <row r="217" spans="1:10" x14ac:dyDescent="0.2">
      <c r="A217" s="1"/>
      <c r="B217" s="4"/>
      <c r="C217" s="4"/>
      <c r="D217" s="4"/>
      <c r="E217" s="4"/>
      <c r="F217" s="4"/>
      <c r="G217" s="4"/>
      <c r="H217" s="1"/>
      <c r="I217" s="1"/>
      <c r="J217" s="1"/>
    </row>
    <row r="218" spans="1:10" x14ac:dyDescent="0.2">
      <c r="A218" s="1"/>
      <c r="B218" s="4"/>
      <c r="C218" s="4"/>
      <c r="D218" s="4"/>
      <c r="E218" s="4"/>
      <c r="F218" s="4"/>
      <c r="G218" s="4"/>
      <c r="H218" s="1"/>
      <c r="I218" s="1"/>
      <c r="J218" s="1"/>
    </row>
    <row r="219" spans="1:10" x14ac:dyDescent="0.2">
      <c r="A219" s="1"/>
      <c r="B219" s="4"/>
      <c r="C219" s="4"/>
      <c r="D219" s="4"/>
      <c r="E219" s="4"/>
      <c r="F219" s="4"/>
      <c r="G219" s="4"/>
      <c r="H219" s="1"/>
      <c r="I219" s="1"/>
      <c r="J219" s="1"/>
    </row>
    <row r="220" spans="1:10" x14ac:dyDescent="0.2">
      <c r="A220" s="1"/>
      <c r="B220" s="4"/>
      <c r="C220" s="4"/>
      <c r="D220" s="4"/>
      <c r="E220" s="4"/>
      <c r="F220" s="4"/>
      <c r="G220" s="4"/>
      <c r="H220" s="1"/>
      <c r="I220" s="1"/>
      <c r="J220" s="1"/>
    </row>
    <row r="221" spans="1:10" x14ac:dyDescent="0.2">
      <c r="A221" s="1"/>
      <c r="B221" s="4"/>
      <c r="C221" s="4"/>
      <c r="D221" s="4"/>
      <c r="E221" s="4"/>
      <c r="F221" s="4"/>
      <c r="G221" s="4"/>
      <c r="H221" s="1"/>
      <c r="I221" s="1"/>
      <c r="J221" s="1"/>
    </row>
    <row r="222" spans="1:10" x14ac:dyDescent="0.2">
      <c r="A222" s="1"/>
      <c r="B222" s="4"/>
      <c r="C222" s="4"/>
      <c r="D222" s="4"/>
      <c r="E222" s="4"/>
      <c r="F222" s="4"/>
      <c r="G222" s="4"/>
      <c r="H222" s="1"/>
      <c r="I222" s="1"/>
      <c r="J222" s="1"/>
    </row>
    <row r="223" spans="1:10" x14ac:dyDescent="0.2">
      <c r="A223" s="1"/>
      <c r="B223" s="4"/>
      <c r="C223" s="4"/>
      <c r="D223" s="4"/>
      <c r="E223" s="4"/>
      <c r="F223" s="4"/>
      <c r="G223" s="4"/>
      <c r="H223" s="1"/>
      <c r="I223" s="1"/>
      <c r="J223" s="1"/>
    </row>
    <row r="224" spans="1:10" x14ac:dyDescent="0.2">
      <c r="A224" s="1"/>
      <c r="B224" s="4"/>
      <c r="C224" s="4"/>
      <c r="D224" s="4"/>
      <c r="E224" s="4"/>
      <c r="F224" s="4"/>
      <c r="G224" s="4"/>
      <c r="H224" s="1"/>
      <c r="I224" s="1"/>
      <c r="J224" s="1"/>
    </row>
    <row r="225" spans="1:10" x14ac:dyDescent="0.2">
      <c r="A225" s="1"/>
      <c r="B225" s="4"/>
      <c r="C225" s="4"/>
      <c r="D225" s="4"/>
      <c r="E225" s="4"/>
      <c r="F225" s="4"/>
      <c r="G225" s="4"/>
      <c r="H225" s="1"/>
      <c r="I225" s="1"/>
      <c r="J225" s="1"/>
    </row>
    <row r="226" spans="1:10" x14ac:dyDescent="0.2">
      <c r="A226" s="1"/>
      <c r="B226" s="4"/>
      <c r="C226" s="4"/>
      <c r="D226" s="4"/>
      <c r="E226" s="4"/>
      <c r="F226" s="4"/>
      <c r="G226" s="4"/>
      <c r="H226" s="1"/>
      <c r="I226" s="1"/>
      <c r="J226" s="1"/>
    </row>
    <row r="227" spans="1:10" x14ac:dyDescent="0.2">
      <c r="A227" s="1"/>
      <c r="B227" s="4"/>
      <c r="C227" s="4"/>
      <c r="D227" s="4"/>
      <c r="E227" s="4"/>
      <c r="F227" s="4"/>
      <c r="G227" s="4"/>
      <c r="H227" s="1"/>
      <c r="I227" s="1"/>
      <c r="J227" s="1"/>
    </row>
    <row r="228" spans="1:10" x14ac:dyDescent="0.2">
      <c r="A228" s="1"/>
      <c r="B228" s="4"/>
      <c r="C228" s="4"/>
      <c r="D228" s="4"/>
      <c r="E228" s="4"/>
      <c r="F228" s="4"/>
      <c r="G228" s="4"/>
      <c r="H228" s="1"/>
      <c r="I228" s="1"/>
      <c r="J228" s="1"/>
    </row>
    <row r="229" spans="1:10" x14ac:dyDescent="0.2">
      <c r="A229" s="1"/>
      <c r="B229" s="4"/>
      <c r="C229" s="4"/>
      <c r="D229" s="4"/>
      <c r="E229" s="4"/>
      <c r="F229" s="4"/>
      <c r="G229" s="4"/>
      <c r="H229" s="1"/>
      <c r="I229" s="1"/>
      <c r="J229" s="1"/>
    </row>
    <row r="230" spans="1:10" x14ac:dyDescent="0.2">
      <c r="A230" s="1"/>
      <c r="B230" s="4"/>
      <c r="C230" s="4"/>
      <c r="D230" s="4"/>
      <c r="E230" s="4"/>
      <c r="F230" s="4"/>
      <c r="G230" s="4"/>
      <c r="H230" s="1"/>
      <c r="I230" s="1"/>
      <c r="J230" s="1"/>
    </row>
    <row r="231" spans="1:10" x14ac:dyDescent="0.2">
      <c r="A231" s="1"/>
      <c r="B231" s="4"/>
      <c r="C231" s="4"/>
      <c r="D231" s="4"/>
      <c r="E231" s="4"/>
      <c r="F231" s="4"/>
      <c r="G231" s="4"/>
      <c r="H231" s="1"/>
      <c r="I231" s="1"/>
      <c r="J231" s="1"/>
    </row>
    <row r="232" spans="1:10" x14ac:dyDescent="0.2">
      <c r="A232" s="1"/>
      <c r="B232" s="4"/>
      <c r="C232" s="4"/>
      <c r="D232" s="4"/>
      <c r="E232" s="4"/>
      <c r="F232" s="4"/>
      <c r="G232" s="4"/>
      <c r="H232" s="1"/>
      <c r="I232" s="1"/>
      <c r="J232" s="1"/>
    </row>
    <row r="233" spans="1:10" x14ac:dyDescent="0.2">
      <c r="A233" s="1"/>
      <c r="B233" s="4"/>
      <c r="C233" s="4"/>
      <c r="D233" s="4"/>
      <c r="E233" s="4"/>
      <c r="F233" s="4"/>
      <c r="G233" s="4"/>
      <c r="H233" s="1"/>
      <c r="I233" s="1"/>
      <c r="J233" s="1"/>
    </row>
    <row r="234" spans="1:10" x14ac:dyDescent="0.2">
      <c r="A234" s="1"/>
      <c r="B234" s="4"/>
      <c r="C234" s="4"/>
      <c r="D234" s="4"/>
      <c r="E234" s="4"/>
      <c r="F234" s="4"/>
      <c r="G234" s="4"/>
      <c r="H234" s="1"/>
      <c r="I234" s="1"/>
      <c r="J234" s="1"/>
    </row>
    <row r="235" spans="1:10" x14ac:dyDescent="0.2">
      <c r="A235" s="1"/>
      <c r="B235" s="4"/>
      <c r="C235" s="4"/>
      <c r="D235" s="4"/>
      <c r="E235" s="4"/>
      <c r="F235" s="4"/>
      <c r="G235" s="4"/>
      <c r="H235" s="1"/>
      <c r="I235" s="1"/>
      <c r="J235" s="1"/>
    </row>
    <row r="236" spans="1:10" x14ac:dyDescent="0.2">
      <c r="A236" s="1"/>
      <c r="B236" s="4"/>
      <c r="C236" s="4"/>
      <c r="D236" s="4"/>
      <c r="E236" s="4"/>
      <c r="F236" s="4"/>
      <c r="G236" s="4"/>
      <c r="H236" s="1"/>
      <c r="I236" s="1"/>
      <c r="J236" s="1"/>
    </row>
    <row r="237" spans="1:10" x14ac:dyDescent="0.2">
      <c r="A237" s="1"/>
      <c r="B237" s="4"/>
      <c r="C237" s="4"/>
      <c r="D237" s="4"/>
      <c r="E237" s="4"/>
      <c r="F237" s="4"/>
      <c r="G237" s="4"/>
      <c r="H237" s="1"/>
      <c r="I237" s="1"/>
      <c r="J237" s="1"/>
    </row>
    <row r="238" spans="1:10" x14ac:dyDescent="0.2">
      <c r="A238" s="1"/>
      <c r="B238" s="4"/>
      <c r="C238" s="4"/>
      <c r="D238" s="4"/>
      <c r="E238" s="4"/>
      <c r="F238" s="4"/>
      <c r="G238" s="4"/>
      <c r="H238" s="1"/>
      <c r="I238" s="1"/>
      <c r="J238" s="1"/>
    </row>
    <row r="239" spans="1:10" x14ac:dyDescent="0.2">
      <c r="A239" s="1"/>
      <c r="B239" s="4"/>
      <c r="C239" s="4"/>
      <c r="D239" s="4"/>
      <c r="E239" s="4"/>
      <c r="F239" s="4"/>
      <c r="G239" s="4"/>
      <c r="H239" s="1"/>
      <c r="I239" s="1"/>
      <c r="J239" s="1"/>
    </row>
    <row r="240" spans="1:10" x14ac:dyDescent="0.2">
      <c r="A240" s="1"/>
      <c r="B240" s="4"/>
      <c r="C240" s="4"/>
      <c r="D240" s="4"/>
      <c r="E240" s="4"/>
      <c r="F240" s="4"/>
      <c r="G240" s="4"/>
      <c r="H240" s="1"/>
      <c r="I240" s="1"/>
      <c r="J240" s="1"/>
    </row>
    <row r="241" spans="1:10" x14ac:dyDescent="0.2">
      <c r="A241" s="1"/>
      <c r="B241" s="4"/>
      <c r="C241" s="4"/>
      <c r="D241" s="4"/>
      <c r="E241" s="4"/>
      <c r="F241" s="4"/>
      <c r="G241" s="4"/>
      <c r="H241" s="1"/>
      <c r="I241" s="1"/>
      <c r="J241" s="1"/>
    </row>
    <row r="242" spans="1:10" x14ac:dyDescent="0.2">
      <c r="A242" s="1"/>
      <c r="B242" s="4"/>
      <c r="C242" s="4"/>
      <c r="D242" s="4"/>
      <c r="E242" s="4"/>
      <c r="F242" s="4"/>
      <c r="G242" s="4"/>
      <c r="H242" s="1"/>
      <c r="I242" s="1"/>
      <c r="J242" s="1"/>
    </row>
    <row r="243" spans="1:10" x14ac:dyDescent="0.2">
      <c r="A243" s="1"/>
      <c r="B243" s="4"/>
      <c r="C243" s="4"/>
      <c r="D243" s="4"/>
      <c r="E243" s="4"/>
      <c r="F243" s="4"/>
      <c r="G243" s="4"/>
      <c r="H243" s="1"/>
      <c r="I243" s="1"/>
      <c r="J243" s="1"/>
    </row>
    <row r="244" spans="1:10" x14ac:dyDescent="0.2">
      <c r="A244" s="1"/>
      <c r="B244" s="4"/>
      <c r="C244" s="4"/>
      <c r="D244" s="4"/>
      <c r="E244" s="4"/>
      <c r="F244" s="4"/>
      <c r="G244" s="4"/>
      <c r="H244" s="1"/>
      <c r="I244" s="1"/>
      <c r="J244" s="1"/>
    </row>
    <row r="245" spans="1:10" x14ac:dyDescent="0.2">
      <c r="A245" s="1"/>
      <c r="B245" s="4"/>
      <c r="C245" s="4"/>
      <c r="D245" s="4"/>
      <c r="E245" s="4"/>
      <c r="F245" s="4"/>
      <c r="G245" s="4"/>
      <c r="H245" s="1"/>
      <c r="I245" s="1"/>
      <c r="J245" s="1"/>
    </row>
    <row r="246" spans="1:10" x14ac:dyDescent="0.2">
      <c r="A246" s="1"/>
      <c r="B246" s="4"/>
      <c r="C246" s="4"/>
      <c r="D246" s="4"/>
      <c r="E246" s="4"/>
      <c r="F246" s="4"/>
      <c r="G246" s="4"/>
      <c r="H246" s="1"/>
      <c r="I246" s="1"/>
      <c r="J246" s="1"/>
    </row>
    <row r="247" spans="1:10" x14ac:dyDescent="0.2">
      <c r="A247" s="1"/>
      <c r="B247" s="4"/>
      <c r="C247" s="4"/>
      <c r="D247" s="4"/>
      <c r="E247" s="4"/>
      <c r="F247" s="4"/>
      <c r="G247" s="4"/>
      <c r="H247" s="1"/>
      <c r="I247" s="1"/>
      <c r="J247" s="1"/>
    </row>
    <row r="248" spans="1:10" x14ac:dyDescent="0.2">
      <c r="A248" s="1"/>
      <c r="B248" s="4"/>
      <c r="C248" s="4"/>
      <c r="D248" s="4"/>
      <c r="E248" s="4"/>
      <c r="F248" s="4"/>
      <c r="G248" s="4"/>
      <c r="H248" s="1"/>
      <c r="I248" s="1"/>
      <c r="J248" s="1"/>
    </row>
    <row r="249" spans="1:10" x14ac:dyDescent="0.2">
      <c r="A249" s="1"/>
      <c r="B249" s="4"/>
      <c r="C249" s="4"/>
      <c r="D249" s="4"/>
      <c r="E249" s="4"/>
      <c r="F249" s="4"/>
      <c r="G249" s="4"/>
      <c r="H249" s="1"/>
      <c r="I249" s="1"/>
      <c r="J249" s="1"/>
    </row>
    <row r="250" spans="1:10" x14ac:dyDescent="0.2">
      <c r="A250" s="1"/>
      <c r="B250" s="4"/>
      <c r="C250" s="4"/>
      <c r="D250" s="4"/>
      <c r="E250" s="4"/>
      <c r="F250" s="4"/>
      <c r="G250" s="4"/>
      <c r="H250" s="1"/>
      <c r="I250" s="1"/>
      <c r="J250" s="1"/>
    </row>
    <row r="251" spans="1:10" x14ac:dyDescent="0.2">
      <c r="A251" s="1"/>
      <c r="B251" s="4"/>
      <c r="C251" s="4"/>
      <c r="D251" s="4"/>
      <c r="E251" s="4"/>
      <c r="F251" s="4"/>
      <c r="G251" s="4"/>
      <c r="H251" s="1"/>
      <c r="I251" s="1"/>
      <c r="J251" s="1"/>
    </row>
    <row r="252" spans="1:10" x14ac:dyDescent="0.2">
      <c r="A252" s="1"/>
      <c r="B252" s="4"/>
      <c r="C252" s="4"/>
      <c r="D252" s="4"/>
      <c r="E252" s="4"/>
      <c r="F252" s="4"/>
      <c r="G252" s="4"/>
      <c r="H252" s="1"/>
      <c r="I252" s="1"/>
      <c r="J252" s="1"/>
    </row>
    <row r="253" spans="1:10" x14ac:dyDescent="0.2">
      <c r="A253" s="1"/>
      <c r="B253" s="4"/>
      <c r="C253" s="4"/>
      <c r="D253" s="4"/>
      <c r="E253" s="4"/>
      <c r="F253" s="4"/>
      <c r="G253" s="4"/>
      <c r="H253" s="1"/>
      <c r="I253" s="1"/>
      <c r="J253" s="1"/>
    </row>
    <row r="254" spans="1:10" x14ac:dyDescent="0.2">
      <c r="A254" s="1"/>
      <c r="B254" s="4"/>
      <c r="C254" s="4"/>
      <c r="D254" s="4"/>
      <c r="E254" s="4"/>
      <c r="F254" s="4"/>
      <c r="G254" s="4"/>
      <c r="H254" s="1"/>
      <c r="I254" s="1"/>
      <c r="J254" s="1"/>
    </row>
    <row r="255" spans="1:10" x14ac:dyDescent="0.2">
      <c r="A255" s="1"/>
      <c r="B255" s="4"/>
      <c r="C255" s="4"/>
      <c r="D255" s="4"/>
      <c r="E255" s="4"/>
      <c r="F255" s="4"/>
      <c r="G255" s="4"/>
      <c r="H255" s="1"/>
      <c r="I255" s="1"/>
      <c r="J255" s="1"/>
    </row>
    <row r="256" spans="1:10" x14ac:dyDescent="0.2">
      <c r="A256" s="1"/>
      <c r="B256" s="4"/>
      <c r="C256" s="4"/>
      <c r="D256" s="4"/>
      <c r="E256" s="4"/>
      <c r="F256" s="4"/>
      <c r="G256" s="4"/>
      <c r="H256" s="1"/>
      <c r="I256" s="1"/>
      <c r="J256" s="1"/>
    </row>
    <row r="257" spans="1:10" x14ac:dyDescent="0.2">
      <c r="A257" s="1"/>
      <c r="B257" s="4"/>
      <c r="C257" s="4"/>
      <c r="D257" s="4"/>
      <c r="E257" s="4"/>
      <c r="F257" s="4"/>
      <c r="G257" s="4"/>
      <c r="H257" s="1"/>
      <c r="I257" s="1"/>
      <c r="J257" s="1"/>
    </row>
    <row r="258" spans="1:10" x14ac:dyDescent="0.2">
      <c r="A258" s="1"/>
      <c r="B258" s="4"/>
      <c r="C258" s="4"/>
      <c r="D258" s="4"/>
      <c r="E258" s="4"/>
      <c r="F258" s="4"/>
      <c r="G258" s="4"/>
      <c r="H258" s="1"/>
      <c r="I258" s="1"/>
      <c r="J258" s="1"/>
    </row>
    <row r="259" spans="1:10" x14ac:dyDescent="0.2">
      <c r="A259" s="1"/>
      <c r="B259" s="4"/>
      <c r="C259" s="4"/>
      <c r="D259" s="4"/>
      <c r="E259" s="4"/>
      <c r="F259" s="4"/>
      <c r="G259" s="4"/>
      <c r="H259" s="1"/>
      <c r="I259" s="1"/>
      <c r="J259" s="1"/>
    </row>
    <row r="260" spans="1:10" x14ac:dyDescent="0.2">
      <c r="A260" s="1"/>
      <c r="B260" s="4"/>
      <c r="C260" s="4"/>
      <c r="D260" s="4"/>
      <c r="E260" s="4"/>
      <c r="F260" s="4"/>
      <c r="G260" s="4"/>
      <c r="H260" s="1"/>
      <c r="I260" s="1"/>
      <c r="J260" s="1"/>
    </row>
    <row r="261" spans="1:10" x14ac:dyDescent="0.2">
      <c r="A261" s="1"/>
      <c r="B261" s="4"/>
      <c r="C261" s="4"/>
      <c r="D261" s="4"/>
      <c r="E261" s="4"/>
      <c r="F261" s="4"/>
      <c r="G261" s="4"/>
      <c r="H261" s="1"/>
      <c r="I261" s="1"/>
      <c r="J261" s="1"/>
    </row>
    <row r="262" spans="1:10" x14ac:dyDescent="0.2">
      <c r="A262" s="1"/>
      <c r="B262" s="4"/>
      <c r="C262" s="4"/>
      <c r="D262" s="4"/>
      <c r="E262" s="4"/>
      <c r="F262" s="4"/>
      <c r="G262" s="4"/>
      <c r="H262" s="1"/>
      <c r="I262" s="1"/>
      <c r="J262" s="1"/>
    </row>
    <row r="263" spans="1:10" x14ac:dyDescent="0.2">
      <c r="A263" s="1"/>
      <c r="B263" s="4"/>
      <c r="C263" s="4"/>
      <c r="D263" s="4"/>
      <c r="E263" s="4"/>
      <c r="F263" s="4"/>
      <c r="G263" s="4"/>
      <c r="H263" s="1"/>
      <c r="I263" s="1"/>
      <c r="J263" s="1"/>
    </row>
    <row r="264" spans="1:10" x14ac:dyDescent="0.2">
      <c r="A264" s="1"/>
      <c r="B264" s="4"/>
      <c r="C264" s="4"/>
      <c r="D264" s="4"/>
      <c r="E264" s="4"/>
      <c r="F264" s="4"/>
      <c r="G264" s="4"/>
      <c r="H264" s="1"/>
      <c r="I264" s="1"/>
      <c r="J264" s="1"/>
    </row>
    <row r="265" spans="1:10" x14ac:dyDescent="0.2">
      <c r="A265" s="1"/>
      <c r="B265" s="4"/>
      <c r="C265" s="4"/>
      <c r="D265" s="4"/>
      <c r="E265" s="4"/>
      <c r="F265" s="4"/>
      <c r="G265" s="4"/>
      <c r="H265" s="1"/>
      <c r="I265" s="1"/>
      <c r="J265" s="1"/>
    </row>
    <row r="266" spans="1:10" x14ac:dyDescent="0.2">
      <c r="A266" s="1"/>
      <c r="B266" s="4"/>
      <c r="C266" s="4"/>
      <c r="D266" s="4"/>
      <c r="E266" s="4"/>
      <c r="F266" s="4"/>
      <c r="G266" s="4"/>
      <c r="H266" s="1"/>
      <c r="I266" s="1"/>
      <c r="J266" s="1"/>
    </row>
    <row r="267" spans="1:10" x14ac:dyDescent="0.2">
      <c r="A267" s="1"/>
      <c r="B267" s="4"/>
      <c r="C267" s="4"/>
      <c r="D267" s="4"/>
      <c r="E267" s="4"/>
      <c r="F267" s="4"/>
      <c r="G267" s="4"/>
      <c r="H267" s="1"/>
      <c r="I267" s="1"/>
      <c r="J267" s="1"/>
    </row>
    <row r="268" spans="1:10" x14ac:dyDescent="0.2">
      <c r="A268" s="1"/>
      <c r="B268" s="4"/>
      <c r="C268" s="4"/>
      <c r="D268" s="4"/>
      <c r="E268" s="4"/>
      <c r="F268" s="4"/>
      <c r="G268" s="4"/>
      <c r="H268" s="1"/>
      <c r="I268" s="1"/>
      <c r="J268" s="1"/>
    </row>
    <row r="269" spans="1:10" x14ac:dyDescent="0.2">
      <c r="A269" s="1"/>
      <c r="B269" s="4"/>
      <c r="C269" s="4"/>
      <c r="D269" s="4"/>
      <c r="E269" s="4"/>
      <c r="F269" s="4"/>
      <c r="G269" s="4"/>
      <c r="H269" s="1"/>
      <c r="I269" s="1"/>
      <c r="J269" s="1"/>
    </row>
    <row r="270" spans="1:10" x14ac:dyDescent="0.2">
      <c r="A270" s="1"/>
      <c r="B270" s="4"/>
      <c r="C270" s="4"/>
      <c r="D270" s="4"/>
      <c r="E270" s="4"/>
      <c r="F270" s="4"/>
      <c r="G270" s="4"/>
      <c r="H270" s="1"/>
      <c r="I270" s="1"/>
      <c r="J270" s="1"/>
    </row>
    <row r="271" spans="1:10" x14ac:dyDescent="0.2">
      <c r="A271" s="1"/>
      <c r="B271" s="4"/>
      <c r="C271" s="4"/>
      <c r="D271" s="4"/>
      <c r="E271" s="4"/>
      <c r="F271" s="4"/>
      <c r="G271" s="4"/>
      <c r="H271" s="1"/>
      <c r="I271" s="1"/>
      <c r="J271" s="1"/>
    </row>
    <row r="272" spans="1:10" x14ac:dyDescent="0.2">
      <c r="A272" s="1"/>
      <c r="B272" s="4"/>
      <c r="C272" s="4"/>
      <c r="D272" s="4"/>
      <c r="E272" s="4"/>
      <c r="F272" s="4"/>
      <c r="G272" s="4"/>
      <c r="H272" s="1"/>
      <c r="I272" s="1"/>
      <c r="J272" s="1"/>
    </row>
    <row r="273" spans="1:10" x14ac:dyDescent="0.2">
      <c r="A273" s="1"/>
      <c r="B273" s="4"/>
      <c r="C273" s="4"/>
      <c r="D273" s="4"/>
      <c r="E273" s="4"/>
      <c r="F273" s="4"/>
      <c r="G273" s="4"/>
      <c r="H273" s="1"/>
      <c r="I273" s="1"/>
      <c r="J273" s="1"/>
    </row>
    <row r="274" spans="1:10" x14ac:dyDescent="0.2">
      <c r="A274" s="1"/>
      <c r="B274" s="4"/>
      <c r="C274" s="4"/>
      <c r="D274" s="4"/>
      <c r="E274" s="4"/>
      <c r="F274" s="4"/>
      <c r="G274" s="4"/>
      <c r="H274" s="1"/>
      <c r="I274" s="1"/>
      <c r="J274" s="1"/>
    </row>
    <row r="275" spans="1:10" x14ac:dyDescent="0.2">
      <c r="A275" s="1"/>
      <c r="B275" s="4"/>
      <c r="C275" s="4"/>
      <c r="D275" s="4"/>
      <c r="E275" s="4"/>
      <c r="F275" s="4"/>
      <c r="G275" s="4"/>
      <c r="H275" s="1"/>
      <c r="I275" s="1"/>
      <c r="J275" s="1"/>
    </row>
    <row r="276" spans="1:10" x14ac:dyDescent="0.2">
      <c r="A276" s="1"/>
      <c r="B276" s="4"/>
      <c r="C276" s="4"/>
      <c r="D276" s="4"/>
      <c r="E276" s="4"/>
      <c r="F276" s="4"/>
      <c r="G276" s="4"/>
      <c r="H276" s="1"/>
      <c r="I276" s="1"/>
      <c r="J276" s="1"/>
    </row>
    <row r="277" spans="1:10" x14ac:dyDescent="0.2">
      <c r="A277" s="1"/>
      <c r="B277" s="4"/>
      <c r="C277" s="4"/>
      <c r="D277" s="4"/>
      <c r="E277" s="4"/>
      <c r="F277" s="4"/>
      <c r="G277" s="4"/>
      <c r="H277" s="1"/>
      <c r="I277" s="1"/>
      <c r="J277" s="1"/>
    </row>
    <row r="278" spans="1:10" x14ac:dyDescent="0.2">
      <c r="A278" s="1"/>
      <c r="B278" s="4"/>
      <c r="C278" s="4"/>
      <c r="D278" s="4"/>
      <c r="E278" s="4"/>
      <c r="F278" s="4"/>
      <c r="G278" s="4"/>
      <c r="H278" s="1"/>
      <c r="I278" s="1"/>
      <c r="J278" s="1"/>
    </row>
    <row r="279" spans="1:10" x14ac:dyDescent="0.2">
      <c r="A279" s="1"/>
      <c r="B279" s="4"/>
      <c r="C279" s="4"/>
      <c r="D279" s="4"/>
      <c r="E279" s="4"/>
      <c r="F279" s="4"/>
      <c r="G279" s="4"/>
      <c r="H279" s="1"/>
      <c r="I279" s="1"/>
      <c r="J279" s="1"/>
    </row>
    <row r="280" spans="1:10" x14ac:dyDescent="0.2">
      <c r="A280" s="1"/>
      <c r="B280" s="4"/>
      <c r="C280" s="4"/>
      <c r="D280" s="4"/>
      <c r="E280" s="4"/>
      <c r="F280" s="4"/>
      <c r="G280" s="4"/>
      <c r="H280" s="1"/>
      <c r="I280" s="1"/>
      <c r="J280" s="1"/>
    </row>
    <row r="281" spans="1:10" x14ac:dyDescent="0.2">
      <c r="A281" s="1"/>
      <c r="B281" s="4"/>
      <c r="C281" s="4"/>
      <c r="D281" s="4"/>
      <c r="E281" s="4"/>
      <c r="F281" s="4"/>
      <c r="G281" s="4"/>
      <c r="H281" s="1"/>
      <c r="I281" s="1"/>
      <c r="J281" s="1"/>
    </row>
    <row r="282" spans="1:10" x14ac:dyDescent="0.2">
      <c r="A282" s="1"/>
      <c r="B282" s="4"/>
      <c r="C282" s="4"/>
      <c r="D282" s="4"/>
      <c r="E282" s="4"/>
      <c r="F282" s="4"/>
      <c r="G282" s="4"/>
      <c r="H282" s="1"/>
      <c r="I282" s="1"/>
      <c r="J282" s="1"/>
    </row>
    <row r="283" spans="1:10" x14ac:dyDescent="0.2">
      <c r="A283" s="1"/>
      <c r="B283" s="4"/>
      <c r="C283" s="4"/>
      <c r="D283" s="4"/>
      <c r="E283" s="4"/>
      <c r="F283" s="4"/>
      <c r="G283" s="4"/>
      <c r="H283" s="1"/>
      <c r="I283" s="1"/>
      <c r="J283" s="1"/>
    </row>
    <row r="284" spans="1:10" x14ac:dyDescent="0.2">
      <c r="A284" s="1"/>
      <c r="B284" s="4"/>
      <c r="C284" s="4"/>
      <c r="D284" s="4"/>
      <c r="E284" s="4"/>
      <c r="F284" s="4"/>
      <c r="G284" s="4"/>
      <c r="H284" s="1"/>
      <c r="I284" s="1"/>
      <c r="J284" s="1"/>
    </row>
    <row r="285" spans="1:10" x14ac:dyDescent="0.2">
      <c r="A285" s="1"/>
      <c r="B285" s="4"/>
      <c r="C285" s="4"/>
      <c r="D285" s="4"/>
      <c r="E285" s="4"/>
      <c r="F285" s="4"/>
      <c r="G285" s="4"/>
      <c r="H285" s="1"/>
      <c r="I285" s="1"/>
      <c r="J285" s="1"/>
    </row>
    <row r="286" spans="1:10" x14ac:dyDescent="0.2">
      <c r="A286" s="1"/>
      <c r="B286" s="4"/>
      <c r="C286" s="4"/>
      <c r="D286" s="4"/>
      <c r="E286" s="4"/>
      <c r="F286" s="4"/>
      <c r="G286" s="4"/>
      <c r="H286" s="1"/>
      <c r="I286" s="1"/>
      <c r="J286" s="1"/>
    </row>
    <row r="287" spans="1:10" x14ac:dyDescent="0.2">
      <c r="A287" s="1"/>
      <c r="B287" s="4"/>
      <c r="C287" s="4"/>
      <c r="D287" s="4"/>
      <c r="E287" s="4"/>
      <c r="F287" s="4"/>
      <c r="G287" s="4"/>
      <c r="H287" s="1"/>
      <c r="I287" s="1"/>
      <c r="J287" s="1"/>
    </row>
    <row r="288" spans="1:10" x14ac:dyDescent="0.2">
      <c r="A288" s="1"/>
      <c r="B288" s="4"/>
      <c r="C288" s="4"/>
      <c r="D288" s="4"/>
      <c r="E288" s="4"/>
      <c r="F288" s="4"/>
      <c r="G288" s="4"/>
      <c r="H288" s="1"/>
      <c r="I288" s="1"/>
      <c r="J288" s="1"/>
    </row>
    <row r="289" spans="1:10" x14ac:dyDescent="0.2">
      <c r="A289" s="1"/>
      <c r="B289" s="4"/>
      <c r="C289" s="4"/>
      <c r="D289" s="4"/>
      <c r="E289" s="4"/>
      <c r="F289" s="4"/>
      <c r="G289" s="4"/>
      <c r="H289" s="1"/>
      <c r="I289" s="1"/>
      <c r="J289" s="1"/>
    </row>
    <row r="290" spans="1:10" x14ac:dyDescent="0.2">
      <c r="A290" s="1"/>
      <c r="B290" s="4"/>
      <c r="C290" s="4"/>
      <c r="D290" s="4"/>
      <c r="E290" s="4"/>
      <c r="F290" s="4"/>
      <c r="G290" s="4"/>
      <c r="H290" s="1"/>
      <c r="I290" s="1"/>
      <c r="J290" s="1"/>
    </row>
    <row r="291" spans="1:10" x14ac:dyDescent="0.2">
      <c r="A291" s="1"/>
      <c r="B291" s="4"/>
      <c r="C291" s="4"/>
      <c r="D291" s="4"/>
      <c r="E291" s="4"/>
      <c r="F291" s="4"/>
      <c r="G291" s="4"/>
      <c r="H291" s="1"/>
      <c r="I291" s="1"/>
      <c r="J291" s="1"/>
    </row>
    <row r="292" spans="1:10" x14ac:dyDescent="0.2">
      <c r="A292" s="1"/>
      <c r="B292" s="4"/>
      <c r="C292" s="4"/>
      <c r="D292" s="4"/>
      <c r="E292" s="4"/>
      <c r="F292" s="4"/>
      <c r="G292" s="4"/>
      <c r="H292" s="1"/>
      <c r="I292" s="1"/>
      <c r="J292" s="1"/>
    </row>
    <row r="293" spans="1:10" x14ac:dyDescent="0.2">
      <c r="A293" s="1"/>
      <c r="B293" s="4"/>
      <c r="C293" s="4"/>
      <c r="D293" s="4"/>
      <c r="E293" s="4"/>
      <c r="F293" s="4"/>
      <c r="G293" s="4"/>
      <c r="H293" s="1"/>
      <c r="I293" s="1"/>
      <c r="J293" s="1"/>
    </row>
    <row r="294" spans="1:10" x14ac:dyDescent="0.2">
      <c r="A294" s="1"/>
      <c r="B294" s="4"/>
      <c r="C294" s="4"/>
      <c r="D294" s="4"/>
      <c r="E294" s="4"/>
      <c r="F294" s="4"/>
      <c r="G294" s="4"/>
      <c r="H294" s="1"/>
      <c r="I294" s="1"/>
      <c r="J294" s="1"/>
    </row>
    <row r="295" spans="1:10" x14ac:dyDescent="0.2">
      <c r="A295" s="1"/>
      <c r="B295" s="4"/>
      <c r="C295" s="4"/>
      <c r="D295" s="4"/>
      <c r="E295" s="4"/>
      <c r="F295" s="4"/>
      <c r="G295" s="4"/>
      <c r="H295" s="1"/>
      <c r="I295" s="1"/>
      <c r="J295" s="1"/>
    </row>
    <row r="296" spans="1:10" x14ac:dyDescent="0.2">
      <c r="A296" s="1"/>
      <c r="B296" s="4"/>
      <c r="C296" s="4"/>
      <c r="D296" s="4"/>
      <c r="E296" s="4"/>
      <c r="F296" s="4"/>
      <c r="G296" s="4"/>
      <c r="H296" s="1"/>
      <c r="I296" s="1"/>
      <c r="J296" s="1"/>
    </row>
    <row r="297" spans="1:10" x14ac:dyDescent="0.2">
      <c r="A297" s="1"/>
      <c r="B297" s="4"/>
      <c r="C297" s="4"/>
      <c r="D297" s="4"/>
      <c r="E297" s="4"/>
      <c r="F297" s="4"/>
      <c r="G297" s="4"/>
      <c r="H297" s="1"/>
      <c r="I297" s="1"/>
      <c r="J297" s="1"/>
    </row>
    <row r="298" spans="1:10" x14ac:dyDescent="0.2">
      <c r="A298" s="1"/>
      <c r="B298" s="4"/>
      <c r="C298" s="4"/>
      <c r="D298" s="4"/>
      <c r="E298" s="4"/>
      <c r="F298" s="4"/>
      <c r="G298" s="4"/>
      <c r="H298" s="1"/>
      <c r="I298" s="1"/>
      <c r="J298" s="1"/>
    </row>
    <row r="299" spans="1:10" x14ac:dyDescent="0.2">
      <c r="A299" s="1"/>
      <c r="B299" s="4"/>
      <c r="C299" s="4"/>
      <c r="D299" s="4"/>
      <c r="E299" s="4"/>
      <c r="F299" s="4"/>
      <c r="G299" s="4"/>
      <c r="H299" s="1"/>
      <c r="I299" s="1"/>
      <c r="J299" s="1"/>
    </row>
    <row r="300" spans="1:10" x14ac:dyDescent="0.2">
      <c r="A300" s="1"/>
      <c r="B300" s="4"/>
      <c r="C300" s="4"/>
      <c r="D300" s="4"/>
      <c r="E300" s="4"/>
      <c r="F300" s="4"/>
      <c r="G300" s="4"/>
      <c r="H300" s="1"/>
      <c r="I300" s="1"/>
      <c r="J300" s="1"/>
    </row>
    <row r="301" spans="1:10" x14ac:dyDescent="0.2">
      <c r="A301" s="1"/>
      <c r="B301" s="4"/>
      <c r="C301" s="4"/>
      <c r="D301" s="4"/>
      <c r="E301" s="4"/>
      <c r="F301" s="4"/>
      <c r="G301" s="4"/>
      <c r="H301" s="1"/>
      <c r="I301" s="1"/>
      <c r="J301" s="1"/>
    </row>
    <row r="302" spans="1:10" x14ac:dyDescent="0.2">
      <c r="A302" s="1"/>
      <c r="B302" s="4"/>
      <c r="C302" s="4"/>
      <c r="D302" s="4"/>
      <c r="E302" s="4"/>
      <c r="F302" s="4"/>
      <c r="G302" s="4"/>
      <c r="H302" s="1"/>
      <c r="I302" s="1"/>
      <c r="J302" s="1"/>
    </row>
    <row r="303" spans="1:10" x14ac:dyDescent="0.2">
      <c r="A303" s="1"/>
      <c r="B303" s="4"/>
      <c r="C303" s="4"/>
      <c r="D303" s="4"/>
      <c r="E303" s="4"/>
      <c r="F303" s="4"/>
      <c r="G303" s="4"/>
      <c r="H303" s="1"/>
      <c r="I303" s="1"/>
      <c r="J303" s="1"/>
    </row>
    <row r="304" spans="1:10" x14ac:dyDescent="0.2">
      <c r="A304" s="1"/>
      <c r="B304" s="4"/>
      <c r="C304" s="4"/>
      <c r="D304" s="4"/>
      <c r="E304" s="4"/>
      <c r="F304" s="4"/>
      <c r="G304" s="4"/>
      <c r="H304" s="1"/>
      <c r="I304" s="1"/>
      <c r="J304" s="1"/>
    </row>
    <row r="305" spans="1:10" x14ac:dyDescent="0.2">
      <c r="A305" s="1"/>
      <c r="B305" s="4"/>
      <c r="C305" s="4"/>
      <c r="D305" s="4"/>
      <c r="E305" s="4"/>
      <c r="F305" s="4"/>
      <c r="G305" s="4"/>
      <c r="H305" s="1"/>
      <c r="I305" s="1"/>
      <c r="J305" s="1"/>
    </row>
    <row r="306" spans="1:10" x14ac:dyDescent="0.2">
      <c r="A306" s="1"/>
      <c r="B306" s="4"/>
      <c r="C306" s="4"/>
      <c r="D306" s="4"/>
      <c r="E306" s="4"/>
      <c r="F306" s="4"/>
      <c r="G306" s="4"/>
      <c r="H306" s="1"/>
      <c r="I306" s="1"/>
      <c r="J306" s="1"/>
    </row>
    <row r="307" spans="1:10" x14ac:dyDescent="0.2">
      <c r="A307" s="1"/>
      <c r="B307" s="4"/>
      <c r="C307" s="4"/>
      <c r="D307" s="4"/>
      <c r="E307" s="4"/>
      <c r="F307" s="4"/>
      <c r="G307" s="4"/>
      <c r="H307" s="1"/>
      <c r="I307" s="1"/>
      <c r="J307" s="1"/>
    </row>
    <row r="308" spans="1:10" x14ac:dyDescent="0.2">
      <c r="A308" s="1"/>
      <c r="B308" s="4"/>
      <c r="C308" s="4"/>
      <c r="D308" s="4"/>
      <c r="E308" s="4"/>
      <c r="F308" s="4"/>
      <c r="G308" s="4"/>
      <c r="H308" s="1"/>
      <c r="I308" s="1"/>
      <c r="J308" s="1"/>
    </row>
    <row r="309" spans="1:10" x14ac:dyDescent="0.2">
      <c r="A309" s="1"/>
      <c r="B309" s="4"/>
      <c r="C309" s="4"/>
      <c r="D309" s="4"/>
      <c r="E309" s="4"/>
      <c r="F309" s="4"/>
      <c r="G309" s="4"/>
      <c r="H309" s="1"/>
      <c r="I309" s="1"/>
      <c r="J309" s="1"/>
    </row>
    <row r="310" spans="1:10" x14ac:dyDescent="0.2">
      <c r="A310" s="1"/>
      <c r="B310" s="4"/>
      <c r="C310" s="4"/>
      <c r="D310" s="4"/>
      <c r="E310" s="4"/>
      <c r="F310" s="4"/>
      <c r="G310" s="4"/>
      <c r="H310" s="1"/>
      <c r="I310" s="1"/>
      <c r="J310" s="1"/>
    </row>
    <row r="311" spans="1:10" x14ac:dyDescent="0.2">
      <c r="A311" s="1"/>
      <c r="B311" s="4"/>
      <c r="C311" s="4"/>
      <c r="D311" s="4"/>
      <c r="E311" s="4"/>
      <c r="F311" s="4"/>
      <c r="G311" s="4"/>
      <c r="H311" s="1"/>
      <c r="I311" s="1"/>
      <c r="J311" s="1"/>
    </row>
    <row r="312" spans="1:10" x14ac:dyDescent="0.2">
      <c r="A312" s="1"/>
      <c r="B312" s="4"/>
      <c r="C312" s="4"/>
      <c r="D312" s="4"/>
      <c r="E312" s="4"/>
      <c r="F312" s="4"/>
      <c r="G312" s="4"/>
      <c r="H312" s="1"/>
      <c r="I312" s="1"/>
      <c r="J312" s="1"/>
    </row>
    <row r="313" spans="1:10" x14ac:dyDescent="0.2">
      <c r="A313" s="1"/>
      <c r="B313" s="4"/>
      <c r="C313" s="4"/>
      <c r="D313" s="4"/>
      <c r="E313" s="4"/>
      <c r="F313" s="4"/>
      <c r="G313" s="4"/>
      <c r="H313" s="1"/>
      <c r="I313" s="1"/>
      <c r="J313" s="1"/>
    </row>
    <row r="314" spans="1:10" x14ac:dyDescent="0.2">
      <c r="A314" s="1"/>
      <c r="B314" s="4"/>
      <c r="C314" s="4"/>
      <c r="D314" s="4"/>
      <c r="E314" s="4"/>
      <c r="F314" s="4"/>
      <c r="G314" s="4"/>
      <c r="H314" s="1"/>
      <c r="I314" s="1"/>
      <c r="J314" s="1"/>
    </row>
    <row r="315" spans="1:10" x14ac:dyDescent="0.2">
      <c r="A315" s="1"/>
      <c r="B315" s="4"/>
      <c r="C315" s="4"/>
      <c r="D315" s="4"/>
      <c r="E315" s="4"/>
      <c r="F315" s="4"/>
      <c r="G315" s="4"/>
      <c r="H315" s="1"/>
      <c r="I315" s="1"/>
      <c r="J315" s="1"/>
    </row>
    <row r="316" spans="1:10" x14ac:dyDescent="0.2">
      <c r="A316" s="1"/>
      <c r="B316" s="4"/>
      <c r="C316" s="4"/>
      <c r="D316" s="4"/>
      <c r="E316" s="4"/>
      <c r="F316" s="4"/>
      <c r="G316" s="4"/>
      <c r="H316" s="1"/>
      <c r="I316" s="1"/>
      <c r="J316" s="1"/>
    </row>
    <row r="317" spans="1:10" x14ac:dyDescent="0.2">
      <c r="A317" s="1"/>
      <c r="B317" s="4"/>
      <c r="C317" s="4"/>
      <c r="D317" s="4"/>
      <c r="E317" s="4"/>
      <c r="F317" s="4"/>
      <c r="G317" s="4"/>
      <c r="H317" s="1"/>
      <c r="I317" s="1"/>
      <c r="J317" s="1"/>
    </row>
    <row r="318" spans="1:10" x14ac:dyDescent="0.2">
      <c r="A318" s="1"/>
      <c r="B318" s="4"/>
      <c r="C318" s="4"/>
      <c r="D318" s="4"/>
      <c r="E318" s="4"/>
      <c r="F318" s="4"/>
      <c r="G318" s="4"/>
      <c r="H318" s="1"/>
      <c r="I318" s="1"/>
      <c r="J318" s="1"/>
    </row>
    <row r="319" spans="1:10" x14ac:dyDescent="0.2">
      <c r="A319" s="1"/>
      <c r="B319" s="4"/>
      <c r="C319" s="4"/>
      <c r="D319" s="4"/>
      <c r="E319" s="4"/>
      <c r="F319" s="4"/>
      <c r="G319" s="4"/>
      <c r="H319" s="1"/>
      <c r="I319" s="1"/>
      <c r="J319" s="1"/>
    </row>
    <row r="320" spans="1:10" x14ac:dyDescent="0.2">
      <c r="A320" s="1"/>
      <c r="B320" s="4"/>
      <c r="C320" s="4"/>
      <c r="D320" s="4"/>
      <c r="E320" s="4"/>
      <c r="F320" s="4"/>
      <c r="G320" s="4"/>
      <c r="H320" s="1"/>
      <c r="I320" s="1"/>
      <c r="J320" s="1"/>
    </row>
    <row r="321" spans="1:10" x14ac:dyDescent="0.2">
      <c r="A321" s="1"/>
      <c r="B321" s="4"/>
      <c r="C321" s="4"/>
      <c r="D321" s="4"/>
      <c r="E321" s="4"/>
      <c r="F321" s="4"/>
      <c r="G321" s="4"/>
      <c r="H321" s="1"/>
      <c r="I321" s="1"/>
      <c r="J321" s="1"/>
    </row>
    <row r="322" spans="1:10" x14ac:dyDescent="0.2">
      <c r="A322" s="1"/>
      <c r="B322" s="4"/>
      <c r="C322" s="4"/>
      <c r="D322" s="4"/>
      <c r="E322" s="4"/>
      <c r="F322" s="4"/>
      <c r="G322" s="4"/>
      <c r="H322" s="1"/>
      <c r="I322" s="1"/>
      <c r="J322" s="1"/>
    </row>
    <row r="323" spans="1:10" x14ac:dyDescent="0.2">
      <c r="A323" s="1"/>
      <c r="B323" s="4"/>
      <c r="C323" s="4"/>
      <c r="D323" s="4"/>
      <c r="E323" s="4"/>
      <c r="F323" s="4"/>
      <c r="G323" s="4"/>
      <c r="H323" s="1"/>
      <c r="I323" s="1"/>
      <c r="J323" s="1"/>
    </row>
    <row r="324" spans="1:10" x14ac:dyDescent="0.2">
      <c r="A324" s="1"/>
      <c r="B324" s="4"/>
      <c r="C324" s="4"/>
      <c r="D324" s="4"/>
      <c r="E324" s="4"/>
      <c r="F324" s="4"/>
      <c r="G324" s="4"/>
      <c r="H324" s="1"/>
      <c r="I324" s="1"/>
      <c r="J324" s="1"/>
    </row>
    <row r="325" spans="1:10" x14ac:dyDescent="0.2">
      <c r="A325" s="1"/>
      <c r="B325" s="4"/>
      <c r="C325" s="4"/>
      <c r="D325" s="4"/>
      <c r="E325" s="4"/>
      <c r="F325" s="4"/>
      <c r="G325" s="4"/>
      <c r="H325" s="1"/>
      <c r="I325" s="1"/>
      <c r="J325" s="1"/>
    </row>
    <row r="326" spans="1:10" x14ac:dyDescent="0.2">
      <c r="A326" s="1"/>
      <c r="B326" s="4"/>
      <c r="C326" s="4"/>
      <c r="D326" s="4"/>
      <c r="E326" s="4"/>
      <c r="F326" s="4"/>
      <c r="G326" s="4"/>
      <c r="H326" s="1"/>
      <c r="I326" s="1"/>
      <c r="J326" s="1"/>
    </row>
    <row r="327" spans="1:10" x14ac:dyDescent="0.2">
      <c r="A327" s="1"/>
      <c r="B327" s="4"/>
      <c r="C327" s="4"/>
      <c r="D327" s="4"/>
      <c r="E327" s="4"/>
      <c r="F327" s="4"/>
      <c r="G327" s="4"/>
      <c r="H327" s="1"/>
      <c r="I327" s="1"/>
      <c r="J327" s="1"/>
    </row>
    <row r="328" spans="1:10" x14ac:dyDescent="0.2">
      <c r="A328" s="1"/>
      <c r="B328" s="4"/>
      <c r="C328" s="4"/>
      <c r="D328" s="4"/>
      <c r="E328" s="4"/>
      <c r="F328" s="4"/>
      <c r="G328" s="4"/>
      <c r="H328" s="1"/>
      <c r="I328" s="1"/>
      <c r="J328" s="1"/>
    </row>
    <row r="329" spans="1:10" x14ac:dyDescent="0.2">
      <c r="A329" s="1"/>
      <c r="B329" s="4"/>
      <c r="C329" s="4"/>
      <c r="D329" s="4"/>
      <c r="E329" s="4"/>
      <c r="F329" s="4"/>
      <c r="G329" s="4"/>
      <c r="H329" s="1"/>
      <c r="I329" s="1"/>
      <c r="J329" s="1"/>
    </row>
    <row r="330" spans="1:10" x14ac:dyDescent="0.2">
      <c r="A330" s="1"/>
      <c r="B330" s="4"/>
      <c r="C330" s="4"/>
      <c r="D330" s="4"/>
      <c r="E330" s="4"/>
      <c r="F330" s="4"/>
      <c r="G330" s="4"/>
      <c r="H330" s="1"/>
      <c r="I330" s="1"/>
      <c r="J330" s="1"/>
    </row>
    <row r="331" spans="1:10" x14ac:dyDescent="0.2">
      <c r="A331" s="1"/>
      <c r="B331" s="4"/>
      <c r="C331" s="4"/>
      <c r="D331" s="4"/>
      <c r="E331" s="4"/>
      <c r="F331" s="4"/>
      <c r="G331" s="4"/>
      <c r="H331" s="1"/>
      <c r="I331" s="1"/>
      <c r="J331" s="1"/>
    </row>
    <row r="332" spans="1:10" x14ac:dyDescent="0.2">
      <c r="A332" s="1"/>
      <c r="B332" s="4"/>
      <c r="C332" s="4"/>
      <c r="D332" s="4"/>
      <c r="E332" s="4"/>
      <c r="F332" s="4"/>
      <c r="G332" s="4"/>
      <c r="H332" s="1"/>
      <c r="I332" s="1"/>
      <c r="J332" s="1"/>
    </row>
    <row r="333" spans="1:10" x14ac:dyDescent="0.2">
      <c r="A333" s="1"/>
      <c r="B333" s="4"/>
      <c r="C333" s="4"/>
      <c r="D333" s="4"/>
      <c r="E333" s="4"/>
      <c r="F333" s="4"/>
      <c r="G333" s="4"/>
      <c r="H333" s="1"/>
      <c r="I333" s="1"/>
      <c r="J333" s="1"/>
    </row>
    <row r="334" spans="1:10" x14ac:dyDescent="0.2">
      <c r="A334" s="1"/>
      <c r="B334" s="4"/>
      <c r="C334" s="4"/>
      <c r="D334" s="4"/>
      <c r="E334" s="4"/>
      <c r="F334" s="4"/>
      <c r="G334" s="4"/>
      <c r="H334" s="1"/>
      <c r="I334" s="1"/>
      <c r="J334" s="1"/>
    </row>
    <row r="335" spans="1:10" x14ac:dyDescent="0.2">
      <c r="A335" s="1"/>
      <c r="B335" s="4"/>
      <c r="C335" s="4"/>
      <c r="D335" s="4"/>
      <c r="E335" s="4"/>
      <c r="F335" s="4"/>
      <c r="G335" s="4"/>
      <c r="H335" s="1"/>
      <c r="I335" s="1"/>
      <c r="J335" s="1"/>
    </row>
    <row r="336" spans="1:10" x14ac:dyDescent="0.2">
      <c r="A336" s="1"/>
      <c r="B336" s="4"/>
      <c r="C336" s="4"/>
      <c r="D336" s="4"/>
      <c r="E336" s="4"/>
      <c r="F336" s="4"/>
      <c r="G336" s="4"/>
      <c r="H336" s="1"/>
      <c r="I336" s="1"/>
      <c r="J336" s="1"/>
    </row>
    <row r="337" spans="1:10" x14ac:dyDescent="0.2">
      <c r="A337" s="1"/>
      <c r="B337" s="4"/>
      <c r="C337" s="4"/>
      <c r="D337" s="4"/>
      <c r="E337" s="4"/>
      <c r="F337" s="4"/>
      <c r="G337" s="4"/>
      <c r="H337" s="1"/>
      <c r="I337" s="1"/>
      <c r="J337" s="1"/>
    </row>
    <row r="338" spans="1:10" x14ac:dyDescent="0.2">
      <c r="A338" s="1"/>
      <c r="B338" s="4"/>
      <c r="C338" s="4"/>
      <c r="D338" s="4"/>
      <c r="E338" s="4"/>
      <c r="F338" s="4"/>
      <c r="G338" s="4"/>
      <c r="H338" s="1"/>
      <c r="I338" s="1"/>
      <c r="J338" s="1"/>
    </row>
    <row r="339" spans="1:10" x14ac:dyDescent="0.2">
      <c r="A339" s="1"/>
      <c r="B339" s="4"/>
      <c r="C339" s="4"/>
      <c r="D339" s="4"/>
      <c r="E339" s="4"/>
      <c r="F339" s="4"/>
      <c r="G339" s="4"/>
      <c r="H339" s="1"/>
      <c r="I339" s="1"/>
      <c r="J339" s="1"/>
    </row>
    <row r="340" spans="1:10" x14ac:dyDescent="0.2">
      <c r="A340" s="1"/>
      <c r="B340" s="4"/>
      <c r="C340" s="4"/>
      <c r="D340" s="4"/>
      <c r="E340" s="4"/>
      <c r="F340" s="4"/>
      <c r="G340" s="4"/>
      <c r="H340" s="1"/>
      <c r="I340" s="1"/>
      <c r="J340" s="1"/>
    </row>
    <row r="341" spans="1:10" x14ac:dyDescent="0.2">
      <c r="A341" s="1"/>
      <c r="B341" s="4"/>
      <c r="C341" s="4"/>
      <c r="D341" s="4"/>
      <c r="E341" s="4"/>
      <c r="F341" s="4"/>
      <c r="G341" s="4"/>
      <c r="H341" s="1"/>
      <c r="I341" s="1"/>
      <c r="J341" s="1"/>
    </row>
    <row r="342" spans="1:10" x14ac:dyDescent="0.2">
      <c r="A342" s="1"/>
      <c r="B342" s="4"/>
      <c r="C342" s="4"/>
      <c r="D342" s="4"/>
      <c r="E342" s="4"/>
      <c r="F342" s="4"/>
      <c r="G342" s="4"/>
      <c r="H342" s="1"/>
      <c r="I342" s="1"/>
      <c r="J342" s="1"/>
    </row>
    <row r="343" spans="1:10" x14ac:dyDescent="0.2">
      <c r="A343" s="1"/>
      <c r="B343" s="4"/>
      <c r="C343" s="4"/>
      <c r="D343" s="4"/>
      <c r="E343" s="4"/>
      <c r="F343" s="4"/>
      <c r="G343" s="4"/>
      <c r="H343" s="1"/>
      <c r="I343" s="1"/>
      <c r="J343" s="1"/>
    </row>
    <row r="344" spans="1:10" x14ac:dyDescent="0.2">
      <c r="A344" s="1"/>
      <c r="B344" s="4"/>
      <c r="C344" s="4"/>
      <c r="D344" s="4"/>
      <c r="E344" s="4"/>
      <c r="F344" s="4"/>
      <c r="G344" s="4"/>
      <c r="H344" s="1"/>
      <c r="I344" s="1"/>
      <c r="J344" s="1"/>
    </row>
    <row r="345" spans="1:10" x14ac:dyDescent="0.2">
      <c r="A345" s="1"/>
      <c r="B345" s="4"/>
      <c r="C345" s="4"/>
      <c r="D345" s="4"/>
      <c r="E345" s="4"/>
      <c r="F345" s="4"/>
      <c r="G345" s="4"/>
      <c r="H345" s="1"/>
      <c r="I345" s="1"/>
      <c r="J345" s="1"/>
    </row>
    <row r="346" spans="1:10" x14ac:dyDescent="0.2">
      <c r="A346" s="1"/>
      <c r="B346" s="4"/>
      <c r="C346" s="4"/>
      <c r="D346" s="4"/>
      <c r="E346" s="4"/>
      <c r="F346" s="4"/>
      <c r="G346" s="4"/>
      <c r="H346" s="1"/>
      <c r="I346" s="1"/>
      <c r="J346" s="1"/>
    </row>
    <row r="347" spans="1:10" x14ac:dyDescent="0.2">
      <c r="A347" s="1"/>
      <c r="B347" s="4"/>
      <c r="C347" s="4"/>
      <c r="D347" s="4"/>
      <c r="E347" s="4"/>
      <c r="F347" s="4"/>
      <c r="G347" s="4"/>
      <c r="H347" s="1"/>
      <c r="I347" s="1"/>
      <c r="J347" s="1"/>
    </row>
    <row r="348" spans="1:10" x14ac:dyDescent="0.2">
      <c r="A348" s="1"/>
      <c r="B348" s="4"/>
      <c r="C348" s="4"/>
      <c r="D348" s="4"/>
      <c r="E348" s="4"/>
      <c r="F348" s="4"/>
      <c r="G348" s="4"/>
      <c r="H348" s="1"/>
      <c r="I348" s="1"/>
      <c r="J348" s="1"/>
    </row>
    <row r="349" spans="1:10" x14ac:dyDescent="0.2">
      <c r="A349" s="1"/>
      <c r="B349" s="4"/>
      <c r="C349" s="4"/>
      <c r="D349" s="4"/>
      <c r="E349" s="4"/>
      <c r="F349" s="4"/>
      <c r="G349" s="4"/>
      <c r="H349" s="1"/>
      <c r="I349" s="1"/>
      <c r="J349" s="1"/>
    </row>
    <row r="350" spans="1:10" x14ac:dyDescent="0.2">
      <c r="A350" s="1"/>
      <c r="B350" s="4"/>
      <c r="C350" s="4"/>
      <c r="D350" s="4"/>
      <c r="E350" s="4"/>
      <c r="F350" s="4"/>
      <c r="G350" s="4"/>
      <c r="H350" s="1"/>
      <c r="I350" s="1"/>
      <c r="J350" s="1"/>
    </row>
    <row r="351" spans="1:10" x14ac:dyDescent="0.2">
      <c r="A351" s="1"/>
      <c r="B351" s="4"/>
      <c r="C351" s="4"/>
      <c r="D351" s="4"/>
      <c r="E351" s="4"/>
      <c r="F351" s="4"/>
      <c r="G351" s="4"/>
      <c r="H351" s="1"/>
      <c r="I351" s="1"/>
      <c r="J351" s="1"/>
    </row>
    <row r="352" spans="1:10" x14ac:dyDescent="0.2">
      <c r="A352" s="1"/>
      <c r="B352" s="4"/>
      <c r="C352" s="4"/>
      <c r="D352" s="4"/>
      <c r="E352" s="4"/>
      <c r="F352" s="4"/>
      <c r="G352" s="4"/>
      <c r="H352" s="1"/>
      <c r="I352" s="1"/>
      <c r="J352" s="1"/>
    </row>
    <row r="353" spans="1:10" x14ac:dyDescent="0.2">
      <c r="A353" s="1"/>
      <c r="B353" s="4"/>
      <c r="C353" s="4"/>
      <c r="D353" s="4"/>
      <c r="E353" s="4"/>
      <c r="F353" s="4"/>
      <c r="G353" s="4"/>
      <c r="H353" s="1"/>
      <c r="I353" s="1"/>
      <c r="J353" s="1"/>
    </row>
    <row r="354" spans="1:10" x14ac:dyDescent="0.2">
      <c r="A354" s="1"/>
      <c r="B354" s="4"/>
      <c r="C354" s="4"/>
      <c r="D354" s="4"/>
      <c r="E354" s="4"/>
      <c r="F354" s="4"/>
      <c r="G354" s="4"/>
      <c r="H354" s="1"/>
      <c r="I354" s="1"/>
      <c r="J354" s="1"/>
    </row>
    <row r="355" spans="1:10" x14ac:dyDescent="0.2">
      <c r="A355" s="1"/>
      <c r="B355" s="4"/>
      <c r="C355" s="4"/>
      <c r="D355" s="4"/>
      <c r="E355" s="4"/>
      <c r="F355" s="4"/>
      <c r="G355" s="4"/>
      <c r="H355" s="1"/>
      <c r="I355" s="1"/>
      <c r="J355" s="1"/>
    </row>
    <row r="356" spans="1:10" x14ac:dyDescent="0.2">
      <c r="A356" s="1"/>
      <c r="B356" s="4"/>
      <c r="C356" s="4"/>
      <c r="D356" s="4"/>
      <c r="E356" s="4"/>
      <c r="F356" s="4"/>
      <c r="G356" s="4"/>
      <c r="H356" s="1"/>
      <c r="I356" s="1"/>
      <c r="J356" s="1"/>
    </row>
    <row r="357" spans="1:10" x14ac:dyDescent="0.2">
      <c r="A357" s="1"/>
      <c r="B357" s="4"/>
      <c r="C357" s="4"/>
      <c r="D357" s="4"/>
      <c r="E357" s="4"/>
      <c r="F357" s="4"/>
      <c r="G357" s="4"/>
      <c r="H357" s="1"/>
      <c r="I357" s="1"/>
      <c r="J357" s="1"/>
    </row>
    <row r="358" spans="1:10" x14ac:dyDescent="0.2">
      <c r="A358" s="1"/>
      <c r="B358" s="4"/>
      <c r="C358" s="4"/>
      <c r="D358" s="4"/>
      <c r="E358" s="4"/>
      <c r="F358" s="4"/>
      <c r="G358" s="4"/>
      <c r="H358" s="1"/>
      <c r="I358" s="1"/>
      <c r="J358" s="1"/>
    </row>
    <row r="359" spans="1:10" x14ac:dyDescent="0.2">
      <c r="A359" s="1"/>
      <c r="B359" s="4"/>
      <c r="C359" s="4"/>
      <c r="D359" s="4"/>
      <c r="E359" s="4"/>
      <c r="F359" s="4"/>
      <c r="G359" s="4"/>
      <c r="H359" s="1"/>
      <c r="I359" s="1"/>
      <c r="J359" s="1"/>
    </row>
    <row r="360" spans="1:10" x14ac:dyDescent="0.2">
      <c r="A360" s="1"/>
      <c r="B360" s="4"/>
      <c r="C360" s="4"/>
      <c r="D360" s="4"/>
      <c r="E360" s="4"/>
      <c r="F360" s="4"/>
      <c r="G360" s="4"/>
      <c r="H360" s="1"/>
      <c r="I360" s="1"/>
      <c r="J360" s="1"/>
    </row>
    <row r="361" spans="1:10" x14ac:dyDescent="0.2">
      <c r="A361" s="1"/>
      <c r="B361" s="4"/>
      <c r="C361" s="4"/>
      <c r="D361" s="4"/>
      <c r="E361" s="4"/>
      <c r="F361" s="4"/>
      <c r="G361" s="4"/>
      <c r="H361" s="1"/>
      <c r="I361" s="1"/>
      <c r="J361" s="1"/>
    </row>
    <row r="362" spans="1:10" x14ac:dyDescent="0.2">
      <c r="A362" s="1"/>
      <c r="B362" s="4"/>
      <c r="C362" s="4"/>
      <c r="D362" s="4"/>
      <c r="E362" s="4"/>
      <c r="F362" s="4"/>
      <c r="G362" s="4"/>
      <c r="H362" s="1"/>
      <c r="I362" s="1"/>
      <c r="J362" s="1"/>
    </row>
    <row r="363" spans="1:10" x14ac:dyDescent="0.2">
      <c r="A363" s="1"/>
      <c r="B363" s="4"/>
      <c r="C363" s="4"/>
      <c r="D363" s="4"/>
      <c r="E363" s="4"/>
      <c r="F363" s="4"/>
      <c r="G363" s="4"/>
      <c r="H363" s="1"/>
      <c r="I363" s="1"/>
      <c r="J363" s="1"/>
    </row>
    <row r="364" spans="1:10" x14ac:dyDescent="0.2">
      <c r="A364" s="1"/>
      <c r="B364" s="4"/>
      <c r="C364" s="4"/>
      <c r="D364" s="4"/>
      <c r="E364" s="4"/>
      <c r="F364" s="4"/>
      <c r="G364" s="4"/>
      <c r="H364" s="1"/>
      <c r="I364" s="1"/>
      <c r="J364" s="1"/>
    </row>
    <row r="365" spans="1:10" x14ac:dyDescent="0.2">
      <c r="A365" s="1"/>
      <c r="B365" s="4"/>
      <c r="C365" s="4"/>
      <c r="D365" s="4"/>
      <c r="E365" s="4"/>
      <c r="F365" s="4"/>
      <c r="G365" s="4"/>
      <c r="H365" s="1"/>
      <c r="I365" s="1"/>
      <c r="J365" s="1"/>
    </row>
    <row r="366" spans="1:10" x14ac:dyDescent="0.2">
      <c r="A366" s="1"/>
      <c r="B366" s="4"/>
      <c r="C366" s="4"/>
      <c r="D366" s="4"/>
      <c r="E366" s="4"/>
      <c r="F366" s="4"/>
      <c r="G366" s="4"/>
      <c r="H366" s="1"/>
      <c r="I366" s="1"/>
      <c r="J366" s="1"/>
    </row>
    <row r="367" spans="1:10" x14ac:dyDescent="0.2">
      <c r="A367" s="1"/>
      <c r="B367" s="4"/>
      <c r="C367" s="4"/>
      <c r="D367" s="4"/>
      <c r="E367" s="4"/>
      <c r="F367" s="4"/>
      <c r="G367" s="4"/>
      <c r="H367" s="1"/>
      <c r="I367" s="1"/>
      <c r="J367" s="1"/>
    </row>
    <row r="368" spans="1:10" x14ac:dyDescent="0.2">
      <c r="A368" s="1"/>
      <c r="B368" s="4"/>
      <c r="C368" s="4"/>
      <c r="D368" s="4"/>
      <c r="E368" s="4"/>
      <c r="F368" s="4"/>
      <c r="G368" s="4"/>
      <c r="H368" s="1"/>
      <c r="I368" s="1"/>
      <c r="J368" s="1"/>
    </row>
    <row r="369" spans="1:10" x14ac:dyDescent="0.2">
      <c r="A369" s="1"/>
      <c r="B369" s="4"/>
      <c r="C369" s="4"/>
      <c r="D369" s="4"/>
      <c r="E369" s="4"/>
      <c r="F369" s="4"/>
      <c r="G369" s="4"/>
      <c r="H369" s="1"/>
      <c r="I369" s="1"/>
      <c r="J369" s="1"/>
    </row>
    <row r="370" spans="1:10" x14ac:dyDescent="0.2">
      <c r="A370" s="1"/>
      <c r="B370" s="4"/>
      <c r="C370" s="4"/>
      <c r="D370" s="4"/>
      <c r="E370" s="4"/>
      <c r="F370" s="4"/>
      <c r="G370" s="4"/>
      <c r="H370" s="1"/>
      <c r="I370" s="1"/>
      <c r="J370" s="1"/>
    </row>
    <row r="371" spans="1:10" x14ac:dyDescent="0.2">
      <c r="A371" s="1"/>
      <c r="B371" s="4"/>
      <c r="C371" s="4"/>
      <c r="D371" s="4"/>
      <c r="E371" s="4"/>
      <c r="F371" s="4"/>
      <c r="G371" s="4"/>
      <c r="H371" s="1"/>
      <c r="I371" s="1"/>
      <c r="J371" s="1"/>
    </row>
    <row r="372" spans="1:10" x14ac:dyDescent="0.2">
      <c r="A372" s="1"/>
      <c r="B372" s="4"/>
      <c r="C372" s="4"/>
      <c r="D372" s="4"/>
      <c r="E372" s="4"/>
      <c r="F372" s="4"/>
      <c r="G372" s="4"/>
      <c r="H372" s="1"/>
      <c r="I372" s="1"/>
      <c r="J372" s="1"/>
    </row>
    <row r="373" spans="1:10" x14ac:dyDescent="0.2">
      <c r="A373" s="1"/>
      <c r="B373" s="4"/>
      <c r="C373" s="4"/>
      <c r="D373" s="4"/>
      <c r="E373" s="4"/>
      <c r="F373" s="4"/>
      <c r="G373" s="4"/>
      <c r="H373" s="1"/>
      <c r="I373" s="1"/>
      <c r="J373" s="1"/>
    </row>
    <row r="374" spans="1:10" x14ac:dyDescent="0.2">
      <c r="A374" s="1"/>
      <c r="B374" s="4"/>
      <c r="C374" s="4"/>
      <c r="D374" s="4"/>
      <c r="E374" s="4"/>
      <c r="F374" s="4"/>
      <c r="G374" s="4"/>
      <c r="H374" s="1"/>
      <c r="I374" s="1"/>
      <c r="J374" s="1"/>
    </row>
    <row r="375" spans="1:10" x14ac:dyDescent="0.2">
      <c r="A375" s="1"/>
      <c r="B375" s="4"/>
      <c r="C375" s="4"/>
      <c r="D375" s="4"/>
      <c r="E375" s="4"/>
      <c r="F375" s="4"/>
      <c r="G375" s="4"/>
      <c r="H375" s="1"/>
      <c r="I375" s="1"/>
      <c r="J375" s="1"/>
    </row>
    <row r="376" spans="1:10" x14ac:dyDescent="0.2">
      <c r="A376" s="1"/>
      <c r="B376" s="4"/>
      <c r="C376" s="4"/>
      <c r="D376" s="4"/>
      <c r="E376" s="4"/>
      <c r="F376" s="4"/>
      <c r="G376" s="4"/>
      <c r="H376" s="1"/>
      <c r="I376" s="1"/>
      <c r="J376" s="1"/>
    </row>
    <row r="377" spans="1:10" x14ac:dyDescent="0.2">
      <c r="A377" s="1"/>
      <c r="B377" s="4"/>
      <c r="C377" s="4"/>
      <c r="D377" s="4"/>
      <c r="E377" s="4"/>
      <c r="F377" s="4"/>
      <c r="G377" s="4"/>
      <c r="H377" s="1"/>
      <c r="I377" s="1"/>
      <c r="J377" s="1"/>
    </row>
    <row r="378" spans="1:10" x14ac:dyDescent="0.2">
      <c r="A378" s="1"/>
      <c r="B378" s="4"/>
      <c r="C378" s="4"/>
      <c r="D378" s="4"/>
      <c r="E378" s="4"/>
      <c r="F378" s="4"/>
      <c r="G378" s="4"/>
      <c r="H378" s="1"/>
      <c r="I378" s="1"/>
      <c r="J378" s="1"/>
    </row>
    <row r="379" spans="1:10" x14ac:dyDescent="0.2">
      <c r="A379" s="1"/>
      <c r="B379" s="4"/>
      <c r="C379" s="4"/>
      <c r="D379" s="4"/>
      <c r="E379" s="4"/>
      <c r="F379" s="4"/>
      <c r="G379" s="4"/>
      <c r="H379" s="1"/>
      <c r="I379" s="1"/>
      <c r="J379" s="1"/>
    </row>
    <row r="380" spans="1:10" x14ac:dyDescent="0.2">
      <c r="A380" s="1"/>
      <c r="B380" s="4"/>
      <c r="C380" s="4"/>
      <c r="D380" s="4"/>
      <c r="E380" s="4"/>
      <c r="F380" s="4"/>
      <c r="G380" s="4"/>
      <c r="H380" s="1"/>
      <c r="I380" s="1"/>
      <c r="J380" s="1"/>
    </row>
    <row r="381" spans="1:10" x14ac:dyDescent="0.2">
      <c r="A381" s="1"/>
      <c r="B381" s="4"/>
      <c r="C381" s="4"/>
      <c r="D381" s="4"/>
      <c r="E381" s="4"/>
      <c r="F381" s="4"/>
      <c r="G381" s="4"/>
      <c r="H381" s="1"/>
      <c r="I381" s="1"/>
      <c r="J381" s="1"/>
    </row>
    <row r="382" spans="1:10" x14ac:dyDescent="0.2">
      <c r="A382" s="1"/>
      <c r="B382" s="4"/>
      <c r="C382" s="4"/>
      <c r="D382" s="4"/>
      <c r="E382" s="4"/>
      <c r="F382" s="4"/>
      <c r="G382" s="4"/>
      <c r="H382" s="1"/>
      <c r="I382" s="1"/>
      <c r="J382" s="1"/>
    </row>
    <row r="383" spans="1:10" x14ac:dyDescent="0.2">
      <c r="A383" s="1"/>
      <c r="B383" s="4"/>
      <c r="C383" s="4"/>
      <c r="D383" s="4"/>
      <c r="E383" s="4"/>
      <c r="F383" s="4"/>
      <c r="G383" s="4"/>
      <c r="H383" s="1"/>
      <c r="I383" s="1"/>
      <c r="J383" s="1"/>
    </row>
    <row r="384" spans="1:10" x14ac:dyDescent="0.2">
      <c r="A384" s="1"/>
      <c r="B384" s="4"/>
      <c r="C384" s="4"/>
      <c r="D384" s="4"/>
      <c r="E384" s="4"/>
      <c r="F384" s="4"/>
      <c r="G384" s="4"/>
      <c r="H384" s="1"/>
      <c r="I384" s="1"/>
      <c r="J384" s="1"/>
    </row>
    <row r="385" spans="1:10" x14ac:dyDescent="0.2">
      <c r="A385" s="1"/>
      <c r="B385" s="4"/>
      <c r="C385" s="4"/>
      <c r="D385" s="4"/>
      <c r="E385" s="4"/>
      <c r="F385" s="4"/>
      <c r="G385" s="4"/>
      <c r="H385" s="1"/>
      <c r="I385" s="1"/>
      <c r="J385" s="1"/>
    </row>
    <row r="386" spans="1:10" x14ac:dyDescent="0.2">
      <c r="A386" s="1"/>
      <c r="B386" s="4"/>
      <c r="C386" s="4"/>
      <c r="D386" s="4"/>
      <c r="E386" s="4"/>
      <c r="F386" s="4"/>
      <c r="G386" s="4"/>
      <c r="H386" s="1"/>
      <c r="I386" s="1"/>
      <c r="J386" s="1"/>
    </row>
    <row r="387" spans="1:10" x14ac:dyDescent="0.2">
      <c r="A387" s="1"/>
      <c r="B387" s="4"/>
      <c r="C387" s="4"/>
      <c r="D387" s="4"/>
      <c r="E387" s="4"/>
      <c r="F387" s="4"/>
      <c r="G387" s="4"/>
      <c r="H387" s="1"/>
      <c r="I387" s="1"/>
      <c r="J387" s="1"/>
    </row>
    <row r="388" spans="1:10" x14ac:dyDescent="0.2">
      <c r="A388" s="1"/>
      <c r="B388" s="4"/>
      <c r="C388" s="4"/>
      <c r="D388" s="4"/>
      <c r="E388" s="4"/>
      <c r="F388" s="4"/>
      <c r="G388" s="4"/>
      <c r="H388" s="1"/>
      <c r="I388" s="1"/>
      <c r="J388" s="1"/>
    </row>
    <row r="389" spans="1:10" x14ac:dyDescent="0.2">
      <c r="A389" s="1"/>
      <c r="B389" s="4"/>
      <c r="C389" s="4"/>
      <c r="D389" s="4"/>
      <c r="E389" s="4"/>
      <c r="F389" s="4"/>
      <c r="G389" s="4"/>
      <c r="H389" s="1"/>
      <c r="I389" s="1"/>
      <c r="J389" s="1"/>
    </row>
    <row r="390" spans="1:10" x14ac:dyDescent="0.2">
      <c r="A390" s="1"/>
      <c r="B390" s="4"/>
      <c r="C390" s="4"/>
      <c r="D390" s="4"/>
      <c r="E390" s="4"/>
      <c r="F390" s="4"/>
      <c r="G390" s="4"/>
      <c r="H390" s="1"/>
      <c r="I390" s="1"/>
      <c r="J390" s="1"/>
    </row>
    <row r="391" spans="1:10" x14ac:dyDescent="0.2">
      <c r="A391" s="1"/>
      <c r="B391" s="4"/>
      <c r="C391" s="4"/>
      <c r="D391" s="4"/>
      <c r="E391" s="4"/>
      <c r="F391" s="4"/>
      <c r="G391" s="4"/>
      <c r="H391" s="1"/>
      <c r="I391" s="1"/>
      <c r="J391" s="1"/>
    </row>
    <row r="392" spans="1:10" x14ac:dyDescent="0.2">
      <c r="A392" s="1"/>
      <c r="B392" s="4"/>
      <c r="C392" s="4"/>
      <c r="D392" s="4"/>
      <c r="E392" s="4"/>
      <c r="F392" s="4"/>
      <c r="G392" s="4"/>
      <c r="H392" s="1"/>
      <c r="I392" s="1"/>
      <c r="J392" s="1"/>
    </row>
    <row r="393" spans="1:10" x14ac:dyDescent="0.2">
      <c r="A393" s="1"/>
      <c r="B393" s="4"/>
      <c r="C393" s="4"/>
      <c r="D393" s="4"/>
      <c r="E393" s="4"/>
      <c r="F393" s="4"/>
      <c r="G393" s="4"/>
      <c r="H393" s="1"/>
      <c r="I393" s="1"/>
      <c r="J393" s="1"/>
    </row>
    <row r="394" spans="1:10" x14ac:dyDescent="0.2">
      <c r="A394" s="1"/>
      <c r="B394" s="4"/>
      <c r="C394" s="4"/>
      <c r="D394" s="4"/>
      <c r="E394" s="4"/>
      <c r="F394" s="4"/>
      <c r="G394" s="4"/>
      <c r="H394" s="1"/>
      <c r="I394" s="1"/>
      <c r="J394" s="1"/>
    </row>
    <row r="395" spans="1:10" x14ac:dyDescent="0.2">
      <c r="A395" s="1"/>
      <c r="B395" s="4"/>
      <c r="C395" s="4"/>
      <c r="D395" s="4"/>
      <c r="E395" s="4"/>
      <c r="F395" s="4"/>
      <c r="G395" s="4"/>
      <c r="H395" s="1"/>
      <c r="I395" s="1"/>
      <c r="J395" s="1"/>
    </row>
    <row r="396" spans="1:10" x14ac:dyDescent="0.2">
      <c r="A396" s="1"/>
      <c r="B396" s="4"/>
      <c r="C396" s="4"/>
      <c r="D396" s="4"/>
      <c r="E396" s="4"/>
      <c r="F396" s="4"/>
      <c r="G396" s="4"/>
      <c r="H396" s="1"/>
      <c r="I396" s="1"/>
      <c r="J396" s="1"/>
    </row>
    <row r="397" spans="1:10" x14ac:dyDescent="0.2">
      <c r="A397" s="1"/>
      <c r="B397" s="4"/>
      <c r="C397" s="4"/>
      <c r="D397" s="4"/>
      <c r="E397" s="4"/>
      <c r="F397" s="4"/>
      <c r="G397" s="4"/>
      <c r="H397" s="1"/>
      <c r="I397" s="1"/>
      <c r="J397" s="1"/>
    </row>
    <row r="398" spans="1:10" x14ac:dyDescent="0.2">
      <c r="A398" s="1"/>
      <c r="B398" s="4"/>
      <c r="C398" s="4"/>
      <c r="D398" s="4"/>
      <c r="E398" s="4"/>
      <c r="F398" s="4"/>
      <c r="G398" s="4"/>
      <c r="H398" s="1"/>
      <c r="I398" s="1"/>
      <c r="J398" s="1"/>
    </row>
    <row r="399" spans="1:10" x14ac:dyDescent="0.2">
      <c r="A399" s="1"/>
      <c r="B399" s="4"/>
      <c r="C399" s="4"/>
      <c r="D399" s="4"/>
      <c r="E399" s="4"/>
      <c r="F399" s="4"/>
      <c r="G399" s="4"/>
      <c r="H399" s="1"/>
      <c r="I399" s="1"/>
      <c r="J399" s="1"/>
    </row>
    <row r="400" spans="1:10" x14ac:dyDescent="0.2">
      <c r="A400" s="1"/>
      <c r="B400" s="4"/>
      <c r="C400" s="4"/>
      <c r="D400" s="4"/>
      <c r="E400" s="4"/>
      <c r="F400" s="4"/>
      <c r="G400" s="4"/>
      <c r="H400" s="1"/>
      <c r="I400" s="1"/>
      <c r="J400" s="1"/>
    </row>
    <row r="401" spans="1:10" x14ac:dyDescent="0.2">
      <c r="A401" s="1"/>
      <c r="B401" s="4"/>
      <c r="C401" s="4"/>
      <c r="D401" s="4"/>
      <c r="E401" s="4"/>
      <c r="F401" s="4"/>
      <c r="G401" s="4"/>
      <c r="H401" s="1"/>
      <c r="I401" s="1"/>
      <c r="J401" s="1"/>
    </row>
    <row r="402" spans="1:10" x14ac:dyDescent="0.2">
      <c r="A402" s="1"/>
      <c r="B402" s="4"/>
      <c r="C402" s="4"/>
      <c r="D402" s="4"/>
      <c r="E402" s="4"/>
      <c r="F402" s="4"/>
      <c r="G402" s="4"/>
      <c r="H402" s="1"/>
      <c r="I402" s="1"/>
      <c r="J402" s="1"/>
    </row>
    <row r="403" spans="1:10" x14ac:dyDescent="0.2">
      <c r="A403" s="1"/>
      <c r="B403" s="4"/>
      <c r="C403" s="4"/>
      <c r="D403" s="4"/>
      <c r="E403" s="4"/>
      <c r="F403" s="4"/>
      <c r="G403" s="4"/>
      <c r="H403" s="1"/>
      <c r="I403" s="1"/>
      <c r="J403" s="1"/>
    </row>
    <row r="404" spans="1:10" x14ac:dyDescent="0.2">
      <c r="A404" s="1"/>
      <c r="B404" s="4"/>
      <c r="C404" s="4"/>
      <c r="D404" s="4"/>
      <c r="E404" s="4"/>
      <c r="F404" s="4"/>
      <c r="G404" s="4"/>
      <c r="H404" s="1"/>
      <c r="I404" s="1"/>
      <c r="J404" s="1"/>
    </row>
    <row r="405" spans="1:10" x14ac:dyDescent="0.2">
      <c r="A405" s="1"/>
      <c r="B405" s="4"/>
      <c r="C405" s="4"/>
      <c r="D405" s="4"/>
      <c r="E405" s="4"/>
      <c r="F405" s="4"/>
      <c r="G405" s="4"/>
      <c r="H405" s="1"/>
      <c r="I405" s="1"/>
      <c r="J405" s="1"/>
    </row>
    <row r="406" spans="1:10" x14ac:dyDescent="0.2">
      <c r="A406" s="1"/>
      <c r="B406" s="4"/>
      <c r="C406" s="4"/>
      <c r="D406" s="4"/>
      <c r="E406" s="4"/>
      <c r="F406" s="4"/>
      <c r="G406" s="4"/>
      <c r="H406" s="1"/>
      <c r="I406" s="1"/>
      <c r="J406" s="1"/>
    </row>
    <row r="407" spans="1:10" x14ac:dyDescent="0.2">
      <c r="A407" s="1"/>
      <c r="B407" s="4"/>
      <c r="C407" s="4"/>
      <c r="D407" s="4"/>
      <c r="E407" s="4"/>
      <c r="F407" s="4"/>
      <c r="G407" s="4"/>
      <c r="H407" s="1"/>
      <c r="I407" s="1"/>
      <c r="J407" s="1"/>
    </row>
    <row r="408" spans="1:10" x14ac:dyDescent="0.2">
      <c r="A408" s="1"/>
      <c r="B408" s="4"/>
      <c r="C408" s="4"/>
      <c r="D408" s="4"/>
      <c r="E408" s="4"/>
      <c r="F408" s="4"/>
      <c r="G408" s="4"/>
      <c r="H408" s="1"/>
      <c r="I408" s="1"/>
      <c r="J408" s="1"/>
    </row>
    <row r="409" spans="1:10" x14ac:dyDescent="0.2">
      <c r="A409" s="1"/>
      <c r="B409" s="4"/>
      <c r="C409" s="4"/>
      <c r="D409" s="4"/>
      <c r="E409" s="4"/>
      <c r="F409" s="4"/>
      <c r="G409" s="4"/>
      <c r="H409" s="1"/>
      <c r="I409" s="1"/>
      <c r="J409" s="1"/>
    </row>
    <row r="410" spans="1:10" x14ac:dyDescent="0.2">
      <c r="A410" s="1"/>
      <c r="B410" s="4"/>
      <c r="C410" s="4"/>
      <c r="D410" s="4"/>
      <c r="E410" s="4"/>
      <c r="F410" s="4"/>
      <c r="G410" s="4"/>
      <c r="H410" s="1"/>
      <c r="I410" s="1"/>
      <c r="J410" s="1"/>
    </row>
    <row r="411" spans="1:10" x14ac:dyDescent="0.2">
      <c r="A411" s="1"/>
      <c r="B411" s="4"/>
      <c r="C411" s="4"/>
      <c r="D411" s="4"/>
      <c r="E411" s="4"/>
      <c r="F411" s="4"/>
      <c r="G411" s="4"/>
      <c r="H411" s="1"/>
      <c r="I411" s="1"/>
      <c r="J411" s="1"/>
    </row>
    <row r="412" spans="1:10" x14ac:dyDescent="0.2">
      <c r="A412" s="1"/>
      <c r="B412" s="4"/>
      <c r="C412" s="4"/>
      <c r="D412" s="4"/>
      <c r="E412" s="4"/>
      <c r="F412" s="4"/>
      <c r="G412" s="4"/>
      <c r="H412" s="1"/>
      <c r="I412" s="1"/>
      <c r="J412" s="1"/>
    </row>
    <row r="413" spans="1:10" x14ac:dyDescent="0.2">
      <c r="A413" s="1"/>
      <c r="B413" s="4"/>
      <c r="C413" s="4"/>
      <c r="D413" s="4"/>
      <c r="E413" s="4"/>
      <c r="F413" s="4"/>
      <c r="G413" s="4"/>
      <c r="H413" s="1"/>
      <c r="I413" s="1"/>
      <c r="J413" s="1"/>
    </row>
    <row r="414" spans="1:10" x14ac:dyDescent="0.2">
      <c r="A414" s="1"/>
      <c r="B414" s="4"/>
      <c r="C414" s="4"/>
      <c r="D414" s="4"/>
      <c r="E414" s="4"/>
      <c r="F414" s="4"/>
      <c r="G414" s="4"/>
      <c r="H414" s="1"/>
      <c r="I414" s="1"/>
      <c r="J414" s="1"/>
    </row>
    <row r="415" spans="1:10" x14ac:dyDescent="0.2">
      <c r="A415" s="1"/>
      <c r="B415" s="4"/>
      <c r="C415" s="4"/>
      <c r="D415" s="4"/>
      <c r="E415" s="4"/>
      <c r="F415" s="4"/>
      <c r="G415" s="4"/>
      <c r="H415" s="1"/>
      <c r="I415" s="1"/>
      <c r="J415" s="1"/>
    </row>
    <row r="416" spans="1:10" x14ac:dyDescent="0.2">
      <c r="A416" s="1"/>
      <c r="B416" s="4"/>
      <c r="C416" s="4"/>
      <c r="D416" s="4"/>
      <c r="E416" s="4"/>
      <c r="F416" s="4"/>
      <c r="G416" s="4"/>
      <c r="H416" s="1"/>
      <c r="I416" s="1"/>
      <c r="J416" s="1"/>
    </row>
    <row r="417" spans="1:10" x14ac:dyDescent="0.2">
      <c r="A417" s="1"/>
      <c r="B417" s="4"/>
      <c r="C417" s="4"/>
      <c r="D417" s="4"/>
      <c r="E417" s="4"/>
      <c r="F417" s="4"/>
      <c r="G417" s="4"/>
      <c r="H417" s="1"/>
      <c r="I417" s="1"/>
      <c r="J417" s="1"/>
    </row>
    <row r="418" spans="1:10" x14ac:dyDescent="0.2">
      <c r="A418" s="1"/>
      <c r="B418" s="4"/>
      <c r="C418" s="4"/>
      <c r="D418" s="4"/>
      <c r="E418" s="4"/>
      <c r="F418" s="4"/>
      <c r="G418" s="4"/>
      <c r="H418" s="1"/>
      <c r="I418" s="1"/>
      <c r="J418" s="1"/>
    </row>
    <row r="419" spans="1:10" x14ac:dyDescent="0.2">
      <c r="A419" s="1"/>
      <c r="B419" s="4"/>
      <c r="C419" s="4"/>
      <c r="D419" s="4"/>
      <c r="E419" s="4"/>
      <c r="F419" s="4"/>
      <c r="G419" s="4"/>
      <c r="H419" s="1"/>
      <c r="I419" s="1"/>
      <c r="J419" s="1"/>
    </row>
    <row r="420" spans="1:10" x14ac:dyDescent="0.2">
      <c r="A420" s="1"/>
      <c r="B420" s="4"/>
      <c r="C420" s="4"/>
      <c r="D420" s="4"/>
      <c r="E420" s="4"/>
      <c r="F420" s="4"/>
      <c r="G420" s="4"/>
      <c r="H420" s="1"/>
      <c r="I420" s="1"/>
      <c r="J420" s="1"/>
    </row>
    <row r="421" spans="1:10" x14ac:dyDescent="0.2">
      <c r="A421" s="1"/>
      <c r="B421" s="4"/>
      <c r="C421" s="4"/>
      <c r="D421" s="4"/>
      <c r="E421" s="4"/>
      <c r="F421" s="4"/>
      <c r="G421" s="4"/>
      <c r="H421" s="1"/>
      <c r="I421" s="1"/>
      <c r="J421" s="1"/>
    </row>
    <row r="422" spans="1:10" x14ac:dyDescent="0.2">
      <c r="A422" s="1"/>
      <c r="B422" s="4"/>
      <c r="C422" s="4"/>
      <c r="D422" s="4"/>
      <c r="E422" s="4"/>
      <c r="F422" s="4"/>
      <c r="G422" s="4"/>
      <c r="H422" s="1"/>
      <c r="I422" s="1"/>
      <c r="J422" s="1"/>
    </row>
    <row r="423" spans="1:10" x14ac:dyDescent="0.2">
      <c r="A423" s="1"/>
      <c r="B423" s="4"/>
      <c r="C423" s="4"/>
      <c r="D423" s="4"/>
      <c r="E423" s="4"/>
      <c r="F423" s="4"/>
      <c r="G423" s="4"/>
      <c r="H423" s="1"/>
      <c r="I423" s="1"/>
      <c r="J423" s="1"/>
    </row>
    <row r="424" spans="1:10" x14ac:dyDescent="0.2">
      <c r="A424" s="1"/>
      <c r="B424" s="4"/>
      <c r="C424" s="4"/>
      <c r="D424" s="4"/>
      <c r="E424" s="4"/>
      <c r="F424" s="4"/>
      <c r="G424" s="4"/>
      <c r="H424" s="1"/>
      <c r="I424" s="1"/>
      <c r="J424" s="1"/>
    </row>
    <row r="425" spans="1:10" x14ac:dyDescent="0.2">
      <c r="A425" s="1"/>
      <c r="B425" s="4"/>
      <c r="C425" s="4"/>
      <c r="D425" s="4"/>
      <c r="E425" s="4"/>
      <c r="F425" s="4"/>
      <c r="G425" s="4"/>
      <c r="H425" s="1"/>
      <c r="I425" s="1"/>
      <c r="J425" s="1"/>
    </row>
    <row r="426" spans="1:10" x14ac:dyDescent="0.2">
      <c r="A426" s="1"/>
      <c r="B426" s="4"/>
      <c r="C426" s="4"/>
      <c r="D426" s="4"/>
      <c r="E426" s="4"/>
      <c r="F426" s="4"/>
      <c r="G426" s="4"/>
      <c r="H426" s="1"/>
      <c r="I426" s="1"/>
      <c r="J426" s="1"/>
    </row>
    <row r="427" spans="1:10" x14ac:dyDescent="0.2">
      <c r="A427" s="1"/>
      <c r="B427" s="4"/>
      <c r="C427" s="4"/>
      <c r="D427" s="4"/>
      <c r="E427" s="4"/>
      <c r="F427" s="4"/>
      <c r="G427" s="4"/>
      <c r="H427" s="1"/>
      <c r="I427" s="1"/>
      <c r="J427" s="1"/>
    </row>
    <row r="428" spans="1:10" x14ac:dyDescent="0.2">
      <c r="A428" s="1"/>
      <c r="B428" s="4"/>
      <c r="C428" s="4"/>
      <c r="D428" s="4"/>
      <c r="E428" s="4"/>
      <c r="F428" s="4"/>
      <c r="G428" s="4"/>
      <c r="H428" s="1"/>
      <c r="I428" s="1"/>
      <c r="J428" s="1"/>
    </row>
    <row r="429" spans="1:10" x14ac:dyDescent="0.2">
      <c r="A429" s="1"/>
      <c r="B429" s="4"/>
      <c r="C429" s="4"/>
      <c r="D429" s="4"/>
      <c r="E429" s="4"/>
      <c r="F429" s="4"/>
      <c r="G429" s="4"/>
      <c r="H429" s="1"/>
      <c r="I429" s="1"/>
      <c r="J429" s="1"/>
    </row>
    <row r="430" spans="1:10" x14ac:dyDescent="0.2">
      <c r="A430" s="1"/>
      <c r="B430" s="4"/>
      <c r="C430" s="4"/>
      <c r="D430" s="4"/>
      <c r="E430" s="4"/>
      <c r="F430" s="4"/>
      <c r="G430" s="4"/>
      <c r="H430" s="1"/>
      <c r="I430" s="1"/>
      <c r="J430" s="1"/>
    </row>
    <row r="431" spans="1:10" x14ac:dyDescent="0.2">
      <c r="A431" s="1"/>
      <c r="B431" s="4"/>
      <c r="C431" s="4"/>
      <c r="D431" s="4"/>
      <c r="E431" s="4"/>
      <c r="F431" s="4"/>
      <c r="G431" s="4"/>
      <c r="H431" s="1"/>
      <c r="I431" s="1"/>
      <c r="J431" s="1"/>
    </row>
    <row r="432" spans="1:10" x14ac:dyDescent="0.2">
      <c r="A432" s="1"/>
      <c r="B432" s="4"/>
      <c r="C432" s="4"/>
      <c r="D432" s="4"/>
      <c r="E432" s="4"/>
      <c r="F432" s="4"/>
      <c r="G432" s="4"/>
      <c r="H432" s="1"/>
      <c r="I432" s="1"/>
      <c r="J432" s="1"/>
    </row>
    <row r="433" spans="1:10" x14ac:dyDescent="0.2">
      <c r="A433" s="1"/>
      <c r="B433" s="4"/>
      <c r="C433" s="4"/>
      <c r="D433" s="4"/>
      <c r="E433" s="4"/>
      <c r="F433" s="4"/>
      <c r="G433" s="4"/>
      <c r="H433" s="1"/>
      <c r="I433" s="1"/>
      <c r="J433" s="1"/>
    </row>
    <row r="434" spans="1:10" x14ac:dyDescent="0.2">
      <c r="A434" s="1"/>
      <c r="B434" s="4"/>
      <c r="C434" s="4"/>
      <c r="D434" s="4"/>
      <c r="E434" s="4"/>
      <c r="F434" s="4"/>
      <c r="G434" s="4"/>
      <c r="H434" s="1"/>
      <c r="I434" s="1"/>
      <c r="J434" s="1"/>
    </row>
    <row r="435" spans="1:10" x14ac:dyDescent="0.2">
      <c r="A435" s="1"/>
      <c r="B435" s="4"/>
      <c r="C435" s="4"/>
      <c r="D435" s="4"/>
      <c r="E435" s="4"/>
      <c r="F435" s="4"/>
      <c r="G435" s="4"/>
      <c r="H435" s="1"/>
      <c r="I435" s="1"/>
      <c r="J435" s="1"/>
    </row>
    <row r="436" spans="1:10" x14ac:dyDescent="0.2">
      <c r="A436" s="1"/>
      <c r="B436" s="4"/>
      <c r="C436" s="4"/>
      <c r="D436" s="4"/>
      <c r="E436" s="4"/>
      <c r="F436" s="4"/>
      <c r="G436" s="4"/>
      <c r="H436" s="1"/>
      <c r="I436" s="1"/>
      <c r="J436" s="1"/>
    </row>
    <row r="437" spans="1:10" x14ac:dyDescent="0.2">
      <c r="A437" s="1"/>
      <c r="B437" s="4"/>
      <c r="C437" s="4"/>
      <c r="D437" s="4"/>
      <c r="E437" s="4"/>
      <c r="F437" s="4"/>
      <c r="G437" s="4"/>
      <c r="H437" s="1"/>
      <c r="I437" s="1"/>
      <c r="J437" s="1"/>
    </row>
    <row r="438" spans="1:10" x14ac:dyDescent="0.2">
      <c r="A438" s="1"/>
      <c r="B438" s="4"/>
      <c r="C438" s="4"/>
      <c r="D438" s="4"/>
      <c r="E438" s="4"/>
      <c r="F438" s="4"/>
      <c r="G438" s="4"/>
      <c r="H438" s="1"/>
      <c r="I438" s="1"/>
      <c r="J438" s="1"/>
    </row>
    <row r="439" spans="1:10" x14ac:dyDescent="0.2">
      <c r="A439" s="1"/>
      <c r="B439" s="4"/>
      <c r="C439" s="4"/>
      <c r="D439" s="4"/>
      <c r="E439" s="4"/>
      <c r="F439" s="4"/>
      <c r="G439" s="4"/>
      <c r="H439" s="1"/>
      <c r="I439" s="1"/>
      <c r="J439" s="1"/>
    </row>
    <row r="440" spans="1:10" x14ac:dyDescent="0.2">
      <c r="A440" s="1"/>
      <c r="B440" s="4"/>
      <c r="C440" s="4"/>
      <c r="D440" s="4"/>
      <c r="E440" s="4"/>
      <c r="F440" s="4"/>
      <c r="G440" s="4"/>
      <c r="H440" s="1"/>
      <c r="I440" s="1"/>
      <c r="J440" s="1"/>
    </row>
    <row r="441" spans="1:10" x14ac:dyDescent="0.2">
      <c r="A441" s="1"/>
      <c r="B441" s="4"/>
      <c r="C441" s="4"/>
      <c r="D441" s="4"/>
      <c r="E441" s="4"/>
      <c r="F441" s="4"/>
      <c r="G441" s="4"/>
      <c r="H441" s="1"/>
      <c r="I441" s="1"/>
      <c r="J441" s="1"/>
    </row>
    <row r="442" spans="1:10" x14ac:dyDescent="0.2">
      <c r="A442" s="1"/>
      <c r="B442" s="4"/>
      <c r="C442" s="4"/>
      <c r="D442" s="4"/>
      <c r="E442" s="4"/>
      <c r="F442" s="4"/>
      <c r="G442" s="4"/>
      <c r="H442" s="1"/>
      <c r="I442" s="1"/>
      <c r="J442" s="1"/>
    </row>
    <row r="443" spans="1:10" x14ac:dyDescent="0.2">
      <c r="A443" s="1"/>
      <c r="B443" s="4"/>
      <c r="C443" s="4"/>
      <c r="D443" s="4"/>
      <c r="E443" s="4"/>
      <c r="F443" s="4"/>
      <c r="G443" s="4"/>
      <c r="H443" s="1"/>
      <c r="I443" s="1"/>
      <c r="J443" s="1"/>
    </row>
    <row r="444" spans="1:10" x14ac:dyDescent="0.2">
      <c r="A444" s="1"/>
      <c r="B444" s="4"/>
      <c r="C444" s="4"/>
      <c r="D444" s="4"/>
      <c r="E444" s="4"/>
      <c r="F444" s="4"/>
      <c r="G444" s="4"/>
      <c r="H444" s="1"/>
      <c r="I444" s="1"/>
      <c r="J444" s="1"/>
    </row>
    <row r="445" spans="1:10" x14ac:dyDescent="0.2">
      <c r="A445" s="1"/>
      <c r="B445" s="4"/>
      <c r="C445" s="4"/>
      <c r="D445" s="4"/>
      <c r="E445" s="4"/>
      <c r="F445" s="4"/>
      <c r="G445" s="4"/>
      <c r="H445" s="1"/>
      <c r="I445" s="1"/>
      <c r="J445" s="1"/>
    </row>
    <row r="446" spans="1:10" x14ac:dyDescent="0.2">
      <c r="A446" s="1"/>
      <c r="B446" s="4"/>
      <c r="C446" s="4"/>
      <c r="D446" s="4"/>
      <c r="E446" s="4"/>
      <c r="F446" s="4"/>
      <c r="G446" s="4"/>
      <c r="H446" s="1"/>
      <c r="I446" s="1"/>
      <c r="J446" s="1"/>
    </row>
    <row r="447" spans="1:10" x14ac:dyDescent="0.2">
      <c r="A447" s="1"/>
      <c r="B447" s="4"/>
      <c r="C447" s="4"/>
      <c r="D447" s="4"/>
      <c r="E447" s="4"/>
      <c r="F447" s="4"/>
      <c r="G447" s="4"/>
      <c r="H447" s="1"/>
      <c r="I447" s="1"/>
      <c r="J447" s="1"/>
    </row>
    <row r="448" spans="1:10" x14ac:dyDescent="0.2">
      <c r="A448" s="1"/>
      <c r="B448" s="4"/>
      <c r="C448" s="4"/>
      <c r="D448" s="4"/>
      <c r="E448" s="4"/>
      <c r="F448" s="4"/>
      <c r="G448" s="4"/>
      <c r="H448" s="1"/>
      <c r="I448" s="1"/>
      <c r="J448" s="1"/>
    </row>
    <row r="449" spans="1:10" x14ac:dyDescent="0.2">
      <c r="A449" s="1"/>
      <c r="B449" s="4"/>
      <c r="C449" s="4"/>
      <c r="D449" s="4"/>
      <c r="E449" s="4"/>
      <c r="F449" s="4"/>
      <c r="G449" s="4"/>
      <c r="H449" s="1"/>
      <c r="I449" s="1"/>
      <c r="J449" s="1"/>
    </row>
    <row r="450" spans="1:10" x14ac:dyDescent="0.2">
      <c r="A450" s="1"/>
      <c r="B450" s="4"/>
      <c r="C450" s="4"/>
      <c r="D450" s="4"/>
      <c r="E450" s="4"/>
      <c r="F450" s="4"/>
      <c r="G450" s="4"/>
      <c r="H450" s="1"/>
      <c r="I450" s="1"/>
      <c r="J450" s="1"/>
    </row>
    <row r="451" spans="1:10" x14ac:dyDescent="0.2">
      <c r="A451" s="1"/>
      <c r="B451" s="4"/>
      <c r="C451" s="4"/>
      <c r="D451" s="4"/>
      <c r="E451" s="4"/>
      <c r="F451" s="4"/>
      <c r="G451" s="4"/>
      <c r="H451" s="1"/>
      <c r="I451" s="1"/>
      <c r="J451" s="1"/>
    </row>
    <row r="452" spans="1:10" x14ac:dyDescent="0.2">
      <c r="A452" s="1"/>
      <c r="B452" s="4"/>
      <c r="C452" s="4"/>
      <c r="D452" s="4"/>
      <c r="E452" s="4"/>
      <c r="F452" s="4"/>
      <c r="G452" s="4"/>
      <c r="H452" s="1"/>
      <c r="I452" s="1"/>
      <c r="J452" s="1"/>
    </row>
    <row r="453" spans="1:10" x14ac:dyDescent="0.2">
      <c r="A453" s="1"/>
      <c r="B453" s="4"/>
      <c r="C453" s="4"/>
      <c r="D453" s="4"/>
      <c r="E453" s="4"/>
      <c r="F453" s="4"/>
      <c r="G453" s="4"/>
      <c r="H453" s="1"/>
      <c r="I453" s="1"/>
      <c r="J453" s="1"/>
    </row>
    <row r="454" spans="1:10" x14ac:dyDescent="0.2">
      <c r="A454" s="1"/>
      <c r="B454" s="4"/>
      <c r="C454" s="4"/>
      <c r="D454" s="4"/>
      <c r="E454" s="4"/>
      <c r="F454" s="4"/>
      <c r="G454" s="4"/>
      <c r="H454" s="1"/>
      <c r="I454" s="1"/>
      <c r="J454" s="1"/>
    </row>
    <row r="455" spans="1:10" x14ac:dyDescent="0.2">
      <c r="A455" s="1"/>
      <c r="B455" s="4"/>
      <c r="C455" s="4"/>
      <c r="D455" s="4"/>
      <c r="E455" s="4"/>
      <c r="F455" s="4"/>
      <c r="G455" s="4"/>
      <c r="H455" s="1"/>
      <c r="I455" s="1"/>
      <c r="J455" s="1"/>
    </row>
    <row r="456" spans="1:10" x14ac:dyDescent="0.2">
      <c r="A456" s="1"/>
      <c r="B456" s="4"/>
      <c r="C456" s="4"/>
      <c r="D456" s="4"/>
      <c r="E456" s="4"/>
      <c r="F456" s="4"/>
      <c r="G456" s="4"/>
      <c r="H456" s="1"/>
      <c r="I456" s="1"/>
      <c r="J456" s="1"/>
    </row>
    <row r="457" spans="1:10" x14ac:dyDescent="0.2">
      <c r="A457" s="1"/>
      <c r="B457" s="4"/>
      <c r="C457" s="4"/>
      <c r="D457" s="4"/>
      <c r="E457" s="4"/>
      <c r="F457" s="4"/>
      <c r="G457" s="4"/>
      <c r="H457" s="1"/>
      <c r="I457" s="1"/>
      <c r="J457" s="1"/>
    </row>
    <row r="458" spans="1:10" x14ac:dyDescent="0.2">
      <c r="A458" s="1"/>
      <c r="B458" s="4"/>
      <c r="C458" s="4"/>
      <c r="D458" s="4"/>
      <c r="E458" s="4"/>
      <c r="F458" s="4"/>
      <c r="G458" s="4"/>
      <c r="H458" s="1"/>
      <c r="I458" s="1"/>
      <c r="J458" s="1"/>
    </row>
    <row r="459" spans="1:10" x14ac:dyDescent="0.2">
      <c r="A459" s="1"/>
      <c r="B459" s="4"/>
      <c r="C459" s="4"/>
      <c r="D459" s="4"/>
      <c r="E459" s="4"/>
      <c r="F459" s="4"/>
      <c r="G459" s="4"/>
      <c r="H459" s="1"/>
      <c r="I459" s="1"/>
      <c r="J459" s="1"/>
    </row>
    <row r="460" spans="1:10" x14ac:dyDescent="0.2">
      <c r="A460" s="1"/>
      <c r="B460" s="4"/>
      <c r="C460" s="4"/>
      <c r="D460" s="4"/>
      <c r="E460" s="4"/>
      <c r="F460" s="4"/>
      <c r="G460" s="4"/>
      <c r="H460" s="1"/>
      <c r="I460" s="1"/>
      <c r="J460" s="1"/>
    </row>
    <row r="461" spans="1:10" x14ac:dyDescent="0.2">
      <c r="A461" s="1"/>
      <c r="B461" s="4"/>
      <c r="C461" s="4"/>
      <c r="D461" s="4"/>
      <c r="E461" s="4"/>
      <c r="F461" s="4"/>
      <c r="G461" s="4"/>
      <c r="H461" s="1"/>
      <c r="I461" s="1"/>
      <c r="J461" s="1"/>
    </row>
    <row r="462" spans="1:10" x14ac:dyDescent="0.2">
      <c r="A462" s="1"/>
      <c r="B462" s="4"/>
      <c r="C462" s="4"/>
      <c r="D462" s="4"/>
      <c r="E462" s="4"/>
      <c r="F462" s="4"/>
      <c r="G462" s="4"/>
      <c r="H462" s="1"/>
      <c r="I462" s="1"/>
      <c r="J462" s="1"/>
    </row>
    <row r="463" spans="1:10" x14ac:dyDescent="0.2">
      <c r="A463" s="1"/>
      <c r="B463" s="4"/>
      <c r="C463" s="4"/>
      <c r="D463" s="4"/>
      <c r="E463" s="4"/>
      <c r="F463" s="4"/>
      <c r="G463" s="4"/>
      <c r="H463" s="1"/>
      <c r="I463" s="1"/>
      <c r="J463" s="1"/>
    </row>
    <row r="464" spans="1:10" x14ac:dyDescent="0.2">
      <c r="A464" s="1"/>
      <c r="B464" s="4"/>
      <c r="C464" s="4"/>
      <c r="D464" s="4"/>
      <c r="E464" s="4"/>
      <c r="F464" s="4"/>
      <c r="G464" s="4"/>
      <c r="H464" s="1"/>
      <c r="I464" s="1"/>
      <c r="J464" s="1"/>
    </row>
    <row r="465" spans="1:10" x14ac:dyDescent="0.2">
      <c r="A465" s="1"/>
      <c r="B465" s="4"/>
      <c r="C465" s="4"/>
      <c r="D465" s="4"/>
      <c r="E465" s="4"/>
      <c r="F465" s="4"/>
      <c r="G465" s="4"/>
      <c r="H465" s="1"/>
      <c r="I465" s="1"/>
      <c r="J465" s="1"/>
    </row>
    <row r="466" spans="1:10" x14ac:dyDescent="0.2">
      <c r="A466" s="1"/>
      <c r="B466" s="4"/>
      <c r="C466" s="4"/>
      <c r="D466" s="4"/>
      <c r="E466" s="4"/>
      <c r="F466" s="4"/>
      <c r="G466" s="4"/>
      <c r="H466" s="1"/>
      <c r="I466" s="1"/>
      <c r="J466" s="1"/>
    </row>
    <row r="467" spans="1:10" x14ac:dyDescent="0.2">
      <c r="A467" s="1"/>
      <c r="B467" s="4"/>
      <c r="C467" s="4"/>
      <c r="D467" s="4"/>
      <c r="E467" s="4"/>
      <c r="F467" s="4"/>
      <c r="G467" s="4"/>
      <c r="H467" s="1"/>
      <c r="I467" s="1"/>
      <c r="J467" s="1"/>
    </row>
    <row r="468" spans="1:10" x14ac:dyDescent="0.2">
      <c r="A468" s="1"/>
      <c r="B468" s="4"/>
      <c r="C468" s="4"/>
      <c r="D468" s="4"/>
      <c r="E468" s="4"/>
      <c r="F468" s="4"/>
      <c r="G468" s="4"/>
      <c r="H468" s="1"/>
      <c r="I468" s="1"/>
      <c r="J468" s="1"/>
    </row>
    <row r="469" spans="1:10" x14ac:dyDescent="0.2">
      <c r="A469" s="1"/>
      <c r="B469" s="4"/>
      <c r="C469" s="4"/>
      <c r="D469" s="4"/>
      <c r="E469" s="4"/>
      <c r="F469" s="4"/>
      <c r="G469" s="4"/>
      <c r="H469" s="1"/>
      <c r="I469" s="1"/>
      <c r="J469" s="1"/>
    </row>
    <row r="470" spans="1:10" x14ac:dyDescent="0.2">
      <c r="A470" s="1"/>
      <c r="B470" s="4"/>
      <c r="C470" s="4"/>
      <c r="D470" s="4"/>
      <c r="E470" s="4"/>
      <c r="F470" s="4"/>
      <c r="G470" s="4"/>
      <c r="H470" s="1"/>
      <c r="I470" s="1"/>
      <c r="J470" s="1"/>
    </row>
    <row r="471" spans="1:10" x14ac:dyDescent="0.2">
      <c r="A471" s="1"/>
      <c r="B471" s="4"/>
      <c r="C471" s="4"/>
      <c r="D471" s="4"/>
      <c r="E471" s="4"/>
      <c r="F471" s="4"/>
      <c r="G471" s="4"/>
      <c r="H471" s="1"/>
      <c r="I471" s="1"/>
      <c r="J471" s="1"/>
    </row>
    <row r="472" spans="1:10" x14ac:dyDescent="0.2">
      <c r="A472" s="1"/>
      <c r="B472" s="4"/>
      <c r="C472" s="4"/>
      <c r="D472" s="4"/>
      <c r="E472" s="4"/>
      <c r="F472" s="4"/>
      <c r="G472" s="4"/>
      <c r="H472" s="1"/>
      <c r="I472" s="1"/>
      <c r="J472" s="1"/>
    </row>
    <row r="473" spans="1:10" x14ac:dyDescent="0.2">
      <c r="A473" s="1"/>
      <c r="B473" s="4"/>
      <c r="C473" s="4"/>
      <c r="D473" s="4"/>
      <c r="E473" s="4"/>
      <c r="F473" s="4"/>
      <c r="G473" s="4"/>
      <c r="H473" s="1"/>
      <c r="I473" s="1"/>
      <c r="J473" s="1"/>
    </row>
    <row r="474" spans="1:10" x14ac:dyDescent="0.2">
      <c r="A474" s="1"/>
      <c r="B474" s="4"/>
      <c r="C474" s="4"/>
      <c r="D474" s="4"/>
      <c r="E474" s="4"/>
      <c r="F474" s="4"/>
      <c r="G474" s="4"/>
      <c r="H474" s="1"/>
      <c r="I474" s="1"/>
      <c r="J474" s="1"/>
    </row>
    <row r="475" spans="1:10" x14ac:dyDescent="0.2">
      <c r="A475" s="1"/>
      <c r="B475" s="4"/>
      <c r="C475" s="4"/>
      <c r="D475" s="4"/>
      <c r="E475" s="4"/>
      <c r="F475" s="4"/>
      <c r="G475" s="4"/>
      <c r="H475" s="1"/>
      <c r="I475" s="1"/>
      <c r="J475" s="1"/>
    </row>
    <row r="476" spans="1:10" x14ac:dyDescent="0.2">
      <c r="A476" s="1"/>
      <c r="B476" s="4"/>
      <c r="C476" s="4"/>
      <c r="D476" s="4"/>
      <c r="E476" s="4"/>
      <c r="F476" s="4"/>
      <c r="G476" s="4"/>
      <c r="H476" s="1"/>
      <c r="I476" s="1"/>
      <c r="J476" s="1"/>
    </row>
    <row r="477" spans="1:10" x14ac:dyDescent="0.2">
      <c r="A477" s="1"/>
      <c r="B477" s="4"/>
      <c r="C477" s="4"/>
      <c r="D477" s="4"/>
      <c r="E477" s="4"/>
      <c r="F477" s="4"/>
      <c r="G477" s="4"/>
      <c r="H477" s="1"/>
      <c r="I477" s="1"/>
      <c r="J477" s="1"/>
    </row>
    <row r="478" spans="1:10" x14ac:dyDescent="0.2">
      <c r="A478" s="1"/>
      <c r="B478" s="4"/>
      <c r="C478" s="4"/>
      <c r="D478" s="4"/>
      <c r="E478" s="4"/>
      <c r="F478" s="4"/>
      <c r="G478" s="4"/>
      <c r="H478" s="1"/>
      <c r="I478" s="1"/>
      <c r="J478" s="1"/>
    </row>
    <row r="479" spans="1:10" x14ac:dyDescent="0.2">
      <c r="A479" s="1"/>
      <c r="B479" s="4"/>
      <c r="C479" s="4"/>
      <c r="D479" s="4"/>
      <c r="E479" s="4"/>
      <c r="F479" s="4"/>
      <c r="G479" s="4"/>
      <c r="H479" s="1"/>
      <c r="I479" s="1"/>
      <c r="J479" s="1"/>
    </row>
  </sheetData>
  <sheetProtection sheet="1" objects="1" scenarios="1"/>
  <mergeCells count="18">
    <mergeCell ref="D13:L13"/>
    <mergeCell ref="D14:L14"/>
    <mergeCell ref="D15:L15"/>
    <mergeCell ref="D16:L16"/>
    <mergeCell ref="D17:L17"/>
    <mergeCell ref="D12:L12"/>
    <mergeCell ref="A5:L5"/>
    <mergeCell ref="A1:L1"/>
    <mergeCell ref="B2:H2"/>
    <mergeCell ref="J2:L2"/>
    <mergeCell ref="B3:C3"/>
    <mergeCell ref="E3:H3"/>
    <mergeCell ref="D6:L6"/>
    <mergeCell ref="D7:L7"/>
    <mergeCell ref="D8:L8"/>
    <mergeCell ref="D9:L9"/>
    <mergeCell ref="D10:L10"/>
    <mergeCell ref="D11:L11"/>
  </mergeCells>
  <printOptions horizontalCentered="1"/>
  <pageMargins left="0" right="0" top="0.4" bottom="0.53" header="0.25" footer="0.23"/>
  <pageSetup scale="90" fitToHeight="3" orientation="landscape" horizontalDpi="400" r:id="rId1"/>
  <headerFooter alignWithMargins="0">
    <oddFooter>&amp;L&amp;"Book Antiqua,Regular"&amp;8&amp;F&amp;C&amp;"Book Antiqua,Regular"Page &amp;P&amp;R&amp;"Book Antiqua,Regular"&amp;8&amp;A</oddFooter>
  </headerFooter>
  <rowBreaks count="2" manualBreakCount="2">
    <brk id="4" max="16383" man="1"/>
    <brk id="5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M32"/>
  <sheetViews>
    <sheetView zoomScale="120" zoomScaleNormal="120" workbookViewId="0">
      <selection activeCell="D37" sqref="D37"/>
    </sheetView>
  </sheetViews>
  <sheetFormatPr defaultRowHeight="12.75" x14ac:dyDescent="0.2"/>
  <cols>
    <col min="1" max="1" width="20.83203125" customWidth="1"/>
    <col min="2" max="2" width="15.83203125" customWidth="1"/>
    <col min="3" max="4" width="10.83203125" customWidth="1"/>
    <col min="5" max="5" width="11.83203125" customWidth="1"/>
    <col min="6" max="6" width="12.83203125" customWidth="1"/>
    <col min="7" max="8" width="14.83203125" customWidth="1"/>
    <col min="9" max="9" width="8.83203125" customWidth="1"/>
    <col min="10" max="10" width="11.83203125" customWidth="1"/>
    <col min="11" max="11" width="14.83203125" customWidth="1"/>
  </cols>
  <sheetData>
    <row r="1" spans="1:13" ht="21" thickBot="1" x14ac:dyDescent="0.25">
      <c r="A1" s="1785" t="s">
        <v>889</v>
      </c>
      <c r="B1" s="1786"/>
      <c r="C1" s="1786"/>
      <c r="D1" s="1786"/>
      <c r="E1" s="1786"/>
      <c r="F1" s="1786"/>
      <c r="G1" s="1786"/>
      <c r="H1" s="1786"/>
      <c r="I1" s="1786"/>
      <c r="J1" s="1786"/>
      <c r="K1" s="1787"/>
      <c r="M1" s="38"/>
    </row>
    <row r="2" spans="1:13" ht="16.149999999999999" customHeight="1" x14ac:dyDescent="0.2">
      <c r="A2" s="269" t="s">
        <v>48</v>
      </c>
      <c r="B2" s="1788" t="str">
        <f>IF('Instructions - READ FIRST'!$C$11="","",'Instructions - READ FIRST'!$C$11)</f>
        <v/>
      </c>
      <c r="C2" s="1788"/>
      <c r="D2" s="1788"/>
      <c r="E2" s="1788"/>
      <c r="F2" s="1788"/>
      <c r="G2" s="274" t="s">
        <v>7</v>
      </c>
      <c r="H2" s="1788" t="str">
        <f>IF('Instructions - READ FIRST'!$C$13="","",'Instructions - READ FIRST'!$C$13)</f>
        <v/>
      </c>
      <c r="I2" s="1788"/>
      <c r="J2" s="1788"/>
      <c r="K2" s="1789"/>
      <c r="L2" s="38"/>
    </row>
    <row r="3" spans="1:13" ht="16.149999999999999" customHeight="1" thickBot="1" x14ac:dyDescent="0.25">
      <c r="A3" s="270" t="s">
        <v>49</v>
      </c>
      <c r="B3" s="1790" t="str">
        <f>IF('Instructions - READ FIRST'!$C$12="","",'Instructions - READ FIRST'!$C$12)</f>
        <v/>
      </c>
      <c r="C3" s="1790"/>
      <c r="D3" s="1790"/>
      <c r="E3" s="1790"/>
      <c r="F3" s="1790"/>
      <c r="G3" s="271" t="s">
        <v>2</v>
      </c>
      <c r="H3" s="1791" t="str">
        <f>IF('Instructions - READ FIRST'!$C$14="","",'Instructions - READ FIRST'!$C$14)</f>
        <v/>
      </c>
      <c r="I3" s="1791"/>
      <c r="J3" s="273" t="s">
        <v>79</v>
      </c>
      <c r="K3" s="268" t="str">
        <f>IF('Instructions - READ FIRST'!$C$15="","",'Instructions - READ FIRST'!$C$15)</f>
        <v/>
      </c>
      <c r="L3" s="38"/>
    </row>
    <row r="4" spans="1:13" ht="8.1" customHeight="1" thickBot="1" x14ac:dyDescent="0.3">
      <c r="A4" s="115"/>
      <c r="B4" s="115"/>
      <c r="C4" s="115"/>
      <c r="D4" s="115"/>
      <c r="E4" s="115"/>
      <c r="F4" s="115"/>
      <c r="G4" s="115"/>
      <c r="H4" s="115"/>
      <c r="I4" s="115"/>
      <c r="J4" s="115"/>
      <c r="K4" s="749"/>
    </row>
    <row r="5" spans="1:13" s="96" customFormat="1" ht="24" customHeight="1" thickBot="1" x14ac:dyDescent="0.25">
      <c r="A5" s="1782" t="s">
        <v>932</v>
      </c>
      <c r="B5" s="1783"/>
      <c r="C5" s="1783"/>
      <c r="D5" s="1783"/>
      <c r="E5" s="1783"/>
      <c r="F5" s="1783"/>
      <c r="G5" s="1783"/>
      <c r="H5" s="1783"/>
      <c r="I5" s="1783"/>
      <c r="J5" s="1783"/>
      <c r="K5" s="1784"/>
    </row>
    <row r="6" spans="1:13" ht="20.100000000000001" customHeight="1" thickBot="1" x14ac:dyDescent="0.25">
      <c r="A6" s="1775" t="s">
        <v>895</v>
      </c>
      <c r="B6" s="1776"/>
      <c r="C6" s="952" t="s">
        <v>890</v>
      </c>
      <c r="D6" s="952" t="s">
        <v>891</v>
      </c>
      <c r="E6" s="952" t="s">
        <v>568</v>
      </c>
      <c r="F6" s="952" t="s">
        <v>892</v>
      </c>
      <c r="G6" s="1776" t="s">
        <v>12</v>
      </c>
      <c r="H6" s="1776"/>
      <c r="I6" s="1776"/>
      <c r="J6" s="1776"/>
      <c r="K6" s="1777"/>
      <c r="L6" s="38"/>
    </row>
    <row r="7" spans="1:13" ht="13.5" customHeight="1" thickBot="1" x14ac:dyDescent="0.25">
      <c r="A7" s="1778" t="s">
        <v>894</v>
      </c>
      <c r="B7" s="1779"/>
      <c r="C7" s="951">
        <v>100</v>
      </c>
      <c r="D7" s="951">
        <v>250</v>
      </c>
      <c r="E7" s="1030">
        <v>5</v>
      </c>
      <c r="F7" s="1030">
        <f>ABS(D7-C7)*E7</f>
        <v>750</v>
      </c>
      <c r="G7" s="1780" t="s">
        <v>893</v>
      </c>
      <c r="H7" s="1780"/>
      <c r="I7" s="1780"/>
      <c r="J7" s="1780"/>
      <c r="K7" s="1781"/>
      <c r="L7" s="38"/>
    </row>
    <row r="8" spans="1:13" ht="13.5" customHeight="1" x14ac:dyDescent="0.2">
      <c r="A8" s="1771"/>
      <c r="B8" s="1772"/>
      <c r="C8" s="928"/>
      <c r="D8" s="928"/>
      <c r="E8" s="1031"/>
      <c r="F8" s="1032">
        <f>ABS(D8-C8)*E8</f>
        <v>0</v>
      </c>
      <c r="G8" s="1773"/>
      <c r="H8" s="1773"/>
      <c r="I8" s="1773"/>
      <c r="J8" s="1773"/>
      <c r="K8" s="1774"/>
    </row>
    <row r="9" spans="1:13" ht="13.5" customHeight="1" x14ac:dyDescent="0.2">
      <c r="A9" s="1763"/>
      <c r="B9" s="1764"/>
      <c r="C9" s="542"/>
      <c r="D9" s="542"/>
      <c r="E9" s="1022"/>
      <c r="F9" s="1021">
        <f t="shared" ref="F9:F29" si="0">ABS(D9-C9)*E9</f>
        <v>0</v>
      </c>
      <c r="G9" s="1765"/>
      <c r="H9" s="1765"/>
      <c r="I9" s="1765"/>
      <c r="J9" s="1765"/>
      <c r="K9" s="1766"/>
    </row>
    <row r="10" spans="1:13" ht="13.5" customHeight="1" x14ac:dyDescent="0.2">
      <c r="A10" s="1763"/>
      <c r="B10" s="1764"/>
      <c r="C10" s="542"/>
      <c r="D10" s="542"/>
      <c r="E10" s="1022"/>
      <c r="F10" s="1021">
        <f t="shared" si="0"/>
        <v>0</v>
      </c>
      <c r="G10" s="1765"/>
      <c r="H10" s="1765"/>
      <c r="I10" s="1765"/>
      <c r="J10" s="1765"/>
      <c r="K10" s="1766"/>
    </row>
    <row r="11" spans="1:13" ht="13.5" customHeight="1" x14ac:dyDescent="0.2">
      <c r="A11" s="1763"/>
      <c r="B11" s="1764"/>
      <c r="C11" s="542"/>
      <c r="D11" s="542"/>
      <c r="E11" s="1022"/>
      <c r="F11" s="1021">
        <f t="shared" si="0"/>
        <v>0</v>
      </c>
      <c r="G11" s="1765"/>
      <c r="H11" s="1765"/>
      <c r="I11" s="1765"/>
      <c r="J11" s="1765"/>
      <c r="K11" s="1766"/>
    </row>
    <row r="12" spans="1:13" ht="13.5" customHeight="1" x14ac:dyDescent="0.2">
      <c r="A12" s="1763"/>
      <c r="B12" s="1764"/>
      <c r="C12" s="542"/>
      <c r="D12" s="542"/>
      <c r="E12" s="1022"/>
      <c r="F12" s="1021">
        <f t="shared" si="0"/>
        <v>0</v>
      </c>
      <c r="G12" s="1765"/>
      <c r="H12" s="1765"/>
      <c r="I12" s="1765"/>
      <c r="J12" s="1765"/>
      <c r="K12" s="1766"/>
    </row>
    <row r="13" spans="1:13" ht="13.5" customHeight="1" x14ac:dyDescent="0.2">
      <c r="A13" s="1763"/>
      <c r="B13" s="1764"/>
      <c r="C13" s="542"/>
      <c r="D13" s="542"/>
      <c r="E13" s="1022"/>
      <c r="F13" s="1021">
        <f t="shared" si="0"/>
        <v>0</v>
      </c>
      <c r="G13" s="1765"/>
      <c r="H13" s="1765"/>
      <c r="I13" s="1765"/>
      <c r="J13" s="1765"/>
      <c r="K13" s="1766"/>
    </row>
    <row r="14" spans="1:13" ht="13.5" customHeight="1" x14ac:dyDescent="0.2">
      <c r="A14" s="1763"/>
      <c r="B14" s="1764"/>
      <c r="C14" s="542"/>
      <c r="D14" s="542"/>
      <c r="E14" s="1022"/>
      <c r="F14" s="1021">
        <f t="shared" si="0"/>
        <v>0</v>
      </c>
      <c r="G14" s="1765"/>
      <c r="H14" s="1765"/>
      <c r="I14" s="1765"/>
      <c r="J14" s="1765"/>
      <c r="K14" s="1766"/>
    </row>
    <row r="15" spans="1:13" ht="13.5" customHeight="1" x14ac:dyDescent="0.2">
      <c r="A15" s="1763"/>
      <c r="B15" s="1764"/>
      <c r="C15" s="542"/>
      <c r="D15" s="542"/>
      <c r="E15" s="1022"/>
      <c r="F15" s="1021">
        <f t="shared" si="0"/>
        <v>0</v>
      </c>
      <c r="G15" s="1765"/>
      <c r="H15" s="1765"/>
      <c r="I15" s="1765"/>
      <c r="J15" s="1765"/>
      <c r="K15" s="1766"/>
    </row>
    <row r="16" spans="1:13" ht="13.5" customHeight="1" x14ac:dyDescent="0.2">
      <c r="A16" s="1763"/>
      <c r="B16" s="1764"/>
      <c r="C16" s="542"/>
      <c r="D16" s="542"/>
      <c r="E16" s="1022"/>
      <c r="F16" s="1021">
        <f t="shared" si="0"/>
        <v>0</v>
      </c>
      <c r="G16" s="1765"/>
      <c r="H16" s="1765"/>
      <c r="I16" s="1765"/>
      <c r="J16" s="1765"/>
      <c r="K16" s="1766"/>
    </row>
    <row r="17" spans="1:11" ht="13.5" customHeight="1" x14ac:dyDescent="0.2">
      <c r="A17" s="1763"/>
      <c r="B17" s="1764"/>
      <c r="C17" s="542"/>
      <c r="D17" s="542"/>
      <c r="E17" s="1022"/>
      <c r="F17" s="1021">
        <f t="shared" si="0"/>
        <v>0</v>
      </c>
      <c r="G17" s="1765"/>
      <c r="H17" s="1765"/>
      <c r="I17" s="1765"/>
      <c r="J17" s="1765"/>
      <c r="K17" s="1766"/>
    </row>
    <row r="18" spans="1:11" ht="13.5" customHeight="1" x14ac:dyDescent="0.2">
      <c r="A18" s="1763"/>
      <c r="B18" s="1764"/>
      <c r="C18" s="542"/>
      <c r="D18" s="542"/>
      <c r="E18" s="1022"/>
      <c r="F18" s="1021">
        <f t="shared" si="0"/>
        <v>0</v>
      </c>
      <c r="G18" s="1765"/>
      <c r="H18" s="1765"/>
      <c r="I18" s="1765"/>
      <c r="J18" s="1765"/>
      <c r="K18" s="1766"/>
    </row>
    <row r="19" spans="1:11" ht="13.5" customHeight="1" x14ac:dyDescent="0.2">
      <c r="A19" s="1763"/>
      <c r="B19" s="1764"/>
      <c r="C19" s="542"/>
      <c r="D19" s="542"/>
      <c r="E19" s="1022"/>
      <c r="F19" s="1021">
        <f t="shared" ref="F19:F25" si="1">ABS(D19-C19)*E19</f>
        <v>0</v>
      </c>
      <c r="G19" s="1765"/>
      <c r="H19" s="1765"/>
      <c r="I19" s="1765"/>
      <c r="J19" s="1765"/>
      <c r="K19" s="1766"/>
    </row>
    <row r="20" spans="1:11" ht="13.5" customHeight="1" x14ac:dyDescent="0.2">
      <c r="A20" s="1763"/>
      <c r="B20" s="1764"/>
      <c r="C20" s="542"/>
      <c r="D20" s="542"/>
      <c r="E20" s="1022"/>
      <c r="F20" s="1021">
        <f t="shared" si="1"/>
        <v>0</v>
      </c>
      <c r="G20" s="1765"/>
      <c r="H20" s="1765"/>
      <c r="I20" s="1765"/>
      <c r="J20" s="1765"/>
      <c r="K20" s="1766"/>
    </row>
    <row r="21" spans="1:11" ht="13.5" customHeight="1" x14ac:dyDescent="0.2">
      <c r="A21" s="1763"/>
      <c r="B21" s="1764"/>
      <c r="C21" s="542"/>
      <c r="D21" s="542"/>
      <c r="E21" s="1022"/>
      <c r="F21" s="1021">
        <f t="shared" si="1"/>
        <v>0</v>
      </c>
      <c r="G21" s="1765"/>
      <c r="H21" s="1765"/>
      <c r="I21" s="1765"/>
      <c r="J21" s="1765"/>
      <c r="K21" s="1766"/>
    </row>
    <row r="22" spans="1:11" ht="13.5" customHeight="1" x14ac:dyDescent="0.2">
      <c r="A22" s="1763"/>
      <c r="B22" s="1764"/>
      <c r="C22" s="542"/>
      <c r="D22" s="542"/>
      <c r="E22" s="1022"/>
      <c r="F22" s="1021">
        <f t="shared" si="1"/>
        <v>0</v>
      </c>
      <c r="G22" s="1765"/>
      <c r="H22" s="1765"/>
      <c r="I22" s="1765"/>
      <c r="J22" s="1765"/>
      <c r="K22" s="1766"/>
    </row>
    <row r="23" spans="1:11" ht="13.5" customHeight="1" x14ac:dyDescent="0.2">
      <c r="A23" s="1763"/>
      <c r="B23" s="1764"/>
      <c r="C23" s="542"/>
      <c r="D23" s="542"/>
      <c r="E23" s="1022"/>
      <c r="F23" s="1021">
        <f t="shared" si="1"/>
        <v>0</v>
      </c>
      <c r="G23" s="1765"/>
      <c r="H23" s="1765"/>
      <c r="I23" s="1765"/>
      <c r="J23" s="1765"/>
      <c r="K23" s="1766"/>
    </row>
    <row r="24" spans="1:11" ht="13.5" customHeight="1" x14ac:dyDescent="0.2">
      <c r="A24" s="1763"/>
      <c r="B24" s="1764"/>
      <c r="C24" s="542"/>
      <c r="D24" s="542"/>
      <c r="E24" s="1022"/>
      <c r="F24" s="1021">
        <f t="shared" si="1"/>
        <v>0</v>
      </c>
      <c r="G24" s="1765"/>
      <c r="H24" s="1765"/>
      <c r="I24" s="1765"/>
      <c r="J24" s="1765"/>
      <c r="K24" s="1766"/>
    </row>
    <row r="25" spans="1:11" ht="13.5" customHeight="1" x14ac:dyDescent="0.2">
      <c r="A25" s="1763"/>
      <c r="B25" s="1764"/>
      <c r="C25" s="542"/>
      <c r="D25" s="542"/>
      <c r="E25" s="1022"/>
      <c r="F25" s="1021">
        <f t="shared" si="1"/>
        <v>0</v>
      </c>
      <c r="G25" s="1765"/>
      <c r="H25" s="1765"/>
      <c r="I25" s="1765"/>
      <c r="J25" s="1765"/>
      <c r="K25" s="1766"/>
    </row>
    <row r="26" spans="1:11" ht="13.5" customHeight="1" x14ac:dyDescent="0.2">
      <c r="A26" s="1763"/>
      <c r="B26" s="1764"/>
      <c r="C26" s="542"/>
      <c r="D26" s="542"/>
      <c r="E26" s="1022"/>
      <c r="F26" s="1021">
        <f t="shared" si="0"/>
        <v>0</v>
      </c>
      <c r="G26" s="1765"/>
      <c r="H26" s="1765"/>
      <c r="I26" s="1765"/>
      <c r="J26" s="1765"/>
      <c r="K26" s="1766"/>
    </row>
    <row r="27" spans="1:11" ht="13.5" customHeight="1" x14ac:dyDescent="0.2">
      <c r="A27" s="1763"/>
      <c r="B27" s="1764"/>
      <c r="C27" s="542"/>
      <c r="D27" s="542"/>
      <c r="E27" s="1022"/>
      <c r="F27" s="1021">
        <f t="shared" si="0"/>
        <v>0</v>
      </c>
      <c r="G27" s="1765"/>
      <c r="H27" s="1765"/>
      <c r="I27" s="1765"/>
      <c r="J27" s="1765"/>
      <c r="K27" s="1766"/>
    </row>
    <row r="28" spans="1:11" ht="13.5" customHeight="1" x14ac:dyDescent="0.2">
      <c r="A28" s="1763"/>
      <c r="B28" s="1764"/>
      <c r="C28" s="542"/>
      <c r="D28" s="542"/>
      <c r="E28" s="1022"/>
      <c r="F28" s="1021">
        <f t="shared" si="0"/>
        <v>0</v>
      </c>
      <c r="G28" s="1765"/>
      <c r="H28" s="1765"/>
      <c r="I28" s="1765"/>
      <c r="J28" s="1765"/>
      <c r="K28" s="1766"/>
    </row>
    <row r="29" spans="1:11" ht="13.5" customHeight="1" thickBot="1" x14ac:dyDescent="0.25">
      <c r="A29" s="1767"/>
      <c r="B29" s="1768"/>
      <c r="C29" s="929"/>
      <c r="D29" s="929"/>
      <c r="E29" s="1025"/>
      <c r="F29" s="987">
        <f t="shared" si="0"/>
        <v>0</v>
      </c>
      <c r="G29" s="1769"/>
      <c r="H29" s="1769"/>
      <c r="I29" s="1769"/>
      <c r="J29" s="1769"/>
      <c r="K29" s="1770"/>
    </row>
    <row r="30" spans="1:11" ht="13.5" thickBot="1" x14ac:dyDescent="0.25">
      <c r="A30" s="305"/>
      <c r="B30" s="305"/>
      <c r="C30" s="305"/>
      <c r="D30" s="953"/>
      <c r="E30" s="953"/>
      <c r="F30" s="1033">
        <f>SUM(F8:F29)</f>
        <v>0</v>
      </c>
      <c r="G30" s="954" t="s">
        <v>227</v>
      </c>
      <c r="H30" s="955"/>
      <c r="I30" s="305"/>
      <c r="J30" s="305"/>
      <c r="K30" s="305"/>
    </row>
    <row r="31" spans="1:11" ht="6" customHeight="1" x14ac:dyDescent="0.2">
      <c r="A31" s="734"/>
      <c r="B31" s="734"/>
      <c r="C31" s="734"/>
      <c r="D31" s="734"/>
      <c r="E31" s="734"/>
      <c r="F31" s="734"/>
      <c r="G31" s="734"/>
      <c r="H31" s="734"/>
      <c r="I31" s="734"/>
      <c r="J31" s="734"/>
      <c r="K31" s="734"/>
    </row>
    <row r="32" spans="1:11" x14ac:dyDescent="0.2">
      <c r="A32" s="23"/>
      <c r="B32" s="23"/>
      <c r="C32" s="22"/>
      <c r="D32" s="22"/>
      <c r="E32" s="22"/>
      <c r="F32" s="23"/>
      <c r="G32" s="25"/>
      <c r="H32" s="34"/>
      <c r="I32" s="34"/>
      <c r="J32" s="34"/>
    </row>
  </sheetData>
  <sheetProtection sheet="1" objects="1" scenarios="1"/>
  <mergeCells count="54">
    <mergeCell ref="A5:K5"/>
    <mergeCell ref="A1:K1"/>
    <mergeCell ref="B2:F2"/>
    <mergeCell ref="H2:K2"/>
    <mergeCell ref="B3:F3"/>
    <mergeCell ref="H3:I3"/>
    <mergeCell ref="A6:B6"/>
    <mergeCell ref="G6:K6"/>
    <mergeCell ref="A7:B7"/>
    <mergeCell ref="G7:K7"/>
    <mergeCell ref="A24:B24"/>
    <mergeCell ref="G24:K24"/>
    <mergeCell ref="A11:B11"/>
    <mergeCell ref="G11:K11"/>
    <mergeCell ref="A12:B12"/>
    <mergeCell ref="G12:K12"/>
    <mergeCell ref="A14:B14"/>
    <mergeCell ref="G14:K14"/>
    <mergeCell ref="A15:B15"/>
    <mergeCell ref="G15:K15"/>
    <mergeCell ref="A16:B16"/>
    <mergeCell ref="G16:K16"/>
    <mergeCell ref="A29:B29"/>
    <mergeCell ref="G29:K29"/>
    <mergeCell ref="A8:B8"/>
    <mergeCell ref="G8:K8"/>
    <mergeCell ref="A9:B9"/>
    <mergeCell ref="G9:K9"/>
    <mergeCell ref="A23:B23"/>
    <mergeCell ref="G23:K23"/>
    <mergeCell ref="A10:B10"/>
    <mergeCell ref="G10:K10"/>
    <mergeCell ref="A13:B13"/>
    <mergeCell ref="G13:K13"/>
    <mergeCell ref="A27:B27"/>
    <mergeCell ref="G27:K27"/>
    <mergeCell ref="A28:B28"/>
    <mergeCell ref="G28:K28"/>
    <mergeCell ref="A17:B17"/>
    <mergeCell ref="G17:K17"/>
    <mergeCell ref="A18:B18"/>
    <mergeCell ref="G18:K18"/>
    <mergeCell ref="A25:B25"/>
    <mergeCell ref="G25:K25"/>
    <mergeCell ref="A26:B26"/>
    <mergeCell ref="G26:K26"/>
    <mergeCell ref="A19:B19"/>
    <mergeCell ref="G19:K19"/>
    <mergeCell ref="A20:B20"/>
    <mergeCell ref="G20:K20"/>
    <mergeCell ref="A21:B21"/>
    <mergeCell ref="G21:K21"/>
    <mergeCell ref="A22:B22"/>
    <mergeCell ref="G22:K22"/>
  </mergeCells>
  <pageMargins left="0" right="0" top="0.75" bottom="1" header="0.5" footer="0.5"/>
  <pageSetup orientation="landscape" r:id="rId1"/>
  <headerFooter alignWithMargins="0">
    <oddFooter>&amp;L&amp;8&amp;F&amp;C&amp;P&amp;R&amp;8&amp;A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etention_x0020_Date xmlns="79afba89-67cb-47ac-bef3-ea1fce374cf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3CDA38939CD9648A04626FE7B2EC620" ma:contentTypeVersion="8" ma:contentTypeDescription="Create a new document." ma:contentTypeScope="" ma:versionID="2ef12ba34d9115be2fd5f64acab37cb5">
  <xsd:schema xmlns:xsd="http://www.w3.org/2001/XMLSchema" xmlns:xs="http://www.w3.org/2001/XMLSchema" xmlns:p="http://schemas.microsoft.com/office/2006/metadata/properties" xmlns:ns2="79afba89-67cb-47ac-bef3-ea1fce374cf1" xmlns:ns3="6ec60af1-6d1e-4575-bf73-1b6e791fcd10" targetNamespace="http://schemas.microsoft.com/office/2006/metadata/properties" ma:root="true" ma:fieldsID="fba15b817032713017217c3c546af85a" ns2:_="" ns3:_="">
    <xsd:import namespace="79afba89-67cb-47ac-bef3-ea1fce374cf1"/>
    <xsd:import namespace="6ec60af1-6d1e-4575-bf73-1b6e791fcd10"/>
    <xsd:element name="properties">
      <xsd:complexType>
        <xsd:sequence>
          <xsd:element name="documentManagement">
            <xsd:complexType>
              <xsd:all>
                <xsd:element ref="ns3:SharedWithUsers" minOccurs="0"/>
                <xsd:element ref="ns2:Retention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afba89-67cb-47ac-bef3-ea1fce374cf1" elementFormDefault="qualified">
    <xsd:import namespace="http://schemas.microsoft.com/office/2006/documentManagement/types"/>
    <xsd:import namespace="http://schemas.microsoft.com/office/infopath/2007/PartnerControls"/>
    <xsd:element name="Retention_x0020_Date" ma:index="10" nillable="true" ma:displayName="Retention Date" ma:description="Date document is due for review." ma:format="DateOnly" ma:internalName="Retention_x0020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ec60af1-6d1e-4575-bf73-1b6e791fcd10"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ma:index="4"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0586D8-D56B-4EEA-8C1A-8E3CB273D6DB}">
  <ds:schemaRefs>
    <ds:schemaRef ds:uri="http://schemas.microsoft.com/office/2006/documentManagement/types"/>
    <ds:schemaRef ds:uri="http://www.w3.org/XML/1998/namespace"/>
    <ds:schemaRef ds:uri="6ec60af1-6d1e-4575-bf73-1b6e791fcd10"/>
    <ds:schemaRef ds:uri="http://purl.org/dc/elements/1.1/"/>
    <ds:schemaRef ds:uri="http://purl.org/dc/dcmitype/"/>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24E023B2-850E-40DF-8D71-0C40B3808F20}"/>
</file>

<file path=customXml/itemProps3.xml><?xml version="1.0" encoding="utf-8"?>
<ds:datastoreItem xmlns:ds="http://schemas.openxmlformats.org/officeDocument/2006/customXml" ds:itemID="{FA96BCBD-EDB6-4C14-A86F-FB134FA5C1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15</vt:i4>
      </vt:variant>
    </vt:vector>
  </HeadingPairs>
  <TitlesOfParts>
    <vt:vector size="36" baseType="lpstr">
      <vt:lpstr>Instructions - READ FIRST</vt:lpstr>
      <vt:lpstr>SIGNS</vt:lpstr>
      <vt:lpstr>BARRICADES</vt:lpstr>
      <vt:lpstr>BARRIER &amp; GUARDRAIL</vt:lpstr>
      <vt:lpstr>ATTENUATORS</vt:lpstr>
      <vt:lpstr>BARRIER Accessories</vt:lpstr>
      <vt:lpstr>CHANNELIZERS - DRUMS, PCD, BCD</vt:lpstr>
      <vt:lpstr>TEMPORARY CURB RAMPS</vt:lpstr>
      <vt:lpstr>TEMPORARY WALKS</vt:lpstr>
      <vt:lpstr>MARKERS &amp; DELINEATORS</vt:lpstr>
      <vt:lpstr>TRANSVERSE RUMBLE STRIPS</vt:lpstr>
      <vt:lpstr>STRIPING &amp; LEGENDS</vt:lpstr>
      <vt:lpstr>MARKING REMOVAL</vt:lpstr>
      <vt:lpstr>TAPE</vt:lpstr>
      <vt:lpstr>PCMS, ARROWS &amp; RADAR</vt:lpstr>
      <vt:lpstr>SMART WZ SYSTEMS(00229)</vt:lpstr>
      <vt:lpstr>TP&amp;DT</vt:lpstr>
      <vt:lpstr>LAW ENFORCEMENT</vt:lpstr>
      <vt:lpstr>ESTIMATE SUMMARY</vt:lpstr>
      <vt:lpstr>TCP_PAY_ITEMS</vt:lpstr>
      <vt:lpstr>Additional Notes</vt:lpstr>
      <vt:lpstr>'ESTIMATE SUMMARY'!Print_Area</vt:lpstr>
      <vt:lpstr>ATTENUATORS!Print_Titles</vt:lpstr>
      <vt:lpstr>BARRICADES!Print_Titles</vt:lpstr>
      <vt:lpstr>'BARRIER &amp; GUARDRAIL'!Print_Titles</vt:lpstr>
      <vt:lpstr>'BARRIER Accessories'!Print_Titles</vt:lpstr>
      <vt:lpstr>'CHANNELIZERS - DRUMS, PCD, BCD'!Print_Titles</vt:lpstr>
      <vt:lpstr>'ESTIMATE SUMMARY'!Print_Titles</vt:lpstr>
      <vt:lpstr>'MARKERS &amp; DELINEATORS'!Print_Titles</vt:lpstr>
      <vt:lpstr>'PCMS, ARROWS &amp; RADAR'!Print_Titles</vt:lpstr>
      <vt:lpstr>SIGNS!Print_Titles</vt:lpstr>
      <vt:lpstr>'SMART WZ SYSTEMS(00229)'!Print_Titles</vt:lpstr>
      <vt:lpstr>'STRIPING &amp; LEGENDS'!Print_Titles</vt:lpstr>
      <vt:lpstr>'TEMPORARY CURB RAMPS'!Print_Titles</vt:lpstr>
      <vt:lpstr>'TP&amp;DT'!Print_Titles</vt:lpstr>
      <vt:lpstr>'TRANSVERSE RUMBLE STRIPS'!Print_Titles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Traffic Control Plan Cost Estimator</dc:title>
  <dc:subject>Work Zone Safety</dc:subject>
  <dc:creator>ODOT</dc:creator>
  <cp:lastModifiedBy>JK</cp:lastModifiedBy>
  <cp:lastPrinted>2018-02-28T00:51:29Z</cp:lastPrinted>
  <dcterms:created xsi:type="dcterms:W3CDTF">1997-09-18T18:31:05Z</dcterms:created>
  <dcterms:modified xsi:type="dcterms:W3CDTF">2023-03-17T16:19:09Z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etentionPeriodDate">
    <vt:lpwstr/>
  </property>
  <property fmtid="{D5CDD505-2E9C-101B-9397-08002B2CF9AE}" pid="3" name="CopyToStateLib">
    <vt:lpwstr>0</vt:lpwstr>
  </property>
  <property fmtid="{D5CDD505-2E9C-101B-9397-08002B2CF9AE}" pid="4" name="Metadata">
    <vt:lpwstr/>
  </property>
  <property fmtid="{D5CDD505-2E9C-101B-9397-08002B2CF9AE}" pid="5" name="DocumentLocale">
    <vt:lpwstr>en</vt:lpwstr>
  </property>
  <property fmtid="{D5CDD505-2E9C-101B-9397-08002B2CF9AE}" pid="6" name="RoutingRuleDescription">
    <vt:lpwstr/>
  </property>
  <property fmtid="{D5CDD505-2E9C-101B-9397-08002B2CF9AE}" pid="7" name="ContentTypeId">
    <vt:lpwstr>0x010100B3CDA38939CD9648A04626FE7B2EC620</vt:lpwstr>
  </property>
</Properties>
</file>