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wyr65r\Desktop\broken links\"/>
    </mc:Choice>
  </mc:AlternateContent>
  <xr:revisionPtr revIDLastSave="0" documentId="13_ncr:1_{7FE3AA20-261B-475B-A707-71927E76BBC0}" xr6:coauthVersionLast="47" xr6:coauthVersionMax="47" xr10:uidLastSave="{00000000-0000-0000-0000-000000000000}"/>
  <bookViews>
    <workbookView xWindow="-108" yWindow="-108" windowWidth="23256" windowHeight="14856" xr2:uid="{D9535937-BBC1-4656-BEC9-7AA3236595AF}"/>
  </bookViews>
  <sheets>
    <sheet name="Generic Quarry Blast Plan Revie" sheetId="1" r:id="rId1"/>
  </sheets>
  <definedNames>
    <definedName name="_xlnm.Print_Area" localSheetId="0">'Generic Quarry Blast Plan Revie'!$A$1:$K$76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I27" i="1"/>
  <c r="I25" i="1"/>
  <c r="I23" i="1"/>
  <c r="I34" i="1"/>
  <c r="I37" i="1"/>
  <c r="I40" i="1"/>
  <c r="I43" i="1"/>
  <c r="K43" i="1" s="1"/>
  <c r="I51" i="1"/>
  <c r="J60" i="1"/>
  <c r="I60" i="1"/>
  <c r="D20" i="1"/>
  <c r="F20" i="1" s="1"/>
  <c r="I47" i="1"/>
  <c r="I20" i="1"/>
  <c r="J43" i="1"/>
  <c r="K40" i="1"/>
  <c r="J40" i="1"/>
  <c r="K37" i="1"/>
  <c r="J37" i="1"/>
  <c r="K34" i="1"/>
  <c r="J34" i="1"/>
  <c r="K25" i="1"/>
  <c r="J25" i="1"/>
  <c r="K23" i="1"/>
  <c r="J23" i="1"/>
  <c r="K20" i="1"/>
  <c r="J20" i="1"/>
  <c r="E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Preferred Customer</author>
    <author>Scott Billings</author>
  </authors>
  <commentList>
    <comment ref="E3" authorId="0" shapeId="0" xr:uid="{05EF8766-9F22-4072-857A-99293FA08E95}">
      <text>
        <r>
          <rPr>
            <b/>
            <sz val="12"/>
            <color indexed="81"/>
            <rFont val="Tahoma"/>
            <family val="2"/>
          </rPr>
          <t>Add comments such as assumptions due to incomplete submitted data; Reference the blasting narrative (page and paragraph) for values</t>
        </r>
      </text>
    </comment>
    <comment ref="R16" authorId="1" shapeId="0" xr:uid="{20513BA9-913D-48CF-B015-7B55DC8D1E65}">
      <text>
        <r>
          <rPr>
            <b/>
            <sz val="12"/>
            <color indexed="81"/>
            <rFont val="Tahoma"/>
            <family val="2"/>
          </rPr>
          <t>Enter a value for Kd to calculate Burden.
Value can also be found in Table 6.2 of Rock Blasting and Overbreak Control (3rd ed., 2006).</t>
        </r>
      </text>
    </comment>
    <comment ref="R20" authorId="1" shapeId="0" xr:uid="{EA928675-F2BA-4D0F-A61A-7900D1B87166}">
      <text>
        <r>
          <rPr>
            <b/>
            <sz val="12"/>
            <color indexed="81"/>
            <rFont val="Tahoma"/>
            <family val="2"/>
          </rPr>
          <t>Enter a value for Ks to calculate Burden.
Value can also be found in Table 6.3 of Rock Blasting and Overbreak Control (3rd ed., 2006).</t>
        </r>
      </text>
    </comment>
    <comment ref="R48" authorId="1" shapeId="0" xr:uid="{7EB26621-DD03-4FCC-A95E-AEF35D5D77D9}">
      <text>
        <r>
          <rPr>
            <b/>
            <sz val="12"/>
            <color indexed="81"/>
            <rFont val="Tahoma"/>
            <family val="2"/>
          </rPr>
          <t>Value can be found in Table 6.5 of Rock Blasting and Overbreak Control (3rd ed., 2006), or in Table 6.3 of Rock Blasting (1991).</t>
        </r>
      </text>
    </comment>
  </commentList>
</comments>
</file>

<file path=xl/sharedStrings.xml><?xml version="1.0" encoding="utf-8"?>
<sst xmlns="http://schemas.openxmlformats.org/spreadsheetml/2006/main" count="158" uniqueCount="134">
  <si>
    <t>Burden</t>
  </si>
  <si>
    <t>Stemming</t>
  </si>
  <si>
    <t>Subdrill</t>
  </si>
  <si>
    <t>Bench Height</t>
  </si>
  <si>
    <t>Hole Spacing</t>
  </si>
  <si>
    <t>Densities</t>
  </si>
  <si>
    <t>Hole Diameter</t>
  </si>
  <si>
    <t>Explosive Diameter</t>
  </si>
  <si>
    <t>Delays</t>
  </si>
  <si>
    <t>Powder Factor</t>
  </si>
  <si>
    <t>B =</t>
  </si>
  <si>
    <t>T =</t>
  </si>
  <si>
    <t>J =</t>
  </si>
  <si>
    <t>S =</t>
  </si>
  <si>
    <t>P.F. =</t>
  </si>
  <si>
    <t>units</t>
  </si>
  <si>
    <t>feet</t>
  </si>
  <si>
    <t>g/cm3</t>
  </si>
  <si>
    <t>inches</t>
  </si>
  <si>
    <t>msec</t>
  </si>
  <si>
    <t>lbs/yd3</t>
  </si>
  <si>
    <t>CALCULATIONS:</t>
  </si>
  <si>
    <t>to</t>
  </si>
  <si>
    <t>L/B =</t>
  </si>
  <si>
    <t>Fragmentation (1=poor; 2=fair; 3=good; 4=excellent)</t>
  </si>
  <si>
    <t>Airblast (1=severe; 2=fair; 3=good; 4=excellent)</t>
  </si>
  <si>
    <t>Flyrock (1=severe; 2=fair; 3=good; 4=excellent)</t>
  </si>
  <si>
    <t>Vibration (1=severe; 2=fair; 3=good; 4=excellent)</t>
  </si>
  <si>
    <t>Range</t>
  </si>
  <si>
    <t>Stiffness Ratio (L/B):</t>
  </si>
  <si>
    <t>Instantaneous Initiation / Low Benches</t>
  </si>
  <si>
    <t>Instantaneous Initiation / High Benches</t>
  </si>
  <si>
    <t>Delayed Initiation / Low Benches</t>
  </si>
  <si>
    <t>Delayed Initiation / High Benches</t>
  </si>
  <si>
    <t>S = (L+2B)/3 ±15%</t>
  </si>
  <si>
    <t>S = 2 B ±15%</t>
  </si>
  <si>
    <t>S = (L+7B)/8 ±15%</t>
  </si>
  <si>
    <t>S = 1.4 B ±15%</t>
  </si>
  <si>
    <t>(highest) L =</t>
  </si>
  <si>
    <t>(shortest) L =</t>
  </si>
  <si>
    <t>Hole-to-Hole Delay:</t>
  </si>
  <si>
    <t>Row-to-Row Delay:</t>
  </si>
  <si>
    <t>T.C. =</t>
  </si>
  <si>
    <r>
      <t>t</t>
    </r>
    <r>
      <rPr>
        <sz val="8"/>
        <rFont val="Tahoma"/>
        <family val="2"/>
      </rPr>
      <t>H</t>
    </r>
    <r>
      <rPr>
        <sz val="12"/>
        <rFont val="Tahoma"/>
        <family val="2"/>
      </rPr>
      <t xml:space="preserve"> = (Rock Constant) * (Spacing)</t>
    </r>
  </si>
  <si>
    <r>
      <t>t</t>
    </r>
    <r>
      <rPr>
        <sz val="8"/>
        <rFont val="Tahoma"/>
        <family val="2"/>
      </rPr>
      <t>H</t>
    </r>
    <r>
      <rPr>
        <sz val="12"/>
        <rFont val="Tahoma"/>
        <family val="2"/>
      </rPr>
      <t xml:space="preserve"> =</t>
    </r>
  </si>
  <si>
    <r>
      <t>t</t>
    </r>
    <r>
      <rPr>
        <sz val="8"/>
        <rFont val="Tahoma"/>
        <family val="2"/>
      </rPr>
      <t>R</t>
    </r>
    <r>
      <rPr>
        <sz val="12"/>
        <rFont val="Tahoma"/>
        <family val="2"/>
      </rPr>
      <t xml:space="preserve"> = (Time Constant) * (Burden)</t>
    </r>
  </si>
  <si>
    <t>T.C. = 2 (Violent excessive airblast, backbreak, etc.)</t>
  </si>
  <si>
    <t>T.C. = 2-3 (High pile close to face, moderate airblast, backbreak)</t>
  </si>
  <si>
    <r>
      <t>so T.C. = t</t>
    </r>
    <r>
      <rPr>
        <sz val="8"/>
        <rFont val="Tahoma"/>
        <family val="2"/>
      </rPr>
      <t>R</t>
    </r>
    <r>
      <rPr>
        <sz val="12"/>
        <rFont val="Tahoma"/>
        <family val="2"/>
      </rPr>
      <t xml:space="preserve"> / Burden</t>
    </r>
  </si>
  <si>
    <t>T.C. = 3-4 (Average pile height, airblast, and backbreak)</t>
  </si>
  <si>
    <t>T.C. = 4-6 (Scattered pile with minimum backbreak)</t>
  </si>
  <si>
    <t>(Burden)(Spacing)(Bench H)/27</t>
  </si>
  <si>
    <r>
      <t>Row-to Row (t</t>
    </r>
    <r>
      <rPr>
        <sz val="8"/>
        <rFont val="Tahoma"/>
        <family val="2"/>
      </rPr>
      <t>R</t>
    </r>
    <r>
      <rPr>
        <sz val="12"/>
        <rFont val="Tahoma"/>
        <family val="2"/>
      </rPr>
      <t>) =</t>
    </r>
  </si>
  <si>
    <r>
      <t>Hole-to-Hole (t</t>
    </r>
    <r>
      <rPr>
        <sz val="8"/>
        <rFont val="Tahoma"/>
        <family val="2"/>
      </rPr>
      <t>H</t>
    </r>
    <r>
      <rPr>
        <sz val="12"/>
        <rFont val="Tahoma"/>
        <family val="2"/>
      </rPr>
      <t>) =</t>
    </r>
  </si>
  <si>
    <t>Degree of difficulty</t>
  </si>
  <si>
    <t>in rock breakage</t>
  </si>
  <si>
    <t>Low</t>
  </si>
  <si>
    <t>Medium</t>
  </si>
  <si>
    <t>High</t>
  </si>
  <si>
    <t>Very High</t>
  </si>
  <si>
    <t>Powder</t>
  </si>
  <si>
    <t>Factor</t>
  </si>
  <si>
    <t>0.25-0.40</t>
  </si>
  <si>
    <t>0.40-0.75</t>
  </si>
  <si>
    <t>0.75-1.25</t>
  </si>
  <si>
    <t>1.25-1.50</t>
  </si>
  <si>
    <r>
      <t>d</t>
    </r>
    <r>
      <rPr>
        <sz val="8"/>
        <rFont val="Tahoma"/>
        <family val="2"/>
      </rPr>
      <t xml:space="preserve">ROCK </t>
    </r>
    <r>
      <rPr>
        <sz val="12"/>
        <rFont val="Tahoma"/>
        <family val="2"/>
      </rPr>
      <t>=</t>
    </r>
  </si>
  <si>
    <t>Submitted Values:</t>
  </si>
  <si>
    <t>B Value</t>
  </si>
  <si>
    <t>Comments:</t>
  </si>
  <si>
    <t>S Value</t>
  </si>
  <si>
    <t>B Values</t>
  </si>
  <si>
    <t>w/Ideal</t>
  </si>
  <si>
    <t>w/Submitted</t>
  </si>
  <si>
    <t>w/Submitted B Value Range</t>
  </si>
  <si>
    <t>GENERIC QUARRY BLAST PLAN REVIEW</t>
  </si>
  <si>
    <t>Rock Type</t>
  </si>
  <si>
    <t>Sands, loams, marls, coals</t>
  </si>
  <si>
    <t>Some limestone, rock salt, some shales</t>
  </si>
  <si>
    <t xml:space="preserve">Compact limestone and marble, some granites and </t>
  </si>
  <si>
    <t>basalts, quartzite rocks, some gneisses and gabbro</t>
  </si>
  <si>
    <t>Diabase, diabase porphyrites, compact gneisses</t>
  </si>
  <si>
    <t>and micashists, magnetites</t>
  </si>
  <si>
    <t>Rock Constant (ms/ft)</t>
  </si>
  <si>
    <t>1.8 - 2.1</t>
  </si>
  <si>
    <t>1.5 - 1.8</t>
  </si>
  <si>
    <t>1.2 - 1.5</t>
  </si>
  <si>
    <t>0.9 - 1.2</t>
  </si>
  <si>
    <t>Red Flags to look for in Timing</t>
  </si>
  <si>
    <r>
      <t>¥</t>
    </r>
    <r>
      <rPr>
        <sz val="10"/>
        <rFont val="Tahoma"/>
        <family val="2"/>
      </rPr>
      <t>Delayed times should not be less than 2 ms per foot of burden between rows</t>
    </r>
  </si>
  <si>
    <r>
      <t>¥</t>
    </r>
    <r>
      <rPr>
        <sz val="10"/>
        <rFont val="Tahoma"/>
        <family val="2"/>
      </rPr>
      <t>Row-to-Row should be at least twice as great as Hole-to-Hole</t>
    </r>
  </si>
  <si>
    <r>
      <t>D</t>
    </r>
    <r>
      <rPr>
        <sz val="8"/>
        <rFont val="Tahoma"/>
        <family val="2"/>
      </rPr>
      <t xml:space="preserve">EXPL </t>
    </r>
    <r>
      <rPr>
        <sz val="12"/>
        <rFont val="Tahoma"/>
        <family val="2"/>
      </rPr>
      <t>=</t>
    </r>
  </si>
  <si>
    <r>
      <t>d</t>
    </r>
    <r>
      <rPr>
        <sz val="8"/>
        <rFont val="Tahoma"/>
        <family val="2"/>
      </rPr>
      <t>EXPL</t>
    </r>
    <r>
      <rPr>
        <sz val="12"/>
        <rFont val="Tahoma"/>
        <family val="2"/>
      </rPr>
      <t xml:space="preserve"> =</t>
    </r>
  </si>
  <si>
    <r>
      <t>D</t>
    </r>
    <r>
      <rPr>
        <sz val="8"/>
        <rFont val="Tahoma"/>
        <family val="2"/>
      </rPr>
      <t xml:space="preserve">HOLE </t>
    </r>
    <r>
      <rPr>
        <sz val="12"/>
        <rFont val="Tahoma"/>
        <family val="2"/>
      </rPr>
      <t>=</t>
    </r>
  </si>
  <si>
    <r>
      <t>¥</t>
    </r>
    <r>
      <rPr>
        <sz val="10"/>
        <rFont val="Tahoma"/>
        <family val="2"/>
      </rPr>
      <t>A Delayed Blast are holes detonated separately by a time interval of ≥ 15 ms</t>
    </r>
  </si>
  <si>
    <r>
      <t xml:space="preserve">NOTE:  </t>
    </r>
    <r>
      <rPr>
        <sz val="10"/>
        <rFont val="Tahoma"/>
        <family val="2"/>
      </rPr>
      <t>If fine drill cuttings are used for stemming material, T = B</t>
    </r>
  </si>
  <si>
    <t>Bedding Orientation</t>
  </si>
  <si>
    <r>
      <t>K</t>
    </r>
    <r>
      <rPr>
        <b/>
        <sz val="10"/>
        <rFont val="Tahoma"/>
        <family val="2"/>
      </rPr>
      <t>d</t>
    </r>
  </si>
  <si>
    <t>Bedding steeply dipping into cut</t>
  </si>
  <si>
    <t>Bedding steeply dipping into face</t>
  </si>
  <si>
    <t>Other cases of deposition</t>
  </si>
  <si>
    <t>Geologic Structure</t>
  </si>
  <si>
    <t>Ks</t>
  </si>
  <si>
    <t>Massive intact rock</t>
  </si>
  <si>
    <t>Thin well-cemented layers with tight joints</t>
  </si>
  <si>
    <r>
      <t xml:space="preserve">This evaluation is based on accepted practices and procedures as outlined in the FHWA Manual </t>
    </r>
    <r>
      <rPr>
        <u/>
        <sz val="10"/>
        <rFont val="Tahoma"/>
        <family val="2"/>
      </rPr>
      <t>Rock Blasting and Overbreak Control</t>
    </r>
    <r>
      <rPr>
        <sz val="10"/>
        <rFont val="Tahoma"/>
        <family val="2"/>
      </rPr>
      <t>.  The review is based on</t>
    </r>
  </si>
  <si>
    <t>calculations utilizing standardized formulas from the manual coupled with data provided with the blast plan.  In most cases these calculated parameters have</t>
  </si>
  <si>
    <r>
      <t xml:space="preserve">an acceptable range of approximately </t>
    </r>
    <r>
      <rPr>
        <sz val="10"/>
        <rFont val="Arial"/>
        <family val="2"/>
      </rPr>
      <t>±</t>
    </r>
    <r>
      <rPr>
        <sz val="10"/>
        <rFont val="Tahoma"/>
        <family val="2"/>
      </rPr>
      <t>10 to 15%.</t>
    </r>
  </si>
  <si>
    <r>
      <t>K</t>
    </r>
    <r>
      <rPr>
        <sz val="10"/>
        <rFont val="Tahoma"/>
        <family val="2"/>
      </rPr>
      <t>d</t>
    </r>
    <r>
      <rPr>
        <sz val="12"/>
        <rFont val="Tahoma"/>
        <family val="2"/>
      </rPr>
      <t xml:space="preserve"> =</t>
    </r>
  </si>
  <si>
    <r>
      <t>K</t>
    </r>
    <r>
      <rPr>
        <sz val="10"/>
        <rFont val="Tahoma"/>
        <family val="2"/>
      </rPr>
      <t>s</t>
    </r>
    <r>
      <rPr>
        <sz val="12"/>
        <rFont val="Tahoma"/>
        <family val="2"/>
      </rPr>
      <t xml:space="preserve"> =</t>
    </r>
  </si>
  <si>
    <t>R.C. =</t>
  </si>
  <si>
    <r>
      <t>(1+0.016(d</t>
    </r>
    <r>
      <rPr>
        <sz val="8"/>
        <rFont val="Tahoma"/>
        <family val="2"/>
      </rPr>
      <t>ROCK</t>
    </r>
    <r>
      <rPr>
        <sz val="12"/>
        <rFont val="Tahoma"/>
        <family val="2"/>
      </rPr>
      <t>-2)) (1+0.014(d</t>
    </r>
    <r>
      <rPr>
        <sz val="8"/>
        <rFont val="Tahoma"/>
        <family val="2"/>
      </rPr>
      <t>EXPL</t>
    </r>
    <r>
      <rPr>
        <sz val="12"/>
        <rFont val="Tahoma"/>
        <family val="2"/>
      </rPr>
      <t>-0.8))</t>
    </r>
  </si>
  <si>
    <r>
      <t>NOTE:</t>
    </r>
    <r>
      <rPr>
        <sz val="10"/>
        <rFont val="Tahoma"/>
        <family val="2"/>
      </rPr>
      <t xml:space="preserve"> </t>
    </r>
    <r>
      <rPr>
        <sz val="12"/>
        <rFont val="Tahoma"/>
        <family val="2"/>
      </rPr>
      <t xml:space="preserve"> D</t>
    </r>
    <r>
      <rPr>
        <sz val="8"/>
        <rFont val="Tahoma"/>
        <family val="2"/>
      </rPr>
      <t>EXPL</t>
    </r>
    <r>
      <rPr>
        <sz val="10"/>
        <rFont val="Tahoma"/>
        <family val="2"/>
      </rPr>
      <t xml:space="preserve"> </t>
    </r>
    <r>
      <rPr>
        <b/>
        <sz val="12"/>
        <rFont val="Tahoma"/>
        <family val="2"/>
      </rPr>
      <t>=</t>
    </r>
    <r>
      <rPr>
        <sz val="12"/>
        <rFont val="Tahoma"/>
        <family val="2"/>
      </rPr>
      <t xml:space="preserve"> D</t>
    </r>
    <r>
      <rPr>
        <sz val="8"/>
        <rFont val="Tahoma"/>
        <family val="2"/>
      </rPr>
      <t>HOLE</t>
    </r>
    <r>
      <rPr>
        <sz val="10"/>
        <rFont val="Tahoma"/>
        <family val="2"/>
      </rPr>
      <t xml:space="preserve"> when bulk explosives (such as ANFO) are used; </t>
    </r>
    <r>
      <rPr>
        <sz val="12"/>
        <rFont val="Tahoma"/>
        <family val="2"/>
      </rPr>
      <t>D</t>
    </r>
    <r>
      <rPr>
        <sz val="8"/>
        <rFont val="Tahoma"/>
        <family val="2"/>
      </rPr>
      <t>EXPL</t>
    </r>
    <r>
      <rPr>
        <sz val="10"/>
        <rFont val="Tahoma"/>
        <family val="2"/>
      </rPr>
      <t xml:space="preserve"> </t>
    </r>
    <r>
      <rPr>
        <sz val="12"/>
        <rFont val="Tahoma"/>
        <family val="2"/>
      </rPr>
      <t>≤</t>
    </r>
    <r>
      <rPr>
        <sz val="10"/>
        <rFont val="Tahoma"/>
        <family val="2"/>
      </rPr>
      <t xml:space="preserve"> </t>
    </r>
    <r>
      <rPr>
        <sz val="12"/>
        <rFont val="Tahoma"/>
        <family val="2"/>
      </rPr>
      <t>D</t>
    </r>
    <r>
      <rPr>
        <sz val="8"/>
        <rFont val="Tahoma"/>
        <family val="2"/>
      </rPr>
      <t>HOLE</t>
    </r>
    <r>
      <rPr>
        <sz val="10"/>
        <rFont val="Tahoma"/>
        <family val="2"/>
      </rPr>
      <t xml:space="preserve"> when other types of explosives are used.</t>
    </r>
  </si>
  <si>
    <t>Highest Bench</t>
  </si>
  <si>
    <t>Lowest Bench</t>
  </si>
  <si>
    <t>It should be noted that ODOT does not accept or reject blast plans.  The Contractor remains responsible for all aspects of the shot, safety, end results, and</t>
  </si>
  <si>
    <t>any damage as a result of the shot.  The purpose of our review is to provide critical and timely feedback to the Project Manager and Contractor and to</t>
  </si>
  <si>
    <t>document any significant discrepancies that we may note.</t>
  </si>
  <si>
    <t>Stemming (T) = 0.7 B  ±10%</t>
  </si>
  <si>
    <t>Subdrill (J) = 0.3 B  ±10%</t>
  </si>
  <si>
    <r>
      <t>B</t>
    </r>
    <r>
      <rPr>
        <sz val="12"/>
        <rFont val="Tahoma"/>
        <family val="2"/>
      </rPr>
      <t xml:space="preserve"> = Ks Kd (3.15 D</t>
    </r>
    <r>
      <rPr>
        <sz val="8"/>
        <rFont val="Tahoma"/>
        <family val="2"/>
      </rPr>
      <t xml:space="preserve">EXPL </t>
    </r>
    <r>
      <rPr>
        <sz val="12"/>
        <rFont val="Tahoma"/>
        <family val="2"/>
      </rPr>
      <t>(d</t>
    </r>
    <r>
      <rPr>
        <sz val="8"/>
        <rFont val="Tahoma"/>
        <family val="2"/>
      </rPr>
      <t>EXPL</t>
    </r>
    <r>
      <rPr>
        <sz val="12"/>
        <rFont val="Tahoma"/>
        <family val="2"/>
      </rPr>
      <t>/d</t>
    </r>
    <r>
      <rPr>
        <sz val="8"/>
        <rFont val="Tahoma"/>
        <family val="2"/>
      </rPr>
      <t>ROCK</t>
    </r>
    <r>
      <rPr>
        <sz val="12"/>
        <rFont val="Tahoma"/>
        <family val="2"/>
      </rPr>
      <t>)</t>
    </r>
    <r>
      <rPr>
        <vertAlign val="superscript"/>
        <sz val="12"/>
        <rFont val="Tahoma"/>
        <family val="2"/>
      </rPr>
      <t>0.33</t>
    </r>
    <r>
      <rPr>
        <sz val="12"/>
        <rFont val="Tahoma"/>
        <family val="2"/>
      </rPr>
      <t>) x</t>
    </r>
  </si>
  <si>
    <t>Powder Factor:</t>
  </si>
  <si>
    <t>(Powder Column)(Loading Density)</t>
  </si>
  <si>
    <t>(B)(S)(L)/27</t>
  </si>
  <si>
    <r>
      <t>(L+J-T)(0.3405*d</t>
    </r>
    <r>
      <rPr>
        <vertAlign val="subscript"/>
        <sz val="12"/>
        <rFont val="Tahoma"/>
        <family val="2"/>
      </rPr>
      <t>EXPL</t>
    </r>
    <r>
      <rPr>
        <sz val="12"/>
        <rFont val="Tahoma"/>
        <family val="2"/>
      </rPr>
      <t>)(D</t>
    </r>
    <r>
      <rPr>
        <vertAlign val="subscript"/>
        <sz val="12"/>
        <rFont val="Tahoma"/>
        <family val="2"/>
      </rPr>
      <t>EXPL</t>
    </r>
    <r>
      <rPr>
        <sz val="12"/>
        <rFont val="Tahoma"/>
        <family val="2"/>
      </rPr>
      <t>)</t>
    </r>
    <r>
      <rPr>
        <vertAlign val="superscript"/>
        <sz val="12"/>
        <rFont val="Tahoma"/>
        <family val="2"/>
      </rPr>
      <t>2</t>
    </r>
  </si>
  <si>
    <t>from Lab Report #, Coarse Bulk Gravity (T 85)</t>
  </si>
  <si>
    <t>assumed from submitted timing diagram</t>
  </si>
  <si>
    <t>from submitted diagram, page #</t>
  </si>
  <si>
    <t>from submitted MSDS, assumed dry holes</t>
  </si>
  <si>
    <t>from submitted report, page #</t>
  </si>
  <si>
    <t>assumed from submitted report page # and timing diagram</t>
  </si>
  <si>
    <r>
      <t>NOTE:</t>
    </r>
    <r>
      <rPr>
        <sz val="10"/>
        <rFont val="Tahoma"/>
        <family val="2"/>
      </rPr>
      <t xml:space="preserve">  All that is needed is to fill in all cells that are shaded.  Formulas use the units shown, so convert before entering data.</t>
    </r>
  </si>
  <si>
    <t>Heavily cracked frequent weak joints,          weakly cemented layers</t>
  </si>
  <si>
    <r>
      <t>Spacing:</t>
    </r>
    <r>
      <rPr>
        <sz val="12"/>
        <rFont val="Tahoma"/>
        <family val="2"/>
      </rPr>
      <t xml:space="preserve">  (If 1 &lt; L/B &lt; 4, benches are considered low; </t>
    </r>
    <r>
      <rPr>
        <sz val="12"/>
        <color indexed="17"/>
        <rFont val="Tahoma"/>
        <family val="2"/>
      </rPr>
      <t>All values will probably not apply for evaluation</t>
    </r>
    <r>
      <rPr>
        <sz val="12"/>
        <rFont val="Tahoma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</si>
</sst>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b/>
      <sz val="20"/>
      <name val="Tahoma"/>
      <family val="2"/>
    </font>
    <font>
      <sz val="10"/>
      <name val="Tahoma"/>
      <family val="2"/>
    </font>
    <font>
      <u/>
      <sz val="12"/>
      <name val="Tahoma"/>
      <family val="2"/>
    </font>
    <font>
      <sz val="12"/>
      <name val="Tahoma"/>
      <family val="2"/>
    </font>
    <font>
      <sz val="8"/>
      <name val="Tahoma"/>
      <family val="2"/>
    </font>
    <font>
      <u/>
      <sz val="16"/>
      <name val="Tahoma"/>
      <family val="2"/>
    </font>
    <font>
      <sz val="11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b/>
      <u/>
      <sz val="12"/>
      <name val="Tahoma"/>
      <family val="2"/>
    </font>
    <font>
      <sz val="9"/>
      <name val="Tahoma"/>
      <family val="2"/>
    </font>
    <font>
      <sz val="10"/>
      <name val="Wingdings"/>
      <charset val="2"/>
    </font>
    <font>
      <u/>
      <sz val="10"/>
      <name val="Tahoma"/>
      <family val="2"/>
    </font>
    <font>
      <sz val="10"/>
      <name val="Arial"/>
      <family val="2"/>
    </font>
    <font>
      <vertAlign val="superscript"/>
      <sz val="12"/>
      <name val="Tahoma"/>
      <family val="2"/>
    </font>
    <font>
      <b/>
      <sz val="12"/>
      <color indexed="81"/>
      <name val="Tahoma"/>
      <family val="2"/>
    </font>
    <font>
      <sz val="12"/>
      <color indexed="17"/>
      <name val="Tahoma"/>
      <family val="2"/>
    </font>
    <font>
      <sz val="14"/>
      <name val="Tahoma"/>
      <family val="2"/>
    </font>
    <font>
      <vertAlign val="subscript"/>
      <sz val="12"/>
      <name val="Tahoma"/>
      <family val="2"/>
    </font>
    <font>
      <sz val="10"/>
      <color rgb="FFA2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2" fontId="4" fillId="0" borderId="0" xfId="0" applyNumberFormat="1" applyFont="1"/>
    <xf numFmtId="16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left" indent="1"/>
    </xf>
    <xf numFmtId="0" fontId="4" fillId="0" borderId="1" xfId="0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0" xfId="0" applyFont="1" applyFill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12" fillId="2" borderId="11" xfId="0" applyFont="1" applyFill="1" applyBorder="1"/>
    <xf numFmtId="0" fontId="12" fillId="2" borderId="12" xfId="0" applyFont="1" applyFill="1" applyBorder="1"/>
    <xf numFmtId="0" fontId="2" fillId="0" borderId="0" xfId="0" applyFont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5" xfId="0" applyFont="1" applyFill="1" applyBorder="1"/>
    <xf numFmtId="0" fontId="4" fillId="2" borderId="16" xfId="0" applyFont="1" applyFill="1" applyBorder="1"/>
    <xf numFmtId="0" fontId="4" fillId="2" borderId="16" xfId="0" applyFont="1" applyFill="1" applyBorder="1" applyAlignment="1">
      <alignment horizontal="center"/>
    </xf>
    <xf numFmtId="164" fontId="4" fillId="2" borderId="16" xfId="0" applyNumberFormat="1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19" xfId="0" applyFont="1" applyFill="1" applyBorder="1"/>
    <xf numFmtId="0" fontId="4" fillId="2" borderId="19" xfId="0" applyFont="1" applyFill="1" applyBorder="1" applyAlignment="1">
      <alignment horizontal="center"/>
    </xf>
    <xf numFmtId="164" fontId="4" fillId="2" borderId="19" xfId="0" applyNumberFormat="1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top"/>
    </xf>
    <xf numFmtId="164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2" fontId="8" fillId="0" borderId="0" xfId="0" applyNumberFormat="1" applyFont="1" applyAlignment="1">
      <alignment horizontal="right"/>
    </xf>
    <xf numFmtId="0" fontId="18" fillId="0" borderId="0" xfId="0" applyFont="1"/>
    <xf numFmtId="0" fontId="18" fillId="2" borderId="0" xfId="0" applyFont="1" applyFill="1" applyAlignment="1">
      <alignment vertical="top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3" borderId="23" xfId="0" applyFont="1" applyFill="1" applyBorder="1" applyAlignment="1">
      <alignment horizontal="center"/>
    </xf>
    <xf numFmtId="2" fontId="2" fillId="3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0" fontId="2" fillId="3" borderId="0" xfId="0" applyFont="1" applyFill="1"/>
    <xf numFmtId="164" fontId="2" fillId="0" borderId="0" xfId="0" applyNumberFormat="1" applyFont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34" xfId="0" applyNumberFormat="1" applyFont="1" applyBorder="1" applyAlignment="1">
      <alignment horizont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2" borderId="25" xfId="0" applyNumberFormat="1" applyFont="1" applyFill="1" applyBorder="1" applyAlignment="1">
      <alignment horizontal="center" vertical="center"/>
    </xf>
    <xf numFmtId="2" fontId="2" fillId="2" borderId="26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2" borderId="5" xfId="0" applyFont="1" applyFill="1" applyBorder="1"/>
    <xf numFmtId="0" fontId="4" fillId="0" borderId="0" xfId="0" applyFont="1" applyAlignment="1">
      <alignment horizontal="centerContinuous"/>
    </xf>
    <xf numFmtId="0" fontId="4" fillId="0" borderId="1" xfId="0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22860</xdr:colOff>
      <xdr:row>13</xdr:row>
      <xdr:rowOff>0</xdr:rowOff>
    </xdr:from>
    <xdr:to>
      <xdr:col>16</xdr:col>
      <xdr:colOff>480060</xdr:colOff>
      <xdr:row>16</xdr:row>
      <xdr:rowOff>167640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0D96788D-E728-351E-176E-784A2AD058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/>
        </xdr:cNvSpPr>
      </xdr:nvSpPr>
      <xdr:spPr bwMode="auto">
        <a:xfrm>
          <a:off x="14447520" y="2583180"/>
          <a:ext cx="457200" cy="769620"/>
        </a:xfrm>
        <a:prstGeom prst="rightBrace">
          <a:avLst>
            <a:gd name="adj1" fmla="val 14028"/>
            <a:gd name="adj2" fmla="val 64199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22860</xdr:colOff>
      <xdr:row>18</xdr:row>
      <xdr:rowOff>0</xdr:rowOff>
    </xdr:from>
    <xdr:to>
      <xdr:col>16</xdr:col>
      <xdr:colOff>480060</xdr:colOff>
      <xdr:row>22</xdr:row>
      <xdr:rowOff>0</xdr:rowOff>
    </xdr:to>
    <xdr:sp macro="" textlink="">
      <xdr:nvSpPr>
        <xdr:cNvPr id="1035" name="AutoShape 11">
          <a:extLst>
            <a:ext uri="{FF2B5EF4-FFF2-40B4-BE49-F238E27FC236}">
              <a16:creationId xmlns:a16="http://schemas.microsoft.com/office/drawing/2014/main" id="{7152BEA6-9DA5-D711-366E-65CB44D158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/>
        </xdr:cNvSpPr>
      </xdr:nvSpPr>
      <xdr:spPr bwMode="auto">
        <a:xfrm>
          <a:off x="14447520" y="3634740"/>
          <a:ext cx="457200" cy="922020"/>
        </a:xfrm>
        <a:prstGeom prst="rightBrace">
          <a:avLst>
            <a:gd name="adj1" fmla="val 16806"/>
            <a:gd name="adj2" fmla="val 41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38100</xdr:colOff>
      <xdr:row>44</xdr:row>
      <xdr:rowOff>0</xdr:rowOff>
    </xdr:from>
    <xdr:to>
      <xdr:col>16</xdr:col>
      <xdr:colOff>472440</xdr:colOff>
      <xdr:row>51</xdr:row>
      <xdr:rowOff>0</xdr:rowOff>
    </xdr:to>
    <xdr:sp macro="" textlink="">
      <xdr:nvSpPr>
        <xdr:cNvPr id="1037" name="AutoShape 13">
          <a:extLst>
            <a:ext uri="{FF2B5EF4-FFF2-40B4-BE49-F238E27FC236}">
              <a16:creationId xmlns:a16="http://schemas.microsoft.com/office/drawing/2014/main" id="{7D0A6730-1245-C426-4831-745AC4B350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/>
        </xdr:cNvSpPr>
      </xdr:nvSpPr>
      <xdr:spPr bwMode="auto">
        <a:xfrm>
          <a:off x="14462760" y="8884920"/>
          <a:ext cx="434340" cy="1440180"/>
        </a:xfrm>
        <a:prstGeom prst="rightBrace">
          <a:avLst>
            <a:gd name="adj1" fmla="val 27632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152400</xdr:colOff>
      <xdr:row>59</xdr:row>
      <xdr:rowOff>160020</xdr:rowOff>
    </xdr:from>
    <xdr:to>
      <xdr:col>2</xdr:col>
      <xdr:colOff>594360</xdr:colOff>
      <xdr:row>60</xdr:row>
      <xdr:rowOff>76200</xdr:rowOff>
    </xdr:to>
    <xdr:sp macro="" textlink="">
      <xdr:nvSpPr>
        <xdr:cNvPr id="1039" name="AutoShape 15">
          <a:extLst>
            <a:ext uri="{FF2B5EF4-FFF2-40B4-BE49-F238E27FC236}">
              <a16:creationId xmlns:a16="http://schemas.microsoft.com/office/drawing/2014/main" id="{72AA8870-7AE1-FDE7-9AB7-E19700CD62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2994660" y="12062460"/>
          <a:ext cx="441960" cy="152400"/>
        </a:xfrm>
        <a:prstGeom prst="rightArrow">
          <a:avLst>
            <a:gd name="adj1" fmla="val 50000"/>
            <a:gd name="adj2" fmla="val 7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98A3E-B520-491E-A10B-E31FEF4FB500}">
  <sheetPr>
    <pageSetUpPr fitToPage="1"/>
  </sheetPr>
  <dimension ref="A1:R123"/>
  <sheetViews>
    <sheetView tabSelected="1" zoomScale="65" zoomScaleNormal="67" zoomScaleSheetLayoutView="110" workbookViewId="0">
      <selection activeCell="O59" sqref="O59"/>
    </sheetView>
  </sheetViews>
  <sheetFormatPr defaultRowHeight="13.2" x14ac:dyDescent="0.25"/>
  <cols>
    <col min="1" max="1" width="21" style="1" customWidth="1"/>
    <col min="2" max="2" width="20.44140625" style="1" customWidth="1"/>
    <col min="3" max="3" width="10.6640625" style="8" customWidth="1"/>
    <col min="4" max="4" width="8.88671875" style="1" customWidth="1"/>
    <col min="5" max="5" width="8.88671875" style="5" customWidth="1"/>
    <col min="6" max="6" width="11.33203125" style="1" bestFit="1" customWidth="1"/>
    <col min="7" max="7" width="7.6640625" style="1" customWidth="1"/>
    <col min="8" max="8" width="10.33203125" style="1" customWidth="1"/>
    <col min="9" max="9" width="11.33203125" style="1" customWidth="1"/>
    <col min="10" max="10" width="8.88671875" style="1" customWidth="1"/>
    <col min="11" max="11" width="10.44140625" style="1" customWidth="1"/>
    <col min="12" max="12" width="8.88671875" style="1" customWidth="1"/>
    <col min="13" max="13" width="44.33203125" style="1" customWidth="1"/>
    <col min="14" max="15" width="8.88671875" style="1" customWidth="1"/>
    <col min="16" max="16" width="9.44140625" style="1" customWidth="1"/>
    <col min="17" max="16384" width="8.88671875" style="1"/>
  </cols>
  <sheetData>
    <row r="1" spans="1:18" ht="24.6" x14ac:dyDescent="0.4">
      <c r="A1" s="99" t="s">
        <v>75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8" x14ac:dyDescent="0.25">
      <c r="F2" s="17"/>
      <c r="K2" s="8"/>
      <c r="M2" s="17" t="s">
        <v>131</v>
      </c>
      <c r="N2" s="69"/>
    </row>
    <row r="3" spans="1:18" ht="15" x14ac:dyDescent="0.25">
      <c r="A3" s="18" t="s">
        <v>67</v>
      </c>
      <c r="B3" s="2"/>
      <c r="C3" s="3"/>
      <c r="D3" s="4" t="s">
        <v>15</v>
      </c>
      <c r="E3" s="106" t="s">
        <v>69</v>
      </c>
      <c r="F3" s="106"/>
      <c r="G3" s="106"/>
      <c r="H3" s="106"/>
      <c r="I3" s="106"/>
      <c r="J3" s="106"/>
      <c r="K3" s="106"/>
    </row>
    <row r="4" spans="1:18" ht="15" x14ac:dyDescent="0.25">
      <c r="A4" s="2" t="s">
        <v>0</v>
      </c>
      <c r="B4" s="6" t="s">
        <v>10</v>
      </c>
      <c r="C4" s="66"/>
      <c r="D4" s="3" t="s">
        <v>16</v>
      </c>
      <c r="E4" s="107" t="s">
        <v>129</v>
      </c>
      <c r="F4" s="107"/>
      <c r="G4" s="107"/>
      <c r="H4" s="107"/>
      <c r="I4" s="107"/>
      <c r="J4" s="107"/>
      <c r="K4" s="107"/>
    </row>
    <row r="5" spans="1:18" ht="15" x14ac:dyDescent="0.25">
      <c r="A5" s="2" t="s">
        <v>1</v>
      </c>
      <c r="B5" s="6" t="s">
        <v>11</v>
      </c>
      <c r="C5" s="66"/>
      <c r="D5" s="3" t="s">
        <v>16</v>
      </c>
      <c r="E5" s="84"/>
      <c r="F5" s="84"/>
      <c r="G5" s="84"/>
      <c r="H5" s="84"/>
      <c r="I5" s="84"/>
      <c r="J5" s="84"/>
      <c r="K5" s="84"/>
    </row>
    <row r="6" spans="1:18" ht="15" x14ac:dyDescent="0.25">
      <c r="A6" s="2" t="s">
        <v>2</v>
      </c>
      <c r="B6" s="6" t="s">
        <v>12</v>
      </c>
      <c r="C6" s="66"/>
      <c r="D6" s="3" t="s">
        <v>16</v>
      </c>
      <c r="E6" s="84"/>
      <c r="F6" s="84"/>
      <c r="G6" s="84"/>
      <c r="H6" s="84"/>
      <c r="I6" s="84"/>
      <c r="J6" s="84"/>
      <c r="K6" s="84"/>
    </row>
    <row r="7" spans="1:18" ht="15" x14ac:dyDescent="0.25">
      <c r="A7" s="2" t="s">
        <v>3</v>
      </c>
      <c r="B7" s="6" t="s">
        <v>38</v>
      </c>
      <c r="C7" s="66"/>
      <c r="D7" s="3" t="s">
        <v>16</v>
      </c>
      <c r="E7" s="84" t="s">
        <v>127</v>
      </c>
      <c r="F7" s="84"/>
      <c r="G7" s="84"/>
      <c r="H7" s="84"/>
      <c r="I7" s="84"/>
      <c r="J7" s="84"/>
      <c r="K7" s="84"/>
    </row>
    <row r="8" spans="1:18" ht="15" x14ac:dyDescent="0.25">
      <c r="A8" s="2"/>
      <c r="B8" s="6" t="s">
        <v>39</v>
      </c>
      <c r="C8" s="66"/>
      <c r="D8" s="3" t="s">
        <v>16</v>
      </c>
      <c r="E8" s="84" t="s">
        <v>127</v>
      </c>
      <c r="F8" s="84"/>
      <c r="G8" s="84"/>
      <c r="H8" s="84"/>
      <c r="I8" s="84"/>
      <c r="J8" s="84"/>
      <c r="K8" s="84"/>
    </row>
    <row r="9" spans="1:18" ht="15" x14ac:dyDescent="0.25">
      <c r="A9" s="2" t="s">
        <v>4</v>
      </c>
      <c r="B9" s="6" t="s">
        <v>13</v>
      </c>
      <c r="C9" s="66"/>
      <c r="D9" s="3" t="s">
        <v>16</v>
      </c>
      <c r="E9" s="84" t="s">
        <v>130</v>
      </c>
      <c r="F9" s="84"/>
      <c r="G9" s="84"/>
      <c r="H9" s="84"/>
      <c r="I9" s="84"/>
      <c r="J9" s="84"/>
      <c r="K9" s="84"/>
    </row>
    <row r="10" spans="1:18" ht="15" x14ac:dyDescent="0.25">
      <c r="A10" s="2" t="s">
        <v>5</v>
      </c>
      <c r="B10" s="6" t="s">
        <v>92</v>
      </c>
      <c r="C10" s="66"/>
      <c r="D10" s="3" t="s">
        <v>17</v>
      </c>
      <c r="E10" s="84" t="s">
        <v>128</v>
      </c>
      <c r="F10" s="84"/>
      <c r="G10" s="84"/>
      <c r="H10" s="84"/>
      <c r="I10" s="84"/>
      <c r="J10" s="84"/>
      <c r="K10" s="84"/>
    </row>
    <row r="11" spans="1:18" ht="15" x14ac:dyDescent="0.25">
      <c r="A11" s="2"/>
      <c r="B11" s="6" t="s">
        <v>66</v>
      </c>
      <c r="C11" s="66"/>
      <c r="D11" s="3" t="s">
        <v>17</v>
      </c>
      <c r="E11" s="84" t="s">
        <v>125</v>
      </c>
      <c r="F11" s="84"/>
      <c r="G11" s="84"/>
      <c r="H11" s="84"/>
      <c r="I11" s="84"/>
      <c r="J11" s="84"/>
      <c r="K11" s="84"/>
    </row>
    <row r="12" spans="1:18" ht="15" x14ac:dyDescent="0.25">
      <c r="A12" s="2" t="s">
        <v>6</v>
      </c>
      <c r="B12" s="6" t="s">
        <v>93</v>
      </c>
      <c r="C12" s="66"/>
      <c r="D12" s="3" t="s">
        <v>18</v>
      </c>
      <c r="E12" s="84"/>
      <c r="F12" s="84"/>
      <c r="G12" s="84"/>
      <c r="H12" s="84"/>
      <c r="I12" s="84"/>
      <c r="J12" s="84"/>
      <c r="K12" s="84"/>
      <c r="M12" s="17" t="s">
        <v>112</v>
      </c>
    </row>
    <row r="13" spans="1:18" ht="15.6" thickBot="1" x14ac:dyDescent="0.3">
      <c r="A13" s="2" t="s">
        <v>7</v>
      </c>
      <c r="B13" s="6" t="s">
        <v>91</v>
      </c>
      <c r="C13" s="66"/>
      <c r="D13" s="3" t="s">
        <v>18</v>
      </c>
      <c r="E13" s="84"/>
      <c r="F13" s="84"/>
      <c r="G13" s="84"/>
      <c r="H13" s="84"/>
      <c r="I13" s="84"/>
      <c r="J13" s="84"/>
      <c r="K13" s="84"/>
    </row>
    <row r="14" spans="1:18" ht="16.2" thickTop="1" thickBot="1" x14ac:dyDescent="0.3">
      <c r="A14" s="2" t="s">
        <v>8</v>
      </c>
      <c r="B14" s="6" t="s">
        <v>52</v>
      </c>
      <c r="C14" s="66"/>
      <c r="D14" s="3" t="s">
        <v>19</v>
      </c>
      <c r="E14" s="84" t="s">
        <v>126</v>
      </c>
      <c r="F14" s="84"/>
      <c r="G14" s="84"/>
      <c r="H14" s="84"/>
      <c r="I14" s="84"/>
      <c r="J14" s="84"/>
      <c r="K14" s="84"/>
      <c r="M14" s="22" t="s">
        <v>96</v>
      </c>
      <c r="N14" s="90" t="s">
        <v>97</v>
      </c>
      <c r="O14" s="91"/>
      <c r="P14" s="92"/>
    </row>
    <row r="15" spans="1:18" ht="15.6" thickBot="1" x14ac:dyDescent="0.3">
      <c r="A15" s="2"/>
      <c r="B15" s="6" t="s">
        <v>53</v>
      </c>
      <c r="C15" s="66"/>
      <c r="D15" s="3" t="s">
        <v>19</v>
      </c>
      <c r="E15" s="84"/>
      <c r="F15" s="84"/>
      <c r="G15" s="84"/>
      <c r="H15" s="84"/>
      <c r="I15" s="84"/>
      <c r="J15" s="84"/>
      <c r="K15" s="84"/>
      <c r="M15" s="40" t="s">
        <v>98</v>
      </c>
      <c r="N15" s="93">
        <v>1.18</v>
      </c>
      <c r="O15" s="94"/>
      <c r="P15" s="95"/>
      <c r="R15" s="3" t="s">
        <v>108</v>
      </c>
    </row>
    <row r="16" spans="1:18" ht="15.6" thickBot="1" x14ac:dyDescent="0.3">
      <c r="A16" s="2" t="s">
        <v>9</v>
      </c>
      <c r="B16" s="6" t="s">
        <v>14</v>
      </c>
      <c r="C16" s="66"/>
      <c r="D16" s="3" t="s">
        <v>20</v>
      </c>
      <c r="E16" s="84"/>
      <c r="F16" s="84"/>
      <c r="G16" s="84"/>
      <c r="H16" s="84"/>
      <c r="I16" s="84"/>
      <c r="J16" s="84"/>
      <c r="K16" s="84"/>
      <c r="M16" s="38" t="s">
        <v>99</v>
      </c>
      <c r="N16" s="96">
        <v>0.95</v>
      </c>
      <c r="O16" s="97"/>
      <c r="P16" s="98"/>
      <c r="R16" s="67"/>
    </row>
    <row r="17" spans="1:18" ht="13.8" thickBot="1" x14ac:dyDescent="0.3">
      <c r="K17" s="8"/>
      <c r="M17" s="39" t="s">
        <v>100</v>
      </c>
      <c r="N17" s="85">
        <v>1</v>
      </c>
      <c r="O17" s="86"/>
      <c r="P17" s="87"/>
    </row>
    <row r="18" spans="1:18" ht="21.6" thickTop="1" thickBot="1" x14ac:dyDescent="0.4">
      <c r="A18" s="7" t="s">
        <v>21</v>
      </c>
      <c r="D18" s="3" t="s">
        <v>72</v>
      </c>
      <c r="I18" s="3" t="s">
        <v>73</v>
      </c>
      <c r="K18" s="8"/>
      <c r="M18" s="36"/>
      <c r="N18" s="114"/>
      <c r="O18" s="114"/>
      <c r="P18" s="114"/>
    </row>
    <row r="19" spans="1:18" ht="16.2" thickTop="1" thickBot="1" x14ac:dyDescent="0.3">
      <c r="A19" s="2"/>
      <c r="B19" s="2"/>
      <c r="C19" s="3"/>
      <c r="D19" s="20" t="s">
        <v>71</v>
      </c>
      <c r="E19" s="83" t="s">
        <v>28</v>
      </c>
      <c r="F19" s="83"/>
      <c r="G19" s="2"/>
      <c r="I19" s="20" t="s">
        <v>71</v>
      </c>
      <c r="J19" s="83" t="s">
        <v>28</v>
      </c>
      <c r="K19" s="83"/>
      <c r="M19" s="22" t="s">
        <v>101</v>
      </c>
      <c r="N19" s="90" t="s">
        <v>102</v>
      </c>
      <c r="O19" s="91"/>
      <c r="P19" s="92"/>
      <c r="R19" s="3" t="s">
        <v>109</v>
      </c>
    </row>
    <row r="20" spans="1:18" ht="27" thickBot="1" x14ac:dyDescent="0.3">
      <c r="A20" s="63" t="s">
        <v>120</v>
      </c>
      <c r="B20" s="57"/>
      <c r="C20" s="6" t="s">
        <v>10</v>
      </c>
      <c r="D20" s="13" t="e">
        <f>R20*R16*(3.15*C13*(C10/C11)^0.33)*(1+0.016*(C11-2))*(1+0.014*(C10-0.8))</f>
        <v>#DIV/0!</v>
      </c>
      <c r="E20" s="9" t="e">
        <f>D20-D20*0.1</f>
        <v>#DIV/0!</v>
      </c>
      <c r="F20" s="9" t="e">
        <f>D20+D20*0.1</f>
        <v>#DIV/0!</v>
      </c>
      <c r="H20" s="6" t="s">
        <v>10</v>
      </c>
      <c r="I20" s="13">
        <f>C4</f>
        <v>0</v>
      </c>
      <c r="J20" s="9">
        <f>I20-I20*0.1</f>
        <v>0</v>
      </c>
      <c r="K20" s="9">
        <f>I20+I20*0.1</f>
        <v>0</v>
      </c>
      <c r="M20" s="37" t="s">
        <v>132</v>
      </c>
      <c r="N20" s="108">
        <v>1.3</v>
      </c>
      <c r="O20" s="109"/>
      <c r="P20" s="110"/>
      <c r="R20" s="67"/>
    </row>
    <row r="21" spans="1:18" ht="15.6" thickBot="1" x14ac:dyDescent="0.3">
      <c r="A21" s="47" t="s">
        <v>111</v>
      </c>
      <c r="B21" s="47"/>
      <c r="C21" s="3"/>
      <c r="D21" s="6"/>
      <c r="E21" s="9"/>
      <c r="F21" s="2"/>
      <c r="G21" s="2"/>
      <c r="H21" s="2"/>
      <c r="I21" s="2"/>
      <c r="J21" s="2"/>
      <c r="K21" s="3"/>
      <c r="M21" s="38" t="s">
        <v>104</v>
      </c>
      <c r="N21" s="111">
        <v>1.1000000000000001</v>
      </c>
      <c r="O21" s="112"/>
      <c r="P21" s="113"/>
    </row>
    <row r="22" spans="1:18" ht="13.8" thickBot="1" x14ac:dyDescent="0.3">
      <c r="M22" s="39" t="s">
        <v>103</v>
      </c>
      <c r="N22" s="85">
        <v>0.95</v>
      </c>
      <c r="O22" s="86"/>
      <c r="P22" s="87"/>
    </row>
    <row r="23" spans="1:18" ht="18" thickTop="1" x14ac:dyDescent="0.3">
      <c r="A23" s="62" t="s">
        <v>118</v>
      </c>
      <c r="B23" s="62"/>
      <c r="C23" s="6"/>
      <c r="D23" s="13"/>
      <c r="E23" s="9"/>
      <c r="F23" s="9"/>
      <c r="H23" s="6" t="s">
        <v>11</v>
      </c>
      <c r="I23" s="13">
        <f>0.7*C4</f>
        <v>0</v>
      </c>
      <c r="J23" s="9">
        <f>I23-I23*0.1</f>
        <v>0</v>
      </c>
      <c r="K23" s="9">
        <f>I23+I23*0.1</f>
        <v>0</v>
      </c>
    </row>
    <row r="24" spans="1:18" ht="15" x14ac:dyDescent="0.25">
      <c r="A24" s="2"/>
      <c r="B24" s="2"/>
      <c r="C24" s="3"/>
      <c r="D24" s="6"/>
      <c r="E24" s="9"/>
      <c r="F24" s="2"/>
      <c r="G24" s="2"/>
      <c r="H24" s="2"/>
      <c r="I24" s="2"/>
      <c r="J24" s="2"/>
      <c r="K24" s="3"/>
      <c r="M24" s="17" t="s">
        <v>95</v>
      </c>
    </row>
    <row r="25" spans="1:18" ht="17.399999999999999" x14ac:dyDescent="0.3">
      <c r="A25" s="62" t="s">
        <v>119</v>
      </c>
      <c r="B25" s="2"/>
      <c r="C25" s="6"/>
      <c r="D25" s="13"/>
      <c r="E25" s="9"/>
      <c r="F25" s="9"/>
      <c r="H25" s="6" t="s">
        <v>12</v>
      </c>
      <c r="I25" s="13">
        <f>0.3*C4</f>
        <v>0</v>
      </c>
      <c r="J25" s="9">
        <f>I25-I25*0.1</f>
        <v>0</v>
      </c>
      <c r="K25" s="9">
        <f>I25+I25*0.1</f>
        <v>0</v>
      </c>
    </row>
    <row r="26" spans="1:18" ht="15" x14ac:dyDescent="0.25">
      <c r="A26" s="2"/>
      <c r="B26" s="2"/>
      <c r="C26" s="3"/>
      <c r="D26" s="6"/>
      <c r="E26" s="9"/>
      <c r="F26" s="2"/>
      <c r="G26" s="2"/>
      <c r="H26" s="2"/>
      <c r="I26" s="2"/>
      <c r="J26" s="2"/>
      <c r="K26" s="3"/>
    </row>
    <row r="27" spans="1:18" ht="17.399999999999999" x14ac:dyDescent="0.3">
      <c r="A27" s="62" t="s">
        <v>29</v>
      </c>
      <c r="B27" s="2"/>
      <c r="C27" s="6"/>
      <c r="D27" s="13"/>
      <c r="E27" s="3"/>
      <c r="F27" s="13"/>
      <c r="H27" s="6" t="s">
        <v>23</v>
      </c>
      <c r="I27" s="13" t="e">
        <f>C7/C4</f>
        <v>#DIV/0!</v>
      </c>
      <c r="J27" s="3" t="s">
        <v>22</v>
      </c>
      <c r="K27" s="13" t="e">
        <f>C8/C4</f>
        <v>#DIV/0!</v>
      </c>
    </row>
    <row r="28" spans="1:18" ht="15" x14ac:dyDescent="0.25">
      <c r="B28" s="1" t="s">
        <v>24</v>
      </c>
      <c r="C28" s="3"/>
      <c r="D28" s="6"/>
      <c r="E28" s="9"/>
      <c r="F28" s="1" t="s">
        <v>26</v>
      </c>
      <c r="G28" s="2"/>
      <c r="H28" s="2"/>
      <c r="K28" s="3"/>
    </row>
    <row r="29" spans="1:18" ht="15" x14ac:dyDescent="0.25">
      <c r="B29" s="1" t="s">
        <v>25</v>
      </c>
      <c r="C29" s="3"/>
      <c r="D29" s="6"/>
      <c r="E29" s="9"/>
      <c r="F29" s="1" t="s">
        <v>27</v>
      </c>
      <c r="G29" s="2"/>
      <c r="H29" s="2"/>
      <c r="K29" s="3"/>
      <c r="N29" s="33"/>
      <c r="O29" s="33"/>
      <c r="P29" s="33"/>
    </row>
    <row r="30" spans="1:18" ht="15" x14ac:dyDescent="0.25">
      <c r="C30" s="3"/>
      <c r="D30" s="6"/>
      <c r="E30" s="9"/>
      <c r="F30" s="2"/>
      <c r="G30" s="2"/>
      <c r="H30" s="2"/>
      <c r="K30" s="3"/>
      <c r="M30" s="2"/>
      <c r="N30" s="35"/>
      <c r="O30" s="35"/>
      <c r="P30" s="35"/>
    </row>
    <row r="31" spans="1:18" ht="17.399999999999999" x14ac:dyDescent="0.3">
      <c r="A31" s="62" t="s">
        <v>133</v>
      </c>
      <c r="C31" s="3"/>
      <c r="D31" s="2"/>
      <c r="E31" s="9"/>
      <c r="F31" s="2"/>
      <c r="G31" s="2"/>
      <c r="H31" s="2"/>
      <c r="I31" s="2"/>
      <c r="K31" s="3"/>
    </row>
    <row r="32" spans="1:18" ht="15" x14ac:dyDescent="0.25">
      <c r="A32" s="2"/>
      <c r="B32" s="2"/>
      <c r="C32" s="3"/>
      <c r="D32" s="3"/>
      <c r="E32" s="9"/>
      <c r="F32" s="2"/>
      <c r="G32" s="2"/>
      <c r="H32" s="2"/>
      <c r="I32" s="3" t="s">
        <v>73</v>
      </c>
      <c r="J32" s="2"/>
      <c r="K32" s="3"/>
    </row>
    <row r="33" spans="1:18" ht="15" x14ac:dyDescent="0.25">
      <c r="A33" s="89" t="s">
        <v>30</v>
      </c>
      <c r="B33" s="89"/>
      <c r="D33" s="3"/>
      <c r="E33" s="2"/>
      <c r="F33" s="2"/>
      <c r="G33" s="2"/>
      <c r="H33" s="2"/>
      <c r="I33" s="20" t="s">
        <v>68</v>
      </c>
      <c r="J33" s="83" t="s">
        <v>28</v>
      </c>
      <c r="K33" s="83"/>
    </row>
    <row r="34" spans="1:18" ht="15" x14ac:dyDescent="0.25">
      <c r="A34" s="89" t="s">
        <v>34</v>
      </c>
      <c r="B34" s="89"/>
      <c r="C34" s="6"/>
      <c r="D34" s="13"/>
      <c r="E34" s="9"/>
      <c r="F34" s="9"/>
      <c r="H34" s="6" t="s">
        <v>13</v>
      </c>
      <c r="I34" s="13">
        <f>(C8+2*C4)/3</f>
        <v>0</v>
      </c>
      <c r="J34" s="9">
        <f>I34-I34*0.15</f>
        <v>0</v>
      </c>
      <c r="K34" s="9">
        <f>I34+I34*0.15</f>
        <v>0</v>
      </c>
    </row>
    <row r="35" spans="1:18" ht="15" x14ac:dyDescent="0.25">
      <c r="A35" s="2"/>
      <c r="B35" s="3"/>
      <c r="C35" s="3"/>
      <c r="D35" s="6"/>
      <c r="E35" s="9"/>
      <c r="F35" s="9"/>
      <c r="G35" s="9"/>
      <c r="H35" s="2"/>
      <c r="J35" s="3"/>
      <c r="K35" s="3"/>
    </row>
    <row r="36" spans="1:18" ht="15" x14ac:dyDescent="0.25">
      <c r="A36" s="89" t="s">
        <v>31</v>
      </c>
      <c r="B36" s="89"/>
      <c r="D36" s="6"/>
      <c r="E36" s="9"/>
      <c r="F36" s="9"/>
      <c r="G36" s="9"/>
      <c r="H36" s="2"/>
      <c r="J36" s="2"/>
      <c r="K36" s="8"/>
    </row>
    <row r="37" spans="1:18" ht="15" x14ac:dyDescent="0.25">
      <c r="A37" s="89" t="s">
        <v>35</v>
      </c>
      <c r="B37" s="89"/>
      <c r="C37" s="6"/>
      <c r="D37" s="13"/>
      <c r="E37" s="9"/>
      <c r="F37" s="9"/>
      <c r="H37" s="6" t="s">
        <v>13</v>
      </c>
      <c r="I37" s="13">
        <f>2*C4</f>
        <v>0</v>
      </c>
      <c r="J37" s="9">
        <f>I37-I37*0.15</f>
        <v>0</v>
      </c>
      <c r="K37" s="9">
        <f>I37+I37*0.15</f>
        <v>0</v>
      </c>
    </row>
    <row r="38" spans="1:18" ht="15" x14ac:dyDescent="0.25">
      <c r="A38" s="2"/>
      <c r="B38" s="2"/>
      <c r="E38" s="9"/>
      <c r="F38" s="9"/>
      <c r="G38" s="9"/>
      <c r="H38" s="2"/>
      <c r="K38" s="8"/>
      <c r="M38" s="17"/>
      <c r="N38" s="6"/>
      <c r="Q38" s="6"/>
      <c r="R38" s="70"/>
    </row>
    <row r="39" spans="1:18" ht="15" x14ac:dyDescent="0.25">
      <c r="A39" s="89" t="s">
        <v>32</v>
      </c>
      <c r="B39" s="89"/>
      <c r="D39" s="6"/>
      <c r="E39" s="9"/>
      <c r="F39" s="9"/>
      <c r="G39" s="9"/>
      <c r="H39" s="2"/>
      <c r="J39" s="2"/>
      <c r="K39" s="8"/>
    </row>
    <row r="40" spans="1:18" ht="15" x14ac:dyDescent="0.25">
      <c r="A40" s="89" t="s">
        <v>36</v>
      </c>
      <c r="B40" s="89"/>
      <c r="C40" s="6"/>
      <c r="D40" s="13"/>
      <c r="E40" s="9"/>
      <c r="F40" s="9"/>
      <c r="H40" s="6" t="s">
        <v>13</v>
      </c>
      <c r="I40" s="13">
        <f>(C8+7*C4)/8</f>
        <v>0</v>
      </c>
      <c r="J40" s="9">
        <f>I40-I40*0.15</f>
        <v>0</v>
      </c>
      <c r="K40" s="9">
        <f>I40+I40*0.15</f>
        <v>0</v>
      </c>
    </row>
    <row r="41" spans="1:18" ht="15" x14ac:dyDescent="0.25">
      <c r="A41" s="2"/>
      <c r="B41" s="2"/>
      <c r="E41" s="9"/>
      <c r="F41" s="9"/>
      <c r="G41" s="9"/>
      <c r="H41" s="2"/>
      <c r="K41" s="8"/>
    </row>
    <row r="42" spans="1:18" ht="15" x14ac:dyDescent="0.25">
      <c r="A42" s="89" t="s">
        <v>33</v>
      </c>
      <c r="B42" s="89"/>
      <c r="D42" s="6"/>
      <c r="E42" s="9"/>
      <c r="F42" s="9"/>
      <c r="G42" s="9"/>
      <c r="H42" s="2"/>
      <c r="J42" s="2"/>
      <c r="K42" s="8"/>
    </row>
    <row r="43" spans="1:18" ht="15" x14ac:dyDescent="0.25">
      <c r="A43" s="89" t="s">
        <v>37</v>
      </c>
      <c r="B43" s="89"/>
      <c r="C43" s="6"/>
      <c r="D43" s="13"/>
      <c r="E43" s="9"/>
      <c r="F43" s="9"/>
      <c r="H43" s="6" t="s">
        <v>13</v>
      </c>
      <c r="I43" s="13">
        <f>1.4*C4</f>
        <v>0</v>
      </c>
      <c r="J43" s="9">
        <f>I43-I43*0.15</f>
        <v>0</v>
      </c>
      <c r="K43" s="9">
        <f>I43+I43*0.15</f>
        <v>0</v>
      </c>
    </row>
    <row r="44" spans="1:18" ht="15.6" thickBot="1" x14ac:dyDescent="0.3">
      <c r="A44" s="2"/>
      <c r="B44" s="2"/>
      <c r="C44" s="3"/>
      <c r="D44" s="2"/>
      <c r="E44" s="9"/>
      <c r="F44" s="2"/>
      <c r="G44" s="2"/>
      <c r="H44" s="2"/>
      <c r="I44" s="2"/>
      <c r="J44" s="2"/>
      <c r="K44" s="3"/>
    </row>
    <row r="45" spans="1:18" ht="16.2" thickTop="1" thickBot="1" x14ac:dyDescent="0.3">
      <c r="A45" s="2"/>
      <c r="B45" s="2"/>
      <c r="C45" s="3"/>
      <c r="D45" s="2"/>
      <c r="E45" s="3"/>
      <c r="F45" s="2"/>
      <c r="G45" s="2"/>
      <c r="H45" s="2"/>
      <c r="I45" s="3" t="s">
        <v>73</v>
      </c>
      <c r="J45" s="2"/>
      <c r="K45" s="3"/>
      <c r="M45" s="34" t="s">
        <v>76</v>
      </c>
      <c r="N45" s="100" t="s">
        <v>83</v>
      </c>
      <c r="O45" s="101"/>
      <c r="P45" s="102"/>
    </row>
    <row r="46" spans="1:18" ht="18" thickBot="1" x14ac:dyDescent="0.35">
      <c r="A46" s="62" t="s">
        <v>40</v>
      </c>
      <c r="B46" s="2"/>
      <c r="C46" s="3"/>
      <c r="D46" s="2"/>
      <c r="E46" s="3"/>
      <c r="F46" s="2"/>
      <c r="G46" s="2"/>
      <c r="H46" s="2"/>
      <c r="I46" s="20" t="s">
        <v>70</v>
      </c>
      <c r="J46" s="2"/>
      <c r="K46" s="3"/>
      <c r="M46" s="40" t="s">
        <v>77</v>
      </c>
      <c r="N46" s="93" t="s">
        <v>84</v>
      </c>
      <c r="O46" s="94"/>
      <c r="P46" s="95"/>
    </row>
    <row r="47" spans="1:18" ht="15.6" thickBot="1" x14ac:dyDescent="0.3">
      <c r="A47" s="116" t="s">
        <v>43</v>
      </c>
      <c r="B47" s="116"/>
      <c r="C47" s="2"/>
      <c r="E47" s="13"/>
      <c r="F47" s="2"/>
      <c r="G47" s="2"/>
      <c r="H47" s="6" t="s">
        <v>44</v>
      </c>
      <c r="I47" s="13">
        <f>R48*C9</f>
        <v>0</v>
      </c>
      <c r="K47" s="6"/>
      <c r="M47" s="56" t="s">
        <v>78</v>
      </c>
      <c r="N47" s="103" t="s">
        <v>85</v>
      </c>
      <c r="O47" s="104"/>
      <c r="P47" s="105"/>
      <c r="R47" s="3" t="s">
        <v>110</v>
      </c>
    </row>
    <row r="48" spans="1:18" ht="15" x14ac:dyDescent="0.25">
      <c r="A48" s="2"/>
      <c r="B48" s="6"/>
      <c r="C48" s="3"/>
      <c r="D48" s="2"/>
      <c r="E48" s="9"/>
      <c r="F48" s="2"/>
      <c r="G48" s="2"/>
      <c r="H48" s="2"/>
      <c r="I48" s="2"/>
      <c r="J48" s="16"/>
      <c r="K48" s="3"/>
      <c r="M48" s="38" t="s">
        <v>79</v>
      </c>
      <c r="N48" s="77" t="s">
        <v>86</v>
      </c>
      <c r="O48" s="78"/>
      <c r="P48" s="79"/>
      <c r="R48" s="68"/>
    </row>
    <row r="49" spans="1:16" ht="15.6" thickBot="1" x14ac:dyDescent="0.3">
      <c r="A49" s="2"/>
      <c r="B49" s="2"/>
      <c r="C49" s="3"/>
      <c r="D49" s="2"/>
      <c r="E49" s="3"/>
      <c r="F49" s="2"/>
      <c r="G49" s="2"/>
      <c r="H49" s="2"/>
      <c r="I49" s="3" t="s">
        <v>73</v>
      </c>
      <c r="J49" s="2"/>
      <c r="K49" s="3"/>
      <c r="M49" s="56" t="s">
        <v>80</v>
      </c>
      <c r="N49" s="80"/>
      <c r="O49" s="81"/>
      <c r="P49" s="82"/>
    </row>
    <row r="50" spans="1:16" ht="17.399999999999999" x14ac:dyDescent="0.3">
      <c r="A50" s="62" t="s">
        <v>41</v>
      </c>
      <c r="B50" s="2"/>
      <c r="C50" s="3"/>
      <c r="D50" s="2"/>
      <c r="E50" s="3"/>
      <c r="F50" s="2"/>
      <c r="G50" s="2"/>
      <c r="H50" s="2"/>
      <c r="I50" s="20" t="s">
        <v>68</v>
      </c>
      <c r="J50" s="2"/>
      <c r="K50" s="3"/>
      <c r="M50" s="38" t="s">
        <v>81</v>
      </c>
      <c r="N50" s="71" t="s">
        <v>87</v>
      </c>
      <c r="O50" s="72"/>
      <c r="P50" s="73"/>
    </row>
    <row r="51" spans="1:16" ht="15.6" thickBot="1" x14ac:dyDescent="0.3">
      <c r="A51" s="2"/>
      <c r="B51" s="2"/>
      <c r="C51" s="6" t="s">
        <v>45</v>
      </c>
      <c r="E51" s="13"/>
      <c r="F51" s="2"/>
      <c r="G51" s="2"/>
      <c r="H51" s="6" t="s">
        <v>42</v>
      </c>
      <c r="I51" s="13" t="e">
        <f>C14/C4</f>
        <v>#DIV/0!</v>
      </c>
      <c r="J51" s="2"/>
      <c r="K51" s="6"/>
      <c r="M51" s="41" t="s">
        <v>82</v>
      </c>
      <c r="N51" s="74"/>
      <c r="O51" s="75"/>
      <c r="P51" s="76"/>
    </row>
    <row r="52" spans="1:16" ht="16.2" thickTop="1" thickBot="1" x14ac:dyDescent="0.3">
      <c r="A52" s="2"/>
      <c r="B52" s="2" t="s">
        <v>48</v>
      </c>
      <c r="C52" s="3"/>
      <c r="D52" s="2"/>
      <c r="E52" s="9"/>
      <c r="F52" s="2"/>
      <c r="G52" s="2"/>
      <c r="H52" s="2"/>
      <c r="I52" s="2"/>
      <c r="J52" s="2"/>
      <c r="K52" s="3"/>
    </row>
    <row r="53" spans="1:16" ht="15" x14ac:dyDescent="0.25">
      <c r="A53" s="2"/>
      <c r="C53" s="1" t="s">
        <v>46</v>
      </c>
      <c r="D53" s="2"/>
      <c r="E53" s="9"/>
      <c r="F53" s="2"/>
      <c r="G53" s="2"/>
      <c r="H53" s="2"/>
      <c r="I53" s="2"/>
      <c r="K53" s="3"/>
      <c r="M53" s="115" t="s">
        <v>88</v>
      </c>
      <c r="N53" s="25"/>
      <c r="O53" s="25"/>
      <c r="P53" s="26"/>
    </row>
    <row r="54" spans="1:16" ht="15" x14ac:dyDescent="0.25">
      <c r="A54" s="2"/>
      <c r="C54" s="1" t="s">
        <v>47</v>
      </c>
      <c r="D54" s="2"/>
      <c r="E54" s="9"/>
      <c r="F54" s="2"/>
      <c r="G54" s="2"/>
      <c r="H54" s="2"/>
      <c r="I54" s="2"/>
      <c r="K54" s="3"/>
      <c r="M54" s="32" t="s">
        <v>90</v>
      </c>
      <c r="N54" s="27"/>
      <c r="O54" s="27"/>
      <c r="P54" s="28"/>
    </row>
    <row r="55" spans="1:16" ht="15" x14ac:dyDescent="0.25">
      <c r="A55" s="2"/>
      <c r="C55" s="1" t="s">
        <v>49</v>
      </c>
      <c r="D55" s="2"/>
      <c r="E55" s="9"/>
      <c r="F55" s="2"/>
      <c r="G55" s="2"/>
      <c r="H55" s="2"/>
      <c r="I55" s="2"/>
      <c r="K55" s="3"/>
      <c r="M55" s="32" t="s">
        <v>89</v>
      </c>
      <c r="N55" s="27"/>
      <c r="O55" s="27"/>
      <c r="P55" s="28"/>
    </row>
    <row r="56" spans="1:16" ht="15.6" thickBot="1" x14ac:dyDescent="0.3">
      <c r="A56" s="2"/>
      <c r="C56" s="1" t="s">
        <v>50</v>
      </c>
      <c r="D56" s="2"/>
      <c r="E56" s="9"/>
      <c r="F56" s="2"/>
      <c r="G56" s="2"/>
      <c r="H56" s="2"/>
      <c r="I56" s="2"/>
      <c r="K56" s="3"/>
      <c r="M56" s="31" t="s">
        <v>94</v>
      </c>
      <c r="N56" s="29"/>
      <c r="O56" s="29"/>
      <c r="P56" s="30"/>
    </row>
    <row r="57" spans="1:16" ht="15" x14ac:dyDescent="0.25">
      <c r="A57" s="2"/>
      <c r="C57" s="3"/>
      <c r="D57" s="2"/>
      <c r="E57" s="9"/>
      <c r="F57" s="2"/>
      <c r="G57" s="2"/>
      <c r="H57" s="2"/>
      <c r="I57" s="2"/>
      <c r="K57" s="3"/>
    </row>
    <row r="58" spans="1:16" ht="15" x14ac:dyDescent="0.25">
      <c r="A58" s="2"/>
      <c r="B58" s="2"/>
      <c r="C58" s="3"/>
      <c r="D58" s="64"/>
      <c r="E58" s="65"/>
      <c r="F58" s="65"/>
      <c r="G58" s="65"/>
      <c r="H58" s="88" t="s">
        <v>74</v>
      </c>
      <c r="I58" s="89"/>
      <c r="J58" s="89"/>
      <c r="K58" s="89"/>
    </row>
    <row r="59" spans="1:16" ht="17.399999999999999" x14ac:dyDescent="0.3">
      <c r="A59" s="62" t="s">
        <v>121</v>
      </c>
      <c r="B59" s="2"/>
      <c r="C59" s="3"/>
      <c r="D59" s="9"/>
      <c r="E59" s="59"/>
      <c r="F59" s="60"/>
      <c r="G59" s="19"/>
      <c r="H59" s="2"/>
      <c r="I59" s="58" t="s">
        <v>114</v>
      </c>
      <c r="J59" s="60" t="s">
        <v>113</v>
      </c>
      <c r="K59" s="3"/>
    </row>
    <row r="60" spans="1:16" ht="18.600000000000001" x14ac:dyDescent="0.4">
      <c r="A60" s="117" t="s">
        <v>122</v>
      </c>
      <c r="B60" s="117"/>
      <c r="C60" s="3"/>
      <c r="D60" s="83" t="s">
        <v>124</v>
      </c>
      <c r="E60" s="83"/>
      <c r="F60" s="83"/>
      <c r="G60" s="12"/>
      <c r="H60" s="2"/>
      <c r="I60" s="21" t="e">
        <f>((C8+C6-C5)*(0.3405*C10)*(C13)^2)/(C4*C9*C8/27)</f>
        <v>#DIV/0!</v>
      </c>
      <c r="J60" s="61" t="e">
        <f>((C7+C6-C5)*(0.3405*C10)*(C13)^2)/(C4*C9*C7/27)</f>
        <v>#DIV/0!</v>
      </c>
      <c r="K60" s="3"/>
      <c r="M60" s="10"/>
    </row>
    <row r="61" spans="1:16" ht="15" x14ac:dyDescent="0.25">
      <c r="A61" s="116" t="s">
        <v>51</v>
      </c>
      <c r="B61" s="116"/>
      <c r="D61" s="89" t="s">
        <v>123</v>
      </c>
      <c r="E61" s="89"/>
      <c r="F61" s="89"/>
      <c r="G61" s="2"/>
      <c r="H61" s="2"/>
      <c r="J61" s="11"/>
      <c r="K61" s="8"/>
      <c r="M61" s="14"/>
    </row>
    <row r="62" spans="1:16" ht="15" x14ac:dyDescent="0.25">
      <c r="A62" s="2"/>
      <c r="B62" s="2"/>
      <c r="C62" s="3"/>
      <c r="D62" s="2"/>
      <c r="E62" s="9"/>
      <c r="F62" s="2"/>
      <c r="G62" s="2"/>
      <c r="H62" s="2"/>
      <c r="I62" s="2"/>
      <c r="J62" s="2"/>
      <c r="K62" s="3"/>
    </row>
    <row r="63" spans="1:16" ht="15" x14ac:dyDescent="0.25">
      <c r="A63" s="2"/>
      <c r="D63" s="14" t="s">
        <v>54</v>
      </c>
      <c r="E63" s="14"/>
      <c r="F63" s="14" t="s">
        <v>60</v>
      </c>
      <c r="G63" s="2"/>
      <c r="H63" s="2"/>
      <c r="I63" s="2"/>
      <c r="J63" s="14"/>
      <c r="K63" s="14"/>
    </row>
    <row r="64" spans="1:16" ht="15" x14ac:dyDescent="0.25">
      <c r="A64" s="2"/>
      <c r="D64" s="15" t="s">
        <v>55</v>
      </c>
      <c r="E64" s="14"/>
      <c r="F64" s="15" t="s">
        <v>61</v>
      </c>
      <c r="G64" s="2"/>
      <c r="H64" s="2"/>
      <c r="I64" s="2"/>
      <c r="J64" s="14"/>
      <c r="K64" s="14"/>
    </row>
    <row r="65" spans="1:11" ht="15" x14ac:dyDescent="0.25">
      <c r="A65" s="2"/>
      <c r="D65" s="14" t="s">
        <v>56</v>
      </c>
      <c r="E65" s="14"/>
      <c r="F65" s="14" t="s">
        <v>62</v>
      </c>
      <c r="G65" s="2"/>
      <c r="H65" s="2"/>
      <c r="I65" s="2"/>
      <c r="J65" s="14"/>
      <c r="K65" s="14"/>
    </row>
    <row r="66" spans="1:11" ht="15" x14ac:dyDescent="0.25">
      <c r="A66" s="2"/>
      <c r="D66" s="14" t="s">
        <v>57</v>
      </c>
      <c r="E66" s="14"/>
      <c r="F66" s="14" t="s">
        <v>63</v>
      </c>
      <c r="G66" s="2"/>
      <c r="H66" s="2"/>
      <c r="I66" s="2"/>
      <c r="J66" s="14"/>
      <c r="K66" s="14"/>
    </row>
    <row r="67" spans="1:11" ht="15" x14ac:dyDescent="0.25">
      <c r="A67" s="2"/>
      <c r="D67" s="14" t="s">
        <v>58</v>
      </c>
      <c r="E67" s="14"/>
      <c r="F67" s="14" t="s">
        <v>64</v>
      </c>
      <c r="G67" s="2"/>
      <c r="H67" s="2"/>
      <c r="I67" s="2"/>
      <c r="J67" s="14"/>
      <c r="K67" s="14"/>
    </row>
    <row r="68" spans="1:11" ht="15" x14ac:dyDescent="0.25">
      <c r="A68" s="2"/>
      <c r="D68" s="14" t="s">
        <v>59</v>
      </c>
      <c r="E68" s="14"/>
      <c r="F68" s="14" t="s">
        <v>65</v>
      </c>
      <c r="G68" s="2"/>
      <c r="H68" s="2"/>
      <c r="I68" s="2"/>
      <c r="J68" s="14"/>
      <c r="K68" s="14"/>
    </row>
    <row r="69" spans="1:11" ht="15.6" thickBot="1" x14ac:dyDescent="0.3">
      <c r="A69" s="2"/>
      <c r="B69" s="2"/>
      <c r="C69" s="3"/>
      <c r="D69" s="2"/>
      <c r="E69" s="9"/>
      <c r="F69" s="2"/>
      <c r="G69" s="2"/>
      <c r="H69" s="2"/>
      <c r="I69" s="2"/>
      <c r="J69" s="2"/>
      <c r="K69" s="3"/>
    </row>
    <row r="70" spans="1:11" ht="15.6" thickTop="1" x14ac:dyDescent="0.25">
      <c r="A70" s="42" t="s">
        <v>105</v>
      </c>
      <c r="B70" s="43"/>
      <c r="C70" s="44"/>
      <c r="D70" s="43"/>
      <c r="E70" s="45"/>
      <c r="F70" s="43"/>
      <c r="G70" s="43"/>
      <c r="H70" s="43"/>
      <c r="I70" s="43"/>
      <c r="J70" s="43"/>
      <c r="K70" s="46"/>
    </row>
    <row r="71" spans="1:11" ht="15" x14ac:dyDescent="0.25">
      <c r="A71" s="23" t="s">
        <v>106</v>
      </c>
      <c r="B71" s="47"/>
      <c r="C71" s="48"/>
      <c r="D71" s="47"/>
      <c r="E71" s="49"/>
      <c r="F71" s="47"/>
      <c r="G71" s="47"/>
      <c r="H71" s="47"/>
      <c r="I71" s="47"/>
      <c r="J71" s="47"/>
      <c r="K71" s="50"/>
    </row>
    <row r="72" spans="1:11" ht="15" x14ac:dyDescent="0.25">
      <c r="A72" s="23" t="s">
        <v>107</v>
      </c>
      <c r="B72" s="47"/>
      <c r="C72" s="48"/>
      <c r="D72" s="47"/>
      <c r="E72" s="49"/>
      <c r="F72" s="47"/>
      <c r="G72" s="47"/>
      <c r="H72" s="47"/>
      <c r="I72" s="47"/>
      <c r="J72" s="47"/>
      <c r="K72" s="50"/>
    </row>
    <row r="73" spans="1:11" ht="15" x14ac:dyDescent="0.25">
      <c r="A73" s="51"/>
      <c r="B73" s="47"/>
      <c r="C73" s="48"/>
      <c r="D73" s="47"/>
      <c r="E73" s="49"/>
      <c r="F73" s="47"/>
      <c r="G73" s="47"/>
      <c r="H73" s="47"/>
      <c r="I73" s="47"/>
      <c r="J73" s="47"/>
      <c r="K73" s="50"/>
    </row>
    <row r="74" spans="1:11" ht="15" x14ac:dyDescent="0.25">
      <c r="A74" s="23" t="s">
        <v>115</v>
      </c>
      <c r="B74" s="47"/>
      <c r="C74" s="48"/>
      <c r="D74" s="47"/>
      <c r="E74" s="49"/>
      <c r="F74" s="47"/>
      <c r="G74" s="47"/>
      <c r="H74" s="47"/>
      <c r="I74" s="47"/>
      <c r="J74" s="47"/>
      <c r="K74" s="50"/>
    </row>
    <row r="75" spans="1:11" ht="15" x14ac:dyDescent="0.25">
      <c r="A75" s="23" t="s">
        <v>116</v>
      </c>
      <c r="B75" s="47"/>
      <c r="C75" s="48"/>
      <c r="D75" s="47"/>
      <c r="E75" s="49"/>
      <c r="F75" s="47"/>
      <c r="G75" s="47"/>
      <c r="H75" s="47"/>
      <c r="I75" s="47"/>
      <c r="J75" s="47"/>
      <c r="K75" s="50"/>
    </row>
    <row r="76" spans="1:11" ht="15.6" thickBot="1" x14ac:dyDescent="0.3">
      <c r="A76" s="24" t="s">
        <v>117</v>
      </c>
      <c r="B76" s="52"/>
      <c r="C76" s="53"/>
      <c r="D76" s="52"/>
      <c r="E76" s="54"/>
      <c r="F76" s="52"/>
      <c r="G76" s="52"/>
      <c r="H76" s="52"/>
      <c r="I76" s="52"/>
      <c r="J76" s="52"/>
      <c r="K76" s="55"/>
    </row>
    <row r="77" spans="1:11" ht="15.6" thickTop="1" x14ac:dyDescent="0.25">
      <c r="A77" s="2"/>
      <c r="B77" s="2"/>
      <c r="C77" s="3"/>
      <c r="D77" s="2"/>
      <c r="E77" s="9"/>
      <c r="F77" s="2"/>
      <c r="G77" s="2"/>
      <c r="H77" s="2"/>
      <c r="I77" s="2"/>
      <c r="J77" s="2"/>
      <c r="K77" s="3"/>
    </row>
    <row r="78" spans="1:11" ht="15" x14ac:dyDescent="0.25">
      <c r="A78" s="2"/>
      <c r="B78" s="2"/>
      <c r="C78" s="3"/>
      <c r="D78" s="2"/>
      <c r="E78" s="9"/>
      <c r="F78" s="2"/>
      <c r="G78" s="2"/>
      <c r="H78" s="2"/>
      <c r="I78" s="2"/>
      <c r="J78" s="2"/>
      <c r="K78" s="3"/>
    </row>
    <row r="79" spans="1:11" ht="15" x14ac:dyDescent="0.25">
      <c r="A79" s="2"/>
      <c r="B79" s="2"/>
      <c r="C79" s="3"/>
      <c r="D79" s="2"/>
      <c r="E79" s="9"/>
      <c r="F79" s="2"/>
      <c r="G79" s="2"/>
      <c r="H79" s="2"/>
      <c r="I79" s="2"/>
      <c r="J79" s="2"/>
      <c r="K79" s="3"/>
    </row>
    <row r="80" spans="1:11" ht="15" x14ac:dyDescent="0.25">
      <c r="A80" s="2"/>
      <c r="B80" s="2"/>
      <c r="C80" s="3"/>
      <c r="D80" s="2"/>
      <c r="E80" s="9"/>
      <c r="F80" s="2"/>
      <c r="G80" s="2"/>
      <c r="H80" s="2"/>
      <c r="I80" s="2"/>
      <c r="J80" s="2"/>
      <c r="K80" s="3"/>
    </row>
    <row r="81" spans="1:11" ht="15" x14ac:dyDescent="0.25">
      <c r="A81" s="2"/>
      <c r="B81" s="2"/>
      <c r="C81" s="3"/>
      <c r="D81" s="2"/>
      <c r="E81" s="9"/>
      <c r="F81" s="2"/>
      <c r="G81" s="2"/>
      <c r="H81" s="2"/>
      <c r="I81" s="2"/>
      <c r="J81" s="2"/>
      <c r="K81" s="3"/>
    </row>
    <row r="82" spans="1:11" ht="15" x14ac:dyDescent="0.25">
      <c r="A82" s="2"/>
      <c r="B82" s="2"/>
      <c r="C82" s="3"/>
      <c r="D82" s="2"/>
      <c r="E82" s="9"/>
      <c r="F82" s="2"/>
      <c r="G82" s="2"/>
      <c r="H82" s="2"/>
      <c r="I82" s="2"/>
      <c r="J82" s="2"/>
      <c r="K82" s="3"/>
    </row>
    <row r="83" spans="1:11" ht="15" x14ac:dyDescent="0.25">
      <c r="A83" s="2"/>
      <c r="B83" s="2"/>
      <c r="C83" s="3"/>
      <c r="D83" s="2"/>
      <c r="E83" s="9"/>
      <c r="F83" s="2"/>
      <c r="G83" s="2"/>
      <c r="H83" s="2"/>
      <c r="I83" s="2"/>
      <c r="J83" s="2"/>
      <c r="K83" s="3"/>
    </row>
    <row r="84" spans="1:11" ht="15" x14ac:dyDescent="0.25">
      <c r="A84" s="2"/>
      <c r="B84" s="2"/>
      <c r="C84" s="3"/>
      <c r="D84" s="2"/>
      <c r="E84" s="9"/>
      <c r="F84" s="2"/>
      <c r="G84" s="2"/>
      <c r="H84" s="2"/>
      <c r="I84" s="2"/>
      <c r="J84" s="2"/>
      <c r="K84" s="3"/>
    </row>
    <row r="85" spans="1:11" ht="15" x14ac:dyDescent="0.25">
      <c r="A85" s="2"/>
      <c r="B85" s="2"/>
      <c r="C85" s="3"/>
      <c r="D85" s="2"/>
      <c r="E85" s="9"/>
      <c r="F85" s="2"/>
      <c r="G85" s="2"/>
      <c r="H85" s="2"/>
      <c r="I85" s="2"/>
      <c r="J85" s="2"/>
      <c r="K85" s="3"/>
    </row>
    <row r="86" spans="1:11" ht="15" x14ac:dyDescent="0.25">
      <c r="A86" s="2"/>
      <c r="B86" s="2"/>
      <c r="C86" s="3"/>
      <c r="D86" s="2"/>
      <c r="E86" s="9"/>
      <c r="F86" s="2"/>
      <c r="G86" s="2"/>
      <c r="H86" s="2"/>
      <c r="I86" s="2"/>
      <c r="J86" s="2"/>
      <c r="K86" s="3"/>
    </row>
    <row r="87" spans="1:11" ht="15" x14ac:dyDescent="0.25">
      <c r="A87" s="2"/>
      <c r="B87" s="2"/>
      <c r="C87" s="3"/>
      <c r="D87" s="2"/>
      <c r="E87" s="9"/>
      <c r="F87" s="2"/>
      <c r="G87" s="2"/>
      <c r="H87" s="2"/>
      <c r="I87" s="2"/>
      <c r="J87" s="2"/>
      <c r="K87" s="3"/>
    </row>
    <row r="88" spans="1:11" ht="15" x14ac:dyDescent="0.25">
      <c r="A88" s="2"/>
      <c r="B88" s="2"/>
      <c r="C88" s="3"/>
      <c r="D88" s="2"/>
      <c r="E88" s="9"/>
      <c r="F88" s="2"/>
      <c r="G88" s="2"/>
      <c r="H88" s="2"/>
      <c r="I88" s="2"/>
      <c r="J88" s="2"/>
      <c r="K88" s="3"/>
    </row>
    <row r="89" spans="1:11" ht="15" x14ac:dyDescent="0.25">
      <c r="A89" s="2"/>
      <c r="B89" s="2"/>
      <c r="C89" s="3"/>
      <c r="D89" s="2"/>
      <c r="E89" s="9"/>
      <c r="F89" s="2"/>
      <c r="G89" s="2"/>
      <c r="H89" s="2"/>
      <c r="I89" s="2"/>
      <c r="J89" s="2"/>
      <c r="K89" s="3"/>
    </row>
    <row r="90" spans="1:11" ht="15" x14ac:dyDescent="0.25">
      <c r="A90" s="2"/>
      <c r="B90" s="2"/>
      <c r="C90" s="3"/>
      <c r="D90" s="2"/>
      <c r="E90" s="9"/>
      <c r="F90" s="2"/>
      <c r="G90" s="2"/>
      <c r="H90" s="2"/>
      <c r="I90" s="2"/>
      <c r="J90" s="2"/>
      <c r="K90" s="3"/>
    </row>
    <row r="91" spans="1:11" ht="15" x14ac:dyDescent="0.25">
      <c r="A91" s="2"/>
      <c r="B91" s="2"/>
      <c r="C91" s="3"/>
      <c r="D91" s="2"/>
      <c r="E91" s="9"/>
      <c r="F91" s="2"/>
      <c r="G91" s="2"/>
      <c r="H91" s="2"/>
      <c r="I91" s="2"/>
      <c r="J91" s="2"/>
      <c r="K91" s="3"/>
    </row>
    <row r="92" spans="1:11" ht="15" x14ac:dyDescent="0.25">
      <c r="A92" s="2"/>
      <c r="B92" s="2"/>
      <c r="C92" s="3"/>
      <c r="D92" s="2"/>
      <c r="E92" s="9"/>
      <c r="F92" s="2"/>
      <c r="G92" s="2"/>
      <c r="H92" s="2"/>
    </row>
    <row r="93" spans="1:11" ht="15" x14ac:dyDescent="0.25">
      <c r="A93" s="2"/>
      <c r="B93" s="2"/>
      <c r="C93" s="3"/>
      <c r="D93" s="2"/>
      <c r="E93" s="9"/>
      <c r="F93" s="2"/>
      <c r="G93" s="2"/>
      <c r="H93" s="2"/>
    </row>
    <row r="94" spans="1:11" ht="15" x14ac:dyDescent="0.25">
      <c r="A94" s="2"/>
      <c r="B94" s="2"/>
      <c r="C94" s="3"/>
      <c r="D94" s="2"/>
      <c r="E94" s="9"/>
      <c r="F94" s="2"/>
      <c r="G94" s="2"/>
      <c r="H94" s="2"/>
    </row>
    <row r="95" spans="1:11" ht="15" x14ac:dyDescent="0.25">
      <c r="A95" s="2"/>
      <c r="B95" s="2"/>
      <c r="C95" s="3"/>
      <c r="D95" s="2"/>
      <c r="E95" s="9"/>
      <c r="F95" s="2"/>
      <c r="G95" s="2"/>
      <c r="H95" s="2"/>
    </row>
    <row r="96" spans="1:11" ht="15" x14ac:dyDescent="0.25">
      <c r="A96" s="2"/>
      <c r="B96" s="2"/>
      <c r="C96" s="3"/>
      <c r="D96" s="2"/>
      <c r="E96" s="9"/>
      <c r="F96" s="2"/>
      <c r="G96" s="2"/>
      <c r="H96" s="2"/>
    </row>
    <row r="97" spans="1:8" ht="15" x14ac:dyDescent="0.25">
      <c r="A97" s="2"/>
      <c r="B97" s="2"/>
      <c r="C97" s="3"/>
      <c r="D97" s="2"/>
      <c r="E97" s="9"/>
      <c r="F97" s="2"/>
      <c r="G97" s="2"/>
      <c r="H97" s="2"/>
    </row>
    <row r="98" spans="1:8" ht="15" x14ac:dyDescent="0.25">
      <c r="A98" s="2"/>
      <c r="B98" s="2"/>
      <c r="C98" s="3"/>
      <c r="D98" s="2"/>
      <c r="E98" s="9"/>
      <c r="F98" s="2"/>
      <c r="G98" s="2"/>
      <c r="H98" s="2"/>
    </row>
    <row r="99" spans="1:8" ht="15" x14ac:dyDescent="0.25">
      <c r="A99" s="2"/>
      <c r="B99" s="2"/>
      <c r="C99" s="3"/>
      <c r="D99" s="2"/>
      <c r="E99" s="9"/>
      <c r="F99" s="2"/>
      <c r="G99" s="2"/>
      <c r="H99" s="2"/>
    </row>
    <row r="100" spans="1:8" ht="15" x14ac:dyDescent="0.25">
      <c r="A100" s="2"/>
      <c r="B100" s="2"/>
      <c r="C100" s="3"/>
      <c r="D100" s="2"/>
      <c r="E100" s="9"/>
      <c r="F100" s="2"/>
      <c r="G100" s="2"/>
      <c r="H100" s="2"/>
    </row>
    <row r="101" spans="1:8" ht="15" x14ac:dyDescent="0.25">
      <c r="A101" s="2"/>
      <c r="B101" s="2"/>
      <c r="C101" s="3"/>
      <c r="D101" s="2"/>
      <c r="E101" s="9"/>
      <c r="F101" s="2"/>
      <c r="G101" s="2"/>
      <c r="H101" s="2"/>
    </row>
    <row r="102" spans="1:8" ht="15" x14ac:dyDescent="0.25">
      <c r="A102" s="2"/>
      <c r="B102" s="2"/>
      <c r="C102" s="3"/>
      <c r="D102" s="2"/>
      <c r="E102" s="9"/>
      <c r="F102" s="2"/>
      <c r="G102" s="2"/>
      <c r="H102" s="2"/>
    </row>
    <row r="103" spans="1:8" ht="15" x14ac:dyDescent="0.25">
      <c r="A103" s="2"/>
      <c r="B103" s="2"/>
      <c r="C103" s="3"/>
      <c r="D103" s="2"/>
      <c r="E103" s="9"/>
      <c r="F103" s="2"/>
      <c r="G103" s="2"/>
      <c r="H103" s="2"/>
    </row>
    <row r="104" spans="1:8" ht="15" x14ac:dyDescent="0.25">
      <c r="A104" s="2"/>
      <c r="B104" s="2"/>
      <c r="C104" s="3"/>
      <c r="D104" s="2"/>
      <c r="E104" s="9"/>
      <c r="F104" s="2"/>
      <c r="G104" s="2"/>
      <c r="H104" s="2"/>
    </row>
    <row r="105" spans="1:8" ht="15" x14ac:dyDescent="0.25">
      <c r="A105" s="2"/>
      <c r="B105" s="2"/>
      <c r="C105" s="3"/>
      <c r="D105" s="2"/>
      <c r="E105" s="9"/>
      <c r="F105" s="2"/>
      <c r="G105" s="2"/>
      <c r="H105" s="2"/>
    </row>
    <row r="106" spans="1:8" ht="15" x14ac:dyDescent="0.25">
      <c r="A106" s="2"/>
      <c r="B106" s="2"/>
      <c r="C106" s="3"/>
      <c r="D106" s="2"/>
      <c r="E106" s="9"/>
      <c r="F106" s="2"/>
      <c r="G106" s="2"/>
      <c r="H106" s="2"/>
    </row>
    <row r="107" spans="1:8" ht="15" x14ac:dyDescent="0.25">
      <c r="A107" s="2"/>
      <c r="B107" s="2"/>
      <c r="C107" s="3"/>
      <c r="D107" s="2"/>
      <c r="E107" s="9"/>
      <c r="F107" s="2"/>
      <c r="G107" s="2"/>
      <c r="H107" s="2"/>
    </row>
    <row r="108" spans="1:8" ht="15" x14ac:dyDescent="0.25">
      <c r="A108" s="2"/>
      <c r="B108" s="2"/>
      <c r="C108" s="3"/>
      <c r="D108" s="2"/>
      <c r="E108" s="9"/>
      <c r="F108" s="2"/>
      <c r="G108" s="2"/>
      <c r="H108" s="2"/>
    </row>
    <row r="109" spans="1:8" ht="15" x14ac:dyDescent="0.25">
      <c r="A109" s="2"/>
      <c r="B109" s="2"/>
      <c r="C109" s="3"/>
      <c r="D109" s="2"/>
      <c r="E109" s="9"/>
      <c r="F109" s="2"/>
      <c r="G109" s="2"/>
      <c r="H109" s="2"/>
    </row>
    <row r="110" spans="1:8" ht="15" x14ac:dyDescent="0.25">
      <c r="A110" s="2"/>
      <c r="B110" s="2"/>
      <c r="C110" s="3"/>
      <c r="D110" s="2"/>
      <c r="E110" s="9"/>
      <c r="F110" s="2"/>
      <c r="G110" s="2"/>
      <c r="H110" s="2"/>
    </row>
    <row r="111" spans="1:8" ht="15" x14ac:dyDescent="0.25">
      <c r="A111" s="2"/>
      <c r="B111" s="2"/>
      <c r="C111" s="3"/>
      <c r="D111" s="2"/>
      <c r="E111" s="9"/>
      <c r="F111" s="2"/>
      <c r="G111" s="2"/>
      <c r="H111" s="2"/>
    </row>
    <row r="112" spans="1:8" ht="15" x14ac:dyDescent="0.25">
      <c r="A112" s="2"/>
      <c r="B112" s="2"/>
      <c r="C112" s="3"/>
      <c r="D112" s="2"/>
      <c r="E112" s="9"/>
      <c r="F112" s="2"/>
      <c r="G112" s="2"/>
      <c r="H112" s="2"/>
    </row>
    <row r="113" spans="1:8" ht="15" x14ac:dyDescent="0.25">
      <c r="A113" s="2"/>
      <c r="B113" s="2"/>
      <c r="C113" s="3"/>
      <c r="D113" s="2"/>
      <c r="E113" s="9"/>
      <c r="F113" s="2"/>
      <c r="G113" s="2"/>
      <c r="H113" s="2"/>
    </row>
    <row r="114" spans="1:8" ht="15" x14ac:dyDescent="0.25">
      <c r="A114" s="2"/>
      <c r="B114" s="2"/>
      <c r="C114" s="3"/>
      <c r="D114" s="2"/>
      <c r="E114" s="9"/>
      <c r="F114" s="2"/>
      <c r="G114" s="2"/>
      <c r="H114" s="2"/>
    </row>
    <row r="115" spans="1:8" ht="15" x14ac:dyDescent="0.25">
      <c r="A115" s="2"/>
      <c r="B115" s="2"/>
      <c r="C115" s="3"/>
      <c r="D115" s="2"/>
      <c r="E115" s="9"/>
      <c r="F115" s="2"/>
      <c r="G115" s="2"/>
      <c r="H115" s="2"/>
    </row>
    <row r="116" spans="1:8" ht="15" x14ac:dyDescent="0.25">
      <c r="A116" s="2"/>
      <c r="B116" s="2"/>
      <c r="C116" s="3"/>
      <c r="D116" s="2"/>
      <c r="E116" s="9"/>
      <c r="F116" s="2"/>
      <c r="G116" s="2"/>
      <c r="H116" s="2"/>
    </row>
    <row r="117" spans="1:8" ht="15" x14ac:dyDescent="0.25">
      <c r="A117" s="2"/>
      <c r="B117" s="2"/>
      <c r="C117" s="3"/>
      <c r="D117" s="2"/>
      <c r="E117" s="9"/>
      <c r="F117" s="2"/>
      <c r="G117" s="2"/>
      <c r="H117" s="2"/>
    </row>
    <row r="118" spans="1:8" ht="15" x14ac:dyDescent="0.25">
      <c r="A118" s="2"/>
      <c r="B118" s="2"/>
      <c r="C118" s="3"/>
      <c r="D118" s="2"/>
      <c r="E118" s="9"/>
      <c r="F118" s="2"/>
      <c r="G118" s="2"/>
      <c r="H118" s="2"/>
    </row>
    <row r="119" spans="1:8" ht="15" x14ac:dyDescent="0.25">
      <c r="A119" s="2"/>
      <c r="B119" s="2"/>
      <c r="C119" s="3"/>
      <c r="D119" s="2"/>
      <c r="E119" s="9"/>
      <c r="F119" s="2"/>
      <c r="G119" s="2"/>
      <c r="H119" s="2"/>
    </row>
    <row r="120" spans="1:8" ht="15" x14ac:dyDescent="0.25">
      <c r="A120" s="2"/>
      <c r="B120" s="2"/>
      <c r="C120" s="3"/>
      <c r="D120" s="2"/>
      <c r="E120" s="9"/>
      <c r="F120" s="2"/>
      <c r="G120" s="2"/>
      <c r="H120" s="2"/>
    </row>
    <row r="121" spans="1:8" ht="15" x14ac:dyDescent="0.25">
      <c r="A121" s="2"/>
      <c r="B121" s="2"/>
      <c r="C121" s="3"/>
      <c r="D121" s="2"/>
      <c r="E121" s="9"/>
      <c r="F121" s="2"/>
      <c r="G121" s="2"/>
      <c r="H121" s="2"/>
    </row>
    <row r="122" spans="1:8" ht="15" x14ac:dyDescent="0.25">
      <c r="A122" s="2"/>
      <c r="B122" s="2"/>
      <c r="C122" s="3"/>
      <c r="D122" s="2"/>
      <c r="E122" s="9"/>
      <c r="F122" s="2"/>
      <c r="G122" s="2"/>
      <c r="H122" s="2"/>
    </row>
    <row r="123" spans="1:8" ht="15" x14ac:dyDescent="0.25">
      <c r="A123" s="2"/>
      <c r="B123" s="2"/>
      <c r="C123" s="3"/>
      <c r="D123" s="2"/>
      <c r="E123" s="9"/>
      <c r="F123" s="2"/>
      <c r="G123" s="2"/>
      <c r="H123" s="2"/>
    </row>
  </sheetData>
  <mergeCells count="41">
    <mergeCell ref="A39:B39"/>
    <mergeCell ref="A40:B40"/>
    <mergeCell ref="A42:B42"/>
    <mergeCell ref="A43:B43"/>
    <mergeCell ref="D60:F60"/>
    <mergeCell ref="D61:F61"/>
    <mergeCell ref="N20:P20"/>
    <mergeCell ref="N21:P21"/>
    <mergeCell ref="N22:P22"/>
    <mergeCell ref="N19:P19"/>
    <mergeCell ref="N18:P18"/>
    <mergeCell ref="A1:K1"/>
    <mergeCell ref="N45:P45"/>
    <mergeCell ref="N46:P46"/>
    <mergeCell ref="N47:P47"/>
    <mergeCell ref="E9:K9"/>
    <mergeCell ref="E3:K3"/>
    <mergeCell ref="E4:K4"/>
    <mergeCell ref="E5:K5"/>
    <mergeCell ref="E6:K6"/>
    <mergeCell ref="E7:K7"/>
    <mergeCell ref="E8:K8"/>
    <mergeCell ref="A33:B33"/>
    <mergeCell ref="A34:B34"/>
    <mergeCell ref="A36:B36"/>
    <mergeCell ref="A37:B37"/>
    <mergeCell ref="E19:F19"/>
    <mergeCell ref="E10:K10"/>
    <mergeCell ref="N17:P17"/>
    <mergeCell ref="H58:K58"/>
    <mergeCell ref="E12:K12"/>
    <mergeCell ref="E16:K16"/>
    <mergeCell ref="E15:K15"/>
    <mergeCell ref="E14:K14"/>
    <mergeCell ref="E13:K13"/>
    <mergeCell ref="J19:K19"/>
    <mergeCell ref="J33:K33"/>
    <mergeCell ref="E11:K11"/>
    <mergeCell ref="N14:P14"/>
    <mergeCell ref="N15:P15"/>
    <mergeCell ref="N16:P16"/>
  </mergeCells>
  <phoneticPr fontId="0" type="noConversion"/>
  <printOptions horizontalCentered="1" verticalCentered="1"/>
  <pageMargins left="0.5" right="0.5" top="0.5" bottom="0.5" header="0.5" footer="0.5"/>
  <pageSetup scale="61" orientation="portrait" r:id="rId1"/>
  <headerFooter alignWithMargins="0"/>
  <rowBreaks count="1" manualBreakCount="1">
    <brk id="4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3FA7B7AA83BE4EAA26AE9032FE51F4" ma:contentTypeVersion="8" ma:contentTypeDescription="Create a new document." ma:contentTypeScope="" ma:versionID="2e8503dc07da09bcc7e3d2de4be59f65">
  <xsd:schema xmlns:xsd="http://www.w3.org/2001/XMLSchema" xmlns:xs="http://www.w3.org/2001/XMLSchema" xmlns:p="http://schemas.microsoft.com/office/2006/metadata/properties" xmlns:ns2="616f8bf7-2a93-4548-8f02-7bb8fe24c9e3" xmlns:ns3="6ec60af1-6d1e-4575-bf73-1b6e791fcd10" targetNamespace="http://schemas.microsoft.com/office/2006/metadata/properties" ma:root="true" ma:fieldsID="43d13e6ee6d3998e5e5fd545d23d6d3a" ns2:_="" ns3:_="">
    <xsd:import namespace="616f8bf7-2a93-4548-8f02-7bb8fe24c9e3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2:Manual" minOccurs="0"/>
                <xsd:element ref="ns3:SharedWithUsers" minOccurs="0"/>
                <xsd:element ref="ns2:Retention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f8bf7-2a93-4548-8f02-7bb8fe24c9e3" elementFormDefault="qualified">
    <xsd:import namespace="http://schemas.microsoft.com/office/2006/documentManagement/types"/>
    <xsd:import namespace="http://schemas.microsoft.com/office/infopath/2007/PartnerControls"/>
    <xsd:element name="Manual" ma:index="5" nillable="true" ma:displayName="Manual" ma:internalName="Manual" ma:readOnly="false">
      <xsd:simpleType>
        <xsd:restriction base="dms:Text">
          <xsd:maxLength value="255"/>
        </xsd:restriction>
      </xsd:simpleType>
    </xsd:element>
    <xsd:element name="Retention_x0020_Date" ma:index="11" nillable="true" ma:displayName="Retention Date" ma:description="Date document is due for review." ma:format="DateOnly" ma:internalName="Retention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 ma:index="4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nual xmlns="616f8bf7-2a93-4548-8f02-7bb8fe24c9e3" xsi:nil="true"/>
    <Retention_x0020_Date xmlns="616f8bf7-2a93-4548-8f02-7bb8fe24c9e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7D55C13-0D30-4850-A245-8E756B6F63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6f8bf7-2a93-4548-8f02-7bb8fe24c9e3"/>
    <ds:schemaRef ds:uri="6ec60af1-6d1e-4575-bf73-1b6e791fcd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92785D-EF8B-4C79-BB98-C903E30DEDC0}">
  <ds:schemaRefs>
    <ds:schemaRef ds:uri="http://schemas.microsoft.com/office/2006/metadata/properties"/>
    <ds:schemaRef ds:uri="http://schemas.microsoft.com/office/infopath/2007/PartnerControls"/>
    <ds:schemaRef ds:uri="616f8bf7-2a93-4548-8f02-7bb8fe24c9e3"/>
  </ds:schemaRefs>
</ds:datastoreItem>
</file>

<file path=customXml/itemProps3.xml><?xml version="1.0" encoding="utf-8"?>
<ds:datastoreItem xmlns:ds="http://schemas.openxmlformats.org/officeDocument/2006/customXml" ds:itemID="{2D0F92F9-5EE3-448D-B114-1B85A1F35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C2EF6EA-8026-41B7-93ED-3ACE0BB53F8E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c9cf6fe3-5bce-446b-ad70-bd306593eea0}" enabled="1" method="Privileged" siteId="{28b0d013-46bc-4a64-8d86-1c8a31cf590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Generic Quarry Blast Plan Revie</vt:lpstr>
      <vt:lpstr>'Generic Quarry Blast Plan Revie'!Print_Area</vt:lpstr>
    </vt:vector>
  </TitlesOfParts>
  <Company>ODOT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Geology/Geotechnical:  Material Source Rock Blasting Review Spreadsheet</dc:title>
  <dc:subject>Material Source</dc:subject>
  <dc:creator>ODOT</dc:creator>
  <cp:lastModifiedBy>COAPSTICK Nathan A</cp:lastModifiedBy>
  <cp:lastPrinted>2009-07-07T19:10:42Z</cp:lastPrinted>
  <dcterms:created xsi:type="dcterms:W3CDTF">2001-04-23T18:30:51Z</dcterms:created>
  <dcterms:modified xsi:type="dcterms:W3CDTF">2025-12-23T20:07:54Z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KOURTNEY  LARGENT</vt:lpwstr>
  </property>
  <property fmtid="{D5CDD505-2E9C-101B-9397-08002B2CF9AE}" pid="3" name="display_urn:schemas-microsoft-com:office:office#Author">
    <vt:lpwstr>Alyssa Rash</vt:lpwstr>
  </property>
  <property fmtid="{D5CDD505-2E9C-101B-9397-08002B2CF9AE}" pid="4" name="MSIP_Label_c9cf6fe3-5bce-446b-ad70-bd306593eea0_Enabled">
    <vt:lpwstr>true</vt:lpwstr>
  </property>
  <property fmtid="{D5CDD505-2E9C-101B-9397-08002B2CF9AE}" pid="5" name="MSIP_Label_c9cf6fe3-5bce-446b-ad70-bd306593eea0_SetDate">
    <vt:lpwstr>2025-12-23T20:04:29Z</vt:lpwstr>
  </property>
  <property fmtid="{D5CDD505-2E9C-101B-9397-08002B2CF9AE}" pid="6" name="MSIP_Label_c9cf6fe3-5bce-446b-ad70-bd306593eea0_Method">
    <vt:lpwstr>Standard</vt:lpwstr>
  </property>
  <property fmtid="{D5CDD505-2E9C-101B-9397-08002B2CF9AE}" pid="7" name="MSIP_Label_c9cf6fe3-5bce-446b-ad70-bd306593eea0_Name">
    <vt:lpwstr>Level 1 - Published (Items)</vt:lpwstr>
  </property>
  <property fmtid="{D5CDD505-2E9C-101B-9397-08002B2CF9AE}" pid="8" name="MSIP_Label_c9cf6fe3-5bce-446b-ad70-bd306593eea0_SiteId">
    <vt:lpwstr>28b0d013-46bc-4a64-8d86-1c8a31cf590d</vt:lpwstr>
  </property>
  <property fmtid="{D5CDD505-2E9C-101B-9397-08002B2CF9AE}" pid="9" name="MSIP_Label_c9cf6fe3-5bce-446b-ad70-bd306593eea0_ActionId">
    <vt:lpwstr>0e113c9a-acc1-4058-8748-e162251da7ed</vt:lpwstr>
  </property>
  <property fmtid="{D5CDD505-2E9C-101B-9397-08002B2CF9AE}" pid="10" name="MSIP_Label_c9cf6fe3-5bce-446b-ad70-bd306593eea0_ContentBits">
    <vt:lpwstr>0</vt:lpwstr>
  </property>
</Properties>
</file>