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County\_TGM_ProgramByYear\2018_2019\Region3\AshlandDowntownPlan\07_Existing_Analysis\MMLOS\"/>
    </mc:Choice>
  </mc:AlternateContent>
  <bookViews>
    <workbookView xWindow="480" yWindow="420" windowWidth="27795" windowHeight="12285"/>
  </bookViews>
  <sheets>
    <sheet name="Notes_Instructions" sheetId="1" r:id="rId1"/>
    <sheet name="Input" sheetId="2" r:id="rId2"/>
    <sheet name="Pedestrian_LOS" sheetId="3" r:id="rId3"/>
    <sheet name="Bicycle_LOS" sheetId="8" r:id="rId4"/>
    <sheet name="LookupPed" sheetId="7" state="hidden" r:id="rId5"/>
    <sheet name="LookupBike" sheetId="5" state="hidden" r:id="rId6"/>
    <sheet name="Example Input" sheetId="9" r:id="rId7"/>
    <sheet name="Example Pedestrian_LOS" sheetId="10" r:id="rId8"/>
    <sheet name="Example Bicycle_LOS" sheetId="11" r:id="rId9"/>
    <sheet name="VersionLog" sheetId="6" r:id="rId10"/>
  </sheets>
  <definedNames>
    <definedName name="ArrivingDepartingFacility">LookupBike!$A$11:$A$35</definedName>
    <definedName name="BikeLeftTurnConflict">LookupBike!$A$40:$A$43</definedName>
    <definedName name="BikeRightTurnConflict">LookupBike!$A$63:$A$70</definedName>
    <definedName name="BikeRTOR">LookupBike!$A$85:$A$86</definedName>
    <definedName name="BikeSignal">LookupBike!#REF!</definedName>
    <definedName name="BikeTotalLaneCrossed">LookupBike!$A$91:$A$93</definedName>
    <definedName name="CornerTypeControl">LookupPed!$A$129:$A$139</definedName>
    <definedName name="Crosswalk">LookupPed!$A$144:$A$147</definedName>
    <definedName name="CurbRampQual">LookupPed!$A$45:$A$47</definedName>
    <definedName name="CycleLength">LookupPed!$A$100:$A$103</definedName>
    <definedName name="EarlyPedEnd">LookupPed!$A$114:$A$115</definedName>
    <definedName name="EffCornerRadius">LookupPed!$A$120:$A$125</definedName>
    <definedName name="ExtraCycles">LookupPed!$A$107:$A$110</definedName>
    <definedName name="Island1TrafficControl">LookupPed!$A$22:$A$29</definedName>
    <definedName name="Island2TrafficControl">LookupPed!$A$33:$A$40</definedName>
    <definedName name="LeftGreenPaint">LookupBike!$A$52:$A$53</definedName>
    <definedName name="MedianWidth">LookupPed!$A$16:$A$18</definedName>
    <definedName name="PedLeftTurnConflict">LookupPed!$A$52:$A$58</definedName>
    <definedName name="PedLTOR">LookupPed!$A$62:$A$64</definedName>
    <definedName name="PedRightTurnConflict">LookupPed!$A$75:$A$80</definedName>
    <definedName name="PedRTOR">LookupPed!$A$84:$A$85</definedName>
    <definedName name="PedSignalDisplay">LookupPed!$A$90:$A$95</definedName>
    <definedName name="PedTotalLnCrossed">LookupPed!$A$4:$A$12</definedName>
    <definedName name="PostedSpeed">LookupBike!$A$4:$A$6</definedName>
    <definedName name="RightGreenPaint">LookupBike!$A$80:$A$81</definedName>
    <definedName name="RtSharedMarking">LookupBike!$A$74:$A$76</definedName>
    <definedName name="StopbarLoc">LookupBike!$A$47:$A$48</definedName>
    <definedName name="TwoStageBox">LookupBike!$A$57:$A$58</definedName>
    <definedName name="TwoWaytoOneWay">LookupPed!$A$68:$A$69</definedName>
  </definedNames>
  <calcPr calcId="162913"/>
</workbook>
</file>

<file path=xl/calcChain.xml><?xml version="1.0" encoding="utf-8"?>
<calcChain xmlns="http://schemas.openxmlformats.org/spreadsheetml/2006/main">
  <c r="E28" i="8" l="1"/>
  <c r="D28" i="8"/>
  <c r="C28" i="8"/>
  <c r="E26" i="10" l="1"/>
  <c r="D26" i="10"/>
  <c r="C26" i="10"/>
  <c r="B26" i="10"/>
  <c r="E26" i="3"/>
  <c r="D26" i="3"/>
  <c r="C26" i="3"/>
  <c r="B26" i="3"/>
  <c r="E27" i="11" l="1"/>
  <c r="D27" i="11"/>
  <c r="C27" i="11"/>
  <c r="B27" i="11"/>
  <c r="E26" i="11"/>
  <c r="D26" i="11"/>
  <c r="C26" i="11"/>
  <c r="B26" i="11"/>
  <c r="E25" i="11"/>
  <c r="D25" i="11"/>
  <c r="C25" i="11"/>
  <c r="B25" i="11"/>
  <c r="E24" i="11"/>
  <c r="D24" i="11"/>
  <c r="C24" i="11"/>
  <c r="B24" i="11"/>
  <c r="E23" i="11"/>
  <c r="D23" i="11"/>
  <c r="C23" i="11"/>
  <c r="B23" i="11"/>
  <c r="E22" i="11"/>
  <c r="D22" i="11"/>
  <c r="C22" i="11"/>
  <c r="B22" i="11"/>
  <c r="E21" i="11"/>
  <c r="D21" i="11"/>
  <c r="C21" i="11"/>
  <c r="B21" i="11"/>
  <c r="E20" i="11"/>
  <c r="D20" i="11"/>
  <c r="C20" i="11"/>
  <c r="B20" i="11"/>
  <c r="E19" i="11"/>
  <c r="D19" i="11"/>
  <c r="C19" i="11"/>
  <c r="B19" i="11"/>
  <c r="E18" i="11"/>
  <c r="D18" i="11"/>
  <c r="C18" i="11"/>
  <c r="B18" i="11"/>
  <c r="E17" i="11"/>
  <c r="D17" i="11"/>
  <c r="C17" i="11"/>
  <c r="B17" i="11"/>
  <c r="E16" i="11"/>
  <c r="D16" i="11"/>
  <c r="C16" i="11"/>
  <c r="B16" i="11"/>
  <c r="E15" i="11"/>
  <c r="D15" i="11"/>
  <c r="C15" i="11"/>
  <c r="B15" i="11"/>
  <c r="E14" i="11"/>
  <c r="D14" i="11"/>
  <c r="C14" i="11"/>
  <c r="B14" i="11"/>
  <c r="E13" i="11"/>
  <c r="D13" i="11"/>
  <c r="C13" i="11"/>
  <c r="B13" i="11"/>
  <c r="E11" i="11"/>
  <c r="D11" i="11"/>
  <c r="C11" i="11"/>
  <c r="B11" i="11"/>
  <c r="C7" i="11"/>
  <c r="C6" i="11"/>
  <c r="C5" i="11"/>
  <c r="C4" i="11"/>
  <c r="C3" i="11"/>
  <c r="E37" i="10"/>
  <c r="D37" i="10"/>
  <c r="C37" i="10"/>
  <c r="B37" i="10"/>
  <c r="E35" i="10"/>
  <c r="D35" i="10"/>
  <c r="C35" i="10"/>
  <c r="B35" i="10"/>
  <c r="E34" i="10"/>
  <c r="D34" i="10"/>
  <c r="C34" i="10"/>
  <c r="B34" i="10"/>
  <c r="E33" i="10"/>
  <c r="D33" i="10"/>
  <c r="C33" i="10"/>
  <c r="B33" i="10"/>
  <c r="E32" i="10"/>
  <c r="D32" i="10"/>
  <c r="C32" i="10"/>
  <c r="B32" i="10"/>
  <c r="E31" i="10"/>
  <c r="D31" i="10"/>
  <c r="C31" i="10"/>
  <c r="B31" i="10"/>
  <c r="E30" i="10"/>
  <c r="D30" i="10"/>
  <c r="C30" i="10"/>
  <c r="B30" i="10"/>
  <c r="E29" i="10"/>
  <c r="D29" i="10"/>
  <c r="C29" i="10"/>
  <c r="B29" i="10"/>
  <c r="E28" i="10"/>
  <c r="D28" i="10"/>
  <c r="C28" i="10"/>
  <c r="B28" i="10"/>
  <c r="E27" i="10"/>
  <c r="D27" i="10"/>
  <c r="C27" i="10"/>
  <c r="B27" i="10"/>
  <c r="E25" i="10"/>
  <c r="D25" i="10"/>
  <c r="C25" i="10"/>
  <c r="B25" i="10"/>
  <c r="E24" i="10"/>
  <c r="D24" i="10"/>
  <c r="C24" i="10"/>
  <c r="B24" i="10"/>
  <c r="E23" i="10"/>
  <c r="D23" i="10"/>
  <c r="C23" i="10"/>
  <c r="B23" i="10"/>
  <c r="E22" i="10"/>
  <c r="D22" i="10"/>
  <c r="C22" i="10"/>
  <c r="B22" i="10"/>
  <c r="E21" i="10"/>
  <c r="D21" i="10"/>
  <c r="C21" i="10"/>
  <c r="B21" i="10"/>
  <c r="E20" i="10"/>
  <c r="D20" i="10"/>
  <c r="C20" i="10"/>
  <c r="B20" i="10"/>
  <c r="E19" i="10"/>
  <c r="D19" i="10"/>
  <c r="C19" i="10"/>
  <c r="B19" i="10"/>
  <c r="E18" i="10"/>
  <c r="D18" i="10"/>
  <c r="C18" i="10"/>
  <c r="B18" i="10"/>
  <c r="E17" i="10"/>
  <c r="D17" i="10"/>
  <c r="C17" i="10"/>
  <c r="B17" i="10"/>
  <c r="E16" i="10"/>
  <c r="D16" i="10"/>
  <c r="C16" i="10"/>
  <c r="B16" i="10"/>
  <c r="E15" i="10"/>
  <c r="D15" i="10"/>
  <c r="C15" i="10"/>
  <c r="B15" i="10"/>
  <c r="E14" i="10"/>
  <c r="D14" i="10"/>
  <c r="C14" i="10"/>
  <c r="B14" i="10"/>
  <c r="E11" i="10"/>
  <c r="D11" i="10"/>
  <c r="C11" i="10"/>
  <c r="B11" i="10"/>
  <c r="C7" i="10"/>
  <c r="C6" i="10"/>
  <c r="C5" i="10"/>
  <c r="C4" i="10"/>
  <c r="C3" i="10"/>
  <c r="E28" i="11" l="1"/>
  <c r="E29" i="11" s="1"/>
  <c r="C28" i="11"/>
  <c r="C29" i="11" s="1"/>
  <c r="D28" i="11"/>
  <c r="D29" i="11" s="1"/>
  <c r="B28" i="11"/>
  <c r="B29" i="11" s="1"/>
  <c r="B21" i="3"/>
  <c r="C30" i="11" l="1"/>
  <c r="E30" i="11" s="1"/>
  <c r="B18" i="3"/>
  <c r="E18" i="3"/>
  <c r="D18" i="3"/>
  <c r="E17" i="3"/>
  <c r="D17" i="3"/>
  <c r="C17" i="3"/>
  <c r="B17" i="3"/>
  <c r="D40" i="7"/>
  <c r="D39" i="7"/>
  <c r="D38" i="7"/>
  <c r="D37" i="7"/>
  <c r="D36" i="7"/>
  <c r="D35" i="7"/>
  <c r="D34" i="7"/>
  <c r="D33" i="7"/>
  <c r="E16" i="3"/>
  <c r="D16" i="3"/>
  <c r="C16" i="3"/>
  <c r="B16" i="3"/>
  <c r="E14" i="3"/>
  <c r="D14" i="3"/>
  <c r="C14" i="3"/>
  <c r="B14" i="3"/>
  <c r="E19" i="3"/>
  <c r="D19" i="3"/>
  <c r="C19" i="3"/>
  <c r="B19" i="3"/>
  <c r="E21" i="3"/>
  <c r="D21" i="3"/>
  <c r="C21" i="3"/>
  <c r="E20" i="3"/>
  <c r="D20" i="3"/>
  <c r="C20" i="3"/>
  <c r="B20" i="3"/>
  <c r="E15" i="3" l="1"/>
  <c r="D15" i="3"/>
  <c r="C15" i="3"/>
  <c r="B15" i="3"/>
  <c r="E24" i="3"/>
  <c r="D24" i="3"/>
  <c r="C24" i="3"/>
  <c r="B24" i="3"/>
  <c r="E23" i="3"/>
  <c r="D23" i="3"/>
  <c r="C23" i="3"/>
  <c r="B23" i="3"/>
  <c r="E30" i="3"/>
  <c r="D30" i="3"/>
  <c r="C30" i="3"/>
  <c r="B30" i="3"/>
  <c r="E29" i="3"/>
  <c r="D29" i="3"/>
  <c r="C29" i="3"/>
  <c r="B29" i="3"/>
  <c r="E28" i="3"/>
  <c r="D28" i="3"/>
  <c r="C28" i="3"/>
  <c r="B28" i="3"/>
  <c r="C33" i="3" l="1"/>
  <c r="D33" i="3"/>
  <c r="E33" i="3"/>
  <c r="B33" i="3"/>
  <c r="C32" i="3"/>
  <c r="D32" i="3"/>
  <c r="E32" i="3"/>
  <c r="B32" i="3"/>
  <c r="C35" i="3"/>
  <c r="D35" i="3"/>
  <c r="E35" i="3"/>
  <c r="B35" i="3"/>
  <c r="C27" i="8"/>
  <c r="D27" i="8"/>
  <c r="E27" i="8"/>
  <c r="B27" i="8"/>
  <c r="C25" i="8"/>
  <c r="D25" i="8"/>
  <c r="E25" i="8"/>
  <c r="B25" i="8"/>
  <c r="C24" i="8"/>
  <c r="D24" i="8"/>
  <c r="E24" i="8"/>
  <c r="B24" i="8"/>
  <c r="C23" i="8"/>
  <c r="D23" i="8"/>
  <c r="E23" i="8"/>
  <c r="B23" i="8"/>
  <c r="C22" i="8"/>
  <c r="D22" i="8"/>
  <c r="E22" i="8"/>
  <c r="B22" i="8"/>
  <c r="C20" i="8"/>
  <c r="D20" i="8"/>
  <c r="E20" i="8"/>
  <c r="C19" i="8"/>
  <c r="D19" i="8"/>
  <c r="E19" i="8"/>
  <c r="B20" i="8"/>
  <c r="B19" i="8"/>
  <c r="C18" i="8"/>
  <c r="D18" i="8"/>
  <c r="E18" i="8"/>
  <c r="B18" i="8"/>
  <c r="C17" i="8"/>
  <c r="D17" i="8"/>
  <c r="E17" i="8"/>
  <c r="B17" i="8"/>
  <c r="C15" i="8"/>
  <c r="D15" i="8"/>
  <c r="E15" i="8"/>
  <c r="B15" i="8"/>
  <c r="C14" i="8"/>
  <c r="D14" i="8"/>
  <c r="E14" i="8"/>
  <c r="B14" i="8"/>
  <c r="C13" i="8" l="1"/>
  <c r="E13" i="8"/>
  <c r="D13" i="8"/>
  <c r="B13" i="8"/>
  <c r="E21" i="8" l="1"/>
  <c r="D21" i="8"/>
  <c r="C21" i="8"/>
  <c r="B21" i="8"/>
  <c r="E26" i="8"/>
  <c r="D26" i="8"/>
  <c r="C26" i="8"/>
  <c r="B26" i="8"/>
  <c r="E16" i="8" l="1"/>
  <c r="E29" i="8" s="1"/>
  <c r="D16" i="8"/>
  <c r="D29" i="8" s="1"/>
  <c r="C16" i="8"/>
  <c r="C29" i="8" s="1"/>
  <c r="B16" i="8"/>
  <c r="B28" i="8" s="1"/>
  <c r="B29" i="8" l="1"/>
  <c r="C30" i="8"/>
  <c r="E30" i="8" s="1"/>
  <c r="C18" i="3"/>
  <c r="E34" i="3" l="1"/>
  <c r="D34" i="3"/>
  <c r="C34" i="3"/>
  <c r="B34" i="3"/>
  <c r="E31" i="3"/>
  <c r="D31" i="3"/>
  <c r="C31" i="3"/>
  <c r="B31" i="3"/>
  <c r="C27" i="3"/>
  <c r="D27" i="3"/>
  <c r="E27" i="3"/>
  <c r="B27" i="3"/>
  <c r="E25" i="3" l="1"/>
  <c r="D25" i="3"/>
  <c r="C25" i="3"/>
  <c r="B25" i="3"/>
  <c r="E22" i="3"/>
  <c r="D22" i="3"/>
  <c r="C22" i="3"/>
  <c r="B22" i="3"/>
  <c r="E37" i="3" l="1"/>
  <c r="D37" i="3"/>
  <c r="C37" i="3"/>
  <c r="B37" i="3"/>
  <c r="D29" i="7" l="1"/>
  <c r="D23" i="7"/>
  <c r="D24" i="7"/>
  <c r="D25" i="7"/>
  <c r="D26" i="7"/>
  <c r="D27" i="7"/>
  <c r="D28" i="7"/>
  <c r="D22" i="7"/>
  <c r="E13" i="10" l="1"/>
  <c r="E36" i="10" s="1"/>
  <c r="E38" i="10" s="1"/>
  <c r="E39" i="10" s="1"/>
  <c r="D13" i="10"/>
  <c r="D36" i="10" s="1"/>
  <c r="D38" i="10" s="1"/>
  <c r="D39" i="10" s="1"/>
  <c r="C13" i="10"/>
  <c r="C36" i="10" s="1"/>
  <c r="C38" i="10" s="1"/>
  <c r="C39" i="10" s="1"/>
  <c r="B13" i="10"/>
  <c r="B36" i="10" s="1"/>
  <c r="B38" i="10" s="1"/>
  <c r="D13" i="3"/>
  <c r="D36" i="3" s="1"/>
  <c r="D38" i="3" s="1"/>
  <c r="D39" i="3" s="1"/>
  <c r="C13" i="3"/>
  <c r="C36" i="3" s="1"/>
  <c r="C38" i="3" s="1"/>
  <c r="C39" i="3" s="1"/>
  <c r="E13" i="3"/>
  <c r="E36" i="3" s="1"/>
  <c r="E38" i="3" s="1"/>
  <c r="E39" i="3" s="1"/>
  <c r="B13" i="3"/>
  <c r="B36" i="3" s="1"/>
  <c r="B38" i="3" s="1"/>
  <c r="E11" i="8"/>
  <c r="D11" i="8"/>
  <c r="C11" i="8"/>
  <c r="B11" i="8"/>
  <c r="C40" i="3" l="1"/>
  <c r="B39" i="3"/>
  <c r="B39" i="10"/>
  <c r="C40" i="10"/>
  <c r="E40" i="10" s="1"/>
  <c r="E40" i="3"/>
  <c r="E11" i="3"/>
  <c r="D11" i="3"/>
  <c r="C11" i="3"/>
  <c r="B11" i="3"/>
  <c r="C4" i="8"/>
  <c r="C5" i="8"/>
  <c r="C6" i="8"/>
  <c r="C7" i="8"/>
  <c r="C3" i="8"/>
  <c r="C4" i="3"/>
  <c r="C5" i="3"/>
  <c r="C6" i="3"/>
  <c r="C7" i="3"/>
  <c r="C3" i="3"/>
</calcChain>
</file>

<file path=xl/sharedStrings.xml><?xml version="1.0" encoding="utf-8"?>
<sst xmlns="http://schemas.openxmlformats.org/spreadsheetml/2006/main" count="872" uniqueCount="420">
  <si>
    <t xml:space="preserve">General - </t>
  </si>
  <si>
    <t xml:space="preserve">Disclaimer- </t>
  </si>
  <si>
    <t xml:space="preserve">Pedestrian LOS Tab - </t>
  </si>
  <si>
    <t xml:space="preserve">Bicycle LOS Tab - </t>
  </si>
  <si>
    <t>Pedestrian Signalized Intersection MMLOS</t>
  </si>
  <si>
    <t>Intersection Name:</t>
  </si>
  <si>
    <t xml:space="preserve">Analyst Name: </t>
  </si>
  <si>
    <t>Date:</t>
  </si>
  <si>
    <t>Analysis Scenario Name:</t>
  </si>
  <si>
    <t>Analysis Year:</t>
  </si>
  <si>
    <t>North:</t>
  </si>
  <si>
    <t>West:</t>
  </si>
  <si>
    <t>Enter Roadway Names by leg (leave blank if no leg exists):</t>
  </si>
  <si>
    <t xml:space="preserve">Crossing Distance </t>
  </si>
  <si>
    <t>Channelized Right Turn Adjustments</t>
  </si>
  <si>
    <t xml:space="preserve">Left Turn Conflicts </t>
  </si>
  <si>
    <t>Pedestrian Delay</t>
  </si>
  <si>
    <t xml:space="preserve">Crosswalk Treatment </t>
  </si>
  <si>
    <t>Arriving &amp; Departing Bicycle Facilities</t>
  </si>
  <si>
    <t xml:space="preserve">Bicycle Left Turn Conflicts </t>
  </si>
  <si>
    <t xml:space="preserve">Bicycle Right Turn Conflicts </t>
  </si>
  <si>
    <t xml:space="preserve">Bicycle Crossing Distance </t>
  </si>
  <si>
    <t xml:space="preserve">Enter Total Lanes  or Lane equivalents crossed </t>
  </si>
  <si>
    <t xml:space="preserve">Curb Ramp Quality </t>
  </si>
  <si>
    <t xml:space="preserve">PEDESTRIAN INPUTS </t>
  </si>
  <si>
    <t xml:space="preserve">BICYCLE INPUTS </t>
  </si>
  <si>
    <t xml:space="preserve">North </t>
  </si>
  <si>
    <t xml:space="preserve">South </t>
  </si>
  <si>
    <t xml:space="preserve">West </t>
  </si>
  <si>
    <t xml:space="preserve">Enter Median Refuge Width </t>
  </si>
  <si>
    <t xml:space="preserve">Enter condition of curb ramp pairs for each leg crossing (worst condition controls) </t>
  </si>
  <si>
    <t>Is left turn from a two-way street to a one-way street?</t>
  </si>
  <si>
    <t>Right Turn Conflicts</t>
  </si>
  <si>
    <t xml:space="preserve">Enter if right-turn-on-red is allowed for each leg </t>
  </si>
  <si>
    <t>Pedestrian Signal Displays</t>
  </si>
  <si>
    <t xml:space="preserve">Enter intersection signal phasing - cycle length combination:  </t>
  </si>
  <si>
    <t xml:space="preserve">Enter number of extra cycles required for crossing (refuge island(s) need to be present) </t>
  </si>
  <si>
    <t xml:space="preserve">Does pedestrian phase end more than five seconds before start of yellow? </t>
  </si>
  <si>
    <t>Effective Corner Radius</t>
  </si>
  <si>
    <t>Enter the effective corner radius category for each intersection leg</t>
  </si>
  <si>
    <t>Enter the crosswalk treatment  for each intersection leg</t>
  </si>
  <si>
    <t>Enter the posted speed category for each intersection leg</t>
  </si>
  <si>
    <t xml:space="preserve">Enter stop bar location for each leg </t>
  </si>
  <si>
    <t xml:space="preserve">Enter left turn conflict type for each approach (arriving) leg </t>
  </si>
  <si>
    <t>Enter left turn conflict type  for each leg crosswalk</t>
  </si>
  <si>
    <t>Enter right turn conflict type  for each leg crosswalk</t>
  </si>
  <si>
    <t>Enter pedestrian signal display type for each leg crosswalk</t>
  </si>
  <si>
    <t xml:space="preserve">Is there "green painted" conflict areas on arriving bicycle facility? </t>
  </si>
  <si>
    <t xml:space="preserve">Is there a two-stage left turn box on arriving bicycle facility? </t>
  </si>
  <si>
    <t xml:space="preserve">Is there "green painted" conflict areas for right turns on arriving bicycle facility? </t>
  </si>
  <si>
    <t xml:space="preserve">Is right-turn-on-red allowed on arriving leg?  </t>
  </si>
  <si>
    <t xml:space="preserve">Is there shared lane use markings in shared right turn lane? </t>
  </si>
  <si>
    <t>Enter the total lanes crossed category for each arriving leg</t>
  </si>
  <si>
    <t xml:space="preserve">Enter right turn conflict type for each approach (arriving) leg </t>
  </si>
  <si>
    <t xml:space="preserve">Total Lanes Crossed </t>
  </si>
  <si>
    <t>Median Refuge Width</t>
  </si>
  <si>
    <t>Channelized Right Turn Traffic Control - Island #1</t>
  </si>
  <si>
    <t>Channelized Right Turn Traffic Control - Island #2</t>
  </si>
  <si>
    <t xml:space="preserve">Good </t>
  </si>
  <si>
    <t>Acceptable</t>
  </si>
  <si>
    <t>Poor</t>
  </si>
  <si>
    <t>Left Turn Conflict Type</t>
  </si>
  <si>
    <t>Left-Turn-On-Red</t>
  </si>
  <si>
    <t>Two-Way to One-Way Street</t>
  </si>
  <si>
    <t xml:space="preserve">Right Turn Conflict Type </t>
  </si>
  <si>
    <t>Right-Turn-On-Red</t>
  </si>
  <si>
    <t xml:space="preserve">Pedestrian Signal Display Type </t>
  </si>
  <si>
    <t>Standard</t>
  </si>
  <si>
    <t>Leading ped phase</t>
  </si>
  <si>
    <t xml:space="preserve">Cycle Length </t>
  </si>
  <si>
    <t>Greater than 120s</t>
  </si>
  <si>
    <t xml:space="preserve">Extra Cycles Required </t>
  </si>
  <si>
    <t xml:space="preserve">Early Ped Phase End </t>
  </si>
  <si>
    <t xml:space="preserve">Corner Refuge Island Type/Control/Phasing </t>
  </si>
  <si>
    <t xml:space="preserve">Painted + Yield or Signalized </t>
  </si>
  <si>
    <t xml:space="preserve">Curbed + Yield </t>
  </si>
  <si>
    <t>Unmarked</t>
  </si>
  <si>
    <t xml:space="preserve">Transverse/Ladder striping </t>
  </si>
  <si>
    <t>≥40</t>
  </si>
  <si>
    <t>30 - 35</t>
  </si>
  <si>
    <t>≤ 25</t>
  </si>
  <si>
    <t xml:space="preserve">Arriving Leg Posted Speed Category </t>
  </si>
  <si>
    <t xml:space="preserve">Left Turn Conflict Type </t>
  </si>
  <si>
    <t>Permissive</t>
  </si>
  <si>
    <t>Protected-permissive</t>
  </si>
  <si>
    <t>Protected</t>
  </si>
  <si>
    <t xml:space="preserve">No turn conflict </t>
  </si>
  <si>
    <t>Stopbar Location</t>
  </si>
  <si>
    <t xml:space="preserve">Green Conflict Paint </t>
  </si>
  <si>
    <t xml:space="preserve">Two-Stage Turn Box </t>
  </si>
  <si>
    <t>Right Turn Conflict Type</t>
  </si>
  <si>
    <t>Shared Lane Markings</t>
  </si>
  <si>
    <t xml:space="preserve">Right Turn On Red </t>
  </si>
  <si>
    <t>n/a</t>
  </si>
  <si>
    <t>Total Lanes Crossed Category</t>
  </si>
  <si>
    <t xml:space="preserve">Countdown </t>
  </si>
  <si>
    <t xml:space="preserve">Leading + Countdown </t>
  </si>
  <si>
    <t>No Radius; Corner Island</t>
  </si>
  <si>
    <t xml:space="preserve">1 shared ln + Perm </t>
  </si>
  <si>
    <t xml:space="preserve">1 exclusive ln + Perm </t>
  </si>
  <si>
    <t>1 shared ln + Prot-Perm</t>
  </si>
  <si>
    <t>1 exclusive ln + Prot-Perm</t>
  </si>
  <si>
    <t>1 or 2 exclusive lns + Prot</t>
  </si>
  <si>
    <t>2 shared/exclusive lns + Perm</t>
  </si>
  <si>
    <t>Painted + Free</t>
  </si>
  <si>
    <t>Curbed + Free</t>
  </si>
  <si>
    <t>Curbed + Sig + Perm</t>
  </si>
  <si>
    <t>Curbed + Sig + Prot-Perm</t>
  </si>
  <si>
    <t>Curbed + Sig + Prot</t>
  </si>
  <si>
    <t xml:space="preserve">Curbed Low Spd + Yield </t>
  </si>
  <si>
    <t>Curbed Low Spd + Sig + Perm</t>
  </si>
  <si>
    <t>Curbed Low Spd+ Sig + Prot</t>
  </si>
  <si>
    <t xml:space="preserve">Leading + Countdown + low spd </t>
  </si>
  <si>
    <t xml:space="preserve">Countdown  + low spd </t>
  </si>
  <si>
    <t>Curbed Low Spd+Sig+Prot-Perm</t>
  </si>
  <si>
    <t>Bicycle Signalized Intersection MMLOS</t>
  </si>
  <si>
    <t xml:space="preserve">Criteria </t>
  </si>
  <si>
    <t>North Leg</t>
  </si>
  <si>
    <t>South Leg</t>
  </si>
  <si>
    <t>East Leg</t>
  </si>
  <si>
    <t>West Leg</t>
  </si>
  <si>
    <t xml:space="preserve">Scoring Totals </t>
  </si>
  <si>
    <t>Crossing Distance</t>
  </si>
  <si>
    <t>Left Turn Conflicts</t>
  </si>
  <si>
    <t>Pedestrian Signals</t>
  </si>
  <si>
    <t>Eff. Corner Radius</t>
  </si>
  <si>
    <t>Crosswalks</t>
  </si>
  <si>
    <t xml:space="preserve">Leg Subtotals </t>
  </si>
  <si>
    <t>Curb Ramp Max Score</t>
  </si>
  <si>
    <t>Leg Totals</t>
  </si>
  <si>
    <t xml:space="preserve">Leg  LOS </t>
  </si>
  <si>
    <t>Intersection LOS</t>
  </si>
  <si>
    <t xml:space="preserve">Bicycle Facility </t>
  </si>
  <si>
    <t xml:space="preserve">Score Total </t>
  </si>
  <si>
    <t xml:space="preserve">LOS </t>
  </si>
  <si>
    <t>LOS</t>
  </si>
  <si>
    <t>Median Width Lookup</t>
  </si>
  <si>
    <t>6+</t>
  </si>
  <si>
    <t>4 to 6</t>
  </si>
  <si>
    <t>0 to 4</t>
  </si>
  <si>
    <t xml:space="preserve">Nested Column Number Lookup  for Total Lanes Crossed Vlookup Function </t>
  </si>
  <si>
    <t>Is Traf Cntl</t>
  </si>
  <si>
    <t xml:space="preserve">Is Presence </t>
  </si>
  <si>
    <t>Comb Score Lkup</t>
  </si>
  <si>
    <t xml:space="preserve">Enter channelized right turn lane traffic control for each island crossed </t>
  </si>
  <si>
    <t>Curb Ramp Lookup</t>
  </si>
  <si>
    <t xml:space="preserve">Crossing Distance Vlookup = (Total Lanes Crossed (Median Refuge)) + Island 1 + Island 2 </t>
  </si>
  <si>
    <t>Curb Ramp Max Score IF &amp; OR comparison between Leg subtotal &amp; Curb ramp max score</t>
  </si>
  <si>
    <t>LTOR Lookup</t>
  </si>
  <si>
    <t>LT Turn Lookup</t>
  </si>
  <si>
    <t>One-way Adj</t>
  </si>
  <si>
    <t>Left Turn Conflicts VLookup = Left Turn Lookup + LTOR Lookup + One-way Adj Lookup</t>
  </si>
  <si>
    <t xml:space="preserve">Right Turn Conflicts Vlookup = Right Turn Lookup + RTOR Lookup </t>
  </si>
  <si>
    <t xml:space="preserve">                                                        Summary Scoring Totals </t>
  </si>
  <si>
    <t xml:space="preserve">LookupPed Tab (Hidden)  - </t>
  </si>
  <si>
    <t xml:space="preserve">LookupBike Tab (Hidden)  - </t>
  </si>
  <si>
    <t xml:space="preserve">This sheet has all of the reference lookup tables for the bicycle calculations. Do not modify this sheet.  </t>
  </si>
  <si>
    <t>LOS for the each intersection leg and a complete intersection LOS is also calculated.</t>
  </si>
  <si>
    <t>Names must be entered for any leg that has data, otherwise the overall LOS will not calculate correctly.</t>
  </si>
  <si>
    <t>The rest of the input data is entered via selecting the appropiate value in a drop-down list.</t>
  </si>
  <si>
    <t xml:space="preserve">Pedestrian Signals Vlookup </t>
  </si>
  <si>
    <t xml:space="preserve">Pedestrian Delay Vlookup=Cycle Length Lookup+Extra Cycles Lookup + Early Ped Phase Lookup </t>
  </si>
  <si>
    <t>Effective Corner Radius Vlookup= Effective Corner Radius Lookup+Corner Refuge Island Lookup</t>
  </si>
  <si>
    <t>If "corner island" was selected above enter island type/traffic control/phasing combination ; leave blank otherwise</t>
  </si>
  <si>
    <t>Raised -Entire Approach</t>
  </si>
  <si>
    <t>Raised - Channelized Rt Turn only</t>
  </si>
  <si>
    <t xml:space="preserve">Crosswalks Vlookup </t>
  </si>
  <si>
    <t xml:space="preserve">LOS Score - Level Lookup </t>
  </si>
  <si>
    <t>A</t>
  </si>
  <si>
    <t>B</t>
  </si>
  <si>
    <t>C</t>
  </si>
  <si>
    <t>D</t>
  </si>
  <si>
    <t>E</t>
  </si>
  <si>
    <t>F</t>
  </si>
  <si>
    <t xml:space="preserve">This sheet calculates and shows the summary scoring for major related groups. </t>
  </si>
  <si>
    <t>Existing Conditions</t>
  </si>
  <si>
    <t>Enter if left-turn-on-red is allowed for each leg ; enter "Does not apply" for illegal or wrong direction movements</t>
  </si>
  <si>
    <t>LT lookup</t>
  </si>
  <si>
    <t>stopbar lookup</t>
  </si>
  <si>
    <t>Green paint lookup</t>
  </si>
  <si>
    <t xml:space="preserve">Turn box lookup </t>
  </si>
  <si>
    <t xml:space="preserve">Left Turn Conflict Vlookup =  Left Turn Conflict Lookup + Stopbar lookup + Green paint lookup + turn box lookup </t>
  </si>
  <si>
    <t xml:space="preserve">total lanes crossed lookup </t>
  </si>
  <si>
    <t xml:space="preserve">Crossing Distance Vlookup </t>
  </si>
  <si>
    <t>Right Turn Conflict Vlookup = RT lookup + shared lane lookup+ green paint lookup + RTOR lookup</t>
  </si>
  <si>
    <t xml:space="preserve">Arriving &amp; Departing Leg Bike Facility </t>
  </si>
  <si>
    <t>Enter the combined arriving and departing bicycle facility type  for each intersection leg</t>
  </si>
  <si>
    <t>Shared Ln to Shared Ln</t>
  </si>
  <si>
    <t>Shared Ln to Wide Outer Ln</t>
  </si>
  <si>
    <t xml:space="preserve">Shared Ln to Bike Ln </t>
  </si>
  <si>
    <t>Wide Outer Ln to Shared Ln</t>
  </si>
  <si>
    <t>Wide Outer Ln to Wide Outer Ln</t>
  </si>
  <si>
    <t>Wide Outer Ln to Bike Ln</t>
  </si>
  <si>
    <t>Bike Ln to Shared Ln</t>
  </si>
  <si>
    <t>Bike Ln to Wide Outer Ln</t>
  </si>
  <si>
    <t>Bike Ln to Bike Ln</t>
  </si>
  <si>
    <t>Shared Ln to Sep. Bikeway</t>
  </si>
  <si>
    <t>Wide Outer Ln to Sep. Bikeway</t>
  </si>
  <si>
    <t xml:space="preserve">Bike Ln to Sep. Bikeway </t>
  </si>
  <si>
    <t>Sep. Bikeway to Shared Ln</t>
  </si>
  <si>
    <t>Sep. Bikeway to Wide Outer Ln</t>
  </si>
  <si>
    <t xml:space="preserve">Sep. Bikeway to Bike Ln </t>
  </si>
  <si>
    <t xml:space="preserve">Sep. Bikeway to Sep. Bikeway </t>
  </si>
  <si>
    <t>Shared Ln to Buff. Bike Ln</t>
  </si>
  <si>
    <t>Wide Outer Ln to Buff. Bike Ln</t>
  </si>
  <si>
    <t xml:space="preserve">Bike Ln to Buff. Bike Ln </t>
  </si>
  <si>
    <t>Buff. Bike Ln to Shared Ln</t>
  </si>
  <si>
    <t>Buff. Bike Ln to Wide Outer Ln</t>
  </si>
  <si>
    <t xml:space="preserve">Buff. Bike Ln to Bike Ln </t>
  </si>
  <si>
    <t>Buff. Bike Ln to Buff. Bike Ln</t>
  </si>
  <si>
    <t>Buff. Bike Ln to Sep. Bikeway</t>
  </si>
  <si>
    <t>Sep. Bikeway to Buff. Bike Ln</t>
  </si>
  <si>
    <t xml:space="preserve">Nested Column Number Lookup  for Arriving &amp; Departing Leg Bike Facility  Vlookup Function </t>
  </si>
  <si>
    <t>Bicycle Facility Vlookup = (Arriving &amp; Departing Leg Bike Facility (Posted Speed))</t>
  </si>
  <si>
    <t>≥40 mph</t>
  </si>
  <si>
    <t xml:space="preserve">30 - 35 mph </t>
  </si>
  <si>
    <t xml:space="preserve">≤ 25 mph </t>
  </si>
  <si>
    <t>East:</t>
  </si>
  <si>
    <t xml:space="preserve">South: </t>
  </si>
  <si>
    <t>East</t>
  </si>
  <si>
    <t>South</t>
  </si>
  <si>
    <t>2 lanes</t>
  </si>
  <si>
    <t xml:space="preserve">3 lanes </t>
  </si>
  <si>
    <t>4 lanes</t>
  </si>
  <si>
    <t>5 lanes</t>
  </si>
  <si>
    <t>6 lanes</t>
  </si>
  <si>
    <t>7 lanes</t>
  </si>
  <si>
    <t>8 lanes</t>
  </si>
  <si>
    <t>9 lanes</t>
  </si>
  <si>
    <t>10 lanes</t>
  </si>
  <si>
    <t>≤30 ft</t>
  </si>
  <si>
    <t>&gt;30 to ≤40 ft</t>
  </si>
  <si>
    <t>&gt;40 to ≤50 ft</t>
  </si>
  <si>
    <t>&gt;50 to ≤60 ft</t>
  </si>
  <si>
    <t>&gt;60 ft</t>
  </si>
  <si>
    <t>≤ 3 lanes</t>
  </si>
  <si>
    <t>4 - 5 lanes</t>
  </si>
  <si>
    <t>≥ 6 lanes</t>
  </si>
  <si>
    <t>Shared stopbar</t>
  </si>
  <si>
    <t>Green conflict paint present</t>
  </si>
  <si>
    <t xml:space="preserve">No green conflict paint </t>
  </si>
  <si>
    <t xml:space="preserve">No two stage turn box </t>
  </si>
  <si>
    <t>Two stage turn box present</t>
  </si>
  <si>
    <t xml:space="preserve">Advance stop bar or Bike box </t>
  </si>
  <si>
    <t>Shared Ln markings present</t>
  </si>
  <si>
    <t xml:space="preserve">No shared ln markings </t>
  </si>
  <si>
    <t xml:space="preserve">Shared lane markings n/a </t>
  </si>
  <si>
    <t xml:space="preserve">RTOR not allowed </t>
  </si>
  <si>
    <t xml:space="preserve">RTOR allowed </t>
  </si>
  <si>
    <t xml:space="preserve">No extra cycles </t>
  </si>
  <si>
    <t xml:space="preserve">1 extra cycle </t>
  </si>
  <si>
    <t xml:space="preserve">2 extra cycles </t>
  </si>
  <si>
    <t xml:space="preserve">3 extra cycles </t>
  </si>
  <si>
    <t>Ped phase ends early</t>
  </si>
  <si>
    <t xml:space="preserve">Ped phase does not end early </t>
  </si>
  <si>
    <t>RTOR Allowed</t>
  </si>
  <si>
    <t xml:space="preserve">RTOR not allowed/No conflict </t>
  </si>
  <si>
    <t>LTOR not allowed</t>
  </si>
  <si>
    <t>LTOR allowed</t>
  </si>
  <si>
    <t xml:space="preserve">LTOR does not apply </t>
  </si>
  <si>
    <t xml:space="preserve">LT from 2-way to 1-way </t>
  </si>
  <si>
    <t xml:space="preserve">LT not from 2-way to 1-way </t>
  </si>
  <si>
    <r>
      <t xml:space="preserve">0 to </t>
    </r>
    <r>
      <rPr>
        <sz val="11"/>
        <color theme="1"/>
        <rFont val="Calibri"/>
        <family val="2"/>
      </rPr>
      <t>≤4 ft median refuge</t>
    </r>
  </si>
  <si>
    <r>
      <t xml:space="preserve">4 - </t>
    </r>
    <r>
      <rPr>
        <sz val="11"/>
        <color theme="1"/>
        <rFont val="Calibri"/>
        <family val="2"/>
      </rPr>
      <t>≤6 ft median refuge</t>
    </r>
  </si>
  <si>
    <t>≥6 ft median refuge</t>
  </si>
  <si>
    <t>0 to ≤4 ft median refuge</t>
  </si>
  <si>
    <t>Island #1 - Yield</t>
  </si>
  <si>
    <t>Island #1 - Free</t>
  </si>
  <si>
    <t>No Island #1</t>
  </si>
  <si>
    <t xml:space="preserve">Island #1 - Free + low speed </t>
  </si>
  <si>
    <t>Island #1 - Sig.</t>
  </si>
  <si>
    <t xml:space="preserve">Island #1 - Yld + low speed </t>
  </si>
  <si>
    <t>Is. #1 - Yld + raised crosswalk</t>
  </si>
  <si>
    <t>Is. #1 - Free + raised crosswalk</t>
  </si>
  <si>
    <t>Island #2 - Sig.</t>
  </si>
  <si>
    <t xml:space="preserve">Island #2 - Yld + low speed </t>
  </si>
  <si>
    <t>Is. #2 - Yld + raised crosswalk</t>
  </si>
  <si>
    <t>Island #2 - Yield</t>
  </si>
  <si>
    <t xml:space="preserve">Island #2 - Free + low speed </t>
  </si>
  <si>
    <t>Is. #2 - Free + raised crosswalk</t>
  </si>
  <si>
    <t>Island #2 - Free</t>
  </si>
  <si>
    <t>No Island #2</t>
  </si>
  <si>
    <t xml:space="preserve">Island #1 Presence/Traffic Control Lookup Term for Total Lanes Crossed Vlookup Function </t>
  </si>
  <si>
    <t xml:space="preserve">Island #2 Presence/Traffic Control Lookup Term for Total Lanes Crossed Vlookup Function </t>
  </si>
  <si>
    <t xml:space="preserve">Version </t>
  </si>
  <si>
    <t xml:space="preserve">Author </t>
  </si>
  <si>
    <t xml:space="preserve">Date </t>
  </si>
  <si>
    <t>Changes</t>
  </si>
  <si>
    <t>Peter Schuytema</t>
  </si>
  <si>
    <t>Original Version</t>
  </si>
  <si>
    <t xml:space="preserve">Enter data into the highlighted cells only. </t>
  </si>
  <si>
    <t>North Crosswalk</t>
  </si>
  <si>
    <t>East Crosswalk</t>
  </si>
  <si>
    <t>South Crosswalk</t>
  </si>
  <si>
    <t>West Crosswalk</t>
  </si>
  <si>
    <t xml:space="preserve">Input Tab - General </t>
  </si>
  <si>
    <t xml:space="preserve">Input Tab - Pedestrian </t>
  </si>
  <si>
    <t>Input Tab- Bicycle</t>
  </si>
  <si>
    <t xml:space="preserve">to the LOS tabs). </t>
  </si>
  <si>
    <t xml:space="preserve">Enter intersection name, analyst name, date, and other project information (this information is copied </t>
  </si>
  <si>
    <t>intersection, and 2 names for a mid-block crossing).</t>
  </si>
  <si>
    <t xml:space="preserve">Enter the street name for each intersection leg (4 names for a 4-way intersection, 3 names for a 3-way </t>
  </si>
  <si>
    <t xml:space="preserve">Enter pedestrian data items as required for each intersection leg as it is based on the crosswalk </t>
  </si>
  <si>
    <t xml:space="preserve">movements. Note that this is different from an approach. For example, the south leg with the south </t>
  </si>
  <si>
    <t xml:space="preserve">crosswalk is the northbound approach. Each leg could have conflicts and movements from varying </t>
  </si>
  <si>
    <t xml:space="preserve">approaches. </t>
  </si>
  <si>
    <t xml:space="preserve">Please see the Analysis Procedures Manual Chapter 14 for the full methodology of the signalized </t>
  </si>
  <si>
    <t xml:space="preserve">intersection bicycle and pedestrian multimodal analysis and examples. </t>
  </si>
  <si>
    <t xml:space="preserve">The LOS tabs are set to print out in landscape format and will also show the inputs for </t>
  </si>
  <si>
    <t xml:space="preserve">Bicycle data is entered on an arriving (approach) leg basis as bicycles travel with the vehicular </t>
  </si>
  <si>
    <t xml:space="preserve">movements. </t>
  </si>
  <si>
    <t xml:space="preserve">This sheet calculates and shows the summary scoring for major related groups. For example, the left </t>
  </si>
  <si>
    <t xml:space="preserve">turn conflicts summary line includes the left turn conflicts, left-turn-on-red, and the one-way street </t>
  </si>
  <si>
    <t>adjustment factors. The LOS for each intersection leg and a complete intersection LOS is also calculated.</t>
  </si>
  <si>
    <t xml:space="preserve">"#N/A" errors will show up for intersection legs that do not exist, however, if "#N/A" errors show up on </t>
  </si>
  <si>
    <t xml:space="preserve">legs that do exist, then a necessary input is missing. </t>
  </si>
  <si>
    <t xml:space="preserve">This sheet has all of the reference lookup tables for the pedestrian calculations. Do not modify this </t>
  </si>
  <si>
    <t xml:space="preserve">sheet.  </t>
  </si>
  <si>
    <t>No Excl Rt Ln</t>
  </si>
  <si>
    <t xml:space="preserve">Excl Rt Ln + Bike Ln to left </t>
  </si>
  <si>
    <t>Excl Rt Ln + Bike Ln shifts left</t>
  </si>
  <si>
    <t>Short Excl Rt Ln</t>
  </si>
  <si>
    <t>Excl Rt Ln + No Bike Ln</t>
  </si>
  <si>
    <t xml:space="preserve">Excl Rt Ln + Bike Ln to right </t>
  </si>
  <si>
    <t xml:space="preserve">Excl Ln+BikeLn to right+BikeSig </t>
  </si>
  <si>
    <t>No left turn conflict</t>
  </si>
  <si>
    <t>No right turn conflict</t>
  </si>
  <si>
    <t xml:space="preserve">pair of bike lanes, paved shoulders, or parallel parking strips crossed. Add two lanes for when </t>
  </si>
  <si>
    <t xml:space="preserve">diagonal parking exists or where the outside lanes are 20' or greater. </t>
  </si>
  <si>
    <r>
      <rPr>
        <i/>
        <sz val="11"/>
        <color theme="1"/>
        <rFont val="Calibri"/>
        <family val="2"/>
        <scheme val="minor"/>
      </rPr>
      <t>Total Lanes/lane equivalents:</t>
    </r>
    <r>
      <rPr>
        <sz val="11"/>
        <color theme="1"/>
        <rFont val="Calibri"/>
        <family val="2"/>
        <scheme val="minor"/>
      </rPr>
      <t xml:space="preserve"> Enter total number of though and turn lanes crossed. Add a lane for each </t>
    </r>
  </si>
  <si>
    <r>
      <rPr>
        <i/>
        <sz val="11"/>
        <color theme="1"/>
        <rFont val="Calibri"/>
        <family val="2"/>
        <scheme val="minor"/>
      </rPr>
      <t xml:space="preserve">Median Refuge Width: </t>
    </r>
    <r>
      <rPr>
        <sz val="11"/>
        <color theme="1"/>
        <rFont val="Calibri"/>
        <family val="2"/>
        <scheme val="minor"/>
      </rPr>
      <t xml:space="preserve">Pick category corresponding to width of median refuge. </t>
    </r>
  </si>
  <si>
    <t xml:space="preserve">for selecting. A crosswalk can cross up to two corner islands on a leg (doesn't matter which one is #1 or </t>
  </si>
  <si>
    <t xml:space="preserve">#2). If an island exists, select the design type (regular or low speed approach and the traffic control on </t>
  </si>
  <si>
    <t>the channelized movement.</t>
  </si>
  <si>
    <r>
      <rPr>
        <i/>
        <sz val="11"/>
        <color theme="1"/>
        <rFont val="Calibri"/>
        <family val="2"/>
        <scheme val="minor"/>
      </rPr>
      <t xml:space="preserve">Channelized Right Turn Adjustments: </t>
    </r>
    <r>
      <rPr>
        <sz val="11"/>
        <color theme="1"/>
        <rFont val="Calibri"/>
        <family val="2"/>
        <scheme val="minor"/>
      </rPr>
      <t>The default for this setting is "No Island" to minimize the need</t>
    </r>
  </si>
  <si>
    <t xml:space="preserve">condtiion controls. This setting restricts the total maximum points a leg can achieve for values other </t>
  </si>
  <si>
    <t>than "Good."</t>
  </si>
  <si>
    <r>
      <rPr>
        <i/>
        <sz val="11"/>
        <color theme="1"/>
        <rFont val="Calibri"/>
        <family val="2"/>
        <scheme val="minor"/>
      </rPr>
      <t xml:space="preserve">Curb Ramp Quality: </t>
    </r>
    <r>
      <rPr>
        <sz val="11"/>
        <color theme="1"/>
        <rFont val="Calibri"/>
        <family val="2"/>
        <scheme val="minor"/>
      </rPr>
      <t xml:space="preserve">Enter the overall condition of each pair of curb ramps for a crosswalk. The worst </t>
    </r>
  </si>
  <si>
    <t>occur where the vehicular turn crosses the active pedestrian path when departing the intersection.</t>
  </si>
  <si>
    <t xml:space="preserve">Note in the figure that the active crossing on the departing leg is going with the N-S signal phases while </t>
  </si>
  <si>
    <t xml:space="preserve">the E-W arriving leg crossing is stopped. The departing left turn conflict is coded to the west leg </t>
  </si>
  <si>
    <t>(i.e. From South Leg To West Leg).</t>
  </si>
  <si>
    <r>
      <rPr>
        <i/>
        <sz val="11"/>
        <color theme="1"/>
        <rFont val="Calibri"/>
        <family val="2"/>
        <scheme val="minor"/>
      </rPr>
      <t>Left turn conflict type</t>
    </r>
    <r>
      <rPr>
        <sz val="11"/>
        <color theme="1"/>
        <rFont val="Calibri"/>
        <family val="2"/>
        <scheme val="minor"/>
      </rPr>
      <t xml:space="preserve">: Enter the left turn conflict type for each leg crosswalk. Left turn conflicts </t>
    </r>
  </si>
  <si>
    <t xml:space="preserve">left turns are from a one-way to a one-way or from a one-way to a two-way street. </t>
  </si>
  <si>
    <r>
      <rPr>
        <i/>
        <sz val="11"/>
        <color theme="1"/>
        <rFont val="Calibri"/>
        <family val="2"/>
        <scheme val="minor"/>
      </rPr>
      <t xml:space="preserve">Two-way to one-way street: </t>
    </r>
    <r>
      <rPr>
        <sz val="11"/>
        <color theme="1"/>
        <rFont val="Calibri"/>
        <family val="2"/>
        <scheme val="minor"/>
      </rPr>
      <t xml:space="preserve">Choose whether left turns are from a two-way to a one-way street or not. </t>
    </r>
  </si>
  <si>
    <t xml:space="preserve">guided by striping). </t>
  </si>
  <si>
    <t xml:space="preserve">This special case has higher impacts as vehicles frequently turn into other lanes (sometimes  </t>
  </si>
  <si>
    <r>
      <rPr>
        <i/>
        <sz val="11"/>
        <color theme="1"/>
        <rFont val="Calibri"/>
        <family val="2"/>
        <scheme val="minor"/>
      </rPr>
      <t xml:space="preserve">Left-turn-on-red: </t>
    </r>
    <r>
      <rPr>
        <sz val="11"/>
        <color theme="1"/>
        <rFont val="Calibri"/>
        <family val="2"/>
        <scheme val="minor"/>
      </rPr>
      <t xml:space="preserve">Enter if allowed for each leg. Note that the LTOR conflict crosses the active crossing </t>
    </r>
  </si>
  <si>
    <t xml:space="preserve">the E-W arriving leg crossings are stopped. The departing right turn conflict is coded to the west leg </t>
  </si>
  <si>
    <t>(i.e. From North Leg To West Leg).</t>
  </si>
  <si>
    <t xml:space="preserve">when entering the intersection in the figure below. Enter "Does not apply" for illegal/ wrong way </t>
  </si>
  <si>
    <t xml:space="preserve"> movements. Enter "LTOR not allowed" for movements prohibited by signing. This only applies if the </t>
  </si>
  <si>
    <r>
      <rPr>
        <i/>
        <sz val="11"/>
        <color theme="1"/>
        <rFont val="Calibri"/>
        <family val="2"/>
        <scheme val="minor"/>
      </rPr>
      <t xml:space="preserve">Right turn conflict type: </t>
    </r>
    <r>
      <rPr>
        <sz val="11"/>
        <color theme="1"/>
        <rFont val="Calibri"/>
        <family val="2"/>
        <scheme val="minor"/>
      </rPr>
      <t>Enter the right turn conflict type for each leg crosswalk. Right turn conflicts</t>
    </r>
  </si>
  <si>
    <r>
      <rPr>
        <i/>
        <sz val="11"/>
        <color theme="1"/>
        <rFont val="Calibri"/>
        <family val="2"/>
        <scheme val="minor"/>
      </rPr>
      <t xml:space="preserve">Right-turn-on-red: </t>
    </r>
    <r>
      <rPr>
        <sz val="11"/>
        <color theme="1"/>
        <rFont val="Calibri"/>
        <family val="2"/>
        <scheme val="minor"/>
      </rPr>
      <t>Enter if allowed for each leg. Like LTOR, the RTOR is coded to the arriving leg as</t>
    </r>
  </si>
  <si>
    <t xml:space="preserve">the vehicular conflict crosses the active pedestrian path upon entering the intersection as shown </t>
  </si>
  <si>
    <t>in the above figure.</t>
  </si>
  <si>
    <t xml:space="preserve">leg. Leading pedestrain phases start a few seconds before the accompanying vehicular phases do. </t>
  </si>
  <si>
    <r>
      <rPr>
        <i/>
        <sz val="11"/>
        <color theme="1"/>
        <rFont val="Calibri"/>
        <family val="2"/>
        <scheme val="minor"/>
      </rPr>
      <t xml:space="preserve">Pedestrian Signal Display Type: </t>
    </r>
    <r>
      <rPr>
        <sz val="11"/>
        <color theme="1"/>
        <rFont val="Calibri"/>
        <family val="2"/>
        <scheme val="minor"/>
      </rPr>
      <t xml:space="preserve">Choose the appropiate type of pedestrian signals for the analysis </t>
    </r>
  </si>
  <si>
    <t xml:space="preserve">phasing scheme is more than the maximum cycle length shown, use the next highest category. </t>
  </si>
  <si>
    <t>For example, a 70 second two-phase signal should use the three-phase 90 second category.</t>
  </si>
  <si>
    <t>Two-phase OR max 60s</t>
  </si>
  <si>
    <t>Three-phase OR max 90s</t>
  </si>
  <si>
    <t>Four-phase OR max 120s</t>
  </si>
  <si>
    <r>
      <rPr>
        <i/>
        <sz val="11"/>
        <color theme="1"/>
        <rFont val="Calibri"/>
        <family val="2"/>
        <scheme val="minor"/>
      </rPr>
      <t xml:space="preserve">Signal Phasing-Cycle Length: </t>
    </r>
    <r>
      <rPr>
        <sz val="11"/>
        <color theme="1"/>
        <rFont val="Calibri"/>
        <family val="2"/>
        <scheme val="minor"/>
      </rPr>
      <t xml:space="preserve">Enter the most appropiate phasing/cycle length combination. If a </t>
    </r>
  </si>
  <si>
    <t xml:space="preserve">crossing the leg. Median refuge islands are required for this to occur (look for islands with their own </t>
  </si>
  <si>
    <t xml:space="preserve">activation button) but may not always be needed by the typical pedestrian. Short crossing </t>
  </si>
  <si>
    <t xml:space="preserve">times or with offset crossings will likely require more than one cycle length. </t>
  </si>
  <si>
    <r>
      <rPr>
        <i/>
        <sz val="11"/>
        <color theme="1"/>
        <rFont val="Calibri"/>
        <family val="2"/>
        <scheme val="minor"/>
      </rPr>
      <t xml:space="preserve">Extra Cycles Required for Crossing: </t>
    </r>
    <r>
      <rPr>
        <sz val="11"/>
        <color theme="1"/>
        <rFont val="Calibri"/>
        <family val="2"/>
        <scheme val="minor"/>
      </rPr>
      <t xml:space="preserve">Enter the number of extra cycles required for completely </t>
    </r>
  </si>
  <si>
    <t>five seconds before the end of the vehicular phase.</t>
  </si>
  <si>
    <r>
      <rPr>
        <i/>
        <sz val="11"/>
        <color theme="1"/>
        <rFont val="Calibri"/>
        <family val="2"/>
        <scheme val="minor"/>
      </rPr>
      <t xml:space="preserve">Early Pedestrian Phase End: </t>
    </r>
    <r>
      <rPr>
        <sz val="11"/>
        <color theme="1"/>
        <rFont val="Calibri"/>
        <family val="2"/>
        <scheme val="minor"/>
      </rPr>
      <t xml:space="preserve">Enter the appropiate setting if the pedestrian phase ends more than </t>
    </r>
  </si>
  <si>
    <t xml:space="preserve">to the right turn conflict (right turn departing the intersection). The effective radius is measured </t>
  </si>
  <si>
    <t>from the edge of the travel lane or bike lane around the corner to the edge of the travel lane or</t>
  </si>
  <si>
    <t xml:space="preserve">bike lane on the cross-street. </t>
  </si>
  <si>
    <r>
      <rPr>
        <i/>
        <sz val="11"/>
        <color theme="1"/>
        <rFont val="Calibri"/>
        <family val="2"/>
        <scheme val="minor"/>
      </rPr>
      <t xml:space="preserve">Effective Corner Radius: </t>
    </r>
    <r>
      <rPr>
        <sz val="11"/>
        <color theme="1"/>
        <rFont val="Calibri"/>
        <family val="2"/>
        <scheme val="minor"/>
      </rPr>
      <t xml:space="preserve">Enter the appropiate radius category for the analsyis leg corresponding </t>
    </r>
  </si>
  <si>
    <r>
      <rPr>
        <i/>
        <sz val="11"/>
        <color theme="1"/>
        <rFont val="Calibri"/>
        <family val="2"/>
        <scheme val="minor"/>
      </rPr>
      <t xml:space="preserve">Corner Island Type/Traffic Control/Phasing: </t>
    </r>
    <r>
      <rPr>
        <sz val="11"/>
        <color theme="1"/>
        <rFont val="Calibri"/>
        <family val="2"/>
        <scheme val="minor"/>
      </rPr>
      <t xml:space="preserve">If corner islands exist  instead of a corner radius , enter the </t>
    </r>
  </si>
  <si>
    <t xml:space="preserve">appropiate combination of design, traffic control and the signal phasing type. </t>
  </si>
  <si>
    <t xml:space="preserve">or raised). </t>
  </si>
  <si>
    <r>
      <rPr>
        <i/>
        <sz val="11"/>
        <color theme="1"/>
        <rFont val="Calibri"/>
        <family val="2"/>
        <scheme val="minor"/>
      </rPr>
      <t xml:space="preserve">Crosswalk Treatment: </t>
    </r>
    <r>
      <rPr>
        <sz val="11"/>
        <color theme="1"/>
        <rFont val="Calibri"/>
        <family val="2"/>
        <scheme val="minor"/>
      </rPr>
      <t xml:space="preserve">Enter the visibility treatment given to each crosswalk (i.e unmarked, painted </t>
    </r>
  </si>
  <si>
    <r>
      <rPr>
        <i/>
        <sz val="11"/>
        <color theme="1"/>
        <rFont val="Calibri"/>
        <family val="2"/>
        <scheme val="minor"/>
      </rPr>
      <t>Posted Speed:</t>
    </r>
    <r>
      <rPr>
        <sz val="11"/>
        <color theme="1"/>
        <rFont val="Calibri"/>
        <family val="2"/>
        <scheme val="minor"/>
      </rPr>
      <t xml:space="preserve"> Enter the appropiate speed category for each approach leg.</t>
    </r>
  </si>
  <si>
    <t xml:space="preserve">combination for each approach as shown in the below figure. </t>
  </si>
  <si>
    <r>
      <rPr>
        <i/>
        <sz val="11"/>
        <color theme="1"/>
        <rFont val="Calibri"/>
        <family val="2"/>
        <scheme val="minor"/>
      </rPr>
      <t xml:space="preserve">Arriving and Departing Facility Type: </t>
    </r>
    <r>
      <rPr>
        <sz val="11"/>
        <color theme="1"/>
        <rFont val="Calibri"/>
        <family val="2"/>
        <scheme val="minor"/>
      </rPr>
      <t xml:space="preserve">Enter the arriving and departing bicycle facility </t>
    </r>
  </si>
  <si>
    <t>are conflicts that interfere with the corresponding bicycle movement. In the below figure</t>
  </si>
  <si>
    <t xml:space="preserve">the left turn conflict is coded to the southbound approach. </t>
  </si>
  <si>
    <r>
      <rPr>
        <i/>
        <sz val="11"/>
        <color theme="1"/>
        <rFont val="Calibri"/>
        <family val="2"/>
        <scheme val="minor"/>
      </rPr>
      <t xml:space="preserve">Left Turn Conflict: </t>
    </r>
    <r>
      <rPr>
        <sz val="11"/>
        <color theme="1"/>
        <rFont val="Calibri"/>
        <family val="2"/>
        <scheme val="minor"/>
      </rPr>
      <t xml:space="preserve">Enter the left turn conflict for each approach (arriving leg). These </t>
    </r>
  </si>
  <si>
    <t xml:space="preserve">so bikes stop ahead of vehicles. </t>
  </si>
  <si>
    <r>
      <rPr>
        <i/>
        <sz val="11"/>
        <color theme="1"/>
        <rFont val="Calibri"/>
        <family val="2"/>
        <scheme val="minor"/>
      </rPr>
      <t xml:space="preserve">Green Conflict Area Paint: </t>
    </r>
    <r>
      <rPr>
        <sz val="11"/>
        <color theme="1"/>
        <rFont val="Calibri"/>
        <family val="2"/>
        <scheme val="minor"/>
      </rPr>
      <t xml:space="preserve">Enter presence of green painted conflict areas if they exist on the approach. </t>
    </r>
  </si>
  <si>
    <r>
      <rPr>
        <i/>
        <sz val="11"/>
        <color theme="1"/>
        <rFont val="Calibri"/>
        <family val="2"/>
        <scheme val="minor"/>
      </rPr>
      <t xml:space="preserve">Two-Stage Turn Box : </t>
    </r>
    <r>
      <rPr>
        <sz val="11"/>
        <color theme="1"/>
        <rFont val="Calibri"/>
        <family val="2"/>
        <scheme val="minor"/>
      </rPr>
      <t xml:space="preserve">Enter yes or no if a turn box is present on the arriving approach. </t>
    </r>
  </si>
  <si>
    <t>are conflicts that interfere with the corresponding bicycle movement. In the above figure</t>
  </si>
  <si>
    <t xml:space="preserve">the right turn conflict is coded to the northbound approach. Use the figure below to help decide on the </t>
  </si>
  <si>
    <t>type of bicycle right turn treatment to code.</t>
  </si>
  <si>
    <r>
      <rPr>
        <i/>
        <sz val="11"/>
        <color theme="1"/>
        <rFont val="Calibri"/>
        <family val="2"/>
        <scheme val="minor"/>
      </rPr>
      <t xml:space="preserve">Right Turn Conflict: </t>
    </r>
    <r>
      <rPr>
        <sz val="11"/>
        <color theme="1"/>
        <rFont val="Calibri"/>
        <family val="2"/>
        <scheme val="minor"/>
      </rPr>
      <t xml:space="preserve">Enter the right turn conflict for each approach (arriving leg). These </t>
    </r>
  </si>
  <si>
    <t xml:space="preserve">"Shared Lane markings n/a" is used when there is not an exclusive right turn lane. This is different </t>
  </si>
  <si>
    <t xml:space="preserve">from "No shared lane markings" which indicates that markings are not present in an exclusive </t>
  </si>
  <si>
    <t>right turn lane.</t>
  </si>
  <si>
    <r>
      <rPr>
        <i/>
        <sz val="11"/>
        <color theme="1"/>
        <rFont val="Calibri"/>
        <family val="2"/>
        <scheme val="minor"/>
      </rPr>
      <t xml:space="preserve">Shared Lane Markings: </t>
    </r>
    <r>
      <rPr>
        <sz val="11"/>
        <color theme="1"/>
        <rFont val="Calibri"/>
        <family val="2"/>
        <scheme val="minor"/>
      </rPr>
      <t xml:space="preserve">Enter if there are shared lane markings present in the right turn lane. </t>
    </r>
  </si>
  <si>
    <r>
      <rPr>
        <i/>
        <sz val="11"/>
        <color theme="1"/>
        <rFont val="Calibri"/>
        <family val="2"/>
        <scheme val="minor"/>
      </rPr>
      <t>Green Conflict Areas:</t>
    </r>
    <r>
      <rPr>
        <sz val="11"/>
        <color theme="1"/>
        <rFont val="Calibri"/>
        <family val="2"/>
        <scheme val="minor"/>
      </rPr>
      <t xml:space="preserve"> Enter the presence of green-painted conflict areas for right turns. </t>
    </r>
  </si>
  <si>
    <t>signing are coded as "not allowed."</t>
  </si>
  <si>
    <r>
      <rPr>
        <i/>
        <sz val="11"/>
        <color theme="1"/>
        <rFont val="Calibri"/>
        <family val="2"/>
        <scheme val="minor"/>
      </rPr>
      <t xml:space="preserve">Right-Turn-On-Red: </t>
    </r>
    <r>
      <rPr>
        <sz val="11"/>
        <color theme="1"/>
        <rFont val="Calibri"/>
        <family val="2"/>
        <scheme val="minor"/>
      </rPr>
      <t xml:space="preserve">Enter if RTOR is allowed or not on the approach. No conflicts or prohibited by </t>
    </r>
  </si>
  <si>
    <t>approach. Keep in mind that this distance is with the arriving bicyclist, for example, so for the</t>
  </si>
  <si>
    <t xml:space="preserve"> northbound appraoch the number of lanes are counted on the east leg as this is the leg crossed by this </t>
  </si>
  <si>
    <t xml:space="preserve">regardless of how many lanes crossed as this criteria will not apply in this case (score =0). </t>
  </si>
  <si>
    <r>
      <t>movement.  If exclusive bicycle signal phasing exists on an approach then code the "</t>
    </r>
    <r>
      <rPr>
        <sz val="11"/>
        <color theme="1"/>
        <rFont val="Calibri"/>
        <family val="2"/>
      </rPr>
      <t xml:space="preserve">≤3"category </t>
    </r>
  </si>
  <si>
    <r>
      <rPr>
        <i/>
        <sz val="11"/>
        <color theme="1"/>
        <rFont val="Calibri"/>
        <family val="2"/>
        <scheme val="minor"/>
      </rPr>
      <t xml:space="preserve">Crossing Distance: </t>
    </r>
    <r>
      <rPr>
        <sz val="11"/>
        <color theme="1"/>
        <rFont val="Calibri"/>
        <family val="2"/>
        <scheme val="minor"/>
      </rPr>
      <t xml:space="preserve">Enter the the total number of through and turn lanes crossed on a particular </t>
    </r>
  </si>
  <si>
    <r>
      <rPr>
        <i/>
        <sz val="11"/>
        <color theme="1"/>
        <rFont val="Calibri"/>
        <family val="2"/>
        <scheme val="minor"/>
      </rPr>
      <t xml:space="preserve">Stop bar location: </t>
    </r>
    <r>
      <rPr>
        <sz val="11"/>
        <color theme="1"/>
        <rFont val="Calibri"/>
        <family val="2"/>
        <scheme val="minor"/>
      </rPr>
      <t xml:space="preserve">Enter either the typical shared stop bar location or where a bike box is present </t>
    </r>
  </si>
  <si>
    <t>Source: Oregon Bicycle &amp; Pedestrian Design Guide, 2011, Fig 6-10, p.6-6.</t>
  </si>
  <si>
    <t xml:space="preserve">documentation of the scoring elements. This instruction tab is also formatted to print out easily for </t>
  </si>
  <si>
    <t xml:space="preserve">reference. </t>
  </si>
  <si>
    <t xml:space="preserve">tabs using the second example in the corresponding APMv2 Signalized MMLOS section. </t>
  </si>
  <si>
    <t xml:space="preserve">Example Tabs - </t>
  </si>
  <si>
    <t xml:space="preserve">An example filled out input worksheet and resulting LOS sheets are shown in these </t>
  </si>
  <si>
    <t xml:space="preserve">Example Picture </t>
  </si>
  <si>
    <t>Center &amp; 17th St</t>
  </si>
  <si>
    <t>E. N. Gineer</t>
  </si>
  <si>
    <t>17th St</t>
  </si>
  <si>
    <t>Center St</t>
  </si>
  <si>
    <t>North Leg Crosswalk</t>
  </si>
  <si>
    <t>East Leg Crosswalk</t>
  </si>
  <si>
    <t>South Leg Crosswalk</t>
  </si>
  <si>
    <t>West Leg Crosswalk</t>
  </si>
  <si>
    <t xml:space="preserve">Fixed equation for missing legs error in Bicycle LOS totals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</si>
</sst>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m/dd/yy;@"/>
    <numFmt numFmtId="165" formatCode="0.0"/>
  </numFmts>
  <fonts count="9" x14ac:knownFonts="1">
    <font>
      <sz val="11"/>
      <color theme="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sz val="11"/>
      <color theme="1"/>
      <name val="Calibri"/>
      <family val="2"/>
    </font>
    <font>
      <b/>
      <sz val="12"/>
      <color theme="1"/>
      <name val="Calibri"/>
      <family val="2"/>
      <scheme val="minor"/>
    </font>
    <font>
      <sz val="12"/>
      <color theme="1"/>
      <name val="Calibri"/>
      <family val="2"/>
      <scheme val="minor"/>
    </font>
    <font>
      <i/>
      <sz val="11"/>
      <color theme="1"/>
      <name val="Calibri"/>
      <family val="2"/>
      <scheme val="minor"/>
    </font>
    <font>
      <sz val="10"/>
      <color theme="1"/>
      <name val="Times New Roman"/>
      <family val="1"/>
    </font>
  </fonts>
  <fills count="7">
    <fill>
      <patternFill patternType="none"/>
    </fill>
    <fill>
      <patternFill patternType="gray125"/>
    </fill>
    <fill>
      <patternFill patternType="solid">
        <fgColor theme="2"/>
        <bgColor indexed="64"/>
      </patternFill>
    </fill>
    <fill>
      <patternFill patternType="solid">
        <fgColor theme="0" tint="-0.14996795556505021"/>
        <bgColor indexed="64"/>
      </patternFill>
    </fill>
    <fill>
      <patternFill patternType="solid">
        <fgColor theme="0" tint="-0.24994659260841701"/>
        <bgColor indexed="64"/>
      </patternFill>
    </fill>
    <fill>
      <patternFill patternType="solid">
        <fgColor theme="0" tint="-4.9989318521683403E-2"/>
        <bgColor indexed="64"/>
      </patternFill>
    </fill>
    <fill>
      <patternFill patternType="solid">
        <fgColor rgb="FFFFC000"/>
        <bgColor indexed="64"/>
      </patternFill>
    </fill>
  </fills>
  <borders count="13">
    <border>
      <left/>
      <right/>
      <top/>
      <bottom/>
      <diagonal/>
    </border>
    <border>
      <left style="thin">
        <color auto="1"/>
      </left>
      <right style="thin">
        <color auto="1"/>
      </right>
      <top/>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right/>
      <top/>
      <bottom style="thin">
        <color auto="1"/>
      </bottom>
      <diagonal/>
    </border>
    <border>
      <left style="thin">
        <color auto="1"/>
      </left>
      <right/>
      <top/>
      <bottom/>
      <diagonal/>
    </border>
    <border>
      <left/>
      <right style="thin">
        <color auto="1"/>
      </right>
      <top/>
      <bottom style="thin">
        <color auto="1"/>
      </bottom>
      <diagonal/>
    </border>
    <border>
      <left style="thin">
        <color auto="1"/>
      </left>
      <right style="thin">
        <color auto="1"/>
      </right>
      <top/>
      <bottom style="thin">
        <color auto="1"/>
      </bottom>
      <diagonal/>
    </border>
  </borders>
  <cellStyleXfs count="1">
    <xf numFmtId="0" fontId="0" fillId="0" borderId="0"/>
  </cellStyleXfs>
  <cellXfs count="65">
    <xf numFmtId="0" fontId="0" fillId="0" borderId="0" xfId="0"/>
    <xf numFmtId="0" fontId="1" fillId="0" borderId="0" xfId="0" applyFont="1"/>
    <xf numFmtId="0" fontId="0" fillId="0" borderId="0" xfId="0" applyFill="1"/>
    <xf numFmtId="0" fontId="0" fillId="0" borderId="0" xfId="0" applyFont="1"/>
    <xf numFmtId="0" fontId="1" fillId="0" borderId="0" xfId="0" applyFont="1" applyFill="1"/>
    <xf numFmtId="0" fontId="3" fillId="0" borderId="0" xfId="0" applyFont="1"/>
    <xf numFmtId="0" fontId="2" fillId="2" borderId="0" xfId="0" applyFont="1" applyFill="1"/>
    <xf numFmtId="0" fontId="3" fillId="2" borderId="0" xfId="0" applyFont="1" applyFill="1"/>
    <xf numFmtId="0" fontId="0" fillId="2" borderId="0" xfId="0" applyFill="1"/>
    <xf numFmtId="0" fontId="3" fillId="0" borderId="0" xfId="0" applyFont="1" applyFill="1"/>
    <xf numFmtId="0" fontId="4" fillId="0" borderId="0" xfId="0" applyFont="1"/>
    <xf numFmtId="49" fontId="0" fillId="0" borderId="0" xfId="0" applyNumberFormat="1"/>
    <xf numFmtId="0" fontId="5" fillId="0" borderId="0" xfId="0" applyFont="1" applyFill="1"/>
    <xf numFmtId="0" fontId="6" fillId="0" borderId="0" xfId="0" applyFont="1" applyFill="1"/>
    <xf numFmtId="0" fontId="0" fillId="0" borderId="0" xfId="0" applyAlignment="1">
      <alignment horizontal="center"/>
    </xf>
    <xf numFmtId="0" fontId="0" fillId="0" borderId="0" xfId="0" applyFill="1" applyAlignment="1">
      <alignment horizontal="center"/>
    </xf>
    <xf numFmtId="0" fontId="1" fillId="3" borderId="0" xfId="0" applyFont="1" applyFill="1"/>
    <xf numFmtId="0" fontId="0" fillId="3" borderId="0" xfId="0" applyFill="1" applyAlignment="1">
      <alignment horizontal="center"/>
    </xf>
    <xf numFmtId="0" fontId="1" fillId="3" borderId="0" xfId="0" applyFont="1" applyFill="1" applyAlignment="1">
      <alignment horizontal="center"/>
    </xf>
    <xf numFmtId="0" fontId="0" fillId="3" borderId="0" xfId="0" applyFill="1"/>
    <xf numFmtId="0" fontId="0" fillId="3" borderId="1" xfId="0" applyFill="1" applyBorder="1" applyAlignment="1">
      <alignment horizontal="center"/>
    </xf>
    <xf numFmtId="0" fontId="1" fillId="3" borderId="1" xfId="0" applyFont="1" applyFill="1" applyBorder="1" applyAlignment="1">
      <alignment horizontal="center"/>
    </xf>
    <xf numFmtId="0" fontId="0" fillId="0" borderId="2" xfId="0" applyBorder="1"/>
    <xf numFmtId="0" fontId="0" fillId="3" borderId="2" xfId="0" applyFill="1" applyBorder="1"/>
    <xf numFmtId="0" fontId="1" fillId="0" borderId="6" xfId="0" applyFont="1" applyBorder="1"/>
    <xf numFmtId="0" fontId="1" fillId="0" borderId="4" xfId="0" applyFont="1" applyBorder="1"/>
    <xf numFmtId="0" fontId="1" fillId="3" borderId="5" xfId="0" applyFont="1" applyFill="1" applyBorder="1" applyAlignment="1">
      <alignment horizontal="center"/>
    </xf>
    <xf numFmtId="0" fontId="1" fillId="0" borderId="0" xfId="0" applyFont="1" applyAlignment="1">
      <alignment horizontal="left"/>
    </xf>
    <xf numFmtId="0" fontId="0" fillId="0" borderId="0" xfId="0" applyAlignment="1">
      <alignment horizontal="left"/>
    </xf>
    <xf numFmtId="0" fontId="4" fillId="0" borderId="0" xfId="0" applyFont="1" applyAlignment="1">
      <alignment horizontal="left"/>
    </xf>
    <xf numFmtId="16" fontId="0" fillId="0" borderId="0" xfId="0" applyNumberFormat="1"/>
    <xf numFmtId="0" fontId="0" fillId="0" borderId="0" xfId="0" applyAlignment="1">
      <alignment horizontal="right"/>
    </xf>
    <xf numFmtId="0" fontId="0" fillId="4" borderId="0" xfId="0" applyFill="1"/>
    <xf numFmtId="0" fontId="1" fillId="4" borderId="0" xfId="0" applyFont="1" applyFill="1" applyAlignment="1">
      <alignment horizontal="left"/>
    </xf>
    <xf numFmtId="0" fontId="1" fillId="4" borderId="0" xfId="0" applyFont="1" applyFill="1"/>
    <xf numFmtId="0" fontId="0" fillId="3" borderId="0" xfId="0" applyFill="1" applyBorder="1"/>
    <xf numFmtId="0" fontId="1" fillId="3" borderId="8" xfId="0" applyFont="1" applyFill="1" applyBorder="1" applyAlignment="1">
      <alignment horizontal="center"/>
    </xf>
    <xf numFmtId="0" fontId="1" fillId="3" borderId="4" xfId="0" applyFont="1" applyFill="1" applyBorder="1" applyAlignment="1">
      <alignment horizontal="center"/>
    </xf>
    <xf numFmtId="0" fontId="0" fillId="3" borderId="10" xfId="0" applyFill="1" applyBorder="1" applyAlignment="1">
      <alignment horizontal="center"/>
    </xf>
    <xf numFmtId="0" fontId="1" fillId="3" borderId="9" xfId="0" applyFont="1" applyFill="1" applyBorder="1" applyAlignment="1">
      <alignment horizontal="center"/>
    </xf>
    <xf numFmtId="0" fontId="0" fillId="3" borderId="0" xfId="0" applyFill="1" applyBorder="1" applyAlignment="1">
      <alignment horizontal="center"/>
    </xf>
    <xf numFmtId="0" fontId="0" fillId="3" borderId="11" xfId="0" applyFill="1" applyBorder="1" applyAlignment="1">
      <alignment horizontal="center"/>
    </xf>
    <xf numFmtId="0" fontId="0" fillId="0" borderId="1" xfId="0" applyFill="1" applyBorder="1" applyAlignment="1">
      <alignment horizontal="center"/>
    </xf>
    <xf numFmtId="0" fontId="0" fillId="0" borderId="3" xfId="0" applyFill="1" applyBorder="1" applyAlignment="1">
      <alignment horizontal="center"/>
    </xf>
    <xf numFmtId="0" fontId="0" fillId="5" borderId="0" xfId="0" applyFill="1" applyAlignment="1">
      <alignment horizontal="left"/>
    </xf>
    <xf numFmtId="14" fontId="0" fillId="5" borderId="0" xfId="0" applyNumberFormat="1" applyFill="1" applyAlignment="1">
      <alignment horizontal="left"/>
    </xf>
    <xf numFmtId="0" fontId="0" fillId="0" borderId="0" xfId="0" applyBorder="1"/>
    <xf numFmtId="0" fontId="1" fillId="4" borderId="7" xfId="0" applyFont="1" applyFill="1" applyBorder="1" applyAlignment="1">
      <alignment horizontal="center"/>
    </xf>
    <xf numFmtId="1" fontId="1" fillId="4" borderId="5" xfId="0" applyNumberFormat="1" applyFont="1" applyFill="1" applyBorder="1" applyAlignment="1">
      <alignment horizontal="center"/>
    </xf>
    <xf numFmtId="0" fontId="1" fillId="4" borderId="5" xfId="0" applyFont="1" applyFill="1" applyBorder="1" applyAlignment="1">
      <alignment horizontal="center"/>
    </xf>
    <xf numFmtId="0" fontId="1" fillId="4" borderId="6" xfId="0" applyFont="1" applyFill="1" applyBorder="1" applyAlignment="1">
      <alignment horizontal="center"/>
    </xf>
    <xf numFmtId="0" fontId="1" fillId="4" borderId="4" xfId="0" applyFont="1" applyFill="1" applyBorder="1" applyAlignment="1">
      <alignment horizontal="center"/>
    </xf>
    <xf numFmtId="0" fontId="0" fillId="0" borderId="2" xfId="0" applyFill="1" applyBorder="1" applyAlignment="1">
      <alignment horizontal="center"/>
    </xf>
    <xf numFmtId="0" fontId="0" fillId="3" borderId="12" xfId="0" applyFill="1" applyBorder="1" applyAlignment="1">
      <alignment horizontal="center"/>
    </xf>
    <xf numFmtId="0" fontId="0" fillId="3" borderId="9" xfId="0" applyFill="1" applyBorder="1" applyAlignment="1">
      <alignment horizontal="center"/>
    </xf>
    <xf numFmtId="0" fontId="0" fillId="0" borderId="0" xfId="0" applyFill="1" applyBorder="1" applyAlignment="1">
      <alignment horizontal="center"/>
    </xf>
    <xf numFmtId="0" fontId="1" fillId="3" borderId="3" xfId="0" applyFont="1" applyFill="1" applyBorder="1" applyAlignment="1">
      <alignment horizontal="center"/>
    </xf>
    <xf numFmtId="164" fontId="0" fillId="0" borderId="0" xfId="0" applyNumberFormat="1" applyAlignment="1">
      <alignment horizontal="center"/>
    </xf>
    <xf numFmtId="164" fontId="1" fillId="3" borderId="0" xfId="0" applyNumberFormat="1" applyFont="1" applyFill="1" applyAlignment="1">
      <alignment horizontal="center"/>
    </xf>
    <xf numFmtId="165" fontId="1" fillId="3" borderId="0" xfId="0" applyNumberFormat="1" applyFont="1" applyFill="1" applyAlignment="1">
      <alignment horizontal="center"/>
    </xf>
    <xf numFmtId="165" fontId="0" fillId="0" borderId="0" xfId="0" applyNumberFormat="1" applyAlignment="1">
      <alignment horizontal="center"/>
    </xf>
    <xf numFmtId="0" fontId="0" fillId="6" borderId="0" xfId="0" applyFill="1" applyAlignment="1">
      <alignment horizontal="center"/>
    </xf>
    <xf numFmtId="14" fontId="0" fillId="6" borderId="0" xfId="0" applyNumberFormat="1" applyFill="1" applyAlignment="1">
      <alignment horizontal="center"/>
    </xf>
    <xf numFmtId="0" fontId="0" fillId="6" borderId="0" xfId="0" applyFill="1"/>
    <xf numFmtId="0" fontId="8" fillId="0" borderId="0" xfId="0" applyFon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10</xdr:row>
      <xdr:rowOff>0</xdr:rowOff>
    </xdr:from>
    <xdr:to>
      <xdr:col>8</xdr:col>
      <xdr:colOff>171450</xdr:colOff>
      <xdr:row>17</xdr:row>
      <xdr:rowOff>28575</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286000"/>
          <a:ext cx="5048250" cy="1362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54</xdr:row>
      <xdr:rowOff>0</xdr:rowOff>
    </xdr:from>
    <xdr:to>
      <xdr:col>6</xdr:col>
      <xdr:colOff>104775</xdr:colOff>
      <xdr:row>68</xdr:row>
      <xdr:rowOff>104775</xdr:rowOff>
    </xdr:to>
    <xdr:pic>
      <xdr:nvPicPr>
        <xdr:cNvPr id="26" name="Picture 2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0287000"/>
          <a:ext cx="3762375" cy="2771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100</xdr:row>
      <xdr:rowOff>0</xdr:rowOff>
    </xdr:from>
    <xdr:to>
      <xdr:col>6</xdr:col>
      <xdr:colOff>104775</xdr:colOff>
      <xdr:row>114</xdr:row>
      <xdr:rowOff>104775</xdr:rowOff>
    </xdr:to>
    <xdr:pic>
      <xdr:nvPicPr>
        <xdr:cNvPr id="29" name="Picture 28"/>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16002000"/>
          <a:ext cx="3762375" cy="2771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146</xdr:row>
      <xdr:rowOff>0</xdr:rowOff>
    </xdr:from>
    <xdr:to>
      <xdr:col>4</xdr:col>
      <xdr:colOff>219075</xdr:colOff>
      <xdr:row>159</xdr:row>
      <xdr:rowOff>114300</xdr:rowOff>
    </xdr:to>
    <xdr:pic>
      <xdr:nvPicPr>
        <xdr:cNvPr id="30" name="Picture 29"/>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23431500"/>
          <a:ext cx="2657475" cy="2590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191</xdr:row>
      <xdr:rowOff>0</xdr:rowOff>
    </xdr:from>
    <xdr:to>
      <xdr:col>4</xdr:col>
      <xdr:colOff>133350</xdr:colOff>
      <xdr:row>201</xdr:row>
      <xdr:rowOff>28575</xdr:rowOff>
    </xdr:to>
    <xdr:pic>
      <xdr:nvPicPr>
        <xdr:cNvPr id="31" name="Picture 30"/>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0" y="29718000"/>
          <a:ext cx="2571750" cy="1933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206</xdr:row>
      <xdr:rowOff>0</xdr:rowOff>
    </xdr:from>
    <xdr:to>
      <xdr:col>6</xdr:col>
      <xdr:colOff>171450</xdr:colOff>
      <xdr:row>220</xdr:row>
      <xdr:rowOff>104775</xdr:rowOff>
    </xdr:to>
    <xdr:pic>
      <xdr:nvPicPr>
        <xdr:cNvPr id="32" name="Picture 31"/>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0" y="32575500"/>
          <a:ext cx="3829050" cy="2771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240</xdr:row>
      <xdr:rowOff>0</xdr:rowOff>
    </xdr:from>
    <xdr:to>
      <xdr:col>9</xdr:col>
      <xdr:colOff>428625</xdr:colOff>
      <xdr:row>266</xdr:row>
      <xdr:rowOff>66675</xdr:rowOff>
    </xdr:to>
    <xdr:pic>
      <xdr:nvPicPr>
        <xdr:cNvPr id="93" name="Picture 92"/>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0" y="37719000"/>
          <a:ext cx="5915025" cy="5019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1</xdr:row>
      <xdr:rowOff>0</xdr:rowOff>
    </xdr:from>
    <xdr:to>
      <xdr:col>1</xdr:col>
      <xdr:colOff>704850</xdr:colOff>
      <xdr:row>20</xdr:row>
      <xdr:rowOff>74407</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90500"/>
          <a:ext cx="2800349" cy="36939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310"/>
  <sheetViews>
    <sheetView tabSelected="1" workbookViewId="0">
      <selection activeCell="A3" sqref="A3"/>
    </sheetView>
  </sheetViews>
  <sheetFormatPr defaultRowHeight="15" x14ac:dyDescent="0.25"/>
  <sheetData>
    <row r="1" spans="1:1" x14ac:dyDescent="0.25">
      <c r="A1" s="1" t="s">
        <v>0</v>
      </c>
    </row>
    <row r="2" spans="1:1" x14ac:dyDescent="0.25">
      <c r="A2" s="1"/>
    </row>
    <row r="3" spans="1:1" x14ac:dyDescent="0.25">
      <c r="A3" s="3" t="s">
        <v>306</v>
      </c>
    </row>
    <row r="4" spans="1:1" x14ac:dyDescent="0.25">
      <c r="A4" s="3" t="s">
        <v>307</v>
      </c>
    </row>
    <row r="5" spans="1:1" x14ac:dyDescent="0.25">
      <c r="A5" s="1"/>
    </row>
    <row r="6" spans="1:1" x14ac:dyDescent="0.25">
      <c r="A6" t="s">
        <v>308</v>
      </c>
    </row>
    <row r="7" spans="1:1" x14ac:dyDescent="0.25">
      <c r="A7" t="s">
        <v>405</v>
      </c>
    </row>
    <row r="8" spans="1:1" x14ac:dyDescent="0.25">
      <c r="A8" t="s">
        <v>406</v>
      </c>
    </row>
    <row r="9" spans="1:1" x14ac:dyDescent="0.25">
      <c r="A9" s="1" t="s">
        <v>1</v>
      </c>
    </row>
    <row r="19" spans="1:1" x14ac:dyDescent="0.25">
      <c r="A19" s="1" t="s">
        <v>295</v>
      </c>
    </row>
    <row r="20" spans="1:1" x14ac:dyDescent="0.25">
      <c r="A20" s="3" t="s">
        <v>290</v>
      </c>
    </row>
    <row r="21" spans="1:1" x14ac:dyDescent="0.25">
      <c r="A21" t="s">
        <v>299</v>
      </c>
    </row>
    <row r="22" spans="1:1" x14ac:dyDescent="0.25">
      <c r="A22" t="s">
        <v>298</v>
      </c>
    </row>
    <row r="23" spans="1:1" x14ac:dyDescent="0.25">
      <c r="A23" t="s">
        <v>301</v>
      </c>
    </row>
    <row r="24" spans="1:1" x14ac:dyDescent="0.25">
      <c r="A24" t="s">
        <v>300</v>
      </c>
    </row>
    <row r="25" spans="1:1" x14ac:dyDescent="0.25">
      <c r="A25" t="s">
        <v>158</v>
      </c>
    </row>
    <row r="26" spans="1:1" x14ac:dyDescent="0.25">
      <c r="A26" t="s">
        <v>159</v>
      </c>
    </row>
    <row r="28" spans="1:1" x14ac:dyDescent="0.25">
      <c r="A28" s="1" t="s">
        <v>296</v>
      </c>
    </row>
    <row r="29" spans="1:1" x14ac:dyDescent="0.25">
      <c r="A29" t="s">
        <v>302</v>
      </c>
    </row>
    <row r="30" spans="1:1" x14ac:dyDescent="0.25">
      <c r="A30" t="s">
        <v>303</v>
      </c>
    </row>
    <row r="31" spans="1:1" x14ac:dyDescent="0.25">
      <c r="A31" t="s">
        <v>304</v>
      </c>
    </row>
    <row r="32" spans="1:1" x14ac:dyDescent="0.25">
      <c r="A32" t="s">
        <v>305</v>
      </c>
    </row>
    <row r="34" spans="1:1" x14ac:dyDescent="0.25">
      <c r="A34" t="s">
        <v>329</v>
      </c>
    </row>
    <row r="35" spans="1:1" x14ac:dyDescent="0.25">
      <c r="A35" t="s">
        <v>327</v>
      </c>
    </row>
    <row r="36" spans="1:1" x14ac:dyDescent="0.25">
      <c r="A36" t="s">
        <v>328</v>
      </c>
    </row>
    <row r="38" spans="1:1" x14ac:dyDescent="0.25">
      <c r="A38" t="s">
        <v>330</v>
      </c>
    </row>
    <row r="40" spans="1:1" x14ac:dyDescent="0.25">
      <c r="A40" t="s">
        <v>334</v>
      </c>
    </row>
    <row r="41" spans="1:1" x14ac:dyDescent="0.25">
      <c r="A41" t="s">
        <v>331</v>
      </c>
    </row>
    <row r="42" spans="1:1" x14ac:dyDescent="0.25">
      <c r="A42" t="s">
        <v>332</v>
      </c>
    </row>
    <row r="43" spans="1:1" x14ac:dyDescent="0.25">
      <c r="A43" t="s">
        <v>333</v>
      </c>
    </row>
    <row r="45" spans="1:1" x14ac:dyDescent="0.25">
      <c r="A45" t="s">
        <v>337</v>
      </c>
    </row>
    <row r="46" spans="1:1" x14ac:dyDescent="0.25">
      <c r="A46" t="s">
        <v>335</v>
      </c>
    </row>
    <row r="47" spans="1:1" x14ac:dyDescent="0.25">
      <c r="A47" t="s">
        <v>336</v>
      </c>
    </row>
    <row r="49" spans="1:1" x14ac:dyDescent="0.25">
      <c r="A49" t="s">
        <v>342</v>
      </c>
    </row>
    <row r="50" spans="1:1" x14ac:dyDescent="0.25">
      <c r="A50" t="s">
        <v>338</v>
      </c>
    </row>
    <row r="51" spans="1:1" x14ac:dyDescent="0.25">
      <c r="A51" t="s">
        <v>339</v>
      </c>
    </row>
    <row r="52" spans="1:1" x14ac:dyDescent="0.25">
      <c r="A52" t="s">
        <v>340</v>
      </c>
    </row>
    <row r="53" spans="1:1" x14ac:dyDescent="0.25">
      <c r="A53" t="s">
        <v>341</v>
      </c>
    </row>
    <row r="70" spans="1:1" x14ac:dyDescent="0.25">
      <c r="A70" t="s">
        <v>347</v>
      </c>
    </row>
    <row r="71" spans="1:1" x14ac:dyDescent="0.25">
      <c r="A71" t="s">
        <v>350</v>
      </c>
    </row>
    <row r="72" spans="1:1" x14ac:dyDescent="0.25">
      <c r="A72" t="s">
        <v>351</v>
      </c>
    </row>
    <row r="73" spans="1:1" x14ac:dyDescent="0.25">
      <c r="A73" t="s">
        <v>343</v>
      </c>
    </row>
    <row r="75" spans="1:1" x14ac:dyDescent="0.25">
      <c r="A75" t="s">
        <v>344</v>
      </c>
    </row>
    <row r="76" spans="1:1" x14ac:dyDescent="0.25">
      <c r="A76" t="s">
        <v>346</v>
      </c>
    </row>
    <row r="77" spans="1:1" x14ac:dyDescent="0.25">
      <c r="A77" t="s">
        <v>345</v>
      </c>
    </row>
    <row r="95" spans="1:1" x14ac:dyDescent="0.25">
      <c r="A95" t="s">
        <v>352</v>
      </c>
    </row>
    <row r="96" spans="1:1" x14ac:dyDescent="0.25">
      <c r="A96" t="s">
        <v>338</v>
      </c>
    </row>
    <row r="97" spans="1:1" x14ac:dyDescent="0.25">
      <c r="A97" t="s">
        <v>339</v>
      </c>
    </row>
    <row r="98" spans="1:1" x14ac:dyDescent="0.25">
      <c r="A98" t="s">
        <v>348</v>
      </c>
    </row>
    <row r="99" spans="1:1" x14ac:dyDescent="0.25">
      <c r="A99" t="s">
        <v>349</v>
      </c>
    </row>
    <row r="116" spans="1:1" x14ac:dyDescent="0.25">
      <c r="A116" t="s">
        <v>353</v>
      </c>
    </row>
    <row r="117" spans="1:1" x14ac:dyDescent="0.25">
      <c r="A117" t="s">
        <v>354</v>
      </c>
    </row>
    <row r="118" spans="1:1" x14ac:dyDescent="0.25">
      <c r="A118" t="s">
        <v>355</v>
      </c>
    </row>
    <row r="120" spans="1:1" x14ac:dyDescent="0.25">
      <c r="A120" t="s">
        <v>357</v>
      </c>
    </row>
    <row r="121" spans="1:1" x14ac:dyDescent="0.25">
      <c r="A121" t="s">
        <v>356</v>
      </c>
    </row>
    <row r="123" spans="1:1" x14ac:dyDescent="0.25">
      <c r="A123" t="s">
        <v>363</v>
      </c>
    </row>
    <row r="124" spans="1:1" x14ac:dyDescent="0.25">
      <c r="A124" t="s">
        <v>358</v>
      </c>
    </row>
    <row r="125" spans="1:1" x14ac:dyDescent="0.25">
      <c r="A125" t="s">
        <v>359</v>
      </c>
    </row>
    <row r="127" spans="1:1" x14ac:dyDescent="0.25">
      <c r="A127" t="s">
        <v>367</v>
      </c>
    </row>
    <row r="128" spans="1:1" x14ac:dyDescent="0.25">
      <c r="A128" t="s">
        <v>364</v>
      </c>
    </row>
    <row r="129" spans="1:1" x14ac:dyDescent="0.25">
      <c r="A129" t="s">
        <v>365</v>
      </c>
    </row>
    <row r="130" spans="1:1" x14ac:dyDescent="0.25">
      <c r="A130" t="s">
        <v>366</v>
      </c>
    </row>
    <row r="132" spans="1:1" x14ac:dyDescent="0.25">
      <c r="A132" t="s">
        <v>369</v>
      </c>
    </row>
    <row r="133" spans="1:1" x14ac:dyDescent="0.25">
      <c r="A133" t="s">
        <v>368</v>
      </c>
    </row>
    <row r="142" spans="1:1" x14ac:dyDescent="0.25">
      <c r="A142" t="s">
        <v>373</v>
      </c>
    </row>
    <row r="143" spans="1:1" x14ac:dyDescent="0.25">
      <c r="A143" t="s">
        <v>370</v>
      </c>
    </row>
    <row r="144" spans="1:1" x14ac:dyDescent="0.25">
      <c r="A144" t="s">
        <v>371</v>
      </c>
    </row>
    <row r="145" spans="1:1" x14ac:dyDescent="0.25">
      <c r="A145" t="s">
        <v>372</v>
      </c>
    </row>
    <row r="161" spans="1:1" x14ac:dyDescent="0.25">
      <c r="A161" s="64" t="s">
        <v>404</v>
      </c>
    </row>
    <row r="162" spans="1:1" x14ac:dyDescent="0.25">
      <c r="A162" s="64"/>
    </row>
    <row r="163" spans="1:1" x14ac:dyDescent="0.25">
      <c r="A163" t="s">
        <v>374</v>
      </c>
    </row>
    <row r="164" spans="1:1" x14ac:dyDescent="0.25">
      <c r="A164" t="s">
        <v>375</v>
      </c>
    </row>
    <row r="166" spans="1:1" x14ac:dyDescent="0.25">
      <c r="A166" t="s">
        <v>377</v>
      </c>
    </row>
    <row r="167" spans="1:1" x14ac:dyDescent="0.25">
      <c r="A167" t="s">
        <v>376</v>
      </c>
    </row>
    <row r="170" spans="1:1" x14ac:dyDescent="0.25">
      <c r="A170" s="1" t="s">
        <v>297</v>
      </c>
    </row>
    <row r="171" spans="1:1" x14ac:dyDescent="0.25">
      <c r="A171" t="s">
        <v>159</v>
      </c>
    </row>
    <row r="172" spans="1:1" x14ac:dyDescent="0.25">
      <c r="A172" t="s">
        <v>309</v>
      </c>
    </row>
    <row r="173" spans="1:1" x14ac:dyDescent="0.25">
      <c r="A173" t="s">
        <v>310</v>
      </c>
    </row>
    <row r="175" spans="1:1" x14ac:dyDescent="0.25">
      <c r="A175" t="s">
        <v>378</v>
      </c>
    </row>
    <row r="189" spans="1:1" x14ac:dyDescent="0.25">
      <c r="A189" t="s">
        <v>380</v>
      </c>
    </row>
    <row r="190" spans="1:1" x14ac:dyDescent="0.25">
      <c r="A190" t="s">
        <v>379</v>
      </c>
    </row>
    <row r="203" spans="1:1" x14ac:dyDescent="0.25">
      <c r="A203" t="s">
        <v>383</v>
      </c>
    </row>
    <row r="204" spans="1:1" x14ac:dyDescent="0.25">
      <c r="A204" t="s">
        <v>381</v>
      </c>
    </row>
    <row r="205" spans="1:1" x14ac:dyDescent="0.25">
      <c r="A205" t="s">
        <v>382</v>
      </c>
    </row>
    <row r="222" spans="1:1" x14ac:dyDescent="0.25">
      <c r="A222" t="s">
        <v>403</v>
      </c>
    </row>
    <row r="223" spans="1:1" x14ac:dyDescent="0.25">
      <c r="A223" t="s">
        <v>384</v>
      </c>
    </row>
    <row r="225" spans="1:1" x14ac:dyDescent="0.25">
      <c r="A225" t="s">
        <v>385</v>
      </c>
    </row>
    <row r="227" spans="1:1" x14ac:dyDescent="0.25">
      <c r="A227" t="s">
        <v>386</v>
      </c>
    </row>
    <row r="236" spans="1:1" x14ac:dyDescent="0.25">
      <c r="A236" t="s">
        <v>390</v>
      </c>
    </row>
    <row r="237" spans="1:1" x14ac:dyDescent="0.25">
      <c r="A237" t="s">
        <v>387</v>
      </c>
    </row>
    <row r="238" spans="1:1" x14ac:dyDescent="0.25">
      <c r="A238" t="s">
        <v>388</v>
      </c>
    </row>
    <row r="239" spans="1:1" x14ac:dyDescent="0.25">
      <c r="A239" t="s">
        <v>389</v>
      </c>
    </row>
    <row r="267" spans="1:1" x14ac:dyDescent="0.25">
      <c r="A267" t="s">
        <v>394</v>
      </c>
    </row>
    <row r="268" spans="1:1" x14ac:dyDescent="0.25">
      <c r="A268" t="s">
        <v>391</v>
      </c>
    </row>
    <row r="269" spans="1:1" x14ac:dyDescent="0.25">
      <c r="A269" t="s">
        <v>392</v>
      </c>
    </row>
    <row r="270" spans="1:1" x14ac:dyDescent="0.25">
      <c r="A270" t="s">
        <v>393</v>
      </c>
    </row>
    <row r="272" spans="1:1" x14ac:dyDescent="0.25">
      <c r="A272" t="s">
        <v>395</v>
      </c>
    </row>
    <row r="274" spans="1:1" x14ac:dyDescent="0.25">
      <c r="A274" t="s">
        <v>397</v>
      </c>
    </row>
    <row r="275" spans="1:1" x14ac:dyDescent="0.25">
      <c r="A275" t="s">
        <v>396</v>
      </c>
    </row>
    <row r="277" spans="1:1" x14ac:dyDescent="0.25">
      <c r="A277" t="s">
        <v>402</v>
      </c>
    </row>
    <row r="278" spans="1:1" x14ac:dyDescent="0.25">
      <c r="A278" t="s">
        <v>398</v>
      </c>
    </row>
    <row r="279" spans="1:1" x14ac:dyDescent="0.25">
      <c r="A279" t="s">
        <v>399</v>
      </c>
    </row>
    <row r="280" spans="1:1" x14ac:dyDescent="0.25">
      <c r="A280" t="s">
        <v>401</v>
      </c>
    </row>
    <row r="281" spans="1:1" x14ac:dyDescent="0.25">
      <c r="A281" t="s">
        <v>400</v>
      </c>
    </row>
    <row r="283" spans="1:1" x14ac:dyDescent="0.25">
      <c r="A283" s="1" t="s">
        <v>2</v>
      </c>
    </row>
    <row r="285" spans="1:1" x14ac:dyDescent="0.25">
      <c r="A285" t="s">
        <v>311</v>
      </c>
    </row>
    <row r="286" spans="1:1" x14ac:dyDescent="0.25">
      <c r="A286" t="s">
        <v>312</v>
      </c>
    </row>
    <row r="287" spans="1:1" x14ac:dyDescent="0.25">
      <c r="A287" t="s">
        <v>313</v>
      </c>
    </row>
    <row r="288" spans="1:1" x14ac:dyDescent="0.25">
      <c r="A288" t="s">
        <v>314</v>
      </c>
    </row>
    <row r="289" spans="1:1" x14ac:dyDescent="0.25">
      <c r="A289" t="s">
        <v>315</v>
      </c>
    </row>
    <row r="291" spans="1:1" x14ac:dyDescent="0.25">
      <c r="A291" s="1" t="s">
        <v>3</v>
      </c>
    </row>
    <row r="293" spans="1:1" x14ac:dyDescent="0.25">
      <c r="A293" t="s">
        <v>174</v>
      </c>
    </row>
    <row r="294" spans="1:1" x14ac:dyDescent="0.25">
      <c r="A294" t="s">
        <v>157</v>
      </c>
    </row>
    <row r="295" spans="1:1" x14ac:dyDescent="0.25">
      <c r="A295" t="s">
        <v>314</v>
      </c>
    </row>
    <row r="296" spans="1:1" x14ac:dyDescent="0.25">
      <c r="A296" t="s">
        <v>315</v>
      </c>
    </row>
    <row r="298" spans="1:1" x14ac:dyDescent="0.25">
      <c r="A298" s="1" t="s">
        <v>154</v>
      </c>
    </row>
    <row r="300" spans="1:1" x14ac:dyDescent="0.25">
      <c r="A300" t="s">
        <v>316</v>
      </c>
    </row>
    <row r="301" spans="1:1" x14ac:dyDescent="0.25">
      <c r="A301" t="s">
        <v>317</v>
      </c>
    </row>
    <row r="303" spans="1:1" x14ac:dyDescent="0.25">
      <c r="A303" s="1" t="s">
        <v>155</v>
      </c>
    </row>
    <row r="305" spans="1:1" x14ac:dyDescent="0.25">
      <c r="A305" t="s">
        <v>156</v>
      </c>
    </row>
    <row r="307" spans="1:1" x14ac:dyDescent="0.25">
      <c r="A307" s="1" t="s">
        <v>408</v>
      </c>
    </row>
    <row r="309" spans="1:1" x14ac:dyDescent="0.25">
      <c r="A309" t="s">
        <v>409</v>
      </c>
    </row>
    <row r="310" spans="1:1" x14ac:dyDescent="0.25">
      <c r="A310" t="s">
        <v>407</v>
      </c>
    </row>
  </sheetData>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workbookViewId="0">
      <selection activeCell="A3" sqref="A3:D3"/>
    </sheetView>
  </sheetViews>
  <sheetFormatPr defaultRowHeight="15" x14ac:dyDescent="0.25"/>
  <cols>
    <col min="1" max="1" width="9.140625" style="60"/>
    <col min="2" max="2" width="18.42578125" style="14" customWidth="1"/>
    <col min="3" max="3" width="9.140625" style="57"/>
    <col min="4" max="4" width="18.140625" style="14" customWidth="1"/>
  </cols>
  <sheetData>
    <row r="1" spans="1:4" x14ac:dyDescent="0.25">
      <c r="A1" s="59" t="s">
        <v>284</v>
      </c>
      <c r="B1" s="18" t="s">
        <v>285</v>
      </c>
      <c r="C1" s="58" t="s">
        <v>286</v>
      </c>
      <c r="D1" s="18" t="s">
        <v>287</v>
      </c>
    </row>
    <row r="2" spans="1:4" x14ac:dyDescent="0.25">
      <c r="A2" s="60">
        <v>1</v>
      </c>
      <c r="B2" s="14" t="s">
        <v>288</v>
      </c>
      <c r="C2" s="57">
        <v>43067</v>
      </c>
      <c r="D2" s="14" t="s">
        <v>289</v>
      </c>
    </row>
    <row r="3" spans="1:4" x14ac:dyDescent="0.25">
      <c r="A3" s="60">
        <v>1.1000000000000001</v>
      </c>
      <c r="B3" s="14" t="s">
        <v>288</v>
      </c>
      <c r="C3" s="57">
        <v>43692</v>
      </c>
      <c r="D3" s="28" t="s">
        <v>419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J145"/>
  <sheetViews>
    <sheetView topLeftCell="A49" workbookViewId="0">
      <selection activeCell="B67" sqref="B67"/>
    </sheetView>
  </sheetViews>
  <sheetFormatPr defaultRowHeight="15" x14ac:dyDescent="0.25"/>
  <cols>
    <col min="1" max="3" width="31.42578125" customWidth="1"/>
    <col min="4" max="4" width="31.7109375" customWidth="1"/>
  </cols>
  <sheetData>
    <row r="1" spans="1:10" x14ac:dyDescent="0.25">
      <c r="A1" s="1" t="s">
        <v>5</v>
      </c>
      <c r="C1" s="61"/>
      <c r="D1" s="2"/>
    </row>
    <row r="2" spans="1:10" x14ac:dyDescent="0.25">
      <c r="A2" s="1" t="s">
        <v>6</v>
      </c>
      <c r="C2" s="61"/>
      <c r="D2" s="2"/>
    </row>
    <row r="3" spans="1:10" x14ac:dyDescent="0.25">
      <c r="A3" s="1" t="s">
        <v>7</v>
      </c>
      <c r="C3" s="62"/>
      <c r="D3" s="2"/>
    </row>
    <row r="4" spans="1:10" x14ac:dyDescent="0.25">
      <c r="A4" s="1" t="s">
        <v>8</v>
      </c>
      <c r="C4" s="61"/>
      <c r="D4" s="2"/>
    </row>
    <row r="5" spans="1:10" x14ac:dyDescent="0.25">
      <c r="A5" s="1" t="s">
        <v>9</v>
      </c>
      <c r="C5" s="61"/>
      <c r="D5" s="2"/>
    </row>
    <row r="7" spans="1:10" x14ac:dyDescent="0.25">
      <c r="A7" t="s">
        <v>12</v>
      </c>
    </row>
    <row r="8" spans="1:10" x14ac:dyDescent="0.25">
      <c r="B8" t="s">
        <v>10</v>
      </c>
      <c r="C8" s="61"/>
    </row>
    <row r="9" spans="1:10" x14ac:dyDescent="0.25">
      <c r="B9" t="s">
        <v>217</v>
      </c>
      <c r="C9" s="61"/>
    </row>
    <row r="10" spans="1:10" x14ac:dyDescent="0.25">
      <c r="B10" t="s">
        <v>218</v>
      </c>
      <c r="C10" s="61"/>
    </row>
    <row r="11" spans="1:10" x14ac:dyDescent="0.25">
      <c r="B11" t="s">
        <v>11</v>
      </c>
      <c r="C11" s="61"/>
    </row>
    <row r="13" spans="1:10" s="5" customFormat="1" ht="18.75" x14ac:dyDescent="0.3">
      <c r="A13" s="6" t="s">
        <v>24</v>
      </c>
      <c r="B13" s="7"/>
      <c r="C13" s="7"/>
      <c r="D13" s="7"/>
      <c r="E13" s="9"/>
      <c r="F13" s="9"/>
      <c r="G13" s="9"/>
      <c r="H13" s="9"/>
      <c r="I13" s="9"/>
      <c r="J13" s="9"/>
    </row>
    <row r="14" spans="1:10" x14ac:dyDescent="0.25">
      <c r="A14" s="1" t="s">
        <v>13</v>
      </c>
    </row>
    <row r="16" spans="1:10" x14ac:dyDescent="0.25">
      <c r="A16" t="s">
        <v>22</v>
      </c>
    </row>
    <row r="17" spans="1:5" x14ac:dyDescent="0.25">
      <c r="A17" t="s">
        <v>26</v>
      </c>
      <c r="B17" t="s">
        <v>219</v>
      </c>
      <c r="C17" t="s">
        <v>220</v>
      </c>
      <c r="D17" t="s">
        <v>28</v>
      </c>
    </row>
    <row r="18" spans="1:5" x14ac:dyDescent="0.25">
      <c r="A18" s="61"/>
      <c r="B18" s="61"/>
      <c r="C18" s="61"/>
      <c r="D18" s="61"/>
    </row>
    <row r="20" spans="1:5" x14ac:dyDescent="0.25">
      <c r="A20" t="s">
        <v>29</v>
      </c>
    </row>
    <row r="21" spans="1:5" x14ac:dyDescent="0.25">
      <c r="A21" t="s">
        <v>26</v>
      </c>
      <c r="B21" t="s">
        <v>219</v>
      </c>
      <c r="C21" t="s">
        <v>27</v>
      </c>
      <c r="D21" t="s">
        <v>28</v>
      </c>
    </row>
    <row r="22" spans="1:5" x14ac:dyDescent="0.25">
      <c r="A22" s="61"/>
      <c r="B22" s="61"/>
      <c r="C22" s="61"/>
      <c r="D22" s="61"/>
    </row>
    <row r="24" spans="1:5" x14ac:dyDescent="0.25">
      <c r="A24" s="1" t="s">
        <v>14</v>
      </c>
    </row>
    <row r="26" spans="1:5" x14ac:dyDescent="0.25">
      <c r="A26" t="s">
        <v>144</v>
      </c>
      <c r="E26" s="2"/>
    </row>
    <row r="27" spans="1:5" x14ac:dyDescent="0.25">
      <c r="A27" s="63" t="s">
        <v>268</v>
      </c>
      <c r="B27" s="63" t="s">
        <v>268</v>
      </c>
      <c r="C27" s="63" t="s">
        <v>268</v>
      </c>
      <c r="D27" s="63" t="s">
        <v>268</v>
      </c>
      <c r="E27" s="2"/>
    </row>
    <row r="28" spans="1:5" x14ac:dyDescent="0.25">
      <c r="A28" s="63" t="s">
        <v>281</v>
      </c>
      <c r="B28" s="63" t="s">
        <v>281</v>
      </c>
      <c r="C28" s="63" t="s">
        <v>281</v>
      </c>
      <c r="D28" s="63" t="s">
        <v>281</v>
      </c>
    </row>
    <row r="29" spans="1:5" x14ac:dyDescent="0.25">
      <c r="C29" s="2"/>
    </row>
    <row r="30" spans="1:5" x14ac:dyDescent="0.25">
      <c r="A30" s="1" t="s">
        <v>23</v>
      </c>
      <c r="C30" s="2"/>
    </row>
    <row r="31" spans="1:5" x14ac:dyDescent="0.25">
      <c r="C31" s="2"/>
    </row>
    <row r="32" spans="1:5" x14ac:dyDescent="0.25">
      <c r="A32" t="s">
        <v>30</v>
      </c>
      <c r="C32" s="2"/>
    </row>
    <row r="33" spans="1:4" x14ac:dyDescent="0.25">
      <c r="A33" t="s">
        <v>26</v>
      </c>
      <c r="B33" t="s">
        <v>219</v>
      </c>
      <c r="C33" t="s">
        <v>220</v>
      </c>
      <c r="D33" t="s">
        <v>28</v>
      </c>
    </row>
    <row r="34" spans="1:4" x14ac:dyDescent="0.25">
      <c r="A34" s="61"/>
      <c r="B34" s="61"/>
      <c r="C34" s="61"/>
      <c r="D34" s="61"/>
    </row>
    <row r="35" spans="1:4" x14ac:dyDescent="0.25">
      <c r="C35" s="2"/>
    </row>
    <row r="36" spans="1:4" x14ac:dyDescent="0.25">
      <c r="A36" s="1" t="s">
        <v>15</v>
      </c>
    </row>
    <row r="38" spans="1:4" x14ac:dyDescent="0.25">
      <c r="A38" t="s">
        <v>44</v>
      </c>
    </row>
    <row r="39" spans="1:4" x14ac:dyDescent="0.25">
      <c r="A39" t="s">
        <v>291</v>
      </c>
      <c r="B39" t="s">
        <v>292</v>
      </c>
      <c r="C39" t="s">
        <v>293</v>
      </c>
      <c r="D39" t="s">
        <v>294</v>
      </c>
    </row>
    <row r="40" spans="1:4" x14ac:dyDescent="0.25">
      <c r="A40" s="63"/>
      <c r="B40" s="63"/>
      <c r="C40" s="63"/>
      <c r="D40" s="63"/>
    </row>
    <row r="41" spans="1:4" x14ac:dyDescent="0.25">
      <c r="A41" s="2"/>
      <c r="B41" s="2"/>
      <c r="C41" s="2"/>
      <c r="D41" s="2"/>
    </row>
    <row r="42" spans="1:4" x14ac:dyDescent="0.25">
      <c r="A42" s="2" t="s">
        <v>176</v>
      </c>
      <c r="B42" s="2"/>
      <c r="C42" s="2"/>
      <c r="D42" s="2"/>
    </row>
    <row r="43" spans="1:4" x14ac:dyDescent="0.25">
      <c r="A43" t="s">
        <v>26</v>
      </c>
      <c r="B43" t="s">
        <v>219</v>
      </c>
      <c r="C43" t="s">
        <v>220</v>
      </c>
      <c r="D43" t="s">
        <v>28</v>
      </c>
    </row>
    <row r="44" spans="1:4" x14ac:dyDescent="0.25">
      <c r="A44" s="61"/>
      <c r="B44" s="61"/>
      <c r="C44" s="61"/>
      <c r="D44" s="61"/>
    </row>
    <row r="45" spans="1:4" s="2" customFormat="1" x14ac:dyDescent="0.25"/>
    <row r="46" spans="1:4" x14ac:dyDescent="0.25">
      <c r="A46" s="3" t="s">
        <v>31</v>
      </c>
    </row>
    <row r="47" spans="1:4" x14ac:dyDescent="0.25">
      <c r="A47" t="s">
        <v>26</v>
      </c>
      <c r="B47" t="s">
        <v>219</v>
      </c>
      <c r="C47" t="s">
        <v>220</v>
      </c>
      <c r="D47" t="s">
        <v>28</v>
      </c>
    </row>
    <row r="48" spans="1:4" x14ac:dyDescent="0.25">
      <c r="A48" s="61"/>
      <c r="B48" s="61"/>
      <c r="C48" s="61"/>
      <c r="D48" s="61"/>
    </row>
    <row r="50" spans="1:5" x14ac:dyDescent="0.25">
      <c r="A50" s="1" t="s">
        <v>32</v>
      </c>
    </row>
    <row r="52" spans="1:5" x14ac:dyDescent="0.25">
      <c r="A52" t="s">
        <v>45</v>
      </c>
    </row>
    <row r="53" spans="1:5" x14ac:dyDescent="0.25">
      <c r="A53" t="s">
        <v>291</v>
      </c>
      <c r="B53" t="s">
        <v>292</v>
      </c>
      <c r="C53" t="s">
        <v>293</v>
      </c>
      <c r="D53" t="s">
        <v>294</v>
      </c>
    </row>
    <row r="54" spans="1:5" x14ac:dyDescent="0.25">
      <c r="A54" s="63"/>
      <c r="B54" s="63"/>
      <c r="C54" s="63"/>
      <c r="D54" s="63"/>
    </row>
    <row r="55" spans="1:5" x14ac:dyDescent="0.25">
      <c r="A55" s="2"/>
      <c r="B55" s="2"/>
      <c r="C55" s="2"/>
      <c r="D55" s="2"/>
    </row>
    <row r="56" spans="1:5" x14ac:dyDescent="0.25">
      <c r="A56" s="2" t="s">
        <v>33</v>
      </c>
      <c r="B56" s="2"/>
      <c r="C56" s="2"/>
      <c r="D56" s="2"/>
    </row>
    <row r="57" spans="1:5" x14ac:dyDescent="0.25">
      <c r="A57" t="s">
        <v>26</v>
      </c>
      <c r="B57" t="s">
        <v>219</v>
      </c>
      <c r="C57" t="s">
        <v>220</v>
      </c>
      <c r="D57" t="s">
        <v>28</v>
      </c>
    </row>
    <row r="58" spans="1:5" x14ac:dyDescent="0.25">
      <c r="A58" s="61"/>
      <c r="B58" s="61"/>
      <c r="C58" s="61"/>
      <c r="D58" s="61"/>
    </row>
    <row r="59" spans="1:5" s="2" customFormat="1" x14ac:dyDescent="0.25"/>
    <row r="60" spans="1:5" s="2" customFormat="1" x14ac:dyDescent="0.25">
      <c r="A60" s="4" t="s">
        <v>34</v>
      </c>
    </row>
    <row r="61" spans="1:5" s="2" customFormat="1" x14ac:dyDescent="0.25"/>
    <row r="62" spans="1:5" s="2" customFormat="1" x14ac:dyDescent="0.25">
      <c r="A62" s="2" t="s">
        <v>46</v>
      </c>
    </row>
    <row r="63" spans="1:5" s="2" customFormat="1" x14ac:dyDescent="0.25">
      <c r="A63" t="s">
        <v>26</v>
      </c>
      <c r="B63" t="s">
        <v>219</v>
      </c>
      <c r="C63" t="s">
        <v>220</v>
      </c>
      <c r="D63" t="s">
        <v>28</v>
      </c>
      <c r="E63"/>
    </row>
    <row r="64" spans="1:5" s="2" customFormat="1" x14ac:dyDescent="0.25">
      <c r="A64" s="63"/>
      <c r="B64" s="63"/>
      <c r="C64" s="63"/>
      <c r="D64" s="63"/>
      <c r="E64"/>
    </row>
    <row r="65" spans="1:5" s="2" customFormat="1" x14ac:dyDescent="0.25"/>
    <row r="66" spans="1:5" x14ac:dyDescent="0.25">
      <c r="A66" s="1" t="s">
        <v>16</v>
      </c>
    </row>
    <row r="68" spans="1:5" x14ac:dyDescent="0.25">
      <c r="A68" t="s">
        <v>35</v>
      </c>
      <c r="C68" s="61"/>
    </row>
    <row r="69" spans="1:5" x14ac:dyDescent="0.25">
      <c r="A69" s="2"/>
      <c r="B69" s="2"/>
      <c r="C69" s="2"/>
      <c r="D69" s="2"/>
    </row>
    <row r="70" spans="1:5" x14ac:dyDescent="0.25">
      <c r="A70" t="s">
        <v>36</v>
      </c>
    </row>
    <row r="71" spans="1:5" x14ac:dyDescent="0.25">
      <c r="A71" t="s">
        <v>26</v>
      </c>
      <c r="B71" t="s">
        <v>219</v>
      </c>
      <c r="C71" t="s">
        <v>220</v>
      </c>
      <c r="D71" t="s">
        <v>28</v>
      </c>
    </row>
    <row r="72" spans="1:5" x14ac:dyDescent="0.25">
      <c r="A72" s="61"/>
      <c r="B72" s="61"/>
      <c r="C72" s="61"/>
      <c r="D72" s="61"/>
    </row>
    <row r="73" spans="1:5" x14ac:dyDescent="0.25">
      <c r="A73" s="2"/>
      <c r="B73" s="2"/>
      <c r="C73" s="2"/>
      <c r="D73" s="2"/>
      <c r="E73" s="2"/>
    </row>
    <row r="74" spans="1:5" x14ac:dyDescent="0.25">
      <c r="A74" s="2" t="s">
        <v>37</v>
      </c>
      <c r="B74" s="2"/>
      <c r="C74" s="2"/>
      <c r="D74" s="2"/>
    </row>
    <row r="75" spans="1:5" x14ac:dyDescent="0.25">
      <c r="A75" t="s">
        <v>26</v>
      </c>
      <c r="B75" t="s">
        <v>219</v>
      </c>
      <c r="C75" t="s">
        <v>220</v>
      </c>
      <c r="D75" t="s">
        <v>28</v>
      </c>
    </row>
    <row r="76" spans="1:5" x14ac:dyDescent="0.25">
      <c r="A76" s="61"/>
      <c r="B76" s="61"/>
      <c r="C76" s="61"/>
      <c r="D76" s="61"/>
    </row>
    <row r="78" spans="1:5" x14ac:dyDescent="0.25">
      <c r="A78" s="1" t="s">
        <v>38</v>
      </c>
    </row>
    <row r="80" spans="1:5" x14ac:dyDescent="0.25">
      <c r="A80" t="s">
        <v>39</v>
      </c>
    </row>
    <row r="81" spans="1:10" x14ac:dyDescent="0.25">
      <c r="A81" t="s">
        <v>26</v>
      </c>
      <c r="B81" t="s">
        <v>219</v>
      </c>
      <c r="C81" t="s">
        <v>220</v>
      </c>
      <c r="D81" t="s">
        <v>28</v>
      </c>
    </row>
    <row r="82" spans="1:10" x14ac:dyDescent="0.25">
      <c r="A82" s="61"/>
      <c r="B82" s="61"/>
      <c r="C82" s="61"/>
      <c r="D82" s="61"/>
    </row>
    <row r="83" spans="1:10" s="2" customFormat="1" x14ac:dyDescent="0.25"/>
    <row r="84" spans="1:10" s="2" customFormat="1" x14ac:dyDescent="0.25">
      <c r="A84" s="2" t="s">
        <v>163</v>
      </c>
    </row>
    <row r="85" spans="1:10" s="2" customFormat="1" x14ac:dyDescent="0.25">
      <c r="A85" t="s">
        <v>26</v>
      </c>
      <c r="B85" t="s">
        <v>219</v>
      </c>
      <c r="C85" t="s">
        <v>220</v>
      </c>
      <c r="D85" t="s">
        <v>28</v>
      </c>
      <c r="E85"/>
    </row>
    <row r="86" spans="1:10" x14ac:dyDescent="0.25">
      <c r="A86" s="63"/>
      <c r="B86" s="63"/>
      <c r="C86" s="63"/>
      <c r="D86" s="63"/>
    </row>
    <row r="87" spans="1:10" x14ac:dyDescent="0.25">
      <c r="A87" s="1" t="s">
        <v>17</v>
      </c>
    </row>
    <row r="89" spans="1:10" x14ac:dyDescent="0.25">
      <c r="A89" t="s">
        <v>40</v>
      </c>
    </row>
    <row r="90" spans="1:10" x14ac:dyDescent="0.25">
      <c r="A90" t="s">
        <v>26</v>
      </c>
      <c r="B90" t="s">
        <v>219</v>
      </c>
      <c r="C90" t="s">
        <v>220</v>
      </c>
      <c r="D90" t="s">
        <v>28</v>
      </c>
    </row>
    <row r="91" spans="1:10" x14ac:dyDescent="0.25">
      <c r="A91" s="61"/>
      <c r="B91" s="61"/>
      <c r="C91" s="61"/>
      <c r="D91" s="61"/>
    </row>
    <row r="93" spans="1:10" ht="15.75" x14ac:dyDescent="0.25">
      <c r="A93" s="12"/>
      <c r="B93" s="13"/>
      <c r="C93" s="13"/>
      <c r="D93" s="13"/>
      <c r="E93" s="2"/>
      <c r="F93" s="2"/>
      <c r="G93" s="2"/>
      <c r="H93" s="2"/>
      <c r="I93" s="2"/>
      <c r="J93" s="2"/>
    </row>
    <row r="94" spans="1:10" ht="18.75" x14ac:dyDescent="0.3">
      <c r="A94" s="6" t="s">
        <v>25</v>
      </c>
      <c r="B94" s="8"/>
      <c r="C94" s="8"/>
      <c r="D94" s="8"/>
      <c r="E94" s="2"/>
      <c r="F94" s="2"/>
      <c r="G94" s="2"/>
      <c r="H94" s="2"/>
      <c r="I94" s="2"/>
      <c r="J94" s="2"/>
    </row>
    <row r="95" spans="1:10" x14ac:dyDescent="0.25">
      <c r="A95" s="1" t="s">
        <v>18</v>
      </c>
    </row>
    <row r="97" spans="1:5" x14ac:dyDescent="0.25">
      <c r="A97" t="s">
        <v>41</v>
      </c>
    </row>
    <row r="98" spans="1:5" x14ac:dyDescent="0.25">
      <c r="A98" t="s">
        <v>26</v>
      </c>
      <c r="B98" t="s">
        <v>219</v>
      </c>
      <c r="C98" t="s">
        <v>220</v>
      </c>
      <c r="D98" t="s">
        <v>28</v>
      </c>
    </row>
    <row r="99" spans="1:5" x14ac:dyDescent="0.25">
      <c r="A99" s="61"/>
      <c r="B99" s="61"/>
      <c r="C99" s="61"/>
      <c r="D99" s="61"/>
    </row>
    <row r="101" spans="1:5" x14ac:dyDescent="0.25">
      <c r="A101" t="s">
        <v>186</v>
      </c>
    </row>
    <row r="102" spans="1:5" x14ac:dyDescent="0.25">
      <c r="A102" t="s">
        <v>26</v>
      </c>
      <c r="B102" t="s">
        <v>219</v>
      </c>
      <c r="C102" t="s">
        <v>220</v>
      </c>
      <c r="D102" t="s">
        <v>28</v>
      </c>
    </row>
    <row r="103" spans="1:5" x14ac:dyDescent="0.25">
      <c r="A103" s="61"/>
      <c r="B103" s="61"/>
      <c r="C103" s="61"/>
      <c r="D103" s="61"/>
    </row>
    <row r="104" spans="1:5" s="2" customFormat="1" x14ac:dyDescent="0.25"/>
    <row r="105" spans="1:5" x14ac:dyDescent="0.25">
      <c r="A105" s="1" t="s">
        <v>19</v>
      </c>
    </row>
    <row r="106" spans="1:5" x14ac:dyDescent="0.25">
      <c r="A106" s="1"/>
    </row>
    <row r="107" spans="1:5" x14ac:dyDescent="0.25">
      <c r="A107" t="s">
        <v>43</v>
      </c>
    </row>
    <row r="108" spans="1:5" x14ac:dyDescent="0.25">
      <c r="A108" t="s">
        <v>26</v>
      </c>
      <c r="B108" t="s">
        <v>219</v>
      </c>
      <c r="C108" t="s">
        <v>220</v>
      </c>
      <c r="D108" t="s">
        <v>28</v>
      </c>
    </row>
    <row r="109" spans="1:5" x14ac:dyDescent="0.25">
      <c r="A109" s="61"/>
      <c r="B109" s="61"/>
      <c r="C109" s="61"/>
      <c r="D109" s="61"/>
    </row>
    <row r="110" spans="1:5" s="2" customFormat="1" x14ac:dyDescent="0.25"/>
    <row r="111" spans="1:5" s="2" customFormat="1" x14ac:dyDescent="0.25">
      <c r="A111" t="s">
        <v>42</v>
      </c>
      <c r="B111"/>
      <c r="C111"/>
      <c r="D111"/>
      <c r="E111"/>
    </row>
    <row r="112" spans="1:5" s="2" customFormat="1" x14ac:dyDescent="0.25">
      <c r="A112" t="s">
        <v>26</v>
      </c>
      <c r="B112" t="s">
        <v>219</v>
      </c>
      <c r="C112" t="s">
        <v>220</v>
      </c>
      <c r="D112" t="s">
        <v>28</v>
      </c>
      <c r="E112"/>
    </row>
    <row r="113" spans="1:5" s="2" customFormat="1" x14ac:dyDescent="0.25">
      <c r="A113" s="61"/>
      <c r="B113" s="61"/>
      <c r="C113" s="61"/>
      <c r="D113" s="61"/>
      <c r="E113"/>
    </row>
    <row r="114" spans="1:5" s="2" customFormat="1" x14ac:dyDescent="0.25"/>
    <row r="115" spans="1:5" s="2" customFormat="1" x14ac:dyDescent="0.25">
      <c r="A115" s="2" t="s">
        <v>47</v>
      </c>
    </row>
    <row r="116" spans="1:5" s="2" customFormat="1" x14ac:dyDescent="0.25">
      <c r="A116" t="s">
        <v>26</v>
      </c>
      <c r="B116" t="s">
        <v>219</v>
      </c>
      <c r="C116" t="s">
        <v>220</v>
      </c>
      <c r="D116" t="s">
        <v>28</v>
      </c>
      <c r="E116"/>
    </row>
    <row r="117" spans="1:5" s="2" customFormat="1" x14ac:dyDescent="0.25">
      <c r="A117" s="61"/>
      <c r="B117" s="61"/>
      <c r="C117" s="61"/>
      <c r="D117" s="61"/>
      <c r="E117"/>
    </row>
    <row r="118" spans="1:5" s="2" customFormat="1" x14ac:dyDescent="0.25"/>
    <row r="119" spans="1:5" s="2" customFormat="1" x14ac:dyDescent="0.25">
      <c r="A119" s="2" t="s">
        <v>48</v>
      </c>
    </row>
    <row r="120" spans="1:5" s="2" customFormat="1" x14ac:dyDescent="0.25">
      <c r="A120" t="s">
        <v>26</v>
      </c>
      <c r="B120" t="s">
        <v>219</v>
      </c>
      <c r="C120" t="s">
        <v>220</v>
      </c>
      <c r="D120" t="s">
        <v>28</v>
      </c>
      <c r="E120"/>
    </row>
    <row r="121" spans="1:5" s="2" customFormat="1" x14ac:dyDescent="0.25">
      <c r="A121" s="61"/>
      <c r="B121" s="61"/>
      <c r="C121" s="61"/>
      <c r="D121" s="61"/>
      <c r="E121"/>
    </row>
    <row r="122" spans="1:5" s="2" customFormat="1" x14ac:dyDescent="0.25"/>
    <row r="123" spans="1:5" x14ac:dyDescent="0.25">
      <c r="A123" s="1" t="s">
        <v>20</v>
      </c>
    </row>
    <row r="124" spans="1:5" x14ac:dyDescent="0.25">
      <c r="A124" s="1"/>
    </row>
    <row r="125" spans="1:5" x14ac:dyDescent="0.25">
      <c r="A125" t="s">
        <v>53</v>
      </c>
    </row>
    <row r="126" spans="1:5" x14ac:dyDescent="0.25">
      <c r="A126" t="s">
        <v>26</v>
      </c>
      <c r="B126" t="s">
        <v>219</v>
      </c>
      <c r="C126" t="s">
        <v>220</v>
      </c>
      <c r="D126" t="s">
        <v>28</v>
      </c>
    </row>
    <row r="127" spans="1:5" x14ac:dyDescent="0.25">
      <c r="A127" s="63"/>
      <c r="B127" s="63"/>
      <c r="C127" s="63"/>
      <c r="D127" s="63"/>
    </row>
    <row r="128" spans="1:5" x14ac:dyDescent="0.25">
      <c r="A128" s="1"/>
    </row>
    <row r="129" spans="1:7" x14ac:dyDescent="0.25">
      <c r="A129" t="s">
        <v>51</v>
      </c>
      <c r="F129" s="2"/>
      <c r="G129" s="2"/>
    </row>
    <row r="130" spans="1:7" x14ac:dyDescent="0.25">
      <c r="A130" t="s">
        <v>26</v>
      </c>
      <c r="B130" t="s">
        <v>219</v>
      </c>
      <c r="C130" t="s">
        <v>220</v>
      </c>
      <c r="D130" t="s">
        <v>28</v>
      </c>
      <c r="F130" s="2"/>
      <c r="G130" s="2"/>
    </row>
    <row r="131" spans="1:7" x14ac:dyDescent="0.25">
      <c r="A131" s="61"/>
      <c r="B131" s="61"/>
      <c r="C131" s="61"/>
      <c r="D131" s="61"/>
      <c r="F131" s="2"/>
      <c r="G131" s="2"/>
    </row>
    <row r="132" spans="1:7" x14ac:dyDescent="0.25">
      <c r="A132" s="2"/>
      <c r="B132" s="2"/>
      <c r="C132" s="2"/>
      <c r="D132" s="2"/>
      <c r="E132" s="2"/>
      <c r="F132" s="2"/>
      <c r="G132" s="2"/>
    </row>
    <row r="133" spans="1:7" x14ac:dyDescent="0.25">
      <c r="A133" s="2" t="s">
        <v>49</v>
      </c>
      <c r="B133" s="2"/>
      <c r="C133" s="2"/>
      <c r="D133" s="2"/>
      <c r="E133" s="2"/>
      <c r="F133" s="2"/>
      <c r="G133" s="2"/>
    </row>
    <row r="134" spans="1:7" x14ac:dyDescent="0.25">
      <c r="A134" t="s">
        <v>26</v>
      </c>
      <c r="B134" t="s">
        <v>219</v>
      </c>
      <c r="C134" t="s">
        <v>220</v>
      </c>
      <c r="D134" t="s">
        <v>28</v>
      </c>
      <c r="F134" s="2"/>
      <c r="G134" s="2"/>
    </row>
    <row r="135" spans="1:7" x14ac:dyDescent="0.25">
      <c r="A135" s="61"/>
      <c r="B135" s="61"/>
      <c r="C135" s="61"/>
      <c r="D135" s="61"/>
      <c r="F135" s="2"/>
      <c r="G135" s="2"/>
    </row>
    <row r="136" spans="1:7" x14ac:dyDescent="0.25">
      <c r="A136" s="2"/>
      <c r="B136" s="2"/>
      <c r="C136" s="2"/>
      <c r="D136" s="2"/>
      <c r="E136" s="2"/>
      <c r="F136" s="2"/>
      <c r="G136" s="2"/>
    </row>
    <row r="137" spans="1:7" x14ac:dyDescent="0.25">
      <c r="A137" s="2" t="s">
        <v>50</v>
      </c>
      <c r="B137" s="2"/>
      <c r="C137" s="2"/>
      <c r="D137" s="2"/>
      <c r="E137" s="2"/>
      <c r="F137" s="2"/>
      <c r="G137" s="2"/>
    </row>
    <row r="138" spans="1:7" x14ac:dyDescent="0.25">
      <c r="A138" t="s">
        <v>26</v>
      </c>
      <c r="B138" t="s">
        <v>219</v>
      </c>
      <c r="C138" t="s">
        <v>220</v>
      </c>
      <c r="D138" t="s">
        <v>28</v>
      </c>
      <c r="F138" s="2"/>
      <c r="G138" s="2"/>
    </row>
    <row r="139" spans="1:7" x14ac:dyDescent="0.25">
      <c r="A139" s="61"/>
      <c r="B139" s="61"/>
      <c r="C139" s="61"/>
      <c r="D139" s="61"/>
      <c r="F139" s="2"/>
      <c r="G139" s="2"/>
    </row>
    <row r="140" spans="1:7" s="2" customFormat="1" x14ac:dyDescent="0.25"/>
    <row r="141" spans="1:7" x14ac:dyDescent="0.25">
      <c r="A141" s="1" t="s">
        <v>21</v>
      </c>
    </row>
    <row r="143" spans="1:7" x14ac:dyDescent="0.25">
      <c r="A143" t="s">
        <v>52</v>
      </c>
    </row>
    <row r="144" spans="1:7" x14ac:dyDescent="0.25">
      <c r="A144" t="s">
        <v>26</v>
      </c>
      <c r="B144" t="s">
        <v>219</v>
      </c>
      <c r="C144" t="s">
        <v>220</v>
      </c>
      <c r="D144" t="s">
        <v>28</v>
      </c>
    </row>
    <row r="145" spans="1:4" x14ac:dyDescent="0.25">
      <c r="A145" s="61"/>
      <c r="B145" s="61"/>
      <c r="C145" s="61"/>
      <c r="D145" s="61"/>
    </row>
  </sheetData>
  <dataValidations count="28">
    <dataValidation type="list" allowBlank="1" sqref="A18:D18">
      <formula1>PedTotalLnCrossed</formula1>
    </dataValidation>
    <dataValidation type="list" allowBlank="1" sqref="A22:D22">
      <formula1>MedianWidth</formula1>
    </dataValidation>
    <dataValidation type="list" allowBlank="1" sqref="A27:D27">
      <formula1>Island1TrafficControl</formula1>
    </dataValidation>
    <dataValidation type="list" allowBlank="1" showInputMessage="1" showErrorMessage="1" sqref="A34:D34">
      <formula1>CurbRampQual</formula1>
    </dataValidation>
    <dataValidation type="list" allowBlank="1" sqref="A40:D40">
      <formula1>PedLeftTurnConflict</formula1>
    </dataValidation>
    <dataValidation type="list" allowBlank="1" showInputMessage="1" showErrorMessage="1" sqref="A44:D44">
      <formula1>PedLTOR</formula1>
    </dataValidation>
    <dataValidation type="list" allowBlank="1" sqref="A48:D48">
      <formula1>TwoWaytoOneWay</formula1>
    </dataValidation>
    <dataValidation type="list" allowBlank="1" sqref="A54:D54">
      <formula1>PedRightTurnConflict</formula1>
    </dataValidation>
    <dataValidation type="list" allowBlank="1" sqref="A58:D58">
      <formula1>PedRTOR</formula1>
    </dataValidation>
    <dataValidation type="list" allowBlank="1" sqref="C68">
      <formula1>CycleLength</formula1>
    </dataValidation>
    <dataValidation type="list" allowBlank="1" sqref="A64:D64">
      <formula1>PedSignalDisplay</formula1>
    </dataValidation>
    <dataValidation type="list" allowBlank="1" sqref="A72:D72">
      <formula1>ExtraCycles</formula1>
    </dataValidation>
    <dataValidation type="list" allowBlank="1" sqref="A76:D76">
      <formula1>EarlyPedEnd</formula1>
    </dataValidation>
    <dataValidation type="list" allowBlank="1" sqref="A82:D82">
      <formula1>EffCornerRadius</formula1>
    </dataValidation>
    <dataValidation type="list" allowBlank="1" sqref="A86:D86">
      <formula1>CornerTypeControl</formula1>
    </dataValidation>
    <dataValidation type="list" allowBlank="1" sqref="A91:D91">
      <formula1>Crosswalk</formula1>
    </dataValidation>
    <dataValidation type="list" allowBlank="1" sqref="A99:D99">
      <formula1>PostedSpeed</formula1>
    </dataValidation>
    <dataValidation type="list" allowBlank="1" sqref="A103:D103">
      <formula1>ArrivingDepartingFacility</formula1>
    </dataValidation>
    <dataValidation type="list" allowBlank="1" sqref="A109:D109">
      <formula1>BikeLeftTurnConflict</formula1>
    </dataValidation>
    <dataValidation type="list" allowBlank="1" sqref="A113:D113">
      <formula1>StopbarLoc</formula1>
    </dataValidation>
    <dataValidation type="list" allowBlank="1" sqref="A135:D135">
      <formula1>RightGreenPaint</formula1>
    </dataValidation>
    <dataValidation type="list" allowBlank="1" sqref="A121:D121">
      <formula1>TwoStageBox</formula1>
    </dataValidation>
    <dataValidation type="list" allowBlank="1" sqref="A127:D127">
      <formula1>BikeRightTurnConflict</formula1>
    </dataValidation>
    <dataValidation type="list" allowBlank="1" sqref="A131:D131">
      <formula1>RtSharedMarking</formula1>
    </dataValidation>
    <dataValidation type="list" allowBlank="1" sqref="A117:D117">
      <formula1>LeftGreenPaint</formula1>
    </dataValidation>
    <dataValidation type="list" allowBlank="1" sqref="A139:D139">
      <formula1>BikeRTOR</formula1>
    </dataValidation>
    <dataValidation type="list" allowBlank="1" sqref="A145:D145">
      <formula1>BikeTotalLaneCrossed</formula1>
    </dataValidation>
    <dataValidation type="list" allowBlank="1" sqref="A28:D28">
      <formula1>Island2TrafficControl</formula1>
    </dataValidation>
  </dataValidations>
  <pageMargins left="0.25" right="0.25" top="0.75" bottom="0.75" header="0.3" footer="0.3"/>
  <pageSetup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40"/>
  <sheetViews>
    <sheetView topLeftCell="A10" workbookViewId="0">
      <selection activeCell="E38" sqref="E38"/>
    </sheetView>
  </sheetViews>
  <sheetFormatPr defaultRowHeight="15" x14ac:dyDescent="0.25"/>
  <cols>
    <col min="1" max="1" width="19.42578125" customWidth="1"/>
    <col min="2" max="2" width="27.28515625" style="14" customWidth="1"/>
    <col min="3" max="3" width="27.42578125" style="14" customWidth="1"/>
    <col min="4" max="4" width="29.140625" style="14" customWidth="1"/>
    <col min="5" max="5" width="26.7109375" style="14" customWidth="1"/>
  </cols>
  <sheetData>
    <row r="1" spans="1:5" x14ac:dyDescent="0.25">
      <c r="A1" s="16" t="s">
        <v>4</v>
      </c>
      <c r="B1" s="17"/>
      <c r="C1" s="17"/>
      <c r="D1" s="17"/>
      <c r="E1" s="17"/>
    </row>
    <row r="3" spans="1:5" x14ac:dyDescent="0.25">
      <c r="A3" s="1" t="s">
        <v>5</v>
      </c>
      <c r="C3" s="44">
        <f>Input!C1</f>
        <v>0</v>
      </c>
      <c r="D3" s="15"/>
    </row>
    <row r="4" spans="1:5" x14ac:dyDescent="0.25">
      <c r="A4" s="1" t="s">
        <v>6</v>
      </c>
      <c r="C4" s="44">
        <f>Input!C2</f>
        <v>0</v>
      </c>
      <c r="D4" s="15"/>
    </row>
    <row r="5" spans="1:5" x14ac:dyDescent="0.25">
      <c r="A5" s="1" t="s">
        <v>7</v>
      </c>
      <c r="C5" s="45">
        <f>Input!C3</f>
        <v>0</v>
      </c>
      <c r="D5" s="15"/>
    </row>
    <row r="6" spans="1:5" x14ac:dyDescent="0.25">
      <c r="A6" s="1" t="s">
        <v>8</v>
      </c>
      <c r="C6" s="44">
        <f>Input!C4</f>
        <v>0</v>
      </c>
      <c r="D6" s="15"/>
    </row>
    <row r="7" spans="1:5" x14ac:dyDescent="0.25">
      <c r="A7" s="1" t="s">
        <v>9</v>
      </c>
      <c r="C7" s="44">
        <f>Input!C5</f>
        <v>0</v>
      </c>
      <c r="D7" s="15"/>
    </row>
    <row r="8" spans="1:5" x14ac:dyDescent="0.25">
      <c r="A8" s="1"/>
      <c r="D8" s="15"/>
    </row>
    <row r="9" spans="1:5" x14ac:dyDescent="0.25">
      <c r="A9" s="35"/>
      <c r="B9" s="38"/>
      <c r="C9" s="39" t="s">
        <v>153</v>
      </c>
      <c r="D9" s="40"/>
      <c r="E9" s="41"/>
    </row>
    <row r="10" spans="1:5" x14ac:dyDescent="0.25">
      <c r="A10" s="36" t="s">
        <v>116</v>
      </c>
      <c r="B10" s="37" t="s">
        <v>415</v>
      </c>
      <c r="C10" s="26" t="s">
        <v>416</v>
      </c>
      <c r="D10" s="37" t="s">
        <v>417</v>
      </c>
      <c r="E10" s="37" t="s">
        <v>418</v>
      </c>
    </row>
    <row r="11" spans="1:5" x14ac:dyDescent="0.25">
      <c r="A11" s="35"/>
      <c r="B11" s="43">
        <f>Input!C8</f>
        <v>0</v>
      </c>
      <c r="C11" s="52">
        <f>Input!C9</f>
        <v>0</v>
      </c>
      <c r="D11" s="43">
        <f>Input!C10</f>
        <v>0</v>
      </c>
      <c r="E11" s="43">
        <f>Input!C11</f>
        <v>0</v>
      </c>
    </row>
    <row r="12" spans="1:5" x14ac:dyDescent="0.25">
      <c r="A12" s="19"/>
      <c r="B12" s="53"/>
      <c r="C12" s="54"/>
      <c r="D12" s="53"/>
      <c r="E12" s="53"/>
    </row>
    <row r="13" spans="1:5" x14ac:dyDescent="0.25">
      <c r="A13" s="22" t="s">
        <v>122</v>
      </c>
      <c r="B13" s="21" t="e">
        <f>VLOOKUP(Input!A18,LookupPed!A3:D12,(VLOOKUP(Input!A22,LookupPed!A16:B18,2,0)),0)+VLOOKUP(Input!A27,LookupPed!A22:D29, 4, 0)+VLOOKUP(Input!A28,LookupPed!A33:D40,4,0)</f>
        <v>#N/A</v>
      </c>
      <c r="C13" s="18" t="e">
        <f>VLOOKUP(Input!B18,LookupPed!A3:D12,(VLOOKUP(Input!B22,LookupPed!A16:B18,2,0)),0)+VLOOKUP(Input!B27,LookupPed!A22:D29, 4, 0)+VLOOKUP(Input!B28,LookupPed!A33:D40,4,0)</f>
        <v>#N/A</v>
      </c>
      <c r="D13" s="21" t="e">
        <f>VLOOKUP(Input!C18,LookupPed!A3:D12,(VLOOKUP(Input!C22,LookupPed!A16:B18,2,0)),0)+VLOOKUP(Input!C27,LookupPed!A22:D29, 4, 0)+VLOOKUP(Input!C28,LookupPed!A33:D40,4,0)</f>
        <v>#N/A</v>
      </c>
      <c r="E13" s="21" t="e">
        <f>VLOOKUP(Input!D18,LookupPed!A3:D12,(VLOOKUP(Input!D22,LookupPed!A16:B18,2,0)),0)+VLOOKUP(Input!D27,LookupPed!A22:D29, 4, 0)+VLOOKUP(Input!D28,LookupPed!A33:D40,4,0)</f>
        <v>#N/A</v>
      </c>
    </row>
    <row r="14" spans="1:5" x14ac:dyDescent="0.25">
      <c r="A14" s="46"/>
      <c r="B14" s="42" t="e">
        <f>VLOOKUP(Input!A18,LookupPed!$A$4:$D$12,1,0)</f>
        <v>#N/A</v>
      </c>
      <c r="C14" s="15" t="e">
        <f>VLOOKUP(Input!B18,LookupPed!$A$4:$D$12,1,0)</f>
        <v>#N/A</v>
      </c>
      <c r="D14" s="42" t="e">
        <f>VLOOKUP(Input!C18,LookupPed!$A$4:$D$12,1,0)</f>
        <v>#N/A</v>
      </c>
      <c r="E14" s="42" t="e">
        <f>VLOOKUP(Input!D18,LookupPed!$A$4:$D$12,1,0)</f>
        <v>#N/A</v>
      </c>
    </row>
    <row r="15" spans="1:5" x14ac:dyDescent="0.25">
      <c r="A15" s="46"/>
      <c r="B15" s="42" t="e">
        <f>VLOOKUP(Input!A22,LookupPed!$A$16:$B$18,1,0)</f>
        <v>#N/A</v>
      </c>
      <c r="C15" s="15" t="e">
        <f>VLOOKUP(Input!B22,LookupPed!$A$16:$B$18,1,0)</f>
        <v>#N/A</v>
      </c>
      <c r="D15" s="42" t="e">
        <f>VLOOKUP(Input!C22,LookupPed!$A$16:$B$18,1,0)</f>
        <v>#N/A</v>
      </c>
      <c r="E15" s="42" t="e">
        <f>VLOOKUP(Input!D22,LookupPed!$A$16:$B$18,1,0)</f>
        <v>#N/A</v>
      </c>
    </row>
    <row r="16" spans="1:5" x14ac:dyDescent="0.25">
      <c r="A16" s="46"/>
      <c r="B16" s="42" t="str">
        <f>VLOOKUP(Input!A27,LookupPed!$A$22:$D$29,1,0)</f>
        <v>No Island #1</v>
      </c>
      <c r="C16" s="15" t="str">
        <f>VLOOKUP(Input!B27,LookupPed!$A$22:$D$29,1,0)</f>
        <v>No Island #1</v>
      </c>
      <c r="D16" s="42" t="str">
        <f>VLOOKUP(Input!C27,LookupPed!$A$22:$D$29,1,0)</f>
        <v>No Island #1</v>
      </c>
      <c r="E16" s="42" t="str">
        <f>VLOOKUP(Input!D27,LookupPed!$A$22:$D$29,1,0)</f>
        <v>No Island #1</v>
      </c>
    </row>
    <row r="17" spans="1:5" x14ac:dyDescent="0.25">
      <c r="B17" s="42" t="str">
        <f>VLOOKUP(Input!A28,LookupPed!$A$33:$D$40,1,0)</f>
        <v>No Island #2</v>
      </c>
      <c r="C17" s="15" t="str">
        <f>VLOOKUP(Input!B28,LookupPed!$A$33:$D$40,1,0)</f>
        <v>No Island #2</v>
      </c>
      <c r="D17" s="42" t="str">
        <f>VLOOKUP(Input!C28,LookupPed!$A$33:$D$40,1,0)</f>
        <v>No Island #2</v>
      </c>
      <c r="E17" s="42" t="str">
        <f>VLOOKUP(Input!D28,LookupPed!$A$33:$D$40,1,0)</f>
        <v>No Island #2</v>
      </c>
    </row>
    <row r="18" spans="1:5" x14ac:dyDescent="0.25">
      <c r="A18" s="22" t="s">
        <v>123</v>
      </c>
      <c r="B18" s="56" t="e">
        <f>VLOOKUP(Input!A40,LookupPed!A52:C58,2,0)+VLOOKUP(Input!A44,LookupPed!A62:B64,2,0)+IF(Input!A48="LT from 2-way to 1-way ",VLOOKUP(Input!A40,LookupPed!A52:C58,3,0),0)</f>
        <v>#N/A</v>
      </c>
      <c r="C18" s="56" t="e">
        <f>VLOOKUP(Input!B40,LookupPed!A52:C58,2,0)+VLOOKUP(Input!B44,LookupPed!A62:B64,2,0)+IF(Input!B48="Yes ",VLOOKUP(Input!B40,LookupPed!A52:C58,3,0),0)</f>
        <v>#N/A</v>
      </c>
      <c r="D18" s="56" t="e">
        <f>VLOOKUP(Input!C40,LookupPed!A52:C58,2,0)+VLOOKUP(Input!C44,LookupPed!A62:B64,2,0)+IF(Input!C48="LT from 2-way to 1-way ",VLOOKUP(Input!C40,LookupPed!A52:C58,3,0),0)</f>
        <v>#N/A</v>
      </c>
      <c r="E18" s="56" t="e">
        <f>VLOOKUP(Input!D40,LookupPed!A52:C58,2,0)+VLOOKUP(Input!D44,LookupPed!A62:B64,2,0)+IF(Input!D48="LT from 2-way to 1-way ",VLOOKUP(Input!D40,LookupPed!A52:C58,3,0),0)</f>
        <v>#N/A</v>
      </c>
    </row>
    <row r="19" spans="1:5" x14ac:dyDescent="0.25">
      <c r="A19" s="46"/>
      <c r="B19" s="42" t="e">
        <f>VLOOKUP(Input!A40,LookupPed!$A$52:$C$58,1,0)</f>
        <v>#N/A</v>
      </c>
      <c r="C19" s="55" t="e">
        <f>VLOOKUP(Input!B40,LookupPed!$A$52:$C$58,1,0)</f>
        <v>#N/A</v>
      </c>
      <c r="D19" s="42" t="e">
        <f>VLOOKUP(Input!C40,LookupPed!$A$52:$C$58,1,0)</f>
        <v>#N/A</v>
      </c>
      <c r="E19" s="42" t="e">
        <f>VLOOKUP(Input!D40,LookupPed!$A$52:$C$58,1,0)</f>
        <v>#N/A</v>
      </c>
    </row>
    <row r="20" spans="1:5" x14ac:dyDescent="0.25">
      <c r="A20" s="46"/>
      <c r="B20" s="42" t="e">
        <f>VLOOKUP(Input!A44,LookupPed!$A$62:$B$64,1,0)</f>
        <v>#N/A</v>
      </c>
      <c r="C20" s="55" t="e">
        <f>VLOOKUP(Input!B44,LookupPed!$A$62:$B$64,1,0)</f>
        <v>#N/A</v>
      </c>
      <c r="D20" s="42" t="e">
        <f>VLOOKUP(Input!C44,LookupPed!$A$62:$B$64,1,0)</f>
        <v>#N/A</v>
      </c>
      <c r="E20" s="42" t="e">
        <f>VLOOKUP(Input!D44,LookupPed!$A$62:$B$64,1,0)</f>
        <v>#N/A</v>
      </c>
    </row>
    <row r="21" spans="1:5" x14ac:dyDescent="0.25">
      <c r="B21" s="42" t="e">
        <f>VLOOKUP(Input!A48,LookupPed!$A$68:$B$69,1,0)</f>
        <v>#N/A</v>
      </c>
      <c r="C21" s="15" t="e">
        <f>VLOOKUP(Input!B48,LookupPed!$A$68:$B$69,1,0)</f>
        <v>#N/A</v>
      </c>
      <c r="D21" s="42" t="e">
        <f>VLOOKUP(Input!C48,LookupPed!$A$68:$B$69,1,0)</f>
        <v>#N/A</v>
      </c>
      <c r="E21" s="42" t="e">
        <f>VLOOKUP(Input!D48,LookupPed!$A$68:$B$69,1,0)</f>
        <v>#N/A</v>
      </c>
    </row>
    <row r="22" spans="1:5" x14ac:dyDescent="0.25">
      <c r="A22" s="22" t="s">
        <v>32</v>
      </c>
      <c r="B22" s="56" t="e">
        <f>VLOOKUP(Input!A54,LookupPed!A75:B80,2,0)+VLOOKUP(Input!A58,LookupPed!A84:B85,2,0)</f>
        <v>#N/A</v>
      </c>
      <c r="C22" s="56" t="e">
        <f>VLOOKUP(Input!B54,LookupPed!A75:B80,2,0)+VLOOKUP(Input!B58,LookupPed!A84:B85,2,0)</f>
        <v>#N/A</v>
      </c>
      <c r="D22" s="56" t="e">
        <f>VLOOKUP(Input!C54,LookupPed!A75:B80,2,0)+VLOOKUP(Input!C58,LookupPed!A84:B85,2,0)</f>
        <v>#N/A</v>
      </c>
      <c r="E22" s="56" t="e">
        <f>VLOOKUP(Input!D54,LookupPed!A75:B80,2,0)+VLOOKUP(Input!D58,LookupPed!A84:B85,2,0)</f>
        <v>#N/A</v>
      </c>
    </row>
    <row r="23" spans="1:5" x14ac:dyDescent="0.25">
      <c r="A23" s="46"/>
      <c r="B23" s="42" t="e">
        <f>VLOOKUP(Input!A54,LookupPed!$A$75:$B$80,1,0)</f>
        <v>#N/A</v>
      </c>
      <c r="C23" s="55" t="e">
        <f>VLOOKUP(Input!B54,LookupPed!$A$75:$B$80,1,0)</f>
        <v>#N/A</v>
      </c>
      <c r="D23" s="42" t="e">
        <f>VLOOKUP(Input!C54,LookupPed!$A$75:$B$80,1,0)</f>
        <v>#N/A</v>
      </c>
      <c r="E23" s="42" t="e">
        <f>VLOOKUP(Input!D54,LookupPed!$A$75:$B$80,1,0)</f>
        <v>#N/A</v>
      </c>
    </row>
    <row r="24" spans="1:5" x14ac:dyDescent="0.25">
      <c r="B24" s="42" t="e">
        <f>VLOOKUP(Input!A58,LookupPed!$A$84:$B$85,1,0)</f>
        <v>#N/A</v>
      </c>
      <c r="C24" s="15" t="e">
        <f>VLOOKUP(Input!B58,LookupPed!$A$84:$B$85,1,0)</f>
        <v>#N/A</v>
      </c>
      <c r="D24" s="42" t="e">
        <f>VLOOKUP(Input!C58,LookupPed!$A$84:$B$85,1,0)</f>
        <v>#N/A</v>
      </c>
      <c r="E24" s="42" t="e">
        <f>VLOOKUP(Input!D58,LookupPed!$A$84:$B$85,1,0)</f>
        <v>#N/A</v>
      </c>
    </row>
    <row r="25" spans="1:5" x14ac:dyDescent="0.25">
      <c r="A25" s="22" t="s">
        <v>124</v>
      </c>
      <c r="B25" s="56" t="e">
        <f>VLOOKUP(Input!A64,LookupPed!A90:B95,2,0)</f>
        <v>#N/A</v>
      </c>
      <c r="C25" s="56" t="e">
        <f>VLOOKUP(Input!B64,LookupPed!A90:B95,2,0)</f>
        <v>#N/A</v>
      </c>
      <c r="D25" s="56" t="e">
        <f>VLOOKUP(Input!C64,LookupPed!A90:B95,2,0)</f>
        <v>#N/A</v>
      </c>
      <c r="E25" s="56" t="e">
        <f>VLOOKUP(Input!D64,LookupPed!A90:B95,2,0)</f>
        <v>#N/A</v>
      </c>
    </row>
    <row r="26" spans="1:5" x14ac:dyDescent="0.25">
      <c r="B26" s="43" t="e">
        <f>VLOOKUP(Input!A64,LookupPed!$A$90:$B$95,1,0)</f>
        <v>#N/A</v>
      </c>
      <c r="C26" s="43" t="e">
        <f>VLOOKUP(Input!B64,LookupPed!$A$90:$B$95,1,0)</f>
        <v>#N/A</v>
      </c>
      <c r="D26" s="43" t="e">
        <f>VLOOKUP(Input!C64,LookupPed!$A$90:$B$95,1,0)</f>
        <v>#N/A</v>
      </c>
      <c r="E26" s="43" t="e">
        <f>VLOOKUP(Input!D64,LookupPed!$A$90:$B$95,1,0)</f>
        <v>#N/A</v>
      </c>
    </row>
    <row r="27" spans="1:5" x14ac:dyDescent="0.25">
      <c r="A27" s="22" t="s">
        <v>16</v>
      </c>
      <c r="B27" s="56" t="e">
        <f>VLOOKUP(Input!$C$68,LookupPed!A100:B103,2,0)+VLOOKUP(Input!A72,LookupPed!A107:B110,2,0)+VLOOKUP(Input!A76,LookupPed!A114:B115,2,0)</f>
        <v>#N/A</v>
      </c>
      <c r="C27" s="56" t="e">
        <f>VLOOKUP(Input!$C$68,LookupPed!A100:B103,2,0)+VLOOKUP(Input!B72,LookupPed!A107:B110,2,0)+VLOOKUP(Input!B76,LookupPed!A114:B115,2,0)</f>
        <v>#N/A</v>
      </c>
      <c r="D27" s="56" t="e">
        <f>VLOOKUP(Input!$C$68,LookupPed!A100:B103,2,0)+VLOOKUP(Input!C72,LookupPed!A107:B110,2,0)+VLOOKUP(Input!C76,LookupPed!A114:B115,2,0)</f>
        <v>#N/A</v>
      </c>
      <c r="E27" s="56" t="e">
        <f>VLOOKUP(Input!$C$68,LookupPed!A100:B103,2,0)+VLOOKUP(Input!D72,LookupPed!A107:B110,2,0)+VLOOKUP(Input!D76,LookupPed!A114:B115,2,0)</f>
        <v>#N/A</v>
      </c>
    </row>
    <row r="28" spans="1:5" x14ac:dyDescent="0.25">
      <c r="A28" s="46"/>
      <c r="B28" s="42" t="e">
        <f>VLOOKUP(Input!$C$68,LookupPed!$A$100:$B$103,1,0)</f>
        <v>#N/A</v>
      </c>
      <c r="C28" s="55" t="e">
        <f>VLOOKUP(Input!$C$68,LookupPed!$A$100:$B$103,1,0)</f>
        <v>#N/A</v>
      </c>
      <c r="D28" s="42" t="e">
        <f>VLOOKUP(Input!$C$68,LookupPed!$A$100:$B$103,1,0)</f>
        <v>#N/A</v>
      </c>
      <c r="E28" s="42" t="e">
        <f>VLOOKUP(Input!$C$68,LookupPed!$A$100:$B$103,1,0)</f>
        <v>#N/A</v>
      </c>
    </row>
    <row r="29" spans="1:5" x14ac:dyDescent="0.25">
      <c r="A29" s="46"/>
      <c r="B29" s="42" t="e">
        <f>VLOOKUP(Input!A72,LookupPed!$A$107:$B$110,1,0)</f>
        <v>#N/A</v>
      </c>
      <c r="C29" s="55" t="e">
        <f>VLOOKUP(Input!B72,LookupPed!$A$107:$B$110,1,0)</f>
        <v>#N/A</v>
      </c>
      <c r="D29" s="42" t="e">
        <f>VLOOKUP(Input!C72,LookupPed!$A$107:$B$110,1,0)</f>
        <v>#N/A</v>
      </c>
      <c r="E29" s="42" t="e">
        <f>VLOOKUP(Input!D72,LookupPed!$A$107:$B$110,1,0)</f>
        <v>#N/A</v>
      </c>
    </row>
    <row r="30" spans="1:5" x14ac:dyDescent="0.25">
      <c r="B30" s="42" t="e">
        <f>VLOOKUP(Input!A76,LookupPed!$A$114:$B$115,1,0)</f>
        <v>#N/A</v>
      </c>
      <c r="C30" s="15" t="e">
        <f>VLOOKUP(Input!B76,LookupPed!$A$114:$B$115,1,0)</f>
        <v>#N/A</v>
      </c>
      <c r="D30" s="42" t="e">
        <f>VLOOKUP(Input!C76,LookupPed!$A$114:$B$115,1,0)</f>
        <v>#N/A</v>
      </c>
      <c r="E30" s="42" t="e">
        <f>VLOOKUP(Input!D76,LookupPed!$A$114:$B$115,1,0)</f>
        <v>#N/A</v>
      </c>
    </row>
    <row r="31" spans="1:5" x14ac:dyDescent="0.25">
      <c r="A31" s="22" t="s">
        <v>125</v>
      </c>
      <c r="B31" s="56" t="e">
        <f>VLOOKUP(Input!A82,LookupPed!A120:B125,2,0)+IF(Input!A82="No Radius; Corner Island",VLOOKUP(Input!A86,LookupPed!A129:B139,2,0),0)</f>
        <v>#N/A</v>
      </c>
      <c r="C31" s="56" t="e">
        <f>VLOOKUP(Input!B82,LookupPed!A120:B125,2,0)+IF(Input!B82="No Radius; Corner Island",VLOOKUP(Input!B86,LookupPed!A129:B139,2,0),0)</f>
        <v>#N/A</v>
      </c>
      <c r="D31" s="56" t="e">
        <f>VLOOKUP(Input!C82,LookupPed!A120:B125,2,0)+IF(Input!C82="No Radius; Corner Island",VLOOKUP(Input!C86,LookupPed!A129:B139,2,0),0)</f>
        <v>#N/A</v>
      </c>
      <c r="E31" s="56" t="e">
        <f>VLOOKUP(Input!D82,LookupPed!A120:B125,2,0)+IF(Input!D82="No Radius; Corner Island",VLOOKUP(Input!D86,LookupPed!A129:B139,2,0),0)</f>
        <v>#N/A</v>
      </c>
    </row>
    <row r="32" spans="1:5" x14ac:dyDescent="0.25">
      <c r="A32" s="46"/>
      <c r="B32" s="43" t="e">
        <f>VLOOKUP(Input!A82,LookupPed!$A$120:$B$125,1,0)</f>
        <v>#N/A</v>
      </c>
      <c r="C32" s="43" t="e">
        <f>VLOOKUP(Input!B82,LookupPed!$A$120:$B$125,1,0)</f>
        <v>#N/A</v>
      </c>
      <c r="D32" s="43" t="e">
        <f>VLOOKUP(Input!C82,LookupPed!$A$120:$B$125,1,0)</f>
        <v>#N/A</v>
      </c>
      <c r="E32" s="43" t="e">
        <f>VLOOKUP(Input!D82,LookupPed!$A$120:$B$125,1,0)</f>
        <v>#N/A</v>
      </c>
    </row>
    <row r="33" spans="1:5" x14ac:dyDescent="0.25">
      <c r="B33" s="42" t="str">
        <f>IFERROR(VLOOKUP(Input!A86,LookupPed!$A$129:$B$139,1,0),"Island n/a")</f>
        <v>Island n/a</v>
      </c>
      <c r="C33" s="42" t="str">
        <f>IFERROR(VLOOKUP(Input!B86,LookupPed!$A$129:$B$139,1,0),"Island n/a")</f>
        <v>Island n/a</v>
      </c>
      <c r="D33" s="42" t="str">
        <f>IFERROR(VLOOKUP(Input!C86,LookupPed!$A$129:$B$139,1,0),"Island n/a")</f>
        <v>Island n/a</v>
      </c>
      <c r="E33" s="42" t="str">
        <f>IFERROR(VLOOKUP(Input!D86,LookupPed!$A$129:$B$139,1,0),"Island n/a")</f>
        <v>Island n/a</v>
      </c>
    </row>
    <row r="34" spans="1:5" x14ac:dyDescent="0.25">
      <c r="A34" s="22" t="s">
        <v>126</v>
      </c>
      <c r="B34" s="56" t="e">
        <f>VLOOKUP(Input!A91,LookupPed!A144:B147,2,0)</f>
        <v>#N/A</v>
      </c>
      <c r="C34" s="56" t="e">
        <f>VLOOKUP(Input!B91,LookupPed!A144:B147,2,0)</f>
        <v>#N/A</v>
      </c>
      <c r="D34" s="56" t="e">
        <f>VLOOKUP(Input!C91,LookupPed!A144:B147,2,0)</f>
        <v>#N/A</v>
      </c>
      <c r="E34" s="56" t="e">
        <f>VLOOKUP(Input!D91,LookupPed!A144:B147,2,0)</f>
        <v>#N/A</v>
      </c>
    </row>
    <row r="35" spans="1:5" x14ac:dyDescent="0.25">
      <c r="B35" s="43" t="e">
        <f>VLOOKUP(Input!A91,LookupPed!$A$145:$B$148,1,0)</f>
        <v>#N/A</v>
      </c>
      <c r="C35" s="43" t="e">
        <f>VLOOKUP(Input!B91,LookupPed!$A$145:$B$148,1,0)</f>
        <v>#N/A</v>
      </c>
      <c r="D35" s="43" t="e">
        <f>VLOOKUP(Input!C91,LookupPed!$A$145:$B$148,1,0)</f>
        <v>#N/A</v>
      </c>
      <c r="E35" s="43" t="e">
        <f>VLOOKUP(Input!D91,LookupPed!$A$145:$B$148,1,0)</f>
        <v>#N/A</v>
      </c>
    </row>
    <row r="36" spans="1:5" x14ac:dyDescent="0.25">
      <c r="A36" s="22" t="s">
        <v>127</v>
      </c>
      <c r="B36" s="56" t="e">
        <f>SUM(B13,B18,B22,B25,B27,B31,B34)</f>
        <v>#N/A</v>
      </c>
      <c r="C36" s="56" t="e">
        <f>SUM(C13,C18,C22,C25,C27,C31,C34)</f>
        <v>#N/A</v>
      </c>
      <c r="D36" s="56" t="e">
        <f>SUM(D13,D18,D22,D25,D27,D31,D34)</f>
        <v>#N/A</v>
      </c>
      <c r="E36" s="56" t="e">
        <f>SUM(E13,E18,E22,E25,E27,E31,E34)</f>
        <v>#N/A</v>
      </c>
    </row>
    <row r="37" spans="1:5" x14ac:dyDescent="0.25">
      <c r="A37" s="22" t="s">
        <v>128</v>
      </c>
      <c r="B37" s="56" t="e">
        <f>VLOOKUP(Input!A34,LookupPed!A45:B47,2,0)</f>
        <v>#N/A</v>
      </c>
      <c r="C37" s="56" t="e">
        <f>VLOOKUP(Input!B34,LookupPed!A45:B47,2,0)</f>
        <v>#N/A</v>
      </c>
      <c r="D37" s="56" t="e">
        <f>VLOOKUP(Input!C34,LookupPed!A45:B47,2,0)</f>
        <v>#N/A</v>
      </c>
      <c r="E37" s="56" t="e">
        <f>VLOOKUP(Input!D34,LookupPed!A45:B47,2,0)</f>
        <v>#N/A</v>
      </c>
    </row>
    <row r="38" spans="1:5" x14ac:dyDescent="0.25">
      <c r="A38" s="22" t="s">
        <v>129</v>
      </c>
      <c r="B38" s="56" t="str">
        <f>IFERROR(IF(OR(B37="n/a",B37&gt;=B36),B36,B37),"")</f>
        <v/>
      </c>
      <c r="C38" s="56" t="str">
        <f>IFERROR(IF(OR(C37="n/a",C37&gt;=C36),C36,C37),"")</f>
        <v/>
      </c>
      <c r="D38" s="56" t="str">
        <f>IFERROR(IF(OR(D37="n/a",D37&gt;=D36),D36,D37),"")</f>
        <v/>
      </c>
      <c r="E38" s="56" t="str">
        <f>IFERROR(IF(OR(E37="n/a",E37&gt;=E36),E36,E37),"")</f>
        <v/>
      </c>
    </row>
    <row r="39" spans="1:5" x14ac:dyDescent="0.25">
      <c r="A39" s="24" t="s">
        <v>130</v>
      </c>
      <c r="B39" s="51" t="str">
        <f>IFERROR(VLOOKUP(B38,LookupPed!A151:B156,2,1),"")</f>
        <v/>
      </c>
      <c r="C39" s="51" t="str">
        <f>IFERROR(VLOOKUP(C38,LookupPed!A151:B156,2,1),"")</f>
        <v/>
      </c>
      <c r="D39" s="51" t="str">
        <f>IFERROR(VLOOKUP(D38,LookupPed!A151:B156,2,1),"")</f>
        <v/>
      </c>
      <c r="E39" s="51" t="str">
        <f>IFERROR(VLOOKUP(E38,LookupPed!A151:B156,2,1),"")</f>
        <v/>
      </c>
    </row>
    <row r="40" spans="1:5" x14ac:dyDescent="0.25">
      <c r="A40" s="25" t="s">
        <v>131</v>
      </c>
      <c r="B40" s="47" t="s">
        <v>133</v>
      </c>
      <c r="C40" s="48" t="e">
        <f>SUM(B38:E38)/(4-COUNTBLANK(Input!C8:C11))</f>
        <v>#DIV/0!</v>
      </c>
      <c r="D40" s="49" t="s">
        <v>135</v>
      </c>
      <c r="E40" s="51" t="e">
        <f>VLOOKUP(C40,LookupPed!A151:B156,2,1)</f>
        <v>#DIV/0!</v>
      </c>
    </row>
  </sheetData>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workbookViewId="0">
      <selection activeCell="C28" sqref="C28"/>
    </sheetView>
  </sheetViews>
  <sheetFormatPr defaultRowHeight="15" x14ac:dyDescent="0.25"/>
  <cols>
    <col min="1" max="1" width="19.42578125" customWidth="1"/>
    <col min="2" max="2" width="27.28515625" style="14" customWidth="1"/>
    <col min="3" max="3" width="27.42578125" style="14" customWidth="1"/>
    <col min="4" max="4" width="29.140625" style="14" customWidth="1"/>
    <col min="5" max="5" width="26.7109375" style="14" customWidth="1"/>
  </cols>
  <sheetData>
    <row r="1" spans="1:5" x14ac:dyDescent="0.25">
      <c r="A1" s="16" t="s">
        <v>115</v>
      </c>
      <c r="B1" s="17"/>
      <c r="C1" s="17"/>
      <c r="D1" s="17"/>
      <c r="E1" s="17"/>
    </row>
    <row r="3" spans="1:5" x14ac:dyDescent="0.25">
      <c r="A3" s="1" t="s">
        <v>5</v>
      </c>
      <c r="C3" s="44">
        <f>Input!C1</f>
        <v>0</v>
      </c>
      <c r="D3" s="15"/>
    </row>
    <row r="4" spans="1:5" x14ac:dyDescent="0.25">
      <c r="A4" s="1" t="s">
        <v>6</v>
      </c>
      <c r="C4" s="44">
        <f>Input!C2</f>
        <v>0</v>
      </c>
      <c r="D4" s="15"/>
    </row>
    <row r="5" spans="1:5" x14ac:dyDescent="0.25">
      <c r="A5" s="1" t="s">
        <v>7</v>
      </c>
      <c r="C5" s="45">
        <f>Input!C3</f>
        <v>0</v>
      </c>
      <c r="D5" s="15"/>
    </row>
    <row r="6" spans="1:5" x14ac:dyDescent="0.25">
      <c r="A6" s="1" t="s">
        <v>8</v>
      </c>
      <c r="C6" s="44">
        <f>Input!C4</f>
        <v>0</v>
      </c>
      <c r="D6" s="15"/>
    </row>
    <row r="7" spans="1:5" x14ac:dyDescent="0.25">
      <c r="A7" s="1" t="s">
        <v>9</v>
      </c>
      <c r="C7" s="44">
        <f>Input!C5</f>
        <v>0</v>
      </c>
      <c r="D7" s="15"/>
    </row>
    <row r="8" spans="1:5" x14ac:dyDescent="0.25">
      <c r="A8" s="1"/>
      <c r="D8" s="15"/>
    </row>
    <row r="9" spans="1:5" x14ac:dyDescent="0.25">
      <c r="A9" s="16" t="s">
        <v>116</v>
      </c>
      <c r="B9" s="20"/>
      <c r="C9" s="18" t="s">
        <v>121</v>
      </c>
      <c r="D9" s="20"/>
      <c r="E9" s="20"/>
    </row>
    <row r="10" spans="1:5" x14ac:dyDescent="0.25">
      <c r="A10" s="19"/>
      <c r="B10" s="21" t="s">
        <v>117</v>
      </c>
      <c r="C10" s="18" t="s">
        <v>119</v>
      </c>
      <c r="D10" s="21" t="s">
        <v>118</v>
      </c>
      <c r="E10" s="21" t="s">
        <v>120</v>
      </c>
    </row>
    <row r="11" spans="1:5" x14ac:dyDescent="0.25">
      <c r="A11" s="23"/>
      <c r="B11" s="43">
        <f>Input!C8</f>
        <v>0</v>
      </c>
      <c r="C11" s="43">
        <f>Input!C9</f>
        <v>0</v>
      </c>
      <c r="D11" s="43">
        <f>Input!C10</f>
        <v>0</v>
      </c>
      <c r="E11" s="43">
        <f>Input!C11</f>
        <v>0</v>
      </c>
    </row>
    <row r="12" spans="1:5" x14ac:dyDescent="0.25">
      <c r="A12" s="19"/>
      <c r="B12" s="20"/>
      <c r="C12" s="17"/>
      <c r="D12" s="20"/>
      <c r="E12" s="20"/>
    </row>
    <row r="13" spans="1:5" x14ac:dyDescent="0.25">
      <c r="A13" s="22" t="s">
        <v>132</v>
      </c>
      <c r="B13" s="56" t="e">
        <f>VLOOKUP(Input!A103,LookupBike!A11:D35,VLOOKUP(Input!A99,LookupBike!A4:B6,2,0),0)</f>
        <v>#N/A</v>
      </c>
      <c r="C13" s="56" t="e">
        <f>VLOOKUP(Input!B103,LookupBike!A11:D35,VLOOKUP(Input!B99,LookupBike!A4:B6,2,0),0)</f>
        <v>#N/A</v>
      </c>
      <c r="D13" s="56" t="e">
        <f>VLOOKUP(Input!C103,LookupBike!A11:D35,VLOOKUP(Input!C99,LookupBike!A4:B6,2,0),0)</f>
        <v>#N/A</v>
      </c>
      <c r="E13" s="56" t="e">
        <f>VLOOKUP(Input!D103,LookupBike!A11:D35,VLOOKUP(Input!D99,LookupBike!A4:B6,2,0),0)</f>
        <v>#N/A</v>
      </c>
    </row>
    <row r="14" spans="1:5" x14ac:dyDescent="0.25">
      <c r="A14" s="46"/>
      <c r="B14" s="42" t="e">
        <f>VLOOKUP(Input!A103,LookupBike!$A$11:$B$35,1,0)</f>
        <v>#N/A</v>
      </c>
      <c r="C14" s="42" t="e">
        <f>VLOOKUP(Input!B103,LookupBike!$A$11:$B$35,1,0)</f>
        <v>#N/A</v>
      </c>
      <c r="D14" s="42" t="e">
        <f>VLOOKUP(Input!C103,LookupBike!$A$11:$B$35,1,0)</f>
        <v>#N/A</v>
      </c>
      <c r="E14" s="42" t="e">
        <f>VLOOKUP(Input!D103,LookupBike!$A$11:$B$35,1,0)</f>
        <v>#N/A</v>
      </c>
    </row>
    <row r="15" spans="1:5" x14ac:dyDescent="0.25">
      <c r="B15" s="42" t="e">
        <f>VLOOKUP(Input!A99,LookupBike!$A$4:$B$6,1,0)</f>
        <v>#N/A</v>
      </c>
      <c r="C15" s="42" t="e">
        <f>VLOOKUP(Input!B99,LookupBike!$A$4:$B$6,1,0)</f>
        <v>#N/A</v>
      </c>
      <c r="D15" s="42" t="e">
        <f>VLOOKUP(Input!C99,LookupBike!$A$4:$B$6,1,0)</f>
        <v>#N/A</v>
      </c>
      <c r="E15" s="42" t="e">
        <f>VLOOKUP(Input!D99,LookupBike!$A$4:$B$6,1,0)</f>
        <v>#N/A</v>
      </c>
    </row>
    <row r="16" spans="1:5" x14ac:dyDescent="0.25">
      <c r="A16" s="22" t="s">
        <v>123</v>
      </c>
      <c r="B16" s="56" t="e">
        <f>VLOOKUP(Input!A109,LookupBike!A40:B43,2,0)+VLOOKUP(Input!A113,LookupBike!A47:B48,2,0)+VLOOKUP(Input!A117,LookupBike!A52:B53,2,0)+VLOOKUP(Input!A121,LookupBike!A57:B58,2,0)</f>
        <v>#N/A</v>
      </c>
      <c r="C16" s="56" t="e">
        <f>VLOOKUP(Input!B109,LookupBike!A40:B43,2,0)+VLOOKUP(Input!B113,LookupBike!A47:B48,2,0)+VLOOKUP(Input!B117,LookupBike!A52:B53,2,0)+VLOOKUP(Input!B121,LookupBike!A57:B58,2,0)</f>
        <v>#N/A</v>
      </c>
      <c r="D16" s="56" t="e">
        <f>VLOOKUP(Input!C109,LookupBike!A40:B43,2,0)+VLOOKUP(Input!C113,LookupBike!A47:B48,2,0)+VLOOKUP(Input!C117,LookupBike!A52:B53,2,0)+VLOOKUP(Input!C121,LookupBike!A57:B58,2,0)</f>
        <v>#N/A</v>
      </c>
      <c r="E16" s="56" t="e">
        <f>VLOOKUP(Input!D109,LookupBike!A40:B43,2,0)+VLOOKUP(Input!D113,LookupBike!A47:B48,2,0)+VLOOKUP(Input!D117,LookupBike!A52:B53,2,0)+VLOOKUP(Input!D121,LookupBike!A57:B58,2,0)</f>
        <v>#N/A</v>
      </c>
    </row>
    <row r="17" spans="1:5" x14ac:dyDescent="0.25">
      <c r="A17" s="46"/>
      <c r="B17" s="42" t="e">
        <f>VLOOKUP(Input!A109,LookupBike!$A$40:$B$43,1,0)</f>
        <v>#N/A</v>
      </c>
      <c r="C17" s="42" t="e">
        <f>VLOOKUP(Input!B109,LookupBike!$A$40:$B$43,1,0)</f>
        <v>#N/A</v>
      </c>
      <c r="D17" s="42" t="e">
        <f>VLOOKUP(Input!C109,LookupBike!$A$40:$B$43,1,0)</f>
        <v>#N/A</v>
      </c>
      <c r="E17" s="42" t="e">
        <f>VLOOKUP(Input!D109,LookupBike!$A$40:$B$43,1,0)</f>
        <v>#N/A</v>
      </c>
    </row>
    <row r="18" spans="1:5" x14ac:dyDescent="0.25">
      <c r="A18" s="46"/>
      <c r="B18" s="42" t="e">
        <f>VLOOKUP(Input!A113,LookupBike!$A$47:$B$48,1,0)</f>
        <v>#N/A</v>
      </c>
      <c r="C18" s="42" t="e">
        <f>VLOOKUP(Input!B113,LookupBike!$A$47:$B$48,1,0)</f>
        <v>#N/A</v>
      </c>
      <c r="D18" s="42" t="e">
        <f>VLOOKUP(Input!C113,LookupBike!$A$47:$B$48,1,0)</f>
        <v>#N/A</v>
      </c>
      <c r="E18" s="42" t="e">
        <f>VLOOKUP(Input!D113,LookupBike!$A$47:$B$48,1,0)</f>
        <v>#N/A</v>
      </c>
    </row>
    <row r="19" spans="1:5" x14ac:dyDescent="0.25">
      <c r="A19" s="46"/>
      <c r="B19" s="42" t="e">
        <f>VLOOKUP(Input!A117,LookupBike!$A$52:$B$53,1,0)</f>
        <v>#N/A</v>
      </c>
      <c r="C19" s="42" t="e">
        <f>VLOOKUP(Input!B117,LookupBike!$A$52:$B$53,1,0)</f>
        <v>#N/A</v>
      </c>
      <c r="D19" s="42" t="e">
        <f>VLOOKUP(Input!C117,LookupBike!$A$52:$B$53,1,0)</f>
        <v>#N/A</v>
      </c>
      <c r="E19" s="42" t="e">
        <f>VLOOKUP(Input!D117,LookupBike!$A$52:$B$53,1,0)</f>
        <v>#N/A</v>
      </c>
    </row>
    <row r="20" spans="1:5" x14ac:dyDescent="0.25">
      <c r="B20" s="42" t="e">
        <f>VLOOKUP(Input!A121,LookupBike!$A$57:$B$583,1,0)</f>
        <v>#N/A</v>
      </c>
      <c r="C20" s="42" t="e">
        <f>VLOOKUP(Input!B121,LookupBike!$A$57:$B$583,1,0)</f>
        <v>#N/A</v>
      </c>
      <c r="D20" s="42" t="e">
        <f>VLOOKUP(Input!C121,LookupBike!$A$57:$B$583,1,0)</f>
        <v>#N/A</v>
      </c>
      <c r="E20" s="42" t="e">
        <f>VLOOKUP(Input!D121,LookupBike!$A$57:$B$583,1,0)</f>
        <v>#N/A</v>
      </c>
    </row>
    <row r="21" spans="1:5" x14ac:dyDescent="0.25">
      <c r="A21" s="22" t="s">
        <v>32</v>
      </c>
      <c r="B21" s="56" t="e">
        <f>VLOOKUP(Input!A127,LookupBike!A63:B70,2,0)+VLOOKUP(Input!A131,LookupBike!A74:B76,2,0)+VLOOKUP(Input!A135,LookupBike!A80:B81,2,0)+VLOOKUP(Input!A139,LookupBike!A85:B86,2,0)</f>
        <v>#N/A</v>
      </c>
      <c r="C21" s="56" t="e">
        <f>VLOOKUP(Input!B127,LookupBike!A63:B70,2,0)+VLOOKUP(Input!B131,LookupBike!A74:B76,2,0)+VLOOKUP(Input!B135,LookupBike!A80:B81,2,0)+VLOOKUP(Input!B139,LookupBike!A85:B86,2,0)</f>
        <v>#N/A</v>
      </c>
      <c r="D21" s="56" t="e">
        <f>VLOOKUP(Input!C127,LookupBike!A63:B70,2,0)+VLOOKUP(Input!C131,LookupBike!A74:B76,2,0)+VLOOKUP(Input!C135,LookupBike!A80:B81,2,0)+VLOOKUP(Input!C139,LookupBike!A85:B86,2,0)</f>
        <v>#N/A</v>
      </c>
      <c r="E21" s="56" t="e">
        <f>VLOOKUP(Input!D127,LookupBike!A63:B70,2,0)+VLOOKUP(Input!D131,LookupBike!A74:B76,2,0)+VLOOKUP(Input!D135,LookupBike!A80:B81,2,0)+VLOOKUP(Input!D139,LookupBike!A85:B86,2,0)</f>
        <v>#N/A</v>
      </c>
    </row>
    <row r="22" spans="1:5" x14ac:dyDescent="0.25">
      <c r="A22" s="46"/>
      <c r="B22" s="42" t="e">
        <f>VLOOKUP(Input!A127,LookupBike!$A$63:$B$70,1,0)</f>
        <v>#N/A</v>
      </c>
      <c r="C22" s="42" t="e">
        <f>VLOOKUP(Input!B127,LookupBike!$A$63:$B$70,1,0)</f>
        <v>#N/A</v>
      </c>
      <c r="D22" s="42" t="e">
        <f>VLOOKUP(Input!C127,LookupBike!$A$63:$B$70,1,0)</f>
        <v>#N/A</v>
      </c>
      <c r="E22" s="42" t="e">
        <f>VLOOKUP(Input!D127,LookupBike!$A$63:$B$70,1,0)</f>
        <v>#N/A</v>
      </c>
    </row>
    <row r="23" spans="1:5" x14ac:dyDescent="0.25">
      <c r="A23" s="46"/>
      <c r="B23" s="42" t="e">
        <f>VLOOKUP(Input!A131,LookupBike!$A$74:$B$76,1,0)</f>
        <v>#N/A</v>
      </c>
      <c r="C23" s="42" t="e">
        <f>VLOOKUP(Input!B131,LookupBike!$A$74:$B$76,1,0)</f>
        <v>#N/A</v>
      </c>
      <c r="D23" s="42" t="e">
        <f>VLOOKUP(Input!C131,LookupBike!$A$74:$B$76,1,0)</f>
        <v>#N/A</v>
      </c>
      <c r="E23" s="42" t="e">
        <f>VLOOKUP(Input!D131,LookupBike!$A$74:$B$76,1,0)</f>
        <v>#N/A</v>
      </c>
    </row>
    <row r="24" spans="1:5" x14ac:dyDescent="0.25">
      <c r="A24" s="46"/>
      <c r="B24" s="42" t="e">
        <f>VLOOKUP(Input!A135,LookupBike!$A$80:$B$81,1,0)</f>
        <v>#N/A</v>
      </c>
      <c r="C24" s="42" t="e">
        <f>VLOOKUP(Input!B135,LookupBike!$A$80:$B$81,1,0)</f>
        <v>#N/A</v>
      </c>
      <c r="D24" s="42" t="e">
        <f>VLOOKUP(Input!C135,LookupBike!$A$80:$B$81,1,0)</f>
        <v>#N/A</v>
      </c>
      <c r="E24" s="42" t="e">
        <f>VLOOKUP(Input!D135,LookupBike!$A$80:$B$81,1,0)</f>
        <v>#N/A</v>
      </c>
    </row>
    <row r="25" spans="1:5" x14ac:dyDescent="0.25">
      <c r="B25" s="42" t="e">
        <f>VLOOKUP(Input!A139,LookupBike!$A$85:$B$86,1,0)</f>
        <v>#N/A</v>
      </c>
      <c r="C25" s="42" t="e">
        <f>VLOOKUP(Input!B139,LookupBike!$A$85:$B$86,1,0)</f>
        <v>#N/A</v>
      </c>
      <c r="D25" s="42" t="e">
        <f>VLOOKUP(Input!C139,LookupBike!$A$85:$B$86,1,0)</f>
        <v>#N/A</v>
      </c>
      <c r="E25" s="42" t="e">
        <f>VLOOKUP(Input!D139,LookupBike!$A$85:$B$86,1,0)</f>
        <v>#N/A</v>
      </c>
    </row>
    <row r="26" spans="1:5" x14ac:dyDescent="0.25">
      <c r="A26" s="22" t="s">
        <v>122</v>
      </c>
      <c r="B26" s="56" t="e">
        <f>VLOOKUP(Input!A145,LookupBike!A91:B93,2,0)</f>
        <v>#N/A</v>
      </c>
      <c r="C26" s="56" t="e">
        <f>VLOOKUP(Input!B145,LookupBike!A91:B93,2,0)</f>
        <v>#N/A</v>
      </c>
      <c r="D26" s="56" t="e">
        <f>VLOOKUP(Input!C145,LookupBike!A91:B93,2,0)</f>
        <v>#N/A</v>
      </c>
      <c r="E26" s="56" t="e">
        <f>VLOOKUP(Input!D145,LookupBike!A91:B93,2,0)</f>
        <v>#N/A</v>
      </c>
    </row>
    <row r="27" spans="1:5" x14ac:dyDescent="0.25">
      <c r="B27" s="42" t="e">
        <f>VLOOKUP(Input!A145,LookupBike!$A$91:$B$93,1,0)</f>
        <v>#N/A</v>
      </c>
      <c r="C27" s="42" t="e">
        <f>VLOOKUP(Input!B145,LookupBike!$A$91:$B$93,1,0)</f>
        <v>#N/A</v>
      </c>
      <c r="D27" s="42" t="e">
        <f>VLOOKUP(Input!C145,LookupBike!$A$91:$B$93,1,0)</f>
        <v>#N/A</v>
      </c>
      <c r="E27" s="42" t="e">
        <f>VLOOKUP(Input!D145,LookupBike!$A$91:$B$93,1,0)</f>
        <v>#N/A</v>
      </c>
    </row>
    <row r="28" spans="1:5" x14ac:dyDescent="0.25">
      <c r="A28" s="22" t="s">
        <v>129</v>
      </c>
      <c r="B28" s="56" t="str">
        <f>IFERROR(SUM(B13,B16,B21,B26),"")</f>
        <v/>
      </c>
      <c r="C28" s="56" t="str">
        <f>IFERROR(SUM(C13,C16,C21,C26),"")</f>
        <v/>
      </c>
      <c r="D28" s="56" t="str">
        <f>IFERROR(SUM(D13,D16,D21,D26),"")</f>
        <v/>
      </c>
      <c r="E28" s="56" t="str">
        <f>IFERROR(SUM(E13,E16,E21,E26),"")</f>
        <v/>
      </c>
    </row>
    <row r="29" spans="1:5" x14ac:dyDescent="0.25">
      <c r="A29" s="24" t="s">
        <v>130</v>
      </c>
      <c r="B29" s="51" t="str">
        <f>IFERROR(VLOOKUP(B28,LookupBike!A97:B102,2,1),"")</f>
        <v/>
      </c>
      <c r="C29" s="51" t="str">
        <f>IFERROR(VLOOKUP(C28,LookupBike!A97:B102,2,1),"")</f>
        <v/>
      </c>
      <c r="D29" s="51" t="str">
        <f>IFERROR(VLOOKUP(D28,LookupBike!A97:B102,2,1),"")</f>
        <v/>
      </c>
      <c r="E29" s="51" t="str">
        <f>IFERROR(VLOOKUP(E28,LookupBike!A97:B102,2,1),"")</f>
        <v/>
      </c>
    </row>
    <row r="30" spans="1:5" x14ac:dyDescent="0.25">
      <c r="A30" s="25" t="s">
        <v>131</v>
      </c>
      <c r="B30" s="47" t="s">
        <v>133</v>
      </c>
      <c r="C30" s="48" t="e">
        <f>SUM(B28:E28)/(4-COUNTBLANK(Input!C8:C11))</f>
        <v>#DIV/0!</v>
      </c>
      <c r="D30" s="49" t="s">
        <v>134</v>
      </c>
      <c r="E30" s="50" t="e">
        <f>VLOOKUP(C30,LookupBike!A97:B102,2,1)</f>
        <v>#DIV/0!</v>
      </c>
    </row>
  </sheetData>
  <pageMargins left="0.25" right="0.25" top="0.75" bottom="0.75" header="0.3" footer="0.3"/>
  <pageSetup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
  <sheetViews>
    <sheetView topLeftCell="A112" workbookViewId="0">
      <selection activeCell="A108" sqref="A108"/>
    </sheetView>
  </sheetViews>
  <sheetFormatPr defaultRowHeight="15" x14ac:dyDescent="0.25"/>
  <cols>
    <col min="1" max="1" width="44.85546875" style="28" bestFit="1" customWidth="1"/>
    <col min="2" max="2" width="14.140625" customWidth="1"/>
    <col min="3" max="3" width="11.140625" customWidth="1"/>
    <col min="4" max="4" width="11.42578125" bestFit="1" customWidth="1"/>
  </cols>
  <sheetData>
    <row r="1" spans="1:4" s="1" customFormat="1" x14ac:dyDescent="0.25">
      <c r="A1" s="33" t="s">
        <v>146</v>
      </c>
      <c r="B1" s="34"/>
      <c r="C1" s="34"/>
      <c r="D1" s="34"/>
    </row>
    <row r="2" spans="1:4" x14ac:dyDescent="0.25">
      <c r="A2" s="27" t="s">
        <v>54</v>
      </c>
      <c r="C2" t="s">
        <v>136</v>
      </c>
    </row>
    <row r="3" spans="1:4" x14ac:dyDescent="0.25">
      <c r="B3" t="s">
        <v>139</v>
      </c>
      <c r="C3" s="30" t="s">
        <v>138</v>
      </c>
      <c r="D3" t="s">
        <v>137</v>
      </c>
    </row>
    <row r="4" spans="1:4" x14ac:dyDescent="0.25">
      <c r="A4" s="28" t="s">
        <v>221</v>
      </c>
      <c r="B4">
        <v>78</v>
      </c>
      <c r="C4">
        <v>79</v>
      </c>
      <c r="D4">
        <v>80</v>
      </c>
    </row>
    <row r="5" spans="1:4" x14ac:dyDescent="0.25">
      <c r="A5" s="28" t="s">
        <v>222</v>
      </c>
      <c r="B5">
        <v>76</v>
      </c>
      <c r="C5">
        <v>77</v>
      </c>
      <c r="D5">
        <v>78</v>
      </c>
    </row>
    <row r="6" spans="1:4" x14ac:dyDescent="0.25">
      <c r="A6" s="28" t="s">
        <v>223</v>
      </c>
      <c r="B6">
        <v>65</v>
      </c>
      <c r="C6">
        <v>65</v>
      </c>
      <c r="D6">
        <v>68</v>
      </c>
    </row>
    <row r="7" spans="1:4" x14ac:dyDescent="0.25">
      <c r="A7" s="28" t="s">
        <v>224</v>
      </c>
      <c r="B7">
        <v>50</v>
      </c>
      <c r="C7">
        <v>52</v>
      </c>
      <c r="D7">
        <v>55</v>
      </c>
    </row>
    <row r="8" spans="1:4" x14ac:dyDescent="0.25">
      <c r="A8" s="28" t="s">
        <v>225</v>
      </c>
      <c r="B8">
        <v>37</v>
      </c>
      <c r="C8">
        <v>40</v>
      </c>
      <c r="D8">
        <v>44</v>
      </c>
    </row>
    <row r="9" spans="1:4" x14ac:dyDescent="0.25">
      <c r="A9" s="28" t="s">
        <v>226</v>
      </c>
      <c r="B9">
        <v>24</v>
      </c>
      <c r="C9">
        <v>28</v>
      </c>
      <c r="D9">
        <v>33</v>
      </c>
    </row>
    <row r="10" spans="1:4" x14ac:dyDescent="0.25">
      <c r="A10" s="28" t="s">
        <v>227</v>
      </c>
      <c r="B10">
        <v>8</v>
      </c>
      <c r="C10">
        <v>12</v>
      </c>
      <c r="D10">
        <v>20</v>
      </c>
    </row>
    <row r="11" spans="1:4" x14ac:dyDescent="0.25">
      <c r="A11" s="28" t="s">
        <v>228</v>
      </c>
      <c r="B11">
        <v>-5</v>
      </c>
      <c r="C11">
        <v>0</v>
      </c>
      <c r="D11">
        <v>10</v>
      </c>
    </row>
    <row r="12" spans="1:4" x14ac:dyDescent="0.25">
      <c r="A12" s="28" t="s">
        <v>229</v>
      </c>
      <c r="B12">
        <v>-15</v>
      </c>
      <c r="C12">
        <v>-10</v>
      </c>
      <c r="D12">
        <v>0</v>
      </c>
    </row>
    <row r="14" spans="1:4" x14ac:dyDescent="0.25">
      <c r="A14" s="27" t="s">
        <v>55</v>
      </c>
      <c r="B14" t="s">
        <v>140</v>
      </c>
    </row>
    <row r="16" spans="1:4" x14ac:dyDescent="0.25">
      <c r="A16" s="28" t="s">
        <v>262</v>
      </c>
      <c r="B16">
        <v>2</v>
      </c>
    </row>
    <row r="17" spans="1:4" x14ac:dyDescent="0.25">
      <c r="A17" s="28" t="s">
        <v>263</v>
      </c>
      <c r="B17">
        <v>3</v>
      </c>
    </row>
    <row r="18" spans="1:4" x14ac:dyDescent="0.25">
      <c r="A18" s="29" t="s">
        <v>264</v>
      </c>
      <c r="B18">
        <v>4</v>
      </c>
    </row>
    <row r="20" spans="1:4" x14ac:dyDescent="0.25">
      <c r="A20" s="27" t="s">
        <v>56</v>
      </c>
      <c r="B20" t="s">
        <v>282</v>
      </c>
    </row>
    <row r="21" spans="1:4" x14ac:dyDescent="0.25">
      <c r="B21" t="s">
        <v>141</v>
      </c>
      <c r="C21" t="s">
        <v>142</v>
      </c>
      <c r="D21" t="s">
        <v>143</v>
      </c>
    </row>
    <row r="22" spans="1:4" x14ac:dyDescent="0.25">
      <c r="A22" s="28" t="s">
        <v>270</v>
      </c>
      <c r="B22">
        <v>5</v>
      </c>
      <c r="C22">
        <v>6</v>
      </c>
      <c r="D22" s="1">
        <f>B22+C22</f>
        <v>11</v>
      </c>
    </row>
    <row r="23" spans="1:4" x14ac:dyDescent="0.25">
      <c r="A23" s="28" t="s">
        <v>271</v>
      </c>
      <c r="B23">
        <v>2</v>
      </c>
      <c r="C23">
        <v>6</v>
      </c>
      <c r="D23" s="1">
        <f t="shared" ref="D23:D29" si="0">B23+C23</f>
        <v>8</v>
      </c>
    </row>
    <row r="24" spans="1:4" x14ac:dyDescent="0.25">
      <c r="A24" s="28" t="s">
        <v>272</v>
      </c>
      <c r="B24">
        <v>2</v>
      </c>
      <c r="C24">
        <v>6</v>
      </c>
      <c r="D24" s="1">
        <f t="shared" si="0"/>
        <v>8</v>
      </c>
    </row>
    <row r="25" spans="1:4" x14ac:dyDescent="0.25">
      <c r="A25" s="28" t="s">
        <v>266</v>
      </c>
      <c r="B25">
        <v>-3</v>
      </c>
      <c r="C25">
        <v>6</v>
      </c>
      <c r="D25" s="1">
        <f t="shared" si="0"/>
        <v>3</v>
      </c>
    </row>
    <row r="26" spans="1:4" x14ac:dyDescent="0.25">
      <c r="A26" s="28" t="s">
        <v>269</v>
      </c>
      <c r="B26">
        <v>0</v>
      </c>
      <c r="C26">
        <v>6</v>
      </c>
      <c r="D26" s="1">
        <f t="shared" si="0"/>
        <v>6</v>
      </c>
    </row>
    <row r="27" spans="1:4" x14ac:dyDescent="0.25">
      <c r="A27" s="28" t="s">
        <v>273</v>
      </c>
      <c r="B27">
        <v>0</v>
      </c>
      <c r="C27">
        <v>6</v>
      </c>
      <c r="D27" s="1">
        <f t="shared" si="0"/>
        <v>6</v>
      </c>
    </row>
    <row r="28" spans="1:4" x14ac:dyDescent="0.25">
      <c r="A28" s="28" t="s">
        <v>267</v>
      </c>
      <c r="B28">
        <v>-20</v>
      </c>
      <c r="C28">
        <v>6</v>
      </c>
      <c r="D28" s="1">
        <f t="shared" si="0"/>
        <v>-14</v>
      </c>
    </row>
    <row r="29" spans="1:4" x14ac:dyDescent="0.25">
      <c r="A29" s="28" t="s">
        <v>268</v>
      </c>
      <c r="B29">
        <v>0</v>
      </c>
      <c r="C29">
        <v>0</v>
      </c>
      <c r="D29" s="1">
        <f t="shared" si="0"/>
        <v>0</v>
      </c>
    </row>
    <row r="31" spans="1:4" x14ac:dyDescent="0.25">
      <c r="A31" s="27" t="s">
        <v>57</v>
      </c>
      <c r="B31" t="s">
        <v>283</v>
      </c>
    </row>
    <row r="32" spans="1:4" x14ac:dyDescent="0.25">
      <c r="B32" t="s">
        <v>141</v>
      </c>
      <c r="C32" t="s">
        <v>142</v>
      </c>
      <c r="D32" t="s">
        <v>143</v>
      </c>
    </row>
    <row r="33" spans="1:5" x14ac:dyDescent="0.25">
      <c r="A33" s="28" t="s">
        <v>274</v>
      </c>
      <c r="B33">
        <v>5</v>
      </c>
      <c r="C33">
        <v>6</v>
      </c>
      <c r="D33" s="1">
        <f>B33+C33</f>
        <v>11</v>
      </c>
    </row>
    <row r="34" spans="1:5" x14ac:dyDescent="0.25">
      <c r="A34" s="28" t="s">
        <v>275</v>
      </c>
      <c r="B34">
        <v>2</v>
      </c>
      <c r="C34">
        <v>6</v>
      </c>
      <c r="D34" s="1">
        <f t="shared" ref="D34:D40" si="1">B34+C34</f>
        <v>8</v>
      </c>
    </row>
    <row r="35" spans="1:5" x14ac:dyDescent="0.25">
      <c r="A35" s="28" t="s">
        <v>276</v>
      </c>
      <c r="B35">
        <v>2</v>
      </c>
      <c r="C35">
        <v>6</v>
      </c>
      <c r="D35" s="1">
        <f t="shared" si="1"/>
        <v>8</v>
      </c>
    </row>
    <row r="36" spans="1:5" x14ac:dyDescent="0.25">
      <c r="A36" s="28" t="s">
        <v>277</v>
      </c>
      <c r="B36">
        <v>-3</v>
      </c>
      <c r="C36">
        <v>6</v>
      </c>
      <c r="D36" s="1">
        <f t="shared" si="1"/>
        <v>3</v>
      </c>
    </row>
    <row r="37" spans="1:5" x14ac:dyDescent="0.25">
      <c r="A37" s="28" t="s">
        <v>278</v>
      </c>
      <c r="B37">
        <v>0</v>
      </c>
      <c r="C37">
        <v>6</v>
      </c>
      <c r="D37" s="1">
        <f t="shared" si="1"/>
        <v>6</v>
      </c>
    </row>
    <row r="38" spans="1:5" x14ac:dyDescent="0.25">
      <c r="A38" s="28" t="s">
        <v>279</v>
      </c>
      <c r="B38">
        <v>0</v>
      </c>
      <c r="C38">
        <v>6</v>
      </c>
      <c r="D38" s="1">
        <f t="shared" si="1"/>
        <v>6</v>
      </c>
    </row>
    <row r="39" spans="1:5" x14ac:dyDescent="0.25">
      <c r="A39" s="28" t="s">
        <v>280</v>
      </c>
      <c r="B39">
        <v>-20</v>
      </c>
      <c r="C39">
        <v>6</v>
      </c>
      <c r="D39" s="1">
        <f t="shared" si="1"/>
        <v>-14</v>
      </c>
    </row>
    <row r="40" spans="1:5" x14ac:dyDescent="0.25">
      <c r="A40" s="28" t="s">
        <v>281</v>
      </c>
      <c r="B40">
        <v>0</v>
      </c>
      <c r="C40">
        <v>0</v>
      </c>
      <c r="D40" s="1">
        <f t="shared" si="1"/>
        <v>0</v>
      </c>
    </row>
    <row r="42" spans="1:5" x14ac:dyDescent="0.25">
      <c r="A42" s="33" t="s">
        <v>147</v>
      </c>
      <c r="B42" s="32"/>
      <c r="C42" s="32"/>
      <c r="D42" s="32"/>
      <c r="E42" s="32"/>
    </row>
    <row r="43" spans="1:5" x14ac:dyDescent="0.25">
      <c r="A43" s="27" t="s">
        <v>23</v>
      </c>
      <c r="B43" t="s">
        <v>145</v>
      </c>
    </row>
    <row r="45" spans="1:5" x14ac:dyDescent="0.25">
      <c r="A45" s="28" t="s">
        <v>58</v>
      </c>
      <c r="B45" s="31" t="s">
        <v>93</v>
      </c>
    </row>
    <row r="46" spans="1:5" x14ac:dyDescent="0.25">
      <c r="A46" s="28" t="s">
        <v>59</v>
      </c>
      <c r="B46">
        <v>73</v>
      </c>
    </row>
    <row r="47" spans="1:5" x14ac:dyDescent="0.25">
      <c r="A47" s="28" t="s">
        <v>60</v>
      </c>
      <c r="B47">
        <v>37</v>
      </c>
    </row>
    <row r="49" spans="1:5" x14ac:dyDescent="0.25">
      <c r="A49" s="33" t="s">
        <v>151</v>
      </c>
      <c r="B49" s="32"/>
      <c r="C49" s="32"/>
      <c r="D49" s="32"/>
      <c r="E49" s="32"/>
    </row>
    <row r="50" spans="1:5" x14ac:dyDescent="0.25">
      <c r="A50" s="27" t="s">
        <v>61</v>
      </c>
      <c r="B50" t="s">
        <v>149</v>
      </c>
      <c r="C50" t="s">
        <v>150</v>
      </c>
    </row>
    <row r="52" spans="1:5" x14ac:dyDescent="0.25">
      <c r="A52" s="28" t="s">
        <v>98</v>
      </c>
      <c r="B52">
        <v>-5</v>
      </c>
      <c r="C52">
        <v>-10</v>
      </c>
    </row>
    <row r="53" spans="1:5" x14ac:dyDescent="0.25">
      <c r="A53" s="28" t="s">
        <v>99</v>
      </c>
      <c r="B53">
        <v>-5</v>
      </c>
      <c r="C53">
        <v>-10</v>
      </c>
    </row>
    <row r="54" spans="1:5" x14ac:dyDescent="0.25">
      <c r="A54" s="28" t="s">
        <v>100</v>
      </c>
      <c r="B54">
        <v>0</v>
      </c>
      <c r="C54">
        <v>-10</v>
      </c>
    </row>
    <row r="55" spans="1:5" x14ac:dyDescent="0.25">
      <c r="A55" s="28" t="s">
        <v>101</v>
      </c>
      <c r="B55">
        <v>0</v>
      </c>
      <c r="C55">
        <v>-10</v>
      </c>
    </row>
    <row r="56" spans="1:5" x14ac:dyDescent="0.25">
      <c r="A56" s="28" t="s">
        <v>102</v>
      </c>
      <c r="B56">
        <v>10</v>
      </c>
      <c r="C56">
        <v>-2</v>
      </c>
    </row>
    <row r="57" spans="1:5" x14ac:dyDescent="0.25">
      <c r="A57" s="28" t="s">
        <v>103</v>
      </c>
      <c r="B57">
        <v>-10</v>
      </c>
      <c r="C57">
        <v>-10</v>
      </c>
    </row>
    <row r="58" spans="1:5" x14ac:dyDescent="0.25">
      <c r="A58" s="28" t="s">
        <v>325</v>
      </c>
      <c r="B58">
        <v>15</v>
      </c>
      <c r="C58">
        <v>0</v>
      </c>
    </row>
    <row r="60" spans="1:5" x14ac:dyDescent="0.25">
      <c r="A60" s="27" t="s">
        <v>62</v>
      </c>
      <c r="B60" t="s">
        <v>148</v>
      </c>
    </row>
    <row r="62" spans="1:5" x14ac:dyDescent="0.25">
      <c r="A62" s="28" t="s">
        <v>258</v>
      </c>
      <c r="B62">
        <v>0</v>
      </c>
    </row>
    <row r="63" spans="1:5" x14ac:dyDescent="0.25">
      <c r="A63" s="28" t="s">
        <v>257</v>
      </c>
      <c r="B63">
        <v>5</v>
      </c>
    </row>
    <row r="64" spans="1:5" x14ac:dyDescent="0.25">
      <c r="A64" s="28" t="s">
        <v>259</v>
      </c>
      <c r="B64">
        <v>0</v>
      </c>
    </row>
    <row r="66" spans="1:5" x14ac:dyDescent="0.25">
      <c r="A66" s="27" t="s">
        <v>63</v>
      </c>
    </row>
    <row r="68" spans="1:5" x14ac:dyDescent="0.25">
      <c r="A68" s="28" t="s">
        <v>260</v>
      </c>
    </row>
    <row r="69" spans="1:5" x14ac:dyDescent="0.25">
      <c r="A69" s="28" t="s">
        <v>261</v>
      </c>
    </row>
    <row r="72" spans="1:5" x14ac:dyDescent="0.25">
      <c r="A72" s="33" t="s">
        <v>152</v>
      </c>
      <c r="B72" s="32"/>
      <c r="C72" s="32"/>
      <c r="D72" s="32"/>
      <c r="E72" s="32"/>
    </row>
    <row r="73" spans="1:5" x14ac:dyDescent="0.25">
      <c r="A73" s="27" t="s">
        <v>64</v>
      </c>
    </row>
    <row r="75" spans="1:5" x14ac:dyDescent="0.25">
      <c r="A75" s="28" t="s">
        <v>98</v>
      </c>
      <c r="B75">
        <v>-5</v>
      </c>
    </row>
    <row r="76" spans="1:5" x14ac:dyDescent="0.25">
      <c r="A76" s="28" t="s">
        <v>99</v>
      </c>
      <c r="B76">
        <v>-5</v>
      </c>
    </row>
    <row r="77" spans="1:5" x14ac:dyDescent="0.25">
      <c r="A77" s="28" t="s">
        <v>101</v>
      </c>
      <c r="B77">
        <v>0</v>
      </c>
    </row>
    <row r="78" spans="1:5" x14ac:dyDescent="0.25">
      <c r="A78" s="28" t="s">
        <v>102</v>
      </c>
      <c r="B78">
        <v>5</v>
      </c>
    </row>
    <row r="79" spans="1:5" x14ac:dyDescent="0.25">
      <c r="A79" s="28" t="s">
        <v>103</v>
      </c>
      <c r="B79">
        <v>-12</v>
      </c>
    </row>
    <row r="80" spans="1:5" x14ac:dyDescent="0.25">
      <c r="A80" s="28" t="s">
        <v>326</v>
      </c>
      <c r="B80">
        <v>15</v>
      </c>
    </row>
    <row r="82" spans="1:5" x14ac:dyDescent="0.25">
      <c r="A82" s="27" t="s">
        <v>65</v>
      </c>
    </row>
    <row r="84" spans="1:5" x14ac:dyDescent="0.25">
      <c r="A84" s="28" t="s">
        <v>255</v>
      </c>
      <c r="B84">
        <v>0</v>
      </c>
    </row>
    <row r="85" spans="1:5" x14ac:dyDescent="0.25">
      <c r="A85" s="28" t="s">
        <v>256</v>
      </c>
      <c r="B85">
        <v>5</v>
      </c>
    </row>
    <row r="87" spans="1:5" x14ac:dyDescent="0.25">
      <c r="A87" s="33" t="s">
        <v>160</v>
      </c>
      <c r="B87" s="32"/>
      <c r="C87" s="32"/>
      <c r="D87" s="32"/>
      <c r="E87" s="32"/>
    </row>
    <row r="88" spans="1:5" x14ac:dyDescent="0.25">
      <c r="A88" s="27" t="s">
        <v>66</v>
      </c>
    </row>
    <row r="90" spans="1:5" x14ac:dyDescent="0.25">
      <c r="A90" s="28" t="s">
        <v>67</v>
      </c>
      <c r="B90">
        <v>0</v>
      </c>
    </row>
    <row r="91" spans="1:5" x14ac:dyDescent="0.25">
      <c r="A91" s="28" t="s">
        <v>68</v>
      </c>
      <c r="B91">
        <v>4</v>
      </c>
    </row>
    <row r="92" spans="1:5" x14ac:dyDescent="0.25">
      <c r="A92" s="28" t="s">
        <v>95</v>
      </c>
      <c r="B92">
        <v>5</v>
      </c>
    </row>
    <row r="93" spans="1:5" x14ac:dyDescent="0.25">
      <c r="A93" s="28" t="s">
        <v>113</v>
      </c>
      <c r="B93">
        <v>8</v>
      </c>
    </row>
    <row r="94" spans="1:5" x14ac:dyDescent="0.25">
      <c r="A94" s="28" t="s">
        <v>96</v>
      </c>
      <c r="B94">
        <v>8</v>
      </c>
    </row>
    <row r="95" spans="1:5" x14ac:dyDescent="0.25">
      <c r="A95" s="28" t="s">
        <v>112</v>
      </c>
      <c r="B95">
        <v>12</v>
      </c>
    </row>
    <row r="97" spans="1:5" x14ac:dyDescent="0.25">
      <c r="A97" s="33" t="s">
        <v>161</v>
      </c>
      <c r="B97" s="32"/>
      <c r="C97" s="32"/>
      <c r="D97" s="32"/>
      <c r="E97" s="32"/>
    </row>
    <row r="98" spans="1:5" x14ac:dyDescent="0.25">
      <c r="A98" s="27" t="s">
        <v>69</v>
      </c>
    </row>
    <row r="100" spans="1:5" x14ac:dyDescent="0.25">
      <c r="A100" s="28" t="s">
        <v>360</v>
      </c>
      <c r="B100">
        <v>5</v>
      </c>
    </row>
    <row r="101" spans="1:5" x14ac:dyDescent="0.25">
      <c r="A101" s="28" t="s">
        <v>361</v>
      </c>
      <c r="B101">
        <v>0</v>
      </c>
    </row>
    <row r="102" spans="1:5" x14ac:dyDescent="0.25">
      <c r="A102" s="28" t="s">
        <v>362</v>
      </c>
      <c r="B102">
        <v>-5</v>
      </c>
    </row>
    <row r="103" spans="1:5" x14ac:dyDescent="0.25">
      <c r="A103" s="28" t="s">
        <v>70</v>
      </c>
      <c r="B103">
        <v>-8</v>
      </c>
    </row>
    <row r="105" spans="1:5" x14ac:dyDescent="0.25">
      <c r="A105" s="27" t="s">
        <v>71</v>
      </c>
    </row>
    <row r="107" spans="1:5" x14ac:dyDescent="0.25">
      <c r="A107" s="28" t="s">
        <v>249</v>
      </c>
      <c r="B107">
        <v>0</v>
      </c>
    </row>
    <row r="108" spans="1:5" x14ac:dyDescent="0.25">
      <c r="A108" s="28" t="s">
        <v>250</v>
      </c>
      <c r="B108">
        <v>-5</v>
      </c>
    </row>
    <row r="109" spans="1:5" x14ac:dyDescent="0.25">
      <c r="A109" s="28" t="s">
        <v>251</v>
      </c>
      <c r="B109">
        <v>-10</v>
      </c>
    </row>
    <row r="110" spans="1:5" x14ac:dyDescent="0.25">
      <c r="A110" s="28" t="s">
        <v>252</v>
      </c>
      <c r="B110">
        <v>-15</v>
      </c>
    </row>
    <row r="112" spans="1:5" x14ac:dyDescent="0.25">
      <c r="A112" s="27" t="s">
        <v>72</v>
      </c>
    </row>
    <row r="114" spans="1:5" x14ac:dyDescent="0.25">
      <c r="A114" s="28" t="s">
        <v>253</v>
      </c>
      <c r="B114">
        <v>-5</v>
      </c>
    </row>
    <row r="115" spans="1:5" x14ac:dyDescent="0.25">
      <c r="A115" s="28" t="s">
        <v>254</v>
      </c>
      <c r="B115">
        <v>0</v>
      </c>
    </row>
    <row r="117" spans="1:5" x14ac:dyDescent="0.25">
      <c r="A117" s="33" t="s">
        <v>162</v>
      </c>
      <c r="B117" s="32"/>
      <c r="C117" s="32"/>
      <c r="D117" s="32"/>
      <c r="E117" s="32"/>
    </row>
    <row r="118" spans="1:5" x14ac:dyDescent="0.25">
      <c r="A118" s="27" t="s">
        <v>38</v>
      </c>
    </row>
    <row r="120" spans="1:5" x14ac:dyDescent="0.25">
      <c r="A120" s="29" t="s">
        <v>230</v>
      </c>
      <c r="B120">
        <v>10</v>
      </c>
    </row>
    <row r="121" spans="1:5" x14ac:dyDescent="0.25">
      <c r="A121" s="29" t="s">
        <v>231</v>
      </c>
      <c r="B121">
        <v>5</v>
      </c>
    </row>
    <row r="122" spans="1:5" x14ac:dyDescent="0.25">
      <c r="A122" s="29" t="s">
        <v>232</v>
      </c>
      <c r="B122">
        <v>0</v>
      </c>
    </row>
    <row r="123" spans="1:5" x14ac:dyDescent="0.25">
      <c r="A123" s="29" t="s">
        <v>233</v>
      </c>
      <c r="B123">
        <v>-5</v>
      </c>
    </row>
    <row r="124" spans="1:5" x14ac:dyDescent="0.25">
      <c r="A124" s="29" t="s">
        <v>234</v>
      </c>
      <c r="B124">
        <v>-10</v>
      </c>
    </row>
    <row r="125" spans="1:5" x14ac:dyDescent="0.25">
      <c r="A125" s="29" t="s">
        <v>97</v>
      </c>
      <c r="B125">
        <v>0</v>
      </c>
    </row>
    <row r="126" spans="1:5" x14ac:dyDescent="0.25">
      <c r="A126" s="29"/>
    </row>
    <row r="127" spans="1:5" x14ac:dyDescent="0.25">
      <c r="A127" s="27" t="s">
        <v>73</v>
      </c>
    </row>
    <row r="129" spans="1:5" x14ac:dyDescent="0.25">
      <c r="A129" s="28" t="s">
        <v>104</v>
      </c>
      <c r="B129">
        <v>-20</v>
      </c>
    </row>
    <row r="130" spans="1:5" x14ac:dyDescent="0.25">
      <c r="A130" s="28" t="s">
        <v>74</v>
      </c>
      <c r="B130">
        <v>-10</v>
      </c>
    </row>
    <row r="131" spans="1:5" x14ac:dyDescent="0.25">
      <c r="A131" s="28" t="s">
        <v>105</v>
      </c>
      <c r="B131">
        <v>-20</v>
      </c>
    </row>
    <row r="132" spans="1:5" x14ac:dyDescent="0.25">
      <c r="A132" s="28" t="s">
        <v>75</v>
      </c>
      <c r="B132">
        <v>0</v>
      </c>
    </row>
    <row r="133" spans="1:5" x14ac:dyDescent="0.25">
      <c r="A133" s="28" t="s">
        <v>106</v>
      </c>
      <c r="B133">
        <v>0</v>
      </c>
    </row>
    <row r="134" spans="1:5" x14ac:dyDescent="0.25">
      <c r="A134" s="28" t="s">
        <v>107</v>
      </c>
      <c r="B134">
        <v>0</v>
      </c>
    </row>
    <row r="135" spans="1:5" x14ac:dyDescent="0.25">
      <c r="A135" s="28" t="s">
        <v>108</v>
      </c>
      <c r="B135">
        <v>5</v>
      </c>
    </row>
    <row r="136" spans="1:5" x14ac:dyDescent="0.25">
      <c r="A136" s="28" t="s">
        <v>109</v>
      </c>
      <c r="B136">
        <v>5</v>
      </c>
    </row>
    <row r="137" spans="1:5" x14ac:dyDescent="0.25">
      <c r="A137" s="28" t="s">
        <v>110</v>
      </c>
      <c r="B137">
        <v>5</v>
      </c>
    </row>
    <row r="138" spans="1:5" x14ac:dyDescent="0.25">
      <c r="A138" s="28" t="s">
        <v>114</v>
      </c>
      <c r="B138">
        <v>5</v>
      </c>
    </row>
    <row r="139" spans="1:5" x14ac:dyDescent="0.25">
      <c r="A139" s="28" t="s">
        <v>111</v>
      </c>
      <c r="B139">
        <v>10</v>
      </c>
    </row>
    <row r="141" spans="1:5" x14ac:dyDescent="0.25">
      <c r="A141" s="33" t="s">
        <v>166</v>
      </c>
      <c r="B141" s="32"/>
      <c r="C141" s="32"/>
      <c r="D141" s="32"/>
      <c r="E141" s="32"/>
    </row>
    <row r="142" spans="1:5" x14ac:dyDescent="0.25">
      <c r="A142" s="27" t="s">
        <v>17</v>
      </c>
    </row>
    <row r="144" spans="1:5" x14ac:dyDescent="0.25">
      <c r="A144" s="28" t="s">
        <v>76</v>
      </c>
      <c r="B144">
        <v>-5</v>
      </c>
    </row>
    <row r="145" spans="1:5" x14ac:dyDescent="0.25">
      <c r="A145" s="28" t="s">
        <v>77</v>
      </c>
      <c r="B145">
        <v>0</v>
      </c>
    </row>
    <row r="146" spans="1:5" x14ac:dyDescent="0.25">
      <c r="A146" s="28" t="s">
        <v>164</v>
      </c>
      <c r="B146">
        <v>5</v>
      </c>
    </row>
    <row r="147" spans="1:5" x14ac:dyDescent="0.25">
      <c r="A147" s="28" t="s">
        <v>165</v>
      </c>
      <c r="B147">
        <v>5</v>
      </c>
    </row>
    <row r="149" spans="1:5" x14ac:dyDescent="0.25">
      <c r="A149" s="33" t="s">
        <v>167</v>
      </c>
      <c r="B149" s="32"/>
      <c r="C149" s="32"/>
      <c r="D149" s="32"/>
      <c r="E149" s="32"/>
    </row>
    <row r="151" spans="1:5" x14ac:dyDescent="0.25">
      <c r="A151" s="28">
        <v>-100</v>
      </c>
      <c r="B151" t="s">
        <v>173</v>
      </c>
    </row>
    <row r="152" spans="1:5" x14ac:dyDescent="0.25">
      <c r="A152" s="28">
        <v>19</v>
      </c>
      <c r="B152" t="s">
        <v>172</v>
      </c>
    </row>
    <row r="153" spans="1:5" x14ac:dyDescent="0.25">
      <c r="A153" s="28">
        <v>37</v>
      </c>
      <c r="B153" t="s">
        <v>171</v>
      </c>
    </row>
    <row r="154" spans="1:5" x14ac:dyDescent="0.25">
      <c r="A154" s="28">
        <v>55</v>
      </c>
      <c r="B154" t="s">
        <v>170</v>
      </c>
    </row>
    <row r="155" spans="1:5" x14ac:dyDescent="0.25">
      <c r="A155" s="28">
        <v>74</v>
      </c>
      <c r="B155" t="s">
        <v>169</v>
      </c>
    </row>
    <row r="156" spans="1:5" x14ac:dyDescent="0.25">
      <c r="A156" s="28">
        <v>93</v>
      </c>
      <c r="B156" t="s">
        <v>168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2"/>
  <sheetViews>
    <sheetView topLeftCell="A58" workbookViewId="0">
      <selection activeCell="I64" sqref="I64"/>
    </sheetView>
  </sheetViews>
  <sheetFormatPr defaultRowHeight="15" x14ac:dyDescent="0.25"/>
  <cols>
    <col min="1" max="1" width="33.42578125" customWidth="1"/>
    <col min="22" max="26" width="10" bestFit="1" customWidth="1"/>
  </cols>
  <sheetData>
    <row r="1" spans="1:26" x14ac:dyDescent="0.25">
      <c r="A1" s="34" t="s">
        <v>213</v>
      </c>
      <c r="B1" s="32"/>
      <c r="C1" s="32"/>
      <c r="D1" s="32"/>
      <c r="E1" s="32"/>
      <c r="F1" s="32"/>
    </row>
    <row r="2" spans="1:26" x14ac:dyDescent="0.25">
      <c r="A2" s="1" t="s">
        <v>81</v>
      </c>
      <c r="B2" t="s">
        <v>212</v>
      </c>
    </row>
    <row r="3" spans="1:26" x14ac:dyDescent="0.25">
      <c r="A3" s="1"/>
    </row>
    <row r="4" spans="1:26" x14ac:dyDescent="0.25">
      <c r="A4" s="10" t="s">
        <v>214</v>
      </c>
      <c r="B4">
        <v>2</v>
      </c>
      <c r="G4" s="46"/>
      <c r="L4" s="46"/>
      <c r="Q4" s="46"/>
      <c r="V4" s="46"/>
      <c r="X4">
        <v>60</v>
      </c>
      <c r="Y4">
        <v>70</v>
      </c>
      <c r="Z4">
        <v>80</v>
      </c>
    </row>
    <row r="5" spans="1:26" x14ac:dyDescent="0.25">
      <c r="A5" t="s">
        <v>215</v>
      </c>
      <c r="B5">
        <v>3</v>
      </c>
      <c r="G5" s="46"/>
      <c r="L5" s="46"/>
      <c r="Q5" s="46"/>
      <c r="V5" s="46"/>
      <c r="X5">
        <v>70</v>
      </c>
      <c r="Y5">
        <v>75</v>
      </c>
      <c r="Z5">
        <v>85</v>
      </c>
    </row>
    <row r="6" spans="1:26" x14ac:dyDescent="0.25">
      <c r="A6" s="10" t="s">
        <v>216</v>
      </c>
      <c r="B6">
        <v>4</v>
      </c>
      <c r="G6" s="46"/>
      <c r="L6" s="46"/>
      <c r="Q6" s="46"/>
      <c r="V6" s="46"/>
      <c r="X6">
        <v>75</v>
      </c>
      <c r="Y6">
        <v>80</v>
      </c>
      <c r="Z6">
        <v>90</v>
      </c>
    </row>
    <row r="8" spans="1:26" x14ac:dyDescent="0.25">
      <c r="A8" s="1" t="s">
        <v>185</v>
      </c>
    </row>
    <row r="9" spans="1:26" x14ac:dyDescent="0.25">
      <c r="A9" s="1"/>
    </row>
    <row r="10" spans="1:26" x14ac:dyDescent="0.25">
      <c r="B10" s="10" t="s">
        <v>78</v>
      </c>
      <c r="C10" t="s">
        <v>79</v>
      </c>
      <c r="D10" s="10" t="s">
        <v>80</v>
      </c>
    </row>
    <row r="11" spans="1:26" x14ac:dyDescent="0.25">
      <c r="A11" t="s">
        <v>187</v>
      </c>
      <c r="B11">
        <v>-15</v>
      </c>
      <c r="C11">
        <v>10</v>
      </c>
      <c r="D11">
        <v>30</v>
      </c>
    </row>
    <row r="12" spans="1:26" x14ac:dyDescent="0.25">
      <c r="A12" t="s">
        <v>188</v>
      </c>
      <c r="B12">
        <v>0</v>
      </c>
      <c r="C12">
        <v>20</v>
      </c>
      <c r="D12">
        <v>35</v>
      </c>
    </row>
    <row r="13" spans="1:26" x14ac:dyDescent="0.25">
      <c r="A13" t="s">
        <v>189</v>
      </c>
      <c r="B13">
        <v>15</v>
      </c>
      <c r="C13">
        <v>30</v>
      </c>
      <c r="D13">
        <v>40</v>
      </c>
    </row>
    <row r="14" spans="1:26" x14ac:dyDescent="0.25">
      <c r="A14" t="s">
        <v>203</v>
      </c>
      <c r="B14">
        <v>30</v>
      </c>
      <c r="C14">
        <v>40</v>
      </c>
      <c r="D14">
        <v>45</v>
      </c>
    </row>
    <row r="15" spans="1:26" x14ac:dyDescent="0.25">
      <c r="A15" t="s">
        <v>196</v>
      </c>
      <c r="B15">
        <v>45</v>
      </c>
      <c r="C15">
        <v>50</v>
      </c>
      <c r="D15">
        <v>55</v>
      </c>
    </row>
    <row r="16" spans="1:26" x14ac:dyDescent="0.25">
      <c r="A16" t="s">
        <v>190</v>
      </c>
      <c r="B16">
        <v>-5</v>
      </c>
      <c r="C16">
        <v>15</v>
      </c>
      <c r="D16">
        <v>30</v>
      </c>
    </row>
    <row r="17" spans="1:4" x14ac:dyDescent="0.25">
      <c r="A17" t="s">
        <v>191</v>
      </c>
      <c r="B17">
        <v>10</v>
      </c>
      <c r="C17">
        <v>30</v>
      </c>
      <c r="D17">
        <v>40</v>
      </c>
    </row>
    <row r="18" spans="1:4" x14ac:dyDescent="0.25">
      <c r="A18" t="s">
        <v>192</v>
      </c>
      <c r="B18">
        <v>25</v>
      </c>
      <c r="C18">
        <v>40</v>
      </c>
      <c r="D18">
        <v>50</v>
      </c>
    </row>
    <row r="19" spans="1:4" x14ac:dyDescent="0.25">
      <c r="A19" t="s">
        <v>204</v>
      </c>
      <c r="B19">
        <v>40</v>
      </c>
      <c r="C19">
        <v>50</v>
      </c>
      <c r="D19">
        <v>60</v>
      </c>
    </row>
    <row r="20" spans="1:4" x14ac:dyDescent="0.25">
      <c r="A20" t="s">
        <v>197</v>
      </c>
      <c r="B20">
        <v>55</v>
      </c>
      <c r="C20">
        <v>65</v>
      </c>
      <c r="D20">
        <v>70</v>
      </c>
    </row>
    <row r="21" spans="1:4" x14ac:dyDescent="0.25">
      <c r="A21" t="s">
        <v>193</v>
      </c>
      <c r="B21">
        <v>10</v>
      </c>
      <c r="C21">
        <v>25</v>
      </c>
      <c r="D21">
        <v>35</v>
      </c>
    </row>
    <row r="22" spans="1:4" x14ac:dyDescent="0.25">
      <c r="A22" t="s">
        <v>194</v>
      </c>
      <c r="B22">
        <v>20</v>
      </c>
      <c r="C22">
        <v>35</v>
      </c>
      <c r="D22">
        <v>45</v>
      </c>
    </row>
    <row r="23" spans="1:4" x14ac:dyDescent="0.25">
      <c r="A23" t="s">
        <v>195</v>
      </c>
      <c r="B23">
        <v>40</v>
      </c>
      <c r="C23">
        <v>50</v>
      </c>
      <c r="D23">
        <v>60</v>
      </c>
    </row>
    <row r="24" spans="1:4" x14ac:dyDescent="0.25">
      <c r="A24" t="s">
        <v>205</v>
      </c>
      <c r="B24">
        <v>50</v>
      </c>
      <c r="C24">
        <v>55</v>
      </c>
      <c r="D24">
        <v>70</v>
      </c>
    </row>
    <row r="25" spans="1:4" x14ac:dyDescent="0.25">
      <c r="A25" t="s">
        <v>198</v>
      </c>
      <c r="B25">
        <v>65</v>
      </c>
      <c r="C25">
        <v>70</v>
      </c>
      <c r="D25">
        <v>75</v>
      </c>
    </row>
    <row r="26" spans="1:4" x14ac:dyDescent="0.25">
      <c r="A26" t="s">
        <v>206</v>
      </c>
      <c r="B26">
        <v>20</v>
      </c>
      <c r="C26">
        <v>30</v>
      </c>
      <c r="D26">
        <v>40</v>
      </c>
    </row>
    <row r="27" spans="1:4" x14ac:dyDescent="0.25">
      <c r="A27" t="s">
        <v>207</v>
      </c>
      <c r="B27">
        <v>30</v>
      </c>
      <c r="C27">
        <v>40</v>
      </c>
      <c r="D27">
        <v>50</v>
      </c>
    </row>
    <row r="28" spans="1:4" x14ac:dyDescent="0.25">
      <c r="A28" t="s">
        <v>208</v>
      </c>
      <c r="B28">
        <v>50</v>
      </c>
      <c r="C28">
        <v>55</v>
      </c>
      <c r="D28">
        <v>65</v>
      </c>
    </row>
    <row r="29" spans="1:4" x14ac:dyDescent="0.25">
      <c r="A29" t="s">
        <v>209</v>
      </c>
      <c r="B29">
        <v>60</v>
      </c>
      <c r="C29">
        <v>65</v>
      </c>
      <c r="D29">
        <v>75</v>
      </c>
    </row>
    <row r="30" spans="1:4" x14ac:dyDescent="0.25">
      <c r="A30" t="s">
        <v>210</v>
      </c>
      <c r="B30">
        <v>70</v>
      </c>
      <c r="C30">
        <v>75</v>
      </c>
      <c r="D30">
        <v>80</v>
      </c>
    </row>
    <row r="31" spans="1:4" x14ac:dyDescent="0.25">
      <c r="A31" t="s">
        <v>199</v>
      </c>
      <c r="B31">
        <v>35</v>
      </c>
      <c r="C31">
        <v>40</v>
      </c>
      <c r="D31">
        <v>45</v>
      </c>
    </row>
    <row r="32" spans="1:4" x14ac:dyDescent="0.25">
      <c r="A32" t="s">
        <v>200</v>
      </c>
      <c r="B32">
        <v>40</v>
      </c>
      <c r="C32">
        <v>45</v>
      </c>
      <c r="D32">
        <v>55</v>
      </c>
    </row>
    <row r="33" spans="1:8" x14ac:dyDescent="0.25">
      <c r="A33" t="s">
        <v>201</v>
      </c>
      <c r="B33">
        <v>60</v>
      </c>
      <c r="C33">
        <v>70</v>
      </c>
      <c r="D33">
        <v>75</v>
      </c>
    </row>
    <row r="34" spans="1:8" x14ac:dyDescent="0.25">
      <c r="A34" t="s">
        <v>211</v>
      </c>
      <c r="B34">
        <v>70</v>
      </c>
      <c r="C34">
        <v>75</v>
      </c>
      <c r="D34">
        <v>80</v>
      </c>
    </row>
    <row r="35" spans="1:8" x14ac:dyDescent="0.25">
      <c r="A35" t="s">
        <v>202</v>
      </c>
      <c r="B35">
        <v>80</v>
      </c>
      <c r="C35">
        <v>85</v>
      </c>
      <c r="D35">
        <v>90</v>
      </c>
    </row>
    <row r="37" spans="1:8" x14ac:dyDescent="0.25">
      <c r="A37" s="34" t="s">
        <v>181</v>
      </c>
      <c r="B37" s="32"/>
      <c r="C37" s="32"/>
      <c r="D37" s="32"/>
      <c r="E37" s="32"/>
      <c r="F37" s="32"/>
      <c r="G37" s="32"/>
      <c r="H37" s="32"/>
    </row>
    <row r="38" spans="1:8" x14ac:dyDescent="0.25">
      <c r="A38" s="1" t="s">
        <v>82</v>
      </c>
      <c r="B38" t="s">
        <v>177</v>
      </c>
    </row>
    <row r="40" spans="1:8" x14ac:dyDescent="0.25">
      <c r="A40" t="s">
        <v>83</v>
      </c>
      <c r="B40">
        <v>0</v>
      </c>
    </row>
    <row r="41" spans="1:8" x14ac:dyDescent="0.25">
      <c r="A41" t="s">
        <v>84</v>
      </c>
      <c r="B41">
        <v>5</v>
      </c>
    </row>
    <row r="42" spans="1:8" x14ac:dyDescent="0.25">
      <c r="A42" t="s">
        <v>85</v>
      </c>
      <c r="B42">
        <v>15</v>
      </c>
    </row>
    <row r="43" spans="1:8" x14ac:dyDescent="0.25">
      <c r="A43" t="s">
        <v>86</v>
      </c>
      <c r="B43">
        <v>15</v>
      </c>
    </row>
    <row r="45" spans="1:8" x14ac:dyDescent="0.25">
      <c r="A45" s="1" t="s">
        <v>87</v>
      </c>
      <c r="B45" t="s">
        <v>178</v>
      </c>
    </row>
    <row r="47" spans="1:8" x14ac:dyDescent="0.25">
      <c r="A47" t="s">
        <v>238</v>
      </c>
      <c r="B47">
        <v>0</v>
      </c>
    </row>
    <row r="48" spans="1:8" x14ac:dyDescent="0.25">
      <c r="A48" t="s">
        <v>243</v>
      </c>
      <c r="B48">
        <v>10</v>
      </c>
    </row>
    <row r="50" spans="1:7" x14ac:dyDescent="0.25">
      <c r="A50" s="1" t="s">
        <v>88</v>
      </c>
      <c r="B50" t="s">
        <v>179</v>
      </c>
    </row>
    <row r="52" spans="1:7" x14ac:dyDescent="0.25">
      <c r="A52" t="s">
        <v>239</v>
      </c>
      <c r="B52">
        <v>5</v>
      </c>
    </row>
    <row r="53" spans="1:7" x14ac:dyDescent="0.25">
      <c r="A53" t="s">
        <v>240</v>
      </c>
      <c r="B53">
        <v>0</v>
      </c>
    </row>
    <row r="55" spans="1:7" x14ac:dyDescent="0.25">
      <c r="A55" s="1" t="s">
        <v>89</v>
      </c>
      <c r="B55" t="s">
        <v>180</v>
      </c>
    </row>
    <row r="57" spans="1:7" x14ac:dyDescent="0.25">
      <c r="A57" t="s">
        <v>242</v>
      </c>
      <c r="B57">
        <v>10</v>
      </c>
    </row>
    <row r="58" spans="1:7" x14ac:dyDescent="0.25">
      <c r="A58" t="s">
        <v>241</v>
      </c>
      <c r="B58">
        <v>0</v>
      </c>
    </row>
    <row r="60" spans="1:7" x14ac:dyDescent="0.25">
      <c r="A60" s="34" t="s">
        <v>184</v>
      </c>
      <c r="B60" s="32"/>
      <c r="C60" s="32"/>
      <c r="D60" s="32"/>
      <c r="E60" s="32"/>
      <c r="F60" s="32"/>
      <c r="G60" s="32"/>
    </row>
    <row r="61" spans="1:7" x14ac:dyDescent="0.25">
      <c r="A61" s="1" t="s">
        <v>90</v>
      </c>
    </row>
    <row r="63" spans="1:7" x14ac:dyDescent="0.25">
      <c r="A63" t="s">
        <v>318</v>
      </c>
      <c r="B63">
        <v>5</v>
      </c>
    </row>
    <row r="64" spans="1:7" x14ac:dyDescent="0.25">
      <c r="A64" t="s">
        <v>319</v>
      </c>
      <c r="B64">
        <v>0</v>
      </c>
    </row>
    <row r="65" spans="1:2" x14ac:dyDescent="0.25">
      <c r="A65" t="s">
        <v>320</v>
      </c>
      <c r="B65">
        <v>-10</v>
      </c>
    </row>
    <row r="66" spans="1:2" x14ac:dyDescent="0.25">
      <c r="A66" t="s">
        <v>321</v>
      </c>
      <c r="B66">
        <v>0</v>
      </c>
    </row>
    <row r="67" spans="1:2" x14ac:dyDescent="0.25">
      <c r="A67" t="s">
        <v>322</v>
      </c>
      <c r="B67">
        <v>0</v>
      </c>
    </row>
    <row r="68" spans="1:2" x14ac:dyDescent="0.25">
      <c r="A68" t="s">
        <v>323</v>
      </c>
      <c r="B68">
        <v>-20</v>
      </c>
    </row>
    <row r="69" spans="1:2" x14ac:dyDescent="0.25">
      <c r="A69" t="s">
        <v>324</v>
      </c>
      <c r="B69">
        <v>15</v>
      </c>
    </row>
    <row r="70" spans="1:2" x14ac:dyDescent="0.25">
      <c r="A70" t="s">
        <v>86</v>
      </c>
      <c r="B70">
        <v>15</v>
      </c>
    </row>
    <row r="72" spans="1:2" x14ac:dyDescent="0.25">
      <c r="A72" s="1" t="s">
        <v>91</v>
      </c>
    </row>
    <row r="74" spans="1:2" x14ac:dyDescent="0.25">
      <c r="A74" t="s">
        <v>244</v>
      </c>
      <c r="B74">
        <v>5</v>
      </c>
    </row>
    <row r="75" spans="1:2" x14ac:dyDescent="0.25">
      <c r="A75" t="s">
        <v>245</v>
      </c>
      <c r="B75">
        <v>0</v>
      </c>
    </row>
    <row r="76" spans="1:2" x14ac:dyDescent="0.25">
      <c r="A76" t="s">
        <v>246</v>
      </c>
      <c r="B76">
        <v>0</v>
      </c>
    </row>
    <row r="78" spans="1:2" x14ac:dyDescent="0.25">
      <c r="A78" s="1" t="s">
        <v>88</v>
      </c>
    </row>
    <row r="80" spans="1:2" x14ac:dyDescent="0.25">
      <c r="A80" t="s">
        <v>239</v>
      </c>
      <c r="B80">
        <v>5</v>
      </c>
    </row>
    <row r="81" spans="1:3" x14ac:dyDescent="0.25">
      <c r="A81" t="s">
        <v>240</v>
      </c>
      <c r="B81">
        <v>0</v>
      </c>
    </row>
    <row r="83" spans="1:3" x14ac:dyDescent="0.25">
      <c r="A83" s="1" t="s">
        <v>92</v>
      </c>
    </row>
    <row r="85" spans="1:3" x14ac:dyDescent="0.25">
      <c r="A85" t="s">
        <v>248</v>
      </c>
      <c r="B85">
        <v>0</v>
      </c>
    </row>
    <row r="86" spans="1:3" x14ac:dyDescent="0.25">
      <c r="A86" t="s">
        <v>247</v>
      </c>
      <c r="B86">
        <v>5</v>
      </c>
    </row>
    <row r="88" spans="1:3" x14ac:dyDescent="0.25">
      <c r="A88" s="34" t="s">
        <v>183</v>
      </c>
      <c r="B88" s="32"/>
      <c r="C88" s="32"/>
    </row>
    <row r="89" spans="1:3" x14ac:dyDescent="0.25">
      <c r="A89" s="1" t="s">
        <v>94</v>
      </c>
    </row>
    <row r="90" spans="1:3" x14ac:dyDescent="0.25">
      <c r="B90" t="s">
        <v>182</v>
      </c>
    </row>
    <row r="91" spans="1:3" x14ac:dyDescent="0.25">
      <c r="A91" s="10" t="s">
        <v>235</v>
      </c>
      <c r="B91">
        <v>0</v>
      </c>
    </row>
    <row r="92" spans="1:3" x14ac:dyDescent="0.25">
      <c r="A92" s="11" t="s">
        <v>236</v>
      </c>
      <c r="B92">
        <v>-5</v>
      </c>
    </row>
    <row r="93" spans="1:3" x14ac:dyDescent="0.25">
      <c r="A93" s="10" t="s">
        <v>237</v>
      </c>
      <c r="B93">
        <v>-10</v>
      </c>
    </row>
    <row r="95" spans="1:3" x14ac:dyDescent="0.25">
      <c r="A95" s="33" t="s">
        <v>167</v>
      </c>
      <c r="B95" s="32"/>
      <c r="C95" s="32"/>
    </row>
    <row r="96" spans="1:3" x14ac:dyDescent="0.25">
      <c r="A96" s="28"/>
    </row>
    <row r="97" spans="1:2" x14ac:dyDescent="0.25">
      <c r="A97" s="28">
        <v>-100</v>
      </c>
      <c r="B97" t="s">
        <v>173</v>
      </c>
    </row>
    <row r="98" spans="1:2" x14ac:dyDescent="0.25">
      <c r="A98" s="28">
        <v>19</v>
      </c>
      <c r="B98" t="s">
        <v>172</v>
      </c>
    </row>
    <row r="99" spans="1:2" x14ac:dyDescent="0.25">
      <c r="A99" s="28">
        <v>37</v>
      </c>
      <c r="B99" t="s">
        <v>171</v>
      </c>
    </row>
    <row r="100" spans="1:2" x14ac:dyDescent="0.25">
      <c r="A100" s="28">
        <v>55</v>
      </c>
      <c r="B100" t="s">
        <v>170</v>
      </c>
    </row>
    <row r="101" spans="1:2" x14ac:dyDescent="0.25">
      <c r="A101" s="28">
        <v>74</v>
      </c>
      <c r="B101" t="s">
        <v>169</v>
      </c>
    </row>
    <row r="102" spans="1:2" x14ac:dyDescent="0.25">
      <c r="A102" s="28">
        <v>93</v>
      </c>
      <c r="B102" t="s">
        <v>168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6"/>
  <sheetViews>
    <sheetView topLeftCell="A76" workbookViewId="0">
      <selection activeCell="F103" sqref="F103"/>
    </sheetView>
  </sheetViews>
  <sheetFormatPr defaultRowHeight="15" x14ac:dyDescent="0.25"/>
  <cols>
    <col min="1" max="3" width="31.42578125" customWidth="1"/>
    <col min="4" max="4" width="31.7109375" customWidth="1"/>
  </cols>
  <sheetData>
    <row r="1" spans="1:1" x14ac:dyDescent="0.25">
      <c r="A1" s="1" t="s">
        <v>410</v>
      </c>
    </row>
    <row r="22" spans="1:4" x14ac:dyDescent="0.25">
      <c r="A22" s="1" t="s">
        <v>5</v>
      </c>
      <c r="C22" s="61" t="s">
        <v>411</v>
      </c>
      <c r="D22" s="2"/>
    </row>
    <row r="23" spans="1:4" x14ac:dyDescent="0.25">
      <c r="A23" s="1" t="s">
        <v>6</v>
      </c>
      <c r="C23" s="61" t="s">
        <v>412</v>
      </c>
      <c r="D23" s="2"/>
    </row>
    <row r="24" spans="1:4" x14ac:dyDescent="0.25">
      <c r="A24" s="1" t="s">
        <v>7</v>
      </c>
      <c r="C24" s="62">
        <v>43067</v>
      </c>
      <c r="D24" s="2"/>
    </row>
    <row r="25" spans="1:4" x14ac:dyDescent="0.25">
      <c r="A25" s="1" t="s">
        <v>8</v>
      </c>
      <c r="C25" s="61" t="s">
        <v>175</v>
      </c>
      <c r="D25" s="2"/>
    </row>
    <row r="26" spans="1:4" x14ac:dyDescent="0.25">
      <c r="A26" s="1" t="s">
        <v>9</v>
      </c>
      <c r="C26" s="61">
        <v>2017</v>
      </c>
      <c r="D26" s="2"/>
    </row>
    <row r="28" spans="1:4" x14ac:dyDescent="0.25">
      <c r="A28" t="s">
        <v>12</v>
      </c>
    </row>
    <row r="29" spans="1:4" x14ac:dyDescent="0.25">
      <c r="B29" t="s">
        <v>10</v>
      </c>
      <c r="C29" s="61" t="s">
        <v>413</v>
      </c>
    </row>
    <row r="30" spans="1:4" x14ac:dyDescent="0.25">
      <c r="B30" t="s">
        <v>217</v>
      </c>
      <c r="C30" s="61" t="s">
        <v>414</v>
      </c>
    </row>
    <row r="31" spans="1:4" x14ac:dyDescent="0.25">
      <c r="B31" t="s">
        <v>218</v>
      </c>
      <c r="C31" s="61" t="s">
        <v>413</v>
      </c>
    </row>
    <row r="32" spans="1:4" x14ac:dyDescent="0.25">
      <c r="B32" t="s">
        <v>11</v>
      </c>
      <c r="C32" s="61" t="s">
        <v>414</v>
      </c>
    </row>
    <row r="34" spans="1:10" s="5" customFormat="1" ht="18.75" x14ac:dyDescent="0.3">
      <c r="A34" s="6" t="s">
        <v>24</v>
      </c>
      <c r="B34" s="7"/>
      <c r="C34" s="7"/>
      <c r="D34" s="7"/>
      <c r="E34" s="9"/>
      <c r="F34" s="9"/>
      <c r="G34" s="9"/>
      <c r="H34" s="9"/>
      <c r="I34" s="9"/>
      <c r="J34" s="9"/>
    </row>
    <row r="35" spans="1:10" x14ac:dyDescent="0.25">
      <c r="A35" s="1" t="s">
        <v>13</v>
      </c>
    </row>
    <row r="37" spans="1:10" x14ac:dyDescent="0.25">
      <c r="A37" t="s">
        <v>22</v>
      </c>
    </row>
    <row r="38" spans="1:10" x14ac:dyDescent="0.25">
      <c r="A38" t="s">
        <v>26</v>
      </c>
      <c r="B38" t="s">
        <v>219</v>
      </c>
      <c r="C38" t="s">
        <v>220</v>
      </c>
      <c r="D38" t="s">
        <v>28</v>
      </c>
    </row>
    <row r="39" spans="1:10" x14ac:dyDescent="0.25">
      <c r="A39" s="61" t="s">
        <v>224</v>
      </c>
      <c r="B39" s="61" t="s">
        <v>223</v>
      </c>
      <c r="C39" s="61" t="s">
        <v>223</v>
      </c>
      <c r="D39" s="61" t="s">
        <v>222</v>
      </c>
    </row>
    <row r="41" spans="1:10" x14ac:dyDescent="0.25">
      <c r="A41" t="s">
        <v>29</v>
      </c>
    </row>
    <row r="42" spans="1:10" x14ac:dyDescent="0.25">
      <c r="A42" t="s">
        <v>26</v>
      </c>
      <c r="B42" t="s">
        <v>219</v>
      </c>
      <c r="C42" t="s">
        <v>27</v>
      </c>
      <c r="D42" t="s">
        <v>28</v>
      </c>
    </row>
    <row r="43" spans="1:10" x14ac:dyDescent="0.25">
      <c r="A43" s="61" t="s">
        <v>265</v>
      </c>
      <c r="B43" s="61" t="s">
        <v>265</v>
      </c>
      <c r="C43" s="61" t="s">
        <v>265</v>
      </c>
      <c r="D43" s="61" t="s">
        <v>265</v>
      </c>
    </row>
    <row r="45" spans="1:10" x14ac:dyDescent="0.25">
      <c r="A45" s="1" t="s">
        <v>14</v>
      </c>
    </row>
    <row r="47" spans="1:10" x14ac:dyDescent="0.25">
      <c r="A47" t="s">
        <v>144</v>
      </c>
      <c r="E47" s="2"/>
    </row>
    <row r="48" spans="1:10" x14ac:dyDescent="0.25">
      <c r="A48" s="63" t="s">
        <v>268</v>
      </c>
      <c r="B48" s="63" t="s">
        <v>268</v>
      </c>
      <c r="C48" s="63" t="s">
        <v>268</v>
      </c>
      <c r="D48" s="63" t="s">
        <v>268</v>
      </c>
      <c r="E48" s="2"/>
    </row>
    <row r="49" spans="1:4" x14ac:dyDescent="0.25">
      <c r="A49" s="63" t="s">
        <v>281</v>
      </c>
      <c r="B49" s="63" t="s">
        <v>281</v>
      </c>
      <c r="C49" s="63" t="s">
        <v>281</v>
      </c>
      <c r="D49" s="63" t="s">
        <v>281</v>
      </c>
    </row>
    <row r="50" spans="1:4" x14ac:dyDescent="0.25">
      <c r="C50" s="2"/>
    </row>
    <row r="51" spans="1:4" x14ac:dyDescent="0.25">
      <c r="A51" s="1" t="s">
        <v>23</v>
      </c>
      <c r="C51" s="2"/>
    </row>
    <row r="52" spans="1:4" x14ac:dyDescent="0.25">
      <c r="C52" s="2"/>
    </row>
    <row r="53" spans="1:4" x14ac:dyDescent="0.25">
      <c r="A53" t="s">
        <v>30</v>
      </c>
      <c r="C53" s="2"/>
    </row>
    <row r="54" spans="1:4" x14ac:dyDescent="0.25">
      <c r="A54" t="s">
        <v>26</v>
      </c>
      <c r="B54" t="s">
        <v>219</v>
      </c>
      <c r="C54" t="s">
        <v>220</v>
      </c>
      <c r="D54" t="s">
        <v>28</v>
      </c>
    </row>
    <row r="55" spans="1:4" x14ac:dyDescent="0.25">
      <c r="A55" s="61" t="s">
        <v>58</v>
      </c>
      <c r="B55" s="61" t="s">
        <v>58</v>
      </c>
      <c r="C55" s="61" t="s">
        <v>58</v>
      </c>
      <c r="D55" s="61" t="s">
        <v>58</v>
      </c>
    </row>
    <row r="56" spans="1:4" x14ac:dyDescent="0.25">
      <c r="C56" s="2"/>
    </row>
    <row r="57" spans="1:4" x14ac:dyDescent="0.25">
      <c r="A57" s="1" t="s">
        <v>15</v>
      </c>
    </row>
    <row r="59" spans="1:4" x14ac:dyDescent="0.25">
      <c r="A59" t="s">
        <v>44</v>
      </c>
    </row>
    <row r="60" spans="1:4" x14ac:dyDescent="0.25">
      <c r="A60" t="s">
        <v>291</v>
      </c>
      <c r="B60" t="s">
        <v>292</v>
      </c>
      <c r="C60" t="s">
        <v>293</v>
      </c>
      <c r="D60" t="s">
        <v>294</v>
      </c>
    </row>
    <row r="61" spans="1:4" x14ac:dyDescent="0.25">
      <c r="A61" s="63" t="s">
        <v>101</v>
      </c>
      <c r="B61" s="63" t="s">
        <v>101</v>
      </c>
      <c r="C61" s="63" t="s">
        <v>101</v>
      </c>
      <c r="D61" s="63" t="s">
        <v>101</v>
      </c>
    </row>
    <row r="62" spans="1:4" x14ac:dyDescent="0.25">
      <c r="A62" s="2"/>
      <c r="B62" s="2"/>
      <c r="C62" s="2"/>
      <c r="D62" s="2"/>
    </row>
    <row r="63" spans="1:4" x14ac:dyDescent="0.25">
      <c r="A63" s="2" t="s">
        <v>176</v>
      </c>
      <c r="B63" s="2"/>
      <c r="C63" s="2"/>
      <c r="D63" s="2"/>
    </row>
    <row r="64" spans="1:4" x14ac:dyDescent="0.25">
      <c r="A64" t="s">
        <v>26</v>
      </c>
      <c r="B64" t="s">
        <v>219</v>
      </c>
      <c r="C64" t="s">
        <v>220</v>
      </c>
      <c r="D64" t="s">
        <v>28</v>
      </c>
    </row>
    <row r="65" spans="1:4" x14ac:dyDescent="0.25">
      <c r="A65" s="61" t="s">
        <v>259</v>
      </c>
      <c r="B65" s="61" t="s">
        <v>259</v>
      </c>
      <c r="C65" s="61" t="s">
        <v>259</v>
      </c>
      <c r="D65" s="61" t="s">
        <v>259</v>
      </c>
    </row>
    <row r="66" spans="1:4" s="2" customFormat="1" x14ac:dyDescent="0.25"/>
    <row r="67" spans="1:4" x14ac:dyDescent="0.25">
      <c r="A67" s="3" t="s">
        <v>31</v>
      </c>
    </row>
    <row r="68" spans="1:4" x14ac:dyDescent="0.25">
      <c r="A68" t="s">
        <v>26</v>
      </c>
      <c r="B68" t="s">
        <v>219</v>
      </c>
      <c r="C68" t="s">
        <v>220</v>
      </c>
      <c r="D68" t="s">
        <v>28</v>
      </c>
    </row>
    <row r="69" spans="1:4" x14ac:dyDescent="0.25">
      <c r="A69" s="61" t="s">
        <v>261</v>
      </c>
      <c r="B69" s="61" t="s">
        <v>261</v>
      </c>
      <c r="C69" s="61" t="s">
        <v>261</v>
      </c>
      <c r="D69" s="61" t="s">
        <v>261</v>
      </c>
    </row>
    <row r="71" spans="1:4" x14ac:dyDescent="0.25">
      <c r="A71" s="1" t="s">
        <v>32</v>
      </c>
    </row>
    <row r="73" spans="1:4" x14ac:dyDescent="0.25">
      <c r="A73" t="s">
        <v>45</v>
      </c>
    </row>
    <row r="74" spans="1:4" x14ac:dyDescent="0.25">
      <c r="A74" t="s">
        <v>291</v>
      </c>
      <c r="B74" t="s">
        <v>292</v>
      </c>
      <c r="C74" t="s">
        <v>293</v>
      </c>
      <c r="D74" t="s">
        <v>294</v>
      </c>
    </row>
    <row r="75" spans="1:4" x14ac:dyDescent="0.25">
      <c r="A75" s="63" t="s">
        <v>98</v>
      </c>
      <c r="B75" s="63" t="s">
        <v>98</v>
      </c>
      <c r="C75" s="63" t="s">
        <v>98</v>
      </c>
      <c r="D75" s="63" t="s">
        <v>101</v>
      </c>
    </row>
    <row r="76" spans="1:4" x14ac:dyDescent="0.25">
      <c r="A76" s="2"/>
      <c r="B76" s="2"/>
      <c r="C76" s="2"/>
      <c r="D76" s="2"/>
    </row>
    <row r="77" spans="1:4" x14ac:dyDescent="0.25">
      <c r="A77" s="2" t="s">
        <v>33</v>
      </c>
      <c r="B77" s="2"/>
      <c r="C77" s="2"/>
      <c r="D77" s="2"/>
    </row>
    <row r="78" spans="1:4" x14ac:dyDescent="0.25">
      <c r="A78" t="s">
        <v>26</v>
      </c>
      <c r="B78" t="s">
        <v>219</v>
      </c>
      <c r="C78" t="s">
        <v>220</v>
      </c>
      <c r="D78" t="s">
        <v>28</v>
      </c>
    </row>
    <row r="79" spans="1:4" x14ac:dyDescent="0.25">
      <c r="A79" s="61" t="s">
        <v>255</v>
      </c>
      <c r="B79" s="61" t="s">
        <v>255</v>
      </c>
      <c r="C79" s="61" t="s">
        <v>255</v>
      </c>
      <c r="D79" s="61" t="s">
        <v>255</v>
      </c>
    </row>
    <row r="80" spans="1:4" s="2" customFormat="1" x14ac:dyDescent="0.25"/>
    <row r="81" spans="1:5" s="2" customFormat="1" x14ac:dyDescent="0.25">
      <c r="A81" s="4" t="s">
        <v>34</v>
      </c>
    </row>
    <row r="82" spans="1:5" s="2" customFormat="1" x14ac:dyDescent="0.25"/>
    <row r="83" spans="1:5" s="2" customFormat="1" x14ac:dyDescent="0.25">
      <c r="A83" s="2" t="s">
        <v>46</v>
      </c>
    </row>
    <row r="84" spans="1:5" s="2" customFormat="1" x14ac:dyDescent="0.25">
      <c r="A84" t="s">
        <v>26</v>
      </c>
      <c r="B84" t="s">
        <v>219</v>
      </c>
      <c r="C84" t="s">
        <v>220</v>
      </c>
      <c r="D84" t="s">
        <v>28</v>
      </c>
      <c r="E84"/>
    </row>
    <row r="85" spans="1:5" s="2" customFormat="1" x14ac:dyDescent="0.25">
      <c r="A85" s="63" t="s">
        <v>67</v>
      </c>
      <c r="B85" s="63" t="s">
        <v>67</v>
      </c>
      <c r="C85" s="63" t="s">
        <v>67</v>
      </c>
      <c r="D85" s="63" t="s">
        <v>67</v>
      </c>
      <c r="E85"/>
    </row>
    <row r="86" spans="1:5" s="2" customFormat="1" x14ac:dyDescent="0.25"/>
    <row r="87" spans="1:5" x14ac:dyDescent="0.25">
      <c r="A87" s="1" t="s">
        <v>16</v>
      </c>
    </row>
    <row r="89" spans="1:5" x14ac:dyDescent="0.25">
      <c r="A89" t="s">
        <v>35</v>
      </c>
      <c r="C89" s="61" t="s">
        <v>362</v>
      </c>
    </row>
    <row r="90" spans="1:5" x14ac:dyDescent="0.25">
      <c r="A90" s="2"/>
      <c r="B90" s="2"/>
      <c r="C90" s="2"/>
      <c r="D90" s="2"/>
    </row>
    <row r="91" spans="1:5" x14ac:dyDescent="0.25">
      <c r="A91" t="s">
        <v>36</v>
      </c>
    </row>
    <row r="92" spans="1:5" x14ac:dyDescent="0.25">
      <c r="A92" t="s">
        <v>26</v>
      </c>
      <c r="B92" t="s">
        <v>219</v>
      </c>
      <c r="C92" t="s">
        <v>220</v>
      </c>
      <c r="D92" t="s">
        <v>28</v>
      </c>
    </row>
    <row r="93" spans="1:5" x14ac:dyDescent="0.25">
      <c r="A93" s="61" t="s">
        <v>249</v>
      </c>
      <c r="B93" s="61" t="s">
        <v>249</v>
      </c>
      <c r="C93" s="61" t="s">
        <v>249</v>
      </c>
      <c r="D93" s="61" t="s">
        <v>249</v>
      </c>
    </row>
    <row r="94" spans="1:5" x14ac:dyDescent="0.25">
      <c r="A94" s="2"/>
      <c r="B94" s="2"/>
      <c r="C94" s="2"/>
      <c r="D94" s="2"/>
      <c r="E94" s="2"/>
    </row>
    <row r="95" spans="1:5" x14ac:dyDescent="0.25">
      <c r="A95" s="2" t="s">
        <v>37</v>
      </c>
      <c r="B95" s="2"/>
      <c r="C95" s="2"/>
      <c r="D95" s="2"/>
    </row>
    <row r="96" spans="1:5" x14ac:dyDescent="0.25">
      <c r="A96" t="s">
        <v>26</v>
      </c>
      <c r="B96" t="s">
        <v>219</v>
      </c>
      <c r="C96" t="s">
        <v>220</v>
      </c>
      <c r="D96" t="s">
        <v>28</v>
      </c>
    </row>
    <row r="97" spans="1:5" x14ac:dyDescent="0.25">
      <c r="A97" s="61" t="s">
        <v>254</v>
      </c>
      <c r="B97" s="61" t="s">
        <v>254</v>
      </c>
      <c r="C97" s="61" t="s">
        <v>254</v>
      </c>
      <c r="D97" s="61" t="s">
        <v>254</v>
      </c>
    </row>
    <row r="99" spans="1:5" x14ac:dyDescent="0.25">
      <c r="A99" s="1" t="s">
        <v>38</v>
      </c>
    </row>
    <row r="101" spans="1:5" x14ac:dyDescent="0.25">
      <c r="A101" t="s">
        <v>39</v>
      </c>
    </row>
    <row r="102" spans="1:5" x14ac:dyDescent="0.25">
      <c r="A102" t="s">
        <v>26</v>
      </c>
      <c r="B102" t="s">
        <v>219</v>
      </c>
      <c r="C102" t="s">
        <v>220</v>
      </c>
      <c r="D102" t="s">
        <v>28</v>
      </c>
    </row>
    <row r="103" spans="1:5" x14ac:dyDescent="0.25">
      <c r="A103" s="61" t="s">
        <v>232</v>
      </c>
      <c r="B103" s="61" t="s">
        <v>232</v>
      </c>
      <c r="C103" s="61" t="s">
        <v>231</v>
      </c>
      <c r="D103" s="61" t="s">
        <v>230</v>
      </c>
    </row>
    <row r="104" spans="1:5" s="2" customFormat="1" x14ac:dyDescent="0.25"/>
    <row r="105" spans="1:5" s="2" customFormat="1" x14ac:dyDescent="0.25">
      <c r="A105" s="2" t="s">
        <v>163</v>
      </c>
    </row>
    <row r="106" spans="1:5" s="2" customFormat="1" x14ac:dyDescent="0.25">
      <c r="A106" t="s">
        <v>26</v>
      </c>
      <c r="B106" t="s">
        <v>219</v>
      </c>
      <c r="C106" t="s">
        <v>220</v>
      </c>
      <c r="D106" t="s">
        <v>28</v>
      </c>
      <c r="E106"/>
    </row>
    <row r="107" spans="1:5" x14ac:dyDescent="0.25">
      <c r="A107" s="63"/>
      <c r="B107" s="63"/>
      <c r="C107" s="63"/>
      <c r="D107" s="63"/>
    </row>
    <row r="108" spans="1:5" x14ac:dyDescent="0.25">
      <c r="A108" s="1" t="s">
        <v>17</v>
      </c>
    </row>
    <row r="110" spans="1:5" x14ac:dyDescent="0.25">
      <c r="A110" t="s">
        <v>40</v>
      </c>
    </row>
    <row r="111" spans="1:5" x14ac:dyDescent="0.25">
      <c r="A111" t="s">
        <v>26</v>
      </c>
      <c r="B111" t="s">
        <v>219</v>
      </c>
      <c r="C111" t="s">
        <v>220</v>
      </c>
      <c r="D111" t="s">
        <v>28</v>
      </c>
    </row>
    <row r="112" spans="1:5" x14ac:dyDescent="0.25">
      <c r="A112" s="61" t="s">
        <v>77</v>
      </c>
      <c r="B112" s="61" t="s">
        <v>77</v>
      </c>
      <c r="C112" s="61" t="s">
        <v>77</v>
      </c>
      <c r="D112" s="61" t="s">
        <v>77</v>
      </c>
    </row>
    <row r="114" spans="1:10" ht="15.75" x14ac:dyDescent="0.25">
      <c r="A114" s="12"/>
      <c r="B114" s="13"/>
      <c r="C114" s="13"/>
      <c r="D114" s="13"/>
      <c r="E114" s="2"/>
      <c r="F114" s="2"/>
      <c r="G114" s="2"/>
      <c r="H114" s="2"/>
      <c r="I114" s="2"/>
      <c r="J114" s="2"/>
    </row>
    <row r="115" spans="1:10" ht="18.75" x14ac:dyDescent="0.3">
      <c r="A115" s="6" t="s">
        <v>25</v>
      </c>
      <c r="B115" s="8"/>
      <c r="C115" s="8"/>
      <c r="D115" s="8"/>
      <c r="E115" s="2"/>
      <c r="F115" s="2"/>
      <c r="G115" s="2"/>
      <c r="H115" s="2"/>
      <c r="I115" s="2"/>
      <c r="J115" s="2"/>
    </row>
    <row r="116" spans="1:10" x14ac:dyDescent="0.25">
      <c r="A116" s="1" t="s">
        <v>18</v>
      </c>
    </row>
    <row r="118" spans="1:10" x14ac:dyDescent="0.25">
      <c r="A118" t="s">
        <v>41</v>
      </c>
    </row>
    <row r="119" spans="1:10" x14ac:dyDescent="0.25">
      <c r="A119" t="s">
        <v>26</v>
      </c>
      <c r="B119" t="s">
        <v>219</v>
      </c>
      <c r="C119" t="s">
        <v>220</v>
      </c>
      <c r="D119" t="s">
        <v>28</v>
      </c>
    </row>
    <row r="120" spans="1:10" x14ac:dyDescent="0.25">
      <c r="A120" s="61" t="s">
        <v>215</v>
      </c>
      <c r="B120" s="61" t="s">
        <v>215</v>
      </c>
      <c r="C120" s="61" t="s">
        <v>215</v>
      </c>
      <c r="D120" s="61" t="s">
        <v>215</v>
      </c>
    </row>
    <row r="122" spans="1:10" x14ac:dyDescent="0.25">
      <c r="A122" t="s">
        <v>186</v>
      </c>
    </row>
    <row r="123" spans="1:10" x14ac:dyDescent="0.25">
      <c r="A123" t="s">
        <v>26</v>
      </c>
      <c r="B123" t="s">
        <v>219</v>
      </c>
      <c r="C123" t="s">
        <v>220</v>
      </c>
      <c r="D123" t="s">
        <v>28</v>
      </c>
    </row>
    <row r="124" spans="1:10" x14ac:dyDescent="0.25">
      <c r="A124" s="61" t="s">
        <v>195</v>
      </c>
      <c r="B124" s="61" t="s">
        <v>193</v>
      </c>
      <c r="C124" s="61" t="s">
        <v>195</v>
      </c>
      <c r="D124" s="61" t="s">
        <v>189</v>
      </c>
    </row>
    <row r="125" spans="1:10" s="2" customFormat="1" x14ac:dyDescent="0.25"/>
    <row r="126" spans="1:10" x14ac:dyDescent="0.25">
      <c r="A126" s="1" t="s">
        <v>19</v>
      </c>
    </row>
    <row r="127" spans="1:10" x14ac:dyDescent="0.25">
      <c r="A127" s="1"/>
    </row>
    <row r="128" spans="1:10" x14ac:dyDescent="0.25">
      <c r="A128" t="s">
        <v>43</v>
      </c>
    </row>
    <row r="129" spans="1:5" x14ac:dyDescent="0.25">
      <c r="A129" t="s">
        <v>26</v>
      </c>
      <c r="B129" t="s">
        <v>219</v>
      </c>
      <c r="C129" t="s">
        <v>220</v>
      </c>
      <c r="D129" t="s">
        <v>28</v>
      </c>
    </row>
    <row r="130" spans="1:5" x14ac:dyDescent="0.25">
      <c r="A130" s="61" t="s">
        <v>85</v>
      </c>
      <c r="B130" s="61" t="s">
        <v>85</v>
      </c>
      <c r="C130" s="61" t="s">
        <v>85</v>
      </c>
      <c r="D130" s="61" t="s">
        <v>85</v>
      </c>
    </row>
    <row r="131" spans="1:5" s="2" customFormat="1" x14ac:dyDescent="0.25"/>
    <row r="132" spans="1:5" s="2" customFormat="1" x14ac:dyDescent="0.25">
      <c r="A132" t="s">
        <v>42</v>
      </c>
      <c r="B132"/>
      <c r="C132"/>
      <c r="D132"/>
      <c r="E132"/>
    </row>
    <row r="133" spans="1:5" s="2" customFormat="1" x14ac:dyDescent="0.25">
      <c r="A133" t="s">
        <v>26</v>
      </c>
      <c r="B133" t="s">
        <v>219</v>
      </c>
      <c r="C133" t="s">
        <v>220</v>
      </c>
      <c r="D133" t="s">
        <v>28</v>
      </c>
      <c r="E133"/>
    </row>
    <row r="134" spans="1:5" s="2" customFormat="1" x14ac:dyDescent="0.25">
      <c r="A134" s="61" t="s">
        <v>238</v>
      </c>
      <c r="B134" s="61" t="s">
        <v>238</v>
      </c>
      <c r="C134" s="61" t="s">
        <v>238</v>
      </c>
      <c r="D134" s="61" t="s">
        <v>238</v>
      </c>
      <c r="E134"/>
    </row>
    <row r="135" spans="1:5" s="2" customFormat="1" x14ac:dyDescent="0.25"/>
    <row r="136" spans="1:5" s="2" customFormat="1" x14ac:dyDescent="0.25">
      <c r="A136" s="2" t="s">
        <v>47</v>
      </c>
    </row>
    <row r="137" spans="1:5" s="2" customFormat="1" x14ac:dyDescent="0.25">
      <c r="A137" t="s">
        <v>26</v>
      </c>
      <c r="B137" t="s">
        <v>219</v>
      </c>
      <c r="C137" t="s">
        <v>220</v>
      </c>
      <c r="D137" t="s">
        <v>28</v>
      </c>
      <c r="E137"/>
    </row>
    <row r="138" spans="1:5" s="2" customFormat="1" x14ac:dyDescent="0.25">
      <c r="A138" s="61" t="s">
        <v>240</v>
      </c>
      <c r="B138" s="61" t="s">
        <v>240</v>
      </c>
      <c r="C138" s="61" t="s">
        <v>240</v>
      </c>
      <c r="D138" s="61" t="s">
        <v>240</v>
      </c>
      <c r="E138"/>
    </row>
    <row r="139" spans="1:5" s="2" customFormat="1" x14ac:dyDescent="0.25"/>
    <row r="140" spans="1:5" s="2" customFormat="1" x14ac:dyDescent="0.25">
      <c r="A140" s="2" t="s">
        <v>48</v>
      </c>
    </row>
    <row r="141" spans="1:5" s="2" customFormat="1" x14ac:dyDescent="0.25">
      <c r="A141" t="s">
        <v>26</v>
      </c>
      <c r="B141" t="s">
        <v>219</v>
      </c>
      <c r="C141" t="s">
        <v>220</v>
      </c>
      <c r="D141" t="s">
        <v>28</v>
      </c>
      <c r="E141"/>
    </row>
    <row r="142" spans="1:5" s="2" customFormat="1" x14ac:dyDescent="0.25">
      <c r="A142" s="61" t="s">
        <v>241</v>
      </c>
      <c r="B142" s="61" t="s">
        <v>241</v>
      </c>
      <c r="C142" s="61" t="s">
        <v>241</v>
      </c>
      <c r="D142" s="61" t="s">
        <v>241</v>
      </c>
      <c r="E142"/>
    </row>
    <row r="143" spans="1:5" s="2" customFormat="1" x14ac:dyDescent="0.25"/>
    <row r="144" spans="1:5" x14ac:dyDescent="0.25">
      <c r="A144" s="1" t="s">
        <v>20</v>
      </c>
    </row>
    <row r="145" spans="1:7" x14ac:dyDescent="0.25">
      <c r="A145" s="1"/>
    </row>
    <row r="146" spans="1:7" x14ac:dyDescent="0.25">
      <c r="A146" t="s">
        <v>53</v>
      </c>
    </row>
    <row r="147" spans="1:7" x14ac:dyDescent="0.25">
      <c r="A147" t="s">
        <v>26</v>
      </c>
      <c r="B147" t="s">
        <v>219</v>
      </c>
      <c r="C147" t="s">
        <v>220</v>
      </c>
      <c r="D147" t="s">
        <v>28</v>
      </c>
    </row>
    <row r="148" spans="1:7" x14ac:dyDescent="0.25">
      <c r="A148" s="63" t="s">
        <v>320</v>
      </c>
      <c r="B148" s="63" t="s">
        <v>318</v>
      </c>
      <c r="C148" s="63" t="s">
        <v>318</v>
      </c>
      <c r="D148" s="63" t="s">
        <v>318</v>
      </c>
    </row>
    <row r="149" spans="1:7" x14ac:dyDescent="0.25">
      <c r="A149" s="1"/>
    </row>
    <row r="150" spans="1:7" x14ac:dyDescent="0.25">
      <c r="A150" t="s">
        <v>51</v>
      </c>
      <c r="F150" s="2"/>
      <c r="G150" s="2"/>
    </row>
    <row r="151" spans="1:7" x14ac:dyDescent="0.25">
      <c r="A151" t="s">
        <v>26</v>
      </c>
      <c r="B151" t="s">
        <v>219</v>
      </c>
      <c r="C151" t="s">
        <v>220</v>
      </c>
      <c r="D151" t="s">
        <v>28</v>
      </c>
      <c r="F151" s="2"/>
      <c r="G151" s="2"/>
    </row>
    <row r="152" spans="1:7" x14ac:dyDescent="0.25">
      <c r="A152" s="61" t="s">
        <v>245</v>
      </c>
      <c r="B152" s="61" t="s">
        <v>246</v>
      </c>
      <c r="C152" s="61" t="s">
        <v>246</v>
      </c>
      <c r="D152" s="61" t="s">
        <v>246</v>
      </c>
      <c r="F152" s="2"/>
      <c r="G152" s="2"/>
    </row>
    <row r="153" spans="1:7" x14ac:dyDescent="0.25">
      <c r="A153" s="2"/>
      <c r="B153" s="2"/>
      <c r="C153" s="2"/>
      <c r="D153" s="2"/>
      <c r="E153" s="2"/>
      <c r="F153" s="2"/>
      <c r="G153" s="2"/>
    </row>
    <row r="154" spans="1:7" x14ac:dyDescent="0.25">
      <c r="A154" s="2" t="s">
        <v>49</v>
      </c>
      <c r="B154" s="2"/>
      <c r="C154" s="2"/>
      <c r="D154" s="2"/>
      <c r="E154" s="2"/>
      <c r="F154" s="2"/>
      <c r="G154" s="2"/>
    </row>
    <row r="155" spans="1:7" x14ac:dyDescent="0.25">
      <c r="A155" t="s">
        <v>26</v>
      </c>
      <c r="B155" t="s">
        <v>219</v>
      </c>
      <c r="C155" t="s">
        <v>220</v>
      </c>
      <c r="D155" t="s">
        <v>28</v>
      </c>
      <c r="F155" s="2"/>
      <c r="G155" s="2"/>
    </row>
    <row r="156" spans="1:7" x14ac:dyDescent="0.25">
      <c r="A156" s="61" t="s">
        <v>240</v>
      </c>
      <c r="B156" s="61" t="s">
        <v>240</v>
      </c>
      <c r="C156" s="61" t="s">
        <v>240</v>
      </c>
      <c r="D156" s="61" t="s">
        <v>240</v>
      </c>
      <c r="F156" s="2"/>
      <c r="G156" s="2"/>
    </row>
    <row r="157" spans="1:7" x14ac:dyDescent="0.25">
      <c r="A157" s="2"/>
      <c r="B157" s="2"/>
      <c r="C157" s="2"/>
      <c r="D157" s="2"/>
      <c r="E157" s="2"/>
      <c r="F157" s="2"/>
      <c r="G157" s="2"/>
    </row>
    <row r="158" spans="1:7" x14ac:dyDescent="0.25">
      <c r="A158" s="2" t="s">
        <v>50</v>
      </c>
      <c r="B158" s="2"/>
      <c r="C158" s="2"/>
      <c r="D158" s="2"/>
      <c r="E158" s="2"/>
      <c r="F158" s="2"/>
      <c r="G158" s="2"/>
    </row>
    <row r="159" spans="1:7" x14ac:dyDescent="0.25">
      <c r="A159" t="s">
        <v>26</v>
      </c>
      <c r="B159" t="s">
        <v>219</v>
      </c>
      <c r="C159" t="s">
        <v>220</v>
      </c>
      <c r="D159" t="s">
        <v>28</v>
      </c>
      <c r="F159" s="2"/>
      <c r="G159" s="2"/>
    </row>
    <row r="160" spans="1:7" x14ac:dyDescent="0.25">
      <c r="A160" s="61" t="s">
        <v>248</v>
      </c>
      <c r="B160" s="61" t="s">
        <v>248</v>
      </c>
      <c r="C160" s="61" t="s">
        <v>248</v>
      </c>
      <c r="D160" s="61" t="s">
        <v>248</v>
      </c>
      <c r="F160" s="2"/>
      <c r="G160" s="2"/>
    </row>
    <row r="161" spans="1:4" s="2" customFormat="1" x14ac:dyDescent="0.25"/>
    <row r="162" spans="1:4" x14ac:dyDescent="0.25">
      <c r="A162" s="1" t="s">
        <v>21</v>
      </c>
    </row>
    <row r="164" spans="1:4" x14ac:dyDescent="0.25">
      <c r="A164" t="s">
        <v>52</v>
      </c>
    </row>
    <row r="165" spans="1:4" x14ac:dyDescent="0.25">
      <c r="A165" t="s">
        <v>26</v>
      </c>
      <c r="B165" t="s">
        <v>219</v>
      </c>
      <c r="C165" t="s">
        <v>220</v>
      </c>
      <c r="D165" t="s">
        <v>28</v>
      </c>
    </row>
    <row r="166" spans="1:4" x14ac:dyDescent="0.25">
      <c r="A166" s="61" t="s">
        <v>235</v>
      </c>
      <c r="B166" s="61" t="s">
        <v>236</v>
      </c>
      <c r="C166" s="61" t="s">
        <v>235</v>
      </c>
      <c r="D166" s="61" t="s">
        <v>235</v>
      </c>
    </row>
  </sheetData>
  <dataValidations count="28">
    <dataValidation type="list" allowBlank="1" sqref="A49:D49">
      <formula1>Island2TrafficControl</formula1>
    </dataValidation>
    <dataValidation type="list" allowBlank="1" sqref="A166:D166">
      <formula1>BikeTotalLaneCrossed</formula1>
    </dataValidation>
    <dataValidation type="list" allowBlank="1" sqref="A160:D160">
      <formula1>BikeRTOR</formula1>
    </dataValidation>
    <dataValidation type="list" allowBlank="1" sqref="A138:D138">
      <formula1>LeftGreenPaint</formula1>
    </dataValidation>
    <dataValidation type="list" allowBlank="1" sqref="A152:D152">
      <formula1>RtSharedMarking</formula1>
    </dataValidation>
    <dataValidation type="list" allowBlank="1" sqref="A148:D148">
      <formula1>BikeRightTurnConflict</formula1>
    </dataValidation>
    <dataValidation type="list" allowBlank="1" sqref="A142:D142">
      <formula1>TwoStageBox</formula1>
    </dataValidation>
    <dataValidation type="list" allowBlank="1" sqref="A156:D156">
      <formula1>RightGreenPaint</formula1>
    </dataValidation>
    <dataValidation type="list" allowBlank="1" sqref="A134:D134">
      <formula1>StopbarLoc</formula1>
    </dataValidation>
    <dataValidation type="list" allowBlank="1" sqref="A130:D130">
      <formula1>BikeLeftTurnConflict</formula1>
    </dataValidation>
    <dataValidation type="list" allowBlank="1" sqref="A124:D124">
      <formula1>ArrivingDepartingFacility</formula1>
    </dataValidation>
    <dataValidation type="list" allowBlank="1" sqref="A120:D120">
      <formula1>PostedSpeed</formula1>
    </dataValidation>
    <dataValidation type="list" allowBlank="1" sqref="A112:D112">
      <formula1>Crosswalk</formula1>
    </dataValidation>
    <dataValidation type="list" allowBlank="1" sqref="A107:D107">
      <formula1>CornerTypeControl</formula1>
    </dataValidation>
    <dataValidation type="list" allowBlank="1" sqref="A103:D103">
      <formula1>EffCornerRadius</formula1>
    </dataValidation>
    <dataValidation type="list" allowBlank="1" sqref="A97:D97">
      <formula1>EarlyPedEnd</formula1>
    </dataValidation>
    <dataValidation type="list" allowBlank="1" sqref="A93:D93">
      <formula1>ExtraCycles</formula1>
    </dataValidation>
    <dataValidation type="list" allowBlank="1" sqref="A85:D85">
      <formula1>PedSignalDisplay</formula1>
    </dataValidation>
    <dataValidation type="list" allowBlank="1" sqref="C89">
      <formula1>CycleLength</formula1>
    </dataValidation>
    <dataValidation type="list" allowBlank="1" sqref="A79:D79">
      <formula1>PedRTOR</formula1>
    </dataValidation>
    <dataValidation type="list" allowBlank="1" sqref="A75:D75">
      <formula1>PedRightTurnConflict</formula1>
    </dataValidation>
    <dataValidation type="list" allowBlank="1" sqref="A69:D69">
      <formula1>TwoWaytoOneWay</formula1>
    </dataValidation>
    <dataValidation type="list" allowBlank="1" showInputMessage="1" showErrorMessage="1" sqref="A65:D65">
      <formula1>PedLTOR</formula1>
    </dataValidation>
    <dataValidation type="list" allowBlank="1" sqref="A61:D61">
      <formula1>PedLeftTurnConflict</formula1>
    </dataValidation>
    <dataValidation type="list" allowBlank="1" showInputMessage="1" showErrorMessage="1" sqref="A55:D55">
      <formula1>CurbRampQual</formula1>
    </dataValidation>
    <dataValidation type="list" allowBlank="1" sqref="A48:D48">
      <formula1>Island1TrafficControl</formula1>
    </dataValidation>
    <dataValidation type="list" allowBlank="1" sqref="A43:D43">
      <formula1>MedianWidth</formula1>
    </dataValidation>
    <dataValidation type="list" allowBlank="1" sqref="A39:D39">
      <formula1>PedTotalLnCrossed</formula1>
    </dataValidation>
  </dataValidations>
  <pageMargins left="0.25" right="0.25" top="0.75" bottom="0.75" header="0.3" footer="0.3"/>
  <pageSetup orientation="landscape"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0"/>
  <sheetViews>
    <sheetView topLeftCell="A4" workbookViewId="0">
      <selection activeCell="G26" sqref="G26"/>
    </sheetView>
  </sheetViews>
  <sheetFormatPr defaultRowHeight="15" x14ac:dyDescent="0.25"/>
  <cols>
    <col min="1" max="1" width="19.42578125" customWidth="1"/>
    <col min="2" max="2" width="27.28515625" style="14" customWidth="1"/>
    <col min="3" max="3" width="27.42578125" style="14" customWidth="1"/>
    <col min="4" max="4" width="29.140625" style="14" customWidth="1"/>
    <col min="5" max="5" width="26.7109375" style="14" customWidth="1"/>
  </cols>
  <sheetData>
    <row r="1" spans="1:5" x14ac:dyDescent="0.25">
      <c r="A1" s="16" t="s">
        <v>4</v>
      </c>
      <c r="B1" s="17"/>
      <c r="C1" s="17"/>
      <c r="D1" s="17"/>
      <c r="E1" s="17"/>
    </row>
    <row r="3" spans="1:5" x14ac:dyDescent="0.25">
      <c r="A3" s="1" t="s">
        <v>5</v>
      </c>
      <c r="C3" s="44" t="str">
        <f>'Example Input'!C22</f>
        <v>Center &amp; 17th St</v>
      </c>
      <c r="D3" s="15"/>
    </row>
    <row r="4" spans="1:5" x14ac:dyDescent="0.25">
      <c r="A4" s="1" t="s">
        <v>6</v>
      </c>
      <c r="C4" s="44" t="str">
        <f>'Example Input'!C23</f>
        <v>E. N. Gineer</v>
      </c>
      <c r="D4" s="15"/>
    </row>
    <row r="5" spans="1:5" x14ac:dyDescent="0.25">
      <c r="A5" s="1" t="s">
        <v>7</v>
      </c>
      <c r="C5" s="45">
        <f>'Example Input'!C24</f>
        <v>43067</v>
      </c>
      <c r="D5" s="15"/>
    </row>
    <row r="6" spans="1:5" x14ac:dyDescent="0.25">
      <c r="A6" s="1" t="s">
        <v>8</v>
      </c>
      <c r="C6" s="44" t="str">
        <f>'Example Input'!C25</f>
        <v>Existing Conditions</v>
      </c>
      <c r="D6" s="15"/>
    </row>
    <row r="7" spans="1:5" x14ac:dyDescent="0.25">
      <c r="A7" s="1" t="s">
        <v>9</v>
      </c>
      <c r="C7" s="44">
        <f>'Example Input'!C26</f>
        <v>2017</v>
      </c>
      <c r="D7" s="15"/>
    </row>
    <row r="8" spans="1:5" x14ac:dyDescent="0.25">
      <c r="A8" s="1"/>
      <c r="D8" s="15"/>
    </row>
    <row r="9" spans="1:5" x14ac:dyDescent="0.25">
      <c r="A9" s="35"/>
      <c r="B9" s="38"/>
      <c r="C9" s="39" t="s">
        <v>153</v>
      </c>
      <c r="D9" s="40"/>
      <c r="E9" s="41"/>
    </row>
    <row r="10" spans="1:5" x14ac:dyDescent="0.25">
      <c r="A10" s="36" t="s">
        <v>116</v>
      </c>
      <c r="B10" s="37" t="s">
        <v>117</v>
      </c>
      <c r="C10" s="26" t="s">
        <v>119</v>
      </c>
      <c r="D10" s="37" t="s">
        <v>118</v>
      </c>
      <c r="E10" s="37" t="s">
        <v>120</v>
      </c>
    </row>
    <row r="11" spans="1:5" x14ac:dyDescent="0.25">
      <c r="A11" s="35"/>
      <c r="B11" s="43" t="str">
        <f>'Example Input'!C29</f>
        <v>17th St</v>
      </c>
      <c r="C11" s="52" t="str">
        <f>'Example Input'!C30</f>
        <v>Center St</v>
      </c>
      <c r="D11" s="43" t="str">
        <f>'Example Input'!C31</f>
        <v>17th St</v>
      </c>
      <c r="E11" s="43" t="str">
        <f>'Example Input'!C32</f>
        <v>Center St</v>
      </c>
    </row>
    <row r="12" spans="1:5" x14ac:dyDescent="0.25">
      <c r="A12" s="19"/>
      <c r="B12" s="53"/>
      <c r="C12" s="54"/>
      <c r="D12" s="53"/>
      <c r="E12" s="53"/>
    </row>
    <row r="13" spans="1:5" x14ac:dyDescent="0.25">
      <c r="A13" s="22" t="s">
        <v>122</v>
      </c>
      <c r="B13" s="21">
        <f>VLOOKUP('Example Input'!A39,LookupPed!A3:D12,(VLOOKUP('Example Input'!A43,LookupPed!A16:B18,2,0)),0)+VLOOKUP('Example Input'!A48,LookupPed!A22:D29, 4, 0)+VLOOKUP('Example Input'!A49,LookupPed!A33:D40,4,0)</f>
        <v>50</v>
      </c>
      <c r="C13" s="18">
        <f>VLOOKUP('Example Input'!B39,LookupPed!A3:D12,(VLOOKUP('Example Input'!B43,LookupPed!A16:B18,2,0)),0)+VLOOKUP('Example Input'!B48,LookupPed!A22:D29, 4, 0)+VLOOKUP('Example Input'!B49,LookupPed!A33:D40,4,0)</f>
        <v>65</v>
      </c>
      <c r="D13" s="21">
        <f>VLOOKUP('Example Input'!C39,LookupPed!A3:D12,(VLOOKUP('Example Input'!C43,LookupPed!A16:B18,2,0)),0)+VLOOKUP('Example Input'!C48,LookupPed!A22:D29, 4, 0)+VLOOKUP('Example Input'!C49,LookupPed!A33:D40,4,0)</f>
        <v>65</v>
      </c>
      <c r="E13" s="21">
        <f>VLOOKUP('Example Input'!D39,LookupPed!A3:D12,(VLOOKUP('Example Input'!D43,LookupPed!A16:B18,2,0)),0)+VLOOKUP('Example Input'!D48,LookupPed!A22:D29, 4, 0)+VLOOKUP('Example Input'!D49,LookupPed!A33:D40,4,0)</f>
        <v>76</v>
      </c>
    </row>
    <row r="14" spans="1:5" x14ac:dyDescent="0.25">
      <c r="A14" s="46"/>
      <c r="B14" s="42" t="str">
        <f>VLOOKUP('Example Input'!A39,LookupPed!$A$4:$D$12,1,0)</f>
        <v>5 lanes</v>
      </c>
      <c r="C14" s="15" t="str">
        <f>VLOOKUP('Example Input'!B39,LookupPed!$A$4:$D$12,1,0)</f>
        <v>4 lanes</v>
      </c>
      <c r="D14" s="42" t="str">
        <f>VLOOKUP('Example Input'!C39,LookupPed!$A$4:$D$12,1,0)</f>
        <v>4 lanes</v>
      </c>
      <c r="E14" s="42" t="str">
        <f>VLOOKUP('Example Input'!D39,LookupPed!$A$4:$D$12,1,0)</f>
        <v xml:space="preserve">3 lanes </v>
      </c>
    </row>
    <row r="15" spans="1:5" x14ac:dyDescent="0.25">
      <c r="A15" s="46"/>
      <c r="B15" s="42" t="str">
        <f>VLOOKUP('Example Input'!A43,LookupPed!$A$16:$B$18,1,0)</f>
        <v>0 to ≤4 ft median refuge</v>
      </c>
      <c r="C15" s="15" t="str">
        <f>VLOOKUP('Example Input'!B43,LookupPed!$A$16:$B$18,1,0)</f>
        <v>0 to ≤4 ft median refuge</v>
      </c>
      <c r="D15" s="42" t="str">
        <f>VLOOKUP('Example Input'!C43,LookupPed!$A$16:$B$18,1,0)</f>
        <v>0 to ≤4 ft median refuge</v>
      </c>
      <c r="E15" s="42" t="str">
        <f>VLOOKUP('Example Input'!D43,LookupPed!$A$16:$B$18,1,0)</f>
        <v>0 to ≤4 ft median refuge</v>
      </c>
    </row>
    <row r="16" spans="1:5" x14ac:dyDescent="0.25">
      <c r="A16" s="46"/>
      <c r="B16" s="42" t="str">
        <f>VLOOKUP('Example Input'!A48,LookupPed!$A$22:$D$29,1,0)</f>
        <v>No Island #1</v>
      </c>
      <c r="C16" s="15" t="str">
        <f>VLOOKUP('Example Input'!B48,LookupPed!$A$22:$D$29,1,0)</f>
        <v>No Island #1</v>
      </c>
      <c r="D16" s="42" t="str">
        <f>VLOOKUP('Example Input'!C48,LookupPed!$A$22:$D$29,1,0)</f>
        <v>No Island #1</v>
      </c>
      <c r="E16" s="42" t="str">
        <f>VLOOKUP('Example Input'!D48,LookupPed!$A$22:$D$29,1,0)</f>
        <v>No Island #1</v>
      </c>
    </row>
    <row r="17" spans="1:5" x14ac:dyDescent="0.25">
      <c r="B17" s="42" t="str">
        <f>VLOOKUP('Example Input'!A49,LookupPed!$A$33:$D$40,1,0)</f>
        <v>No Island #2</v>
      </c>
      <c r="C17" s="15" t="str">
        <f>VLOOKUP('Example Input'!B49,LookupPed!$A$33:$D$40,1,0)</f>
        <v>No Island #2</v>
      </c>
      <c r="D17" s="42" t="str">
        <f>VLOOKUP('Example Input'!C49,LookupPed!$A$33:$D$40,1,0)</f>
        <v>No Island #2</v>
      </c>
      <c r="E17" s="42" t="str">
        <f>VLOOKUP('Example Input'!D49,LookupPed!$A$33:$D$40,1,0)</f>
        <v>No Island #2</v>
      </c>
    </row>
    <row r="18" spans="1:5" x14ac:dyDescent="0.25">
      <c r="A18" s="22" t="s">
        <v>123</v>
      </c>
      <c r="B18" s="56">
        <f>VLOOKUP('Example Input'!A61,LookupPed!A52:C58,2,0)+VLOOKUP('Example Input'!A65,LookupPed!A62:B64,2,0)+IF('Example Input'!A69="LT from 2-way to 1-way ",VLOOKUP('Example Input'!A61,LookupPed!A52:C58,3,0),0)</f>
        <v>0</v>
      </c>
      <c r="C18" s="56">
        <f>VLOOKUP('Example Input'!B61,LookupPed!A52:C58,2,0)+VLOOKUP('Example Input'!B65,LookupPed!A62:B64,2,0)+IF('Example Input'!B69="Yes ",VLOOKUP('Example Input'!B61,LookupPed!A52:C58,3,0),0)</f>
        <v>0</v>
      </c>
      <c r="D18" s="56">
        <f>VLOOKUP('Example Input'!C61,LookupPed!A52:C58,2,0)+VLOOKUP('Example Input'!C65,LookupPed!A62:B64,2,0)+IF('Example Input'!C69="LT from 2-way to 1-way ",VLOOKUP('Example Input'!C61,LookupPed!A52:C58,3,0),0)</f>
        <v>0</v>
      </c>
      <c r="E18" s="56">
        <f>VLOOKUP('Example Input'!D61,LookupPed!A52:C58,2,0)+VLOOKUP('Example Input'!D65,LookupPed!A62:B64,2,0)+IF('Example Input'!D69="LT from 2-way to 1-way ",VLOOKUP('Example Input'!D61,LookupPed!A52:C58,3,0),0)</f>
        <v>0</v>
      </c>
    </row>
    <row r="19" spans="1:5" x14ac:dyDescent="0.25">
      <c r="A19" s="46"/>
      <c r="B19" s="42" t="str">
        <f>VLOOKUP('Example Input'!A61,LookupPed!$A$52:$C$58,1,0)</f>
        <v>1 exclusive ln + Prot-Perm</v>
      </c>
      <c r="C19" s="55" t="str">
        <f>VLOOKUP('Example Input'!B61,LookupPed!$A$52:$C$58,1,0)</f>
        <v>1 exclusive ln + Prot-Perm</v>
      </c>
      <c r="D19" s="42" t="str">
        <f>VLOOKUP('Example Input'!C61,LookupPed!$A$52:$C$58,1,0)</f>
        <v>1 exclusive ln + Prot-Perm</v>
      </c>
      <c r="E19" s="42" t="str">
        <f>VLOOKUP('Example Input'!D61,LookupPed!$A$52:$C$58,1,0)</f>
        <v>1 exclusive ln + Prot-Perm</v>
      </c>
    </row>
    <row r="20" spans="1:5" x14ac:dyDescent="0.25">
      <c r="A20" s="46"/>
      <c r="B20" s="42" t="str">
        <f>VLOOKUP('Example Input'!A65,LookupPed!$A$62:$B$64,1,0)</f>
        <v xml:space="preserve">LTOR does not apply </v>
      </c>
      <c r="C20" s="55" t="str">
        <f>VLOOKUP('Example Input'!B65,LookupPed!$A$62:$B$64,1,0)</f>
        <v xml:space="preserve">LTOR does not apply </v>
      </c>
      <c r="D20" s="42" t="str">
        <f>VLOOKUP('Example Input'!C65,LookupPed!$A$62:$B$64,1,0)</f>
        <v xml:space="preserve">LTOR does not apply </v>
      </c>
      <c r="E20" s="42" t="str">
        <f>VLOOKUP('Example Input'!D65,LookupPed!$A$62:$B$64,1,0)</f>
        <v xml:space="preserve">LTOR does not apply </v>
      </c>
    </row>
    <row r="21" spans="1:5" x14ac:dyDescent="0.25">
      <c r="B21" s="42" t="str">
        <f>VLOOKUP('Example Input'!A69,LookupPed!$A$68:$B$69,1,0)</f>
        <v xml:space="preserve">LT not from 2-way to 1-way </v>
      </c>
      <c r="C21" s="15" t="str">
        <f>VLOOKUP('Example Input'!B69,LookupPed!$A$68:$B$69,1,0)</f>
        <v xml:space="preserve">LT not from 2-way to 1-way </v>
      </c>
      <c r="D21" s="42" t="str">
        <f>VLOOKUP('Example Input'!C69,LookupPed!$A$68:$B$69,1,0)</f>
        <v xml:space="preserve">LT not from 2-way to 1-way </v>
      </c>
      <c r="E21" s="42" t="str">
        <f>VLOOKUP('Example Input'!D69,LookupPed!$A$68:$B$69,1,0)</f>
        <v xml:space="preserve">LT not from 2-way to 1-way </v>
      </c>
    </row>
    <row r="22" spans="1:5" x14ac:dyDescent="0.25">
      <c r="A22" s="22" t="s">
        <v>32</v>
      </c>
      <c r="B22" s="56">
        <f>VLOOKUP('Example Input'!A75,LookupPed!A75:B80,2,0)+VLOOKUP('Example Input'!A79,LookupPed!A84:B85,2,0)</f>
        <v>-5</v>
      </c>
      <c r="C22" s="56">
        <f>VLOOKUP('Example Input'!B75,LookupPed!A75:B80,2,0)+VLOOKUP('Example Input'!B79,LookupPed!A84:B85,2,0)</f>
        <v>-5</v>
      </c>
      <c r="D22" s="56">
        <f>VLOOKUP('Example Input'!C75,LookupPed!A75:B80,2,0)+VLOOKUP('Example Input'!C79,LookupPed!A84:B85,2,0)</f>
        <v>-5</v>
      </c>
      <c r="E22" s="56">
        <f>VLOOKUP('Example Input'!D75,LookupPed!A75:B80,2,0)+VLOOKUP('Example Input'!D79,LookupPed!A84:B85,2,0)</f>
        <v>0</v>
      </c>
    </row>
    <row r="23" spans="1:5" x14ac:dyDescent="0.25">
      <c r="A23" s="46"/>
      <c r="B23" s="42" t="str">
        <f>VLOOKUP('Example Input'!A75,LookupPed!$A$75:$B$80,1,0)</f>
        <v xml:space="preserve">1 shared ln + Perm </v>
      </c>
      <c r="C23" s="55" t="str">
        <f>VLOOKUP('Example Input'!B75,LookupPed!$A$75:$B$80,1,0)</f>
        <v xml:space="preserve">1 shared ln + Perm </v>
      </c>
      <c r="D23" s="42" t="str">
        <f>VLOOKUP('Example Input'!C75,LookupPed!$A$75:$B$80,1,0)</f>
        <v xml:space="preserve">1 shared ln + Perm </v>
      </c>
      <c r="E23" s="42" t="str">
        <f>VLOOKUP('Example Input'!D75,LookupPed!$A$75:$B$80,1,0)</f>
        <v>1 exclusive ln + Prot-Perm</v>
      </c>
    </row>
    <row r="24" spans="1:5" x14ac:dyDescent="0.25">
      <c r="B24" s="42" t="str">
        <f>VLOOKUP('Example Input'!A79,LookupPed!$A$84:$B$85,1,0)</f>
        <v>RTOR Allowed</v>
      </c>
      <c r="C24" s="15" t="str">
        <f>VLOOKUP('Example Input'!B79,LookupPed!$A$84:$B$85,1,0)</f>
        <v>RTOR Allowed</v>
      </c>
      <c r="D24" s="42" t="str">
        <f>VLOOKUP('Example Input'!C79,LookupPed!$A$84:$B$85,1,0)</f>
        <v>RTOR Allowed</v>
      </c>
      <c r="E24" s="42" t="str">
        <f>VLOOKUP('Example Input'!D79,LookupPed!$A$84:$B$85,1,0)</f>
        <v>RTOR Allowed</v>
      </c>
    </row>
    <row r="25" spans="1:5" x14ac:dyDescent="0.25">
      <c r="A25" s="22" t="s">
        <v>124</v>
      </c>
      <c r="B25" s="56">
        <f>VLOOKUP('Example Input'!A85,LookupPed!A90:B95,2,0)</f>
        <v>0</v>
      </c>
      <c r="C25" s="56">
        <f>VLOOKUP('Example Input'!B85,LookupPed!A90:B95,2,0)</f>
        <v>0</v>
      </c>
      <c r="D25" s="56">
        <f>VLOOKUP('Example Input'!C85,LookupPed!A90:B95,2,0)</f>
        <v>0</v>
      </c>
      <c r="E25" s="56">
        <f>VLOOKUP('Example Input'!D85,LookupPed!A90:B95,2,0)</f>
        <v>0</v>
      </c>
    </row>
    <row r="26" spans="1:5" x14ac:dyDescent="0.25">
      <c r="B26" s="43" t="str">
        <f>VLOOKUP('Example Input'!A85,LookupPed!$A$90:$B$95,1,0)</f>
        <v>Standard</v>
      </c>
      <c r="C26" s="43" t="str">
        <f>VLOOKUP('Example Input'!B85,LookupPed!$A$90:$B$95,1,0)</f>
        <v>Standard</v>
      </c>
      <c r="D26" s="43" t="str">
        <f>VLOOKUP('Example Input'!C85,LookupPed!$A$90:$B$95,1,0)</f>
        <v>Standard</v>
      </c>
      <c r="E26" s="43" t="str">
        <f>VLOOKUP('Example Input'!D85,LookupPed!$A$90:$B$95,1,0)</f>
        <v>Standard</v>
      </c>
    </row>
    <row r="27" spans="1:5" x14ac:dyDescent="0.25">
      <c r="A27" s="22" t="s">
        <v>16</v>
      </c>
      <c r="B27" s="56">
        <f>VLOOKUP('Example Input'!$C$89,LookupPed!A100:B103,2,0)+VLOOKUP('Example Input'!A93,LookupPed!A107:B110,2,0)+VLOOKUP('Example Input'!A97,LookupPed!A114:B115,2,0)</f>
        <v>-5</v>
      </c>
      <c r="C27" s="56">
        <f>VLOOKUP('Example Input'!$C$89,LookupPed!A100:B103,2,0)+VLOOKUP('Example Input'!B93,LookupPed!A107:B110,2,0)+VLOOKUP('Example Input'!B97,LookupPed!A114:B115,2,0)</f>
        <v>-5</v>
      </c>
      <c r="D27" s="56">
        <f>VLOOKUP('Example Input'!$C$89,LookupPed!A100:B103,2,0)+VLOOKUP('Example Input'!C93,LookupPed!A107:B110,2,0)+VLOOKUP('Example Input'!C97,LookupPed!A114:B115,2,0)</f>
        <v>-5</v>
      </c>
      <c r="E27" s="56">
        <f>VLOOKUP('Example Input'!$C$89,LookupPed!A100:B103,2,0)+VLOOKUP('Example Input'!D93,LookupPed!A107:B110,2,0)+VLOOKUP('Example Input'!D97,LookupPed!A114:B115,2,0)</f>
        <v>-5</v>
      </c>
    </row>
    <row r="28" spans="1:5" x14ac:dyDescent="0.25">
      <c r="A28" s="46"/>
      <c r="B28" s="42" t="str">
        <f>VLOOKUP('Example Input'!$C$89,LookupPed!$A$100:$B$103,1,0)</f>
        <v>Four-phase OR max 120s</v>
      </c>
      <c r="C28" s="55" t="str">
        <f>VLOOKUP('Example Input'!$C$89,LookupPed!$A$100:$B$103,1,0)</f>
        <v>Four-phase OR max 120s</v>
      </c>
      <c r="D28" s="42" t="str">
        <f>VLOOKUP('Example Input'!$C$89,LookupPed!$A$100:$B$103,1,0)</f>
        <v>Four-phase OR max 120s</v>
      </c>
      <c r="E28" s="42" t="str">
        <f>VLOOKUP('Example Input'!$C$89,LookupPed!$A$100:$B$103,1,0)</f>
        <v>Four-phase OR max 120s</v>
      </c>
    </row>
    <row r="29" spans="1:5" x14ac:dyDescent="0.25">
      <c r="A29" s="46"/>
      <c r="B29" s="42" t="str">
        <f>VLOOKUP('Example Input'!A93,LookupPed!$A$107:$B$110,1,0)</f>
        <v xml:space="preserve">No extra cycles </v>
      </c>
      <c r="C29" s="55" t="str">
        <f>VLOOKUP('Example Input'!B93,LookupPed!$A$107:$B$110,1,0)</f>
        <v xml:space="preserve">No extra cycles </v>
      </c>
      <c r="D29" s="42" t="str">
        <f>VLOOKUP('Example Input'!C93,LookupPed!$A$107:$B$110,1,0)</f>
        <v xml:space="preserve">No extra cycles </v>
      </c>
      <c r="E29" s="42" t="str">
        <f>VLOOKUP('Example Input'!D93,LookupPed!$A$107:$B$110,1,0)</f>
        <v xml:space="preserve">No extra cycles </v>
      </c>
    </row>
    <row r="30" spans="1:5" x14ac:dyDescent="0.25">
      <c r="B30" s="42" t="str">
        <f>VLOOKUP('Example Input'!A97,LookupPed!$A$114:$B$115,1,0)</f>
        <v xml:space="preserve">Ped phase does not end early </v>
      </c>
      <c r="C30" s="15" t="str">
        <f>VLOOKUP('Example Input'!B97,LookupPed!$A$114:$B$115,1,0)</f>
        <v xml:space="preserve">Ped phase does not end early </v>
      </c>
      <c r="D30" s="42" t="str">
        <f>VLOOKUP('Example Input'!C97,LookupPed!$A$114:$B$115,1,0)</f>
        <v xml:space="preserve">Ped phase does not end early </v>
      </c>
      <c r="E30" s="42" t="str">
        <f>VLOOKUP('Example Input'!D97,LookupPed!$A$114:$B$115,1,0)</f>
        <v xml:space="preserve">Ped phase does not end early </v>
      </c>
    </row>
    <row r="31" spans="1:5" x14ac:dyDescent="0.25">
      <c r="A31" s="22" t="s">
        <v>125</v>
      </c>
      <c r="B31" s="56">
        <f>VLOOKUP('Example Input'!A103,LookupPed!A120:B125,2,0)+IF('Example Input'!A103="No Radius; Corner Island",VLOOKUP('Example Input'!A107,LookupPed!A129:B139,2,0),0)</f>
        <v>0</v>
      </c>
      <c r="C31" s="56">
        <f>VLOOKUP('Example Input'!B103,LookupPed!A120:B125,2,0)+IF('Example Input'!B103="No Radius; Corner Island",VLOOKUP('Example Input'!B107,LookupPed!A129:B139,2,0),0)</f>
        <v>0</v>
      </c>
      <c r="D31" s="56">
        <f>VLOOKUP('Example Input'!C103,LookupPed!A120:B125,2,0)+IF('Example Input'!C103="No Radius; Corner Island",VLOOKUP('Example Input'!C107,LookupPed!A129:B139,2,0),0)</f>
        <v>5</v>
      </c>
      <c r="E31" s="56">
        <f>VLOOKUP('Example Input'!D103,LookupPed!A120:B125,2,0)+IF('Example Input'!D103="No Radius; Corner Island",VLOOKUP('Example Input'!D107,LookupPed!A129:B139,2,0),0)</f>
        <v>10</v>
      </c>
    </row>
    <row r="32" spans="1:5" x14ac:dyDescent="0.25">
      <c r="A32" s="46"/>
      <c r="B32" s="43" t="str">
        <f>VLOOKUP('Example Input'!A103,LookupPed!$A$120:$B$125,1,0)</f>
        <v>&gt;40 to ≤50 ft</v>
      </c>
      <c r="C32" s="43" t="str">
        <f>VLOOKUP('Example Input'!B103,LookupPed!$A$120:$B$125,1,0)</f>
        <v>&gt;40 to ≤50 ft</v>
      </c>
      <c r="D32" s="43" t="str">
        <f>VLOOKUP('Example Input'!C103,LookupPed!$A$120:$B$125,1,0)</f>
        <v>&gt;30 to ≤40 ft</v>
      </c>
      <c r="E32" s="43" t="str">
        <f>VLOOKUP('Example Input'!D103,LookupPed!$A$120:$B$125,1,0)</f>
        <v>≤30 ft</v>
      </c>
    </row>
    <row r="33" spans="1:5" x14ac:dyDescent="0.25">
      <c r="B33" s="42" t="str">
        <f>IFERROR(VLOOKUP('Example Input'!A107,LookupPed!$A$129:$B$139,1,0),"Island n/a")</f>
        <v>Island n/a</v>
      </c>
      <c r="C33" s="42" t="str">
        <f>IFERROR(VLOOKUP('Example Input'!B107,LookupPed!$A$129:$B$139,1,0),"Island n/a")</f>
        <v>Island n/a</v>
      </c>
      <c r="D33" s="42" t="str">
        <f>IFERROR(VLOOKUP('Example Input'!C107,LookupPed!$A$129:$B$139,1,0),"Island n/a")</f>
        <v>Island n/a</v>
      </c>
      <c r="E33" s="42" t="str">
        <f>IFERROR(VLOOKUP('Example Input'!D107,LookupPed!$A$129:$B$139,1,0),"Island n/a")</f>
        <v>Island n/a</v>
      </c>
    </row>
    <row r="34" spans="1:5" x14ac:dyDescent="0.25">
      <c r="A34" s="22" t="s">
        <v>126</v>
      </c>
      <c r="B34" s="56">
        <f>VLOOKUP('Example Input'!A112,LookupPed!A144:B147,2,0)</f>
        <v>0</v>
      </c>
      <c r="C34" s="56">
        <f>VLOOKUP('Example Input'!B112,LookupPed!A144:B147,2,0)</f>
        <v>0</v>
      </c>
      <c r="D34" s="56">
        <f>VLOOKUP('Example Input'!C112,LookupPed!A144:B147,2,0)</f>
        <v>0</v>
      </c>
      <c r="E34" s="56">
        <f>VLOOKUP('Example Input'!D112,LookupPed!A144:B147,2,0)</f>
        <v>0</v>
      </c>
    </row>
    <row r="35" spans="1:5" x14ac:dyDescent="0.25">
      <c r="B35" s="43" t="str">
        <f>VLOOKUP('Example Input'!A112,LookupPed!$A$145:$B$148,1,0)</f>
        <v xml:space="preserve">Transverse/Ladder striping </v>
      </c>
      <c r="C35" s="43" t="str">
        <f>VLOOKUP('Example Input'!B112,LookupPed!$A$145:$B$148,1,0)</f>
        <v xml:space="preserve">Transverse/Ladder striping </v>
      </c>
      <c r="D35" s="43" t="str">
        <f>VLOOKUP('Example Input'!C112,LookupPed!$A$145:$B$148,1,0)</f>
        <v xml:space="preserve">Transverse/Ladder striping </v>
      </c>
      <c r="E35" s="43" t="str">
        <f>VLOOKUP('Example Input'!D112,LookupPed!$A$145:$B$148,1,0)</f>
        <v xml:space="preserve">Transverse/Ladder striping </v>
      </c>
    </row>
    <row r="36" spans="1:5" x14ac:dyDescent="0.25">
      <c r="A36" s="22" t="s">
        <v>127</v>
      </c>
      <c r="B36" s="56">
        <f>SUM(B13,B18,B22,B25,B27,B31,B34)</f>
        <v>40</v>
      </c>
      <c r="C36" s="56">
        <f>SUM(C13,C18,C22,C25,C27,C31,C34)</f>
        <v>55</v>
      </c>
      <c r="D36" s="56">
        <f>SUM(D13,D18,D22,D25,D27,D31,D34)</f>
        <v>60</v>
      </c>
      <c r="E36" s="56">
        <f>SUM(E13,E18,E22,E25,E27,E31,E34)</f>
        <v>81</v>
      </c>
    </row>
    <row r="37" spans="1:5" x14ac:dyDescent="0.25">
      <c r="A37" s="22" t="s">
        <v>128</v>
      </c>
      <c r="B37" s="56" t="str">
        <f>VLOOKUP('Example Input'!A55,LookupPed!A45:B47,2,0)</f>
        <v>n/a</v>
      </c>
      <c r="C37" s="56" t="str">
        <f>VLOOKUP('Example Input'!B55,LookupPed!A45:B47,2,0)</f>
        <v>n/a</v>
      </c>
      <c r="D37" s="56" t="str">
        <f>VLOOKUP('Example Input'!C55,LookupPed!A45:B47,2,0)</f>
        <v>n/a</v>
      </c>
      <c r="E37" s="56" t="str">
        <f>VLOOKUP('Example Input'!D55,LookupPed!A45:B47,2,0)</f>
        <v>n/a</v>
      </c>
    </row>
    <row r="38" spans="1:5" x14ac:dyDescent="0.25">
      <c r="A38" s="22" t="s">
        <v>129</v>
      </c>
      <c r="B38" s="56">
        <f>IFERROR(IF(OR(B37="n/a",B37&gt;=B36),B36,B37),"")</f>
        <v>40</v>
      </c>
      <c r="C38" s="56">
        <f>IFERROR(IF(OR(C37="n/a",C37&gt;=C36),C36,C37),"")</f>
        <v>55</v>
      </c>
      <c r="D38" s="56">
        <f>IFERROR(IF(OR(D37="n/a",D37&gt;=D36),D36,D37),"")</f>
        <v>60</v>
      </c>
      <c r="E38" s="56">
        <f>IFERROR(IF(OR(E37="n/a",E37&gt;=E36),E36,E37),"")</f>
        <v>81</v>
      </c>
    </row>
    <row r="39" spans="1:5" x14ac:dyDescent="0.25">
      <c r="A39" s="24" t="s">
        <v>130</v>
      </c>
      <c r="B39" s="51" t="str">
        <f>IFERROR(VLOOKUP(B38,LookupPed!A151:B156,2,1),"")</f>
        <v>D</v>
      </c>
      <c r="C39" s="51" t="str">
        <f>IFERROR(VLOOKUP(C38,LookupPed!A151:B156,2,1),"")</f>
        <v>C</v>
      </c>
      <c r="D39" s="51" t="str">
        <f>IFERROR(VLOOKUP(D38,LookupPed!A151:B156,2,1),"")</f>
        <v>C</v>
      </c>
      <c r="E39" s="51" t="str">
        <f>IFERROR(VLOOKUP(E38,LookupPed!A151:B156,2,1),"")</f>
        <v>B</v>
      </c>
    </row>
    <row r="40" spans="1:5" x14ac:dyDescent="0.25">
      <c r="A40" s="25" t="s">
        <v>131</v>
      </c>
      <c r="B40" s="47" t="s">
        <v>133</v>
      </c>
      <c r="C40" s="48">
        <f>SUM(B38:E38)/(4-COUNTBLANK('Example Input'!C29:C32))</f>
        <v>59</v>
      </c>
      <c r="D40" s="49" t="s">
        <v>135</v>
      </c>
      <c r="E40" s="51" t="str">
        <f>VLOOKUP(C40,LookupPed!A151:B156,2,1)</f>
        <v>C</v>
      </c>
    </row>
  </sheetData>
  <pageMargins left="0.25" right="0.25" top="0.75" bottom="0.75" header="0.3" footer="0.3"/>
  <pageSetup orientation="landscape"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workbookViewId="0">
      <selection activeCell="A41" sqref="A41"/>
    </sheetView>
  </sheetViews>
  <sheetFormatPr defaultRowHeight="15" x14ac:dyDescent="0.25"/>
  <cols>
    <col min="1" max="1" width="19.42578125" customWidth="1"/>
    <col min="2" max="2" width="27.28515625" style="14" customWidth="1"/>
    <col min="3" max="3" width="27.42578125" style="14" customWidth="1"/>
    <col min="4" max="4" width="29.140625" style="14" customWidth="1"/>
    <col min="5" max="5" width="26.7109375" style="14" customWidth="1"/>
  </cols>
  <sheetData>
    <row r="1" spans="1:5" x14ac:dyDescent="0.25">
      <c r="A1" s="16" t="s">
        <v>115</v>
      </c>
      <c r="B1" s="17"/>
      <c r="C1" s="17"/>
      <c r="D1" s="17"/>
      <c r="E1" s="17"/>
    </row>
    <row r="3" spans="1:5" x14ac:dyDescent="0.25">
      <c r="A3" s="1" t="s">
        <v>5</v>
      </c>
      <c r="C3" s="44" t="str">
        <f>'Example Input'!C22</f>
        <v>Center &amp; 17th St</v>
      </c>
      <c r="D3" s="15"/>
    </row>
    <row r="4" spans="1:5" x14ac:dyDescent="0.25">
      <c r="A4" s="1" t="s">
        <v>6</v>
      </c>
      <c r="C4" s="44" t="str">
        <f>'Example Input'!C23</f>
        <v>E. N. Gineer</v>
      </c>
      <c r="D4" s="15"/>
    </row>
    <row r="5" spans="1:5" x14ac:dyDescent="0.25">
      <c r="A5" s="1" t="s">
        <v>7</v>
      </c>
      <c r="C5" s="45">
        <f>'Example Input'!C24</f>
        <v>43067</v>
      </c>
      <c r="D5" s="15"/>
    </row>
    <row r="6" spans="1:5" x14ac:dyDescent="0.25">
      <c r="A6" s="1" t="s">
        <v>8</v>
      </c>
      <c r="C6" s="44" t="str">
        <f>'Example Input'!C25</f>
        <v>Existing Conditions</v>
      </c>
      <c r="D6" s="15"/>
    </row>
    <row r="7" spans="1:5" x14ac:dyDescent="0.25">
      <c r="A7" s="1" t="s">
        <v>9</v>
      </c>
      <c r="C7" s="44">
        <f>'Example Input'!C26</f>
        <v>2017</v>
      </c>
      <c r="D7" s="15"/>
    </row>
    <row r="8" spans="1:5" x14ac:dyDescent="0.25">
      <c r="A8" s="1"/>
      <c r="D8" s="15"/>
    </row>
    <row r="9" spans="1:5" x14ac:dyDescent="0.25">
      <c r="A9" s="16" t="s">
        <v>116</v>
      </c>
      <c r="B9" s="20"/>
      <c r="C9" s="18" t="s">
        <v>121</v>
      </c>
      <c r="D9" s="20"/>
      <c r="E9" s="20"/>
    </row>
    <row r="10" spans="1:5" x14ac:dyDescent="0.25">
      <c r="A10" s="19"/>
      <c r="B10" s="21" t="s">
        <v>117</v>
      </c>
      <c r="C10" s="18" t="s">
        <v>119</v>
      </c>
      <c r="D10" s="21" t="s">
        <v>118</v>
      </c>
      <c r="E10" s="21" t="s">
        <v>120</v>
      </c>
    </row>
    <row r="11" spans="1:5" x14ac:dyDescent="0.25">
      <c r="A11" s="23"/>
      <c r="B11" s="43" t="str">
        <f>'Example Input'!C29</f>
        <v>17th St</v>
      </c>
      <c r="C11" s="43" t="str">
        <f>'Example Input'!C30</f>
        <v>Center St</v>
      </c>
      <c r="D11" s="43" t="str">
        <f>'Example Input'!C31</f>
        <v>17th St</v>
      </c>
      <c r="E11" s="43" t="str">
        <f>'Example Input'!C32</f>
        <v>Center St</v>
      </c>
    </row>
    <row r="12" spans="1:5" x14ac:dyDescent="0.25">
      <c r="A12" s="19"/>
      <c r="B12" s="20"/>
      <c r="C12" s="17"/>
      <c r="D12" s="20"/>
      <c r="E12" s="20"/>
    </row>
    <row r="13" spans="1:5" x14ac:dyDescent="0.25">
      <c r="A13" s="22" t="s">
        <v>132</v>
      </c>
      <c r="B13" s="56">
        <f>VLOOKUP('Example Input'!A124,LookupBike!A11:D35,VLOOKUP('Example Input'!A120,LookupBike!A4:B6,2,0),0)</f>
        <v>50</v>
      </c>
      <c r="C13" s="56">
        <f>VLOOKUP('Example Input'!B124,LookupBike!A11:D35,VLOOKUP('Example Input'!B120,LookupBike!A4:B6,2,0),0)</f>
        <v>25</v>
      </c>
      <c r="D13" s="56">
        <f>VLOOKUP('Example Input'!C124,LookupBike!A11:D35,VLOOKUP('Example Input'!C120,LookupBike!A4:B6,2,0),0)</f>
        <v>50</v>
      </c>
      <c r="E13" s="56">
        <f>VLOOKUP('Example Input'!D124,LookupBike!A11:D35,VLOOKUP('Example Input'!D120,LookupBike!A4:B6,2,0),0)</f>
        <v>30</v>
      </c>
    </row>
    <row r="14" spans="1:5" x14ac:dyDescent="0.25">
      <c r="A14" s="46"/>
      <c r="B14" s="42" t="str">
        <f>VLOOKUP('Example Input'!A124,LookupBike!$A$11:$B$35,1,0)</f>
        <v>Bike Ln to Bike Ln</v>
      </c>
      <c r="C14" s="42" t="str">
        <f>VLOOKUP('Example Input'!B124,LookupBike!$A$11:$B$35,1,0)</f>
        <v>Bike Ln to Shared Ln</v>
      </c>
      <c r="D14" s="42" t="str">
        <f>VLOOKUP('Example Input'!C124,LookupBike!$A$11:$B$35,1,0)</f>
        <v>Bike Ln to Bike Ln</v>
      </c>
      <c r="E14" s="42" t="str">
        <f>VLOOKUP('Example Input'!D124,LookupBike!$A$11:$B$35,1,0)</f>
        <v xml:space="preserve">Shared Ln to Bike Ln </v>
      </c>
    </row>
    <row r="15" spans="1:5" x14ac:dyDescent="0.25">
      <c r="B15" s="42" t="str">
        <f>VLOOKUP('Example Input'!A120,LookupBike!$A$4:$B$6,1,0)</f>
        <v xml:space="preserve">30 - 35 mph </v>
      </c>
      <c r="C15" s="42" t="str">
        <f>VLOOKUP('Example Input'!B120,LookupBike!$A$4:$B$6,1,0)</f>
        <v xml:space="preserve">30 - 35 mph </v>
      </c>
      <c r="D15" s="42" t="str">
        <f>VLOOKUP('Example Input'!C120,LookupBike!$A$4:$B$6,1,0)</f>
        <v xml:space="preserve">30 - 35 mph </v>
      </c>
      <c r="E15" s="42" t="str">
        <f>VLOOKUP('Example Input'!D120,LookupBike!$A$4:$B$6,1,0)</f>
        <v xml:space="preserve">30 - 35 mph </v>
      </c>
    </row>
    <row r="16" spans="1:5" x14ac:dyDescent="0.25">
      <c r="A16" s="22" t="s">
        <v>123</v>
      </c>
      <c r="B16" s="56">
        <f>VLOOKUP('Example Input'!A130,LookupBike!A40:B43,2,0)+VLOOKUP('Example Input'!A134,LookupBike!A47:B48,2,0)+VLOOKUP('Example Input'!A138,LookupBike!A52:B53,2,0)+VLOOKUP('Example Input'!A142,LookupBike!A57:B58,2,0)</f>
        <v>15</v>
      </c>
      <c r="C16" s="56">
        <f>VLOOKUP('Example Input'!B130,LookupBike!A40:B43,2,0)+VLOOKUP('Example Input'!B134,LookupBike!A47:B48,2,0)+VLOOKUP('Example Input'!B138,LookupBike!A52:B53,2,0)+VLOOKUP('Example Input'!B142,LookupBike!A57:B58,2,0)</f>
        <v>15</v>
      </c>
      <c r="D16" s="56">
        <f>VLOOKUP('Example Input'!C130,LookupBike!A40:B43,2,0)+VLOOKUP('Example Input'!C134,LookupBike!A47:B48,2,0)+VLOOKUP('Example Input'!C138,LookupBike!A52:B53,2,0)+VLOOKUP('Example Input'!C142,LookupBike!A57:B58,2,0)</f>
        <v>15</v>
      </c>
      <c r="E16" s="56">
        <f>VLOOKUP('Example Input'!D130,LookupBike!A40:B43,2,0)+VLOOKUP('Example Input'!D134,LookupBike!A47:B48,2,0)+VLOOKUP('Example Input'!D138,LookupBike!A52:B53,2,0)+VLOOKUP('Example Input'!D142,LookupBike!A57:B58,2,0)</f>
        <v>15</v>
      </c>
    </row>
    <row r="17" spans="1:5" x14ac:dyDescent="0.25">
      <c r="A17" s="46"/>
      <c r="B17" s="42" t="str">
        <f>VLOOKUP('Example Input'!A130,LookupBike!$A$40:$B$43,1,0)</f>
        <v>Protected</v>
      </c>
      <c r="C17" s="42" t="str">
        <f>VLOOKUP('Example Input'!B130,LookupBike!$A$40:$B$43,1,0)</f>
        <v>Protected</v>
      </c>
      <c r="D17" s="42" t="str">
        <f>VLOOKUP('Example Input'!C130,LookupBike!$A$40:$B$43,1,0)</f>
        <v>Protected</v>
      </c>
      <c r="E17" s="42" t="str">
        <f>VLOOKUP('Example Input'!D130,LookupBike!$A$40:$B$43,1,0)</f>
        <v>Protected</v>
      </c>
    </row>
    <row r="18" spans="1:5" x14ac:dyDescent="0.25">
      <c r="A18" s="46"/>
      <c r="B18" s="42" t="str">
        <f>VLOOKUP('Example Input'!A134,LookupBike!$A$47:$B$48,1,0)</f>
        <v>Shared stopbar</v>
      </c>
      <c r="C18" s="42" t="str">
        <f>VLOOKUP('Example Input'!B134,LookupBike!$A$47:$B$48,1,0)</f>
        <v>Shared stopbar</v>
      </c>
      <c r="D18" s="42" t="str">
        <f>VLOOKUP('Example Input'!C134,LookupBike!$A$47:$B$48,1,0)</f>
        <v>Shared stopbar</v>
      </c>
      <c r="E18" s="42" t="str">
        <f>VLOOKUP('Example Input'!D134,LookupBike!$A$47:$B$48,1,0)</f>
        <v>Shared stopbar</v>
      </c>
    </row>
    <row r="19" spans="1:5" x14ac:dyDescent="0.25">
      <c r="A19" s="46"/>
      <c r="B19" s="42" t="str">
        <f>VLOOKUP('Example Input'!A138,LookupBike!$A$52:$B$53,1,0)</f>
        <v xml:space="preserve">No green conflict paint </v>
      </c>
      <c r="C19" s="42" t="str">
        <f>VLOOKUP('Example Input'!B138,LookupBike!$A$52:$B$53,1,0)</f>
        <v xml:space="preserve">No green conflict paint </v>
      </c>
      <c r="D19" s="42" t="str">
        <f>VLOOKUP('Example Input'!C138,LookupBike!$A$52:$B$53,1,0)</f>
        <v xml:space="preserve">No green conflict paint </v>
      </c>
      <c r="E19" s="42" t="str">
        <f>VLOOKUP('Example Input'!D138,LookupBike!$A$52:$B$53,1,0)</f>
        <v xml:space="preserve">No green conflict paint </v>
      </c>
    </row>
    <row r="20" spans="1:5" x14ac:dyDescent="0.25">
      <c r="B20" s="42" t="str">
        <f>VLOOKUP('Example Input'!A142,LookupBike!$A$57:$B$583,1,0)</f>
        <v xml:space="preserve">No two stage turn box </v>
      </c>
      <c r="C20" s="42" t="str">
        <f>VLOOKUP('Example Input'!B142,LookupBike!$A$57:$B$583,1,0)</f>
        <v xml:space="preserve">No two stage turn box </v>
      </c>
      <c r="D20" s="42" t="str">
        <f>VLOOKUP('Example Input'!C142,LookupBike!$A$57:$B$583,1,0)</f>
        <v xml:space="preserve">No two stage turn box </v>
      </c>
      <c r="E20" s="42" t="str">
        <f>VLOOKUP('Example Input'!D142,LookupBike!$A$57:$B$583,1,0)</f>
        <v xml:space="preserve">No two stage turn box </v>
      </c>
    </row>
    <row r="21" spans="1:5" x14ac:dyDescent="0.25">
      <c r="A21" s="22" t="s">
        <v>32</v>
      </c>
      <c r="B21" s="56">
        <f>VLOOKUP('Example Input'!A148,LookupBike!A63:B70,2,0)+VLOOKUP('Example Input'!A152,LookupBike!A74:B76,2,0)+VLOOKUP('Example Input'!A156,LookupBike!A80:B81,2,0)+VLOOKUP('Example Input'!A160,LookupBike!A85:B86,2,0)</f>
        <v>-10</v>
      </c>
      <c r="C21" s="56">
        <f>VLOOKUP('Example Input'!B148,LookupBike!A63:B70,2,0)+VLOOKUP('Example Input'!B152,LookupBike!A74:B76,2,0)+VLOOKUP('Example Input'!B156,LookupBike!A80:B81,2,0)+VLOOKUP('Example Input'!B160,LookupBike!A85:B86,2,0)</f>
        <v>5</v>
      </c>
      <c r="D21" s="56">
        <f>VLOOKUP('Example Input'!C148,LookupBike!A63:B70,2,0)+VLOOKUP('Example Input'!C152,LookupBike!A74:B76,2,0)+VLOOKUP('Example Input'!C156,LookupBike!A80:B81,2,0)+VLOOKUP('Example Input'!C160,LookupBike!A85:B86,2,0)</f>
        <v>5</v>
      </c>
      <c r="E21" s="56">
        <f>VLOOKUP('Example Input'!D148,LookupBike!A63:B70,2,0)+VLOOKUP('Example Input'!D152,LookupBike!A74:B76,2,0)+VLOOKUP('Example Input'!D156,LookupBike!A80:B81,2,0)+VLOOKUP('Example Input'!D160,LookupBike!A85:B86,2,0)</f>
        <v>5</v>
      </c>
    </row>
    <row r="22" spans="1:5" x14ac:dyDescent="0.25">
      <c r="A22" s="46"/>
      <c r="B22" s="42" t="str">
        <f>VLOOKUP('Example Input'!A148,LookupBike!$A$63:$B$70,1,0)</f>
        <v>Excl Rt Ln + Bike Ln shifts left</v>
      </c>
      <c r="C22" s="42" t="str">
        <f>VLOOKUP('Example Input'!B148,LookupBike!$A$63:$B$70,1,0)</f>
        <v>No Excl Rt Ln</v>
      </c>
      <c r="D22" s="42" t="str">
        <f>VLOOKUP('Example Input'!C148,LookupBike!$A$63:$B$70,1,0)</f>
        <v>No Excl Rt Ln</v>
      </c>
      <c r="E22" s="42" t="str">
        <f>VLOOKUP('Example Input'!D148,LookupBike!$A$63:$B$70,1,0)</f>
        <v>No Excl Rt Ln</v>
      </c>
    </row>
    <row r="23" spans="1:5" x14ac:dyDescent="0.25">
      <c r="A23" s="46"/>
      <c r="B23" s="42" t="str">
        <f>VLOOKUP('Example Input'!A152,LookupBike!$A$74:$B$76,1,0)</f>
        <v xml:space="preserve">No shared ln markings </v>
      </c>
      <c r="C23" s="42" t="str">
        <f>VLOOKUP('Example Input'!B152,LookupBike!$A$74:$B$76,1,0)</f>
        <v xml:space="preserve">Shared lane markings n/a </v>
      </c>
      <c r="D23" s="42" t="str">
        <f>VLOOKUP('Example Input'!C152,LookupBike!$A$74:$B$76,1,0)</f>
        <v xml:space="preserve">Shared lane markings n/a </v>
      </c>
      <c r="E23" s="42" t="str">
        <f>VLOOKUP('Example Input'!D152,LookupBike!$A$74:$B$76,1,0)</f>
        <v xml:space="preserve">Shared lane markings n/a </v>
      </c>
    </row>
    <row r="24" spans="1:5" x14ac:dyDescent="0.25">
      <c r="A24" s="46"/>
      <c r="B24" s="42" t="str">
        <f>VLOOKUP('Example Input'!A156,LookupBike!$A$80:$B$81,1,0)</f>
        <v xml:space="preserve">No green conflict paint </v>
      </c>
      <c r="C24" s="42" t="str">
        <f>VLOOKUP('Example Input'!B156,LookupBike!$A$80:$B$81,1,0)</f>
        <v xml:space="preserve">No green conflict paint </v>
      </c>
      <c r="D24" s="42" t="str">
        <f>VLOOKUP('Example Input'!C156,LookupBike!$A$80:$B$81,1,0)</f>
        <v xml:space="preserve">No green conflict paint </v>
      </c>
      <c r="E24" s="42" t="str">
        <f>VLOOKUP('Example Input'!D156,LookupBike!$A$80:$B$81,1,0)</f>
        <v xml:space="preserve">No green conflict paint </v>
      </c>
    </row>
    <row r="25" spans="1:5" x14ac:dyDescent="0.25">
      <c r="B25" s="42" t="str">
        <f>VLOOKUP('Example Input'!A160,LookupBike!$A$85:$B$86,1,0)</f>
        <v xml:space="preserve">RTOR allowed </v>
      </c>
      <c r="C25" s="42" t="str">
        <f>VLOOKUP('Example Input'!B160,LookupBike!$A$85:$B$86,1,0)</f>
        <v xml:space="preserve">RTOR allowed </v>
      </c>
      <c r="D25" s="42" t="str">
        <f>VLOOKUP('Example Input'!C160,LookupBike!$A$85:$B$86,1,0)</f>
        <v xml:space="preserve">RTOR allowed </v>
      </c>
      <c r="E25" s="42" t="str">
        <f>VLOOKUP('Example Input'!D160,LookupBike!$A$85:$B$86,1,0)</f>
        <v xml:space="preserve">RTOR allowed </v>
      </c>
    </row>
    <row r="26" spans="1:5" x14ac:dyDescent="0.25">
      <c r="A26" s="22" t="s">
        <v>122</v>
      </c>
      <c r="B26" s="56">
        <f>VLOOKUP('Example Input'!A166,LookupBike!A91:B93,2,0)</f>
        <v>0</v>
      </c>
      <c r="C26" s="56">
        <f>VLOOKUP('Example Input'!B166,LookupBike!A91:B93,2,0)</f>
        <v>-5</v>
      </c>
      <c r="D26" s="56">
        <f>VLOOKUP('Example Input'!C166,LookupBike!A91:B93,2,0)</f>
        <v>0</v>
      </c>
      <c r="E26" s="56">
        <f>VLOOKUP('Example Input'!D166,LookupBike!A91:B93,2,0)</f>
        <v>0</v>
      </c>
    </row>
    <row r="27" spans="1:5" x14ac:dyDescent="0.25">
      <c r="B27" s="42" t="str">
        <f>VLOOKUP('Example Input'!A166,LookupBike!$A$91:$B$93,1,0)</f>
        <v>≤ 3 lanes</v>
      </c>
      <c r="C27" s="42" t="str">
        <f>VLOOKUP('Example Input'!B166,LookupBike!$A$91:$B$93,1,0)</f>
        <v>4 - 5 lanes</v>
      </c>
      <c r="D27" s="42" t="str">
        <f>VLOOKUP('Example Input'!C166,LookupBike!$A$91:$B$93,1,0)</f>
        <v>≤ 3 lanes</v>
      </c>
      <c r="E27" s="42" t="str">
        <f>VLOOKUP('Example Input'!D166,LookupBike!$A$91:$B$93,1,0)</f>
        <v>≤ 3 lanes</v>
      </c>
    </row>
    <row r="28" spans="1:5" x14ac:dyDescent="0.25">
      <c r="A28" s="22" t="s">
        <v>129</v>
      </c>
      <c r="B28" s="56">
        <f>IFERROR(SUM(B13,B16,B21,B26),"")</f>
        <v>55</v>
      </c>
      <c r="C28" s="56">
        <f t="shared" ref="C28:E28" si="0">SUM(C13,C16,C21,C26)</f>
        <v>40</v>
      </c>
      <c r="D28" s="56">
        <f t="shared" si="0"/>
        <v>70</v>
      </c>
      <c r="E28" s="56">
        <f t="shared" si="0"/>
        <v>50</v>
      </c>
    </row>
    <row r="29" spans="1:5" x14ac:dyDescent="0.25">
      <c r="A29" s="24" t="s">
        <v>130</v>
      </c>
      <c r="B29" s="51" t="str">
        <f>IFERROR(VLOOKUP(B28,LookupBike!A97:B102,2,1),"")</f>
        <v>C</v>
      </c>
      <c r="C29" s="51" t="str">
        <f>IFERROR(VLOOKUP(C28,LookupBike!A97:B102,2,1),"")</f>
        <v>D</v>
      </c>
      <c r="D29" s="51" t="str">
        <f>IFERROR(VLOOKUP(D28,LookupBike!A97:B102,2,1),"")</f>
        <v>C</v>
      </c>
      <c r="E29" s="51" t="str">
        <f>IFERROR(VLOOKUP(E28,LookupBike!A97:B102,2,1),"")</f>
        <v>D</v>
      </c>
    </row>
    <row r="30" spans="1:5" x14ac:dyDescent="0.25">
      <c r="A30" s="25" t="s">
        <v>131</v>
      </c>
      <c r="B30" s="47" t="s">
        <v>133</v>
      </c>
      <c r="C30" s="48">
        <f>SUM(B28:E28)/(4-COUNTBLANK('Example Input'!C29:C32))</f>
        <v>53.75</v>
      </c>
      <c r="D30" s="49" t="s">
        <v>134</v>
      </c>
      <c r="E30" s="50" t="str">
        <f>VLOOKUP(C30,LookupBike!A97:B102,2,1)</f>
        <v>D</v>
      </c>
    </row>
  </sheetData>
  <pageMargins left="0.25" right="0.25" top="0.75" bottom="0.75" header="0.3" footer="0.3"/>
  <pageSetup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0A92307567CCF4FBD156DA109C9B099" ma:contentTypeVersion="21" ma:contentTypeDescription="Create a new document." ma:contentTypeScope="" ma:versionID="3763d3aa3e83144e4af1ac2f9e98e6f6">
  <xsd:schema xmlns:xsd="http://www.w3.org/2001/XMLSchema" xmlns:xs="http://www.w3.org/2001/XMLSchema" xmlns:p="http://schemas.microsoft.com/office/2006/metadata/properties" xmlns:ns1="http://schemas.microsoft.com/sharepoint/v3" xmlns:ns2="17ab12db-09d3-44a5-b815-ed4f85c533e0" xmlns:ns3="6ec60af1-6d1e-4575-bf73-1b6e791fcd10" targetNamespace="http://schemas.microsoft.com/office/2006/metadata/properties" ma:root="true" ma:fieldsID="858846af4959d37e8cddbb985da44917" ns1:_="" ns2:_="" ns3:_="">
    <xsd:import namespace="http://schemas.microsoft.com/sharepoint/v3"/>
    <xsd:import namespace="17ab12db-09d3-44a5-b815-ed4f85c533e0"/>
    <xsd:import namespace="6ec60af1-6d1e-4575-bf73-1b6e791fcd10"/>
    <xsd:element name="properties">
      <xsd:complexType>
        <xsd:sequence>
          <xsd:element name="documentManagement">
            <xsd:complexType>
              <xsd:all>
                <xsd:element ref="ns1:PublishingStartDate" minOccurs="0"/>
                <xsd:element ref="ns1:PublishingExpirationDate" minOccurs="0"/>
                <xsd:element ref="ns2:Category" minOccurs="0"/>
                <xsd:element ref="ns2:Sub_x002d_Category" minOccurs="0"/>
                <xsd:element ref="ns2:Meeting_x0020_Date" minOccurs="0"/>
                <xsd:element ref="ns2:Order0" minOccurs="0"/>
                <xsd:element ref="ns2:Reviewed_x0020_for_x0020_URLs" minOccurs="0"/>
                <xsd:element ref="ns3:SharedWithUsers" minOccurs="0"/>
                <xsd:element ref="ns2:Retention_x0020_Review_x0020_Date" minOccurs="0"/>
                <xsd:element ref="ns2:Retention_x0020_Notes" minOccurs="0"/>
                <xsd:element ref="ns2:Retention_x0020_Contact" minOccurs="0"/>
                <xsd:element ref="ns2:Justifi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ma:readOnly="fals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ma:readOnly="fals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7ab12db-09d3-44a5-b815-ed4f85c533e0" elementFormDefault="qualified">
    <xsd:import namespace="http://schemas.microsoft.com/office/2006/documentManagement/types"/>
    <xsd:import namespace="http://schemas.microsoft.com/office/infopath/2007/PartnerControls"/>
    <xsd:element name="Category" ma:index="10" nillable="true" ma:displayName="Category" ma:internalName="Category" ma:readOnly="false">
      <xsd:simpleType>
        <xsd:restriction base="dms:Text">
          <xsd:maxLength value="255"/>
        </xsd:restriction>
      </xsd:simpleType>
    </xsd:element>
    <xsd:element name="Sub_x002d_Category" ma:index="11" nillable="true" ma:displayName="Sub-Category" ma:description="Document sub-category (e.g. type of guidance)" ma:internalName="Sub_x002d_Category" ma:readOnly="false">
      <xsd:simpleType>
        <xsd:restriction base="dms:Text">
          <xsd:maxLength value="255"/>
        </xsd:restriction>
      </xsd:simpleType>
    </xsd:element>
    <xsd:element name="Meeting_x0020_Date" ma:index="13" nillable="true" ma:displayName="Meeting Date" ma:description="For Plan PAC meeting materials" ma:format="DateOnly" ma:internalName="Meeting_x0020_Date" ma:readOnly="false">
      <xsd:simpleType>
        <xsd:restriction base="dms:DateTime"/>
      </xsd:simpleType>
    </xsd:element>
    <xsd:element name="Order0" ma:index="15" nillable="true" ma:displayName="Order" ma:internalName="Order0" ma:readOnly="false">
      <xsd:simpleType>
        <xsd:restriction base="dms:Text">
          <xsd:maxLength value="255"/>
        </xsd:restriction>
      </xsd:simpleType>
    </xsd:element>
    <xsd:element name="Reviewed_x0020_for_x0020_URLs" ma:index="16" nillable="true" ma:displayName="Reviewed for URLs" ma:default="0" ma:internalName="Reviewed_x0020_for_x0020_URLs" ma:readOnly="false">
      <xsd:simpleType>
        <xsd:restriction base="dms:Boolean"/>
      </xsd:simpleType>
    </xsd:element>
    <xsd:element name="Retention_x0020_Review_x0020_Date" ma:index="18" nillable="true" ma:displayName="Retention Review Date" ma:description="Enter the date for retention review. Date should be 12 months from date of upload, and every 12 months after. This is not required for Plans, Guidance or items required by federal or state rules, but ARE required for documents that are supplementary to these document types (for example, meeting documents related to plan updates)." ma:format="DateOnly" ma:internalName="Retention_x0020_Review_x0020_Date">
      <xsd:simpleType>
        <xsd:restriction base="dms:DateTime"/>
      </xsd:simpleType>
    </xsd:element>
    <xsd:element name="Retention_x0020_Notes" ma:index="19" nillable="true" ma:displayName="Retention Notes" ma:description="Retention  details" ma:internalName="Retention_x0020_Notes">
      <xsd:simpleType>
        <xsd:restriction base="dms:Note">
          <xsd:maxLength value="255"/>
        </xsd:restriction>
      </xsd:simpleType>
    </xsd:element>
    <xsd:element name="Retention_x0020_Contact" ma:index="20" nillable="true" ma:displayName="Retention Contact" ma:internalName="Retention_x0020_Contact">
      <xsd:simpleType>
        <xsd:restriction base="dms:Text">
          <xsd:maxLength value="255"/>
        </xsd:restriction>
      </xsd:simpleType>
    </xsd:element>
    <xsd:element name="Justification" ma:index="21" nillable="true" ma:displayName="Justification" ma:default="Guidance" ma:internalName="Justification">
      <xsd:complexType>
        <xsd:complexContent>
          <xsd:extension base="dms:MultiChoice">
            <xsd:sequence>
              <xsd:element name="Value" maxOccurs="unbounded" minOccurs="0" nillable="true">
                <xsd:simpleType>
                  <xsd:restriction base="dms:Choice">
                    <xsd:enumeration value="Guidance"/>
                    <xsd:enumeration value="Plan"/>
                    <xsd:enumeration value="Tool"/>
                    <xsd:enumeration value="Required by federal rule"/>
                    <xsd:enumeration value="Required by state rule"/>
                    <xsd:enumeration value="Supports current or recent project"/>
                    <xsd:enumeration value="Data"/>
                    <xsd:enumeration value="Technical Report"/>
                    <xsd:enumeration value="Technical Tools and Documentation"/>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ec60af1-6d1e-4575-bf73-1b6e791fcd1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ma:index="12"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eeting_x0020_Date xmlns="17ab12db-09d3-44a5-b815-ed4f85c533e0" xsi:nil="true"/>
    <Order0 xmlns="17ab12db-09d3-44a5-b815-ed4f85c533e0" xsi:nil="true"/>
    <Reviewed_x0020_for_x0020_URLs xmlns="17ab12db-09d3-44a5-b815-ed4f85c533e0">true</Reviewed_x0020_for_x0020_URLs>
    <Sub_x002d_Category xmlns="17ab12db-09d3-44a5-b815-ed4f85c533e0">Multimodal Analysis</Sub_x002d_Category>
    <Category xmlns="17ab12db-09d3-44a5-b815-ed4f85c533e0">Analysis Tool</Category>
    <PublishingExpirationDate xmlns="http://schemas.microsoft.com/sharepoint/v3" xsi:nil="true"/>
    <PublishingStartDate xmlns="http://schemas.microsoft.com/sharepoint/v3" xsi:nil="true"/>
    <Retention_x0020_Review_x0020_Date xmlns="17ab12db-09d3-44a5-b815-ed4f85c533e0" xsi:nil="true"/>
    <Justification xmlns="17ab12db-09d3-44a5-b815-ed4f85c533e0"/>
    <Retention_x0020_Notes xmlns="17ab12db-09d3-44a5-b815-ed4f85c533e0" xsi:nil="true"/>
    <Retention_x0020_Contact xmlns="17ab12db-09d3-44a5-b815-ed4f85c533e0" xsi:nil="true"/>
  </documentManagement>
</p:properties>
</file>

<file path=customXml/itemProps1.xml><?xml version="1.0" encoding="utf-8"?>
<ds:datastoreItem xmlns:ds="http://schemas.openxmlformats.org/officeDocument/2006/customXml" ds:itemID="{843C907C-C054-447A-B3E2-49D6743E4092}"/>
</file>

<file path=customXml/itemProps2.xml><?xml version="1.0" encoding="utf-8"?>
<ds:datastoreItem xmlns:ds="http://schemas.openxmlformats.org/officeDocument/2006/customXml" ds:itemID="{F81E682C-13D2-4C2B-B3CF-507FEE95B353}"/>
</file>

<file path=customXml/itemProps3.xml><?xml version="1.0" encoding="utf-8"?>
<ds:datastoreItem xmlns:ds="http://schemas.openxmlformats.org/officeDocument/2006/customXml" ds:itemID="{477AE5DE-79F5-4289-BAC2-C57578DBF24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28</vt:i4>
      </vt:variant>
    </vt:vector>
  </HeadingPairs>
  <TitlesOfParts>
    <vt:vector size="38" baseType="lpstr">
      <vt:lpstr>Notes_Instructions</vt:lpstr>
      <vt:lpstr>Input</vt:lpstr>
      <vt:lpstr>Pedestrian_LOS</vt:lpstr>
      <vt:lpstr>Bicycle_LOS</vt:lpstr>
      <vt:lpstr>LookupPed</vt:lpstr>
      <vt:lpstr>LookupBike</vt:lpstr>
      <vt:lpstr>Example Input</vt:lpstr>
      <vt:lpstr>Example Pedestrian_LOS</vt:lpstr>
      <vt:lpstr>Example Bicycle_LOS</vt:lpstr>
      <vt:lpstr>VersionLog</vt:lpstr>
      <vt:lpstr>ArrivingDepartingFacility</vt:lpstr>
      <vt:lpstr>BikeLeftTurnConflict</vt:lpstr>
      <vt:lpstr>BikeRightTurnConflict</vt:lpstr>
      <vt:lpstr>BikeRTOR</vt:lpstr>
      <vt:lpstr>BikeTotalLaneCrossed</vt:lpstr>
      <vt:lpstr>CornerTypeControl</vt:lpstr>
      <vt:lpstr>Crosswalk</vt:lpstr>
      <vt:lpstr>CurbRampQual</vt:lpstr>
      <vt:lpstr>CycleLength</vt:lpstr>
      <vt:lpstr>EarlyPedEnd</vt:lpstr>
      <vt:lpstr>EffCornerRadius</vt:lpstr>
      <vt:lpstr>ExtraCycles</vt:lpstr>
      <vt:lpstr>Island1TrafficControl</vt:lpstr>
      <vt:lpstr>Island2TrafficControl</vt:lpstr>
      <vt:lpstr>LeftGreenPaint</vt:lpstr>
      <vt:lpstr>MedianWidth</vt:lpstr>
      <vt:lpstr>PedLeftTurnConflict</vt:lpstr>
      <vt:lpstr>PedLTOR</vt:lpstr>
      <vt:lpstr>PedRightTurnConflict</vt:lpstr>
      <vt:lpstr>PedRTOR</vt:lpstr>
      <vt:lpstr>PedSignalDisplay</vt:lpstr>
      <vt:lpstr>PedTotalLnCrossed</vt:lpstr>
      <vt:lpstr>PostedSpeed</vt:lpstr>
      <vt:lpstr>RightGreenPaint</vt:lpstr>
      <vt:lpstr>RtSharedMarking</vt:lpstr>
      <vt:lpstr>StopbarLoc</vt:lpstr>
      <vt:lpstr>TwoStageBox</vt:lpstr>
      <vt:lpstr>TwoWaytoOneWay</vt:lpstr>
    </vt:vector>
  </TitlesOfParts>
  <Company>Oregon Department of Transportation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Pedestrian and Bicycle Signalized Intersection MMLOS Calculator</dc:title>
  <dc:creator>Peter L Schuytema</dc:creator>
  <cp:keywords>pedestrian, bicycle, signalized intersection, MMLOS, calculator, multimodal analysis methodology, analysis tools, procedure manual, APM</cp:keywords>
  <cp:lastModifiedBy>Peter L Schuytema</cp:lastModifiedBy>
  <cp:lastPrinted>2017-11-28T23:49:57Z</cp:lastPrinted>
  <dcterms:created xsi:type="dcterms:W3CDTF">2017-06-29T18:42:46Z</dcterms:created>
  <dcterms:modified xsi:type="dcterms:W3CDTF">2019-08-16T16:08:53Z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0x01010090A92307567CCF4FBD156DA109C9B099</vt:lpwstr>
  </property>
</Properties>
</file>