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2.xml" ContentType="application/vnd.openxmlformats-officedocument.spreadsheetml.table+xml"/>
  <Override PartName="/xl/tables/table1.xml" ContentType="application/vnd.openxmlformats-officedocument.spreadsheetml.table+xml"/>
  <Override PartName="/docProps/app.xml" ContentType="application/vnd.openxmlformats-officedocument.extended-propertie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8808" firstSheet="1" activeTab="1"/>
  </bookViews>
  <sheets>
    <sheet name="FY20 BRIC Summary Sheet.pending" sheetId="1" state="hidden" r:id="rId1"/>
    <sheet name="FY20 BRIC" sheetId="7" r:id="rId2"/>
    <sheet name="Scoring Sheet under $600k" sheetId="10" r:id="rId3"/>
    <sheet name="Scoring Sheet over $600k" sheetId="8" r:id="rId4"/>
  </sheets>
  <definedNames>
    <definedName name="_xlnm.Print_Area" localSheetId="3">Table1[#All]</definedName>
    <definedName name="_xlnm.Print_Area" localSheetId="2">Table13[#All]</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8" l="1"/>
  <c r="L14" i="8"/>
  <c r="K14" i="8"/>
  <c r="J14" i="8"/>
  <c r="I14" i="8"/>
  <c r="H14" i="8"/>
  <c r="G14" i="8"/>
  <c r="F14" i="8"/>
  <c r="E14" i="8"/>
  <c r="D14" i="8"/>
  <c r="C14" i="8"/>
  <c r="B14" i="8"/>
  <c r="M7" i="8"/>
  <c r="M16" i="8" s="1"/>
  <c r="L7" i="8"/>
  <c r="L16" i="8" s="1"/>
  <c r="K7" i="8"/>
  <c r="K16" i="8" s="1"/>
  <c r="J7" i="8"/>
  <c r="J16" i="8" s="1"/>
  <c r="I7" i="8"/>
  <c r="I16" i="8" s="1"/>
  <c r="H7" i="8"/>
  <c r="H16" i="8" s="1"/>
  <c r="G7" i="8"/>
  <c r="G16" i="8" s="1"/>
  <c r="F7" i="8"/>
  <c r="F16" i="8" s="1"/>
  <c r="E7" i="8"/>
  <c r="E16" i="8" s="1"/>
  <c r="D7" i="8"/>
  <c r="D16" i="8" s="1"/>
  <c r="C7" i="8"/>
  <c r="C16" i="8" s="1"/>
  <c r="B7" i="8"/>
  <c r="B16" i="8" s="1"/>
  <c r="Y14" i="10"/>
  <c r="X14" i="10"/>
  <c r="W14" i="10"/>
  <c r="V14" i="10"/>
  <c r="U14" i="10"/>
  <c r="T14" i="10"/>
  <c r="S14" i="10"/>
  <c r="R14" i="10"/>
  <c r="Q14" i="10"/>
  <c r="P14" i="10"/>
  <c r="O14" i="10"/>
  <c r="N14" i="10"/>
  <c r="M14" i="10"/>
  <c r="L14" i="10"/>
  <c r="K14" i="10"/>
  <c r="J14" i="10"/>
  <c r="I14" i="10"/>
  <c r="H14" i="10"/>
  <c r="G14" i="10"/>
  <c r="F14" i="10"/>
  <c r="E14" i="10"/>
  <c r="D14" i="10"/>
  <c r="C14" i="10"/>
  <c r="B14" i="10"/>
  <c r="Y7" i="10"/>
  <c r="Y16" i="10" s="1"/>
  <c r="X7" i="10"/>
  <c r="X16" i="10" s="1"/>
  <c r="W7" i="10"/>
  <c r="W16" i="10" s="1"/>
  <c r="V7" i="10"/>
  <c r="V16" i="10" s="1"/>
  <c r="U7" i="10"/>
  <c r="U16" i="10" s="1"/>
  <c r="T7" i="10"/>
  <c r="T16" i="10" s="1"/>
  <c r="S7" i="10"/>
  <c r="S16" i="10" s="1"/>
  <c r="R7" i="10"/>
  <c r="R16" i="10" s="1"/>
  <c r="Q7" i="10"/>
  <c r="Q16" i="10" s="1"/>
  <c r="P7" i="10"/>
  <c r="P16" i="10" s="1"/>
  <c r="O7" i="10"/>
  <c r="O16" i="10" s="1"/>
  <c r="N7" i="10"/>
  <c r="N16" i="10" s="1"/>
  <c r="M7" i="10"/>
  <c r="M16" i="10" s="1"/>
  <c r="L7" i="10"/>
  <c r="L16" i="10" s="1"/>
  <c r="K7" i="10"/>
  <c r="K16" i="10" s="1"/>
  <c r="J7" i="10"/>
  <c r="J16" i="10" s="1"/>
  <c r="I7" i="10"/>
  <c r="I16" i="10" s="1"/>
  <c r="H7" i="10"/>
  <c r="H16" i="10" s="1"/>
  <c r="G7" i="10"/>
  <c r="G16" i="10" s="1"/>
  <c r="F7" i="10"/>
  <c r="F16" i="10" s="1"/>
  <c r="E7" i="10"/>
  <c r="E16" i="10" s="1"/>
  <c r="D7" i="10"/>
  <c r="D16" i="10" s="1"/>
  <c r="C7" i="10"/>
  <c r="C16" i="10" s="1"/>
  <c r="B7" i="10"/>
  <c r="B16" i="10" s="1"/>
  <c r="W42" i="7"/>
  <c r="Z41" i="7"/>
  <c r="Y41" i="7"/>
  <c r="X41" i="7"/>
  <c r="Z40" i="7"/>
  <c r="Y40" i="7"/>
  <c r="X40" i="7"/>
  <c r="Z39" i="7"/>
  <c r="Y39" i="7"/>
  <c r="X39" i="7"/>
  <c r="Z38" i="7"/>
  <c r="Y38" i="7"/>
  <c r="X38" i="7"/>
  <c r="Z37" i="7"/>
  <c r="Y37" i="7"/>
  <c r="X37" i="7"/>
  <c r="Z36" i="7"/>
  <c r="Y36" i="7"/>
  <c r="X36" i="7"/>
  <c r="Z35" i="7"/>
  <c r="Y35" i="7"/>
  <c r="X35" i="7"/>
  <c r="Z34" i="7"/>
  <c r="Y34" i="7"/>
  <c r="X34" i="7"/>
  <c r="Z33" i="7"/>
  <c r="Y33" i="7"/>
  <c r="X33" i="7"/>
  <c r="Z32" i="7"/>
  <c r="Y32" i="7"/>
  <c r="X32" i="7"/>
  <c r="Z31" i="7"/>
  <c r="Y31" i="7"/>
  <c r="X31" i="7"/>
  <c r="Z30" i="7"/>
  <c r="Y30" i="7"/>
  <c r="X30" i="7"/>
  <c r="Z29" i="7"/>
  <c r="Y29" i="7"/>
  <c r="Z28" i="7"/>
  <c r="Y28" i="7"/>
  <c r="X28" i="7"/>
  <c r="Z27" i="7"/>
  <c r="Y27" i="7"/>
  <c r="X27" i="7"/>
  <c r="Y26" i="7"/>
  <c r="X26" i="7"/>
  <c r="Z25" i="7"/>
  <c r="Y25" i="7"/>
  <c r="X25" i="7"/>
  <c r="Z24" i="7"/>
  <c r="Y24" i="7"/>
  <c r="X24" i="7"/>
  <c r="Z23" i="7"/>
  <c r="Y23" i="7"/>
  <c r="X23" i="7"/>
  <c r="Z22" i="7"/>
  <c r="Y22" i="7"/>
  <c r="X22" i="7"/>
  <c r="Z21" i="7"/>
  <c r="Y21" i="7"/>
  <c r="X21" i="7"/>
  <c r="Z20" i="7"/>
  <c r="Y20" i="7"/>
  <c r="X20" i="7"/>
  <c r="Z19" i="7"/>
  <c r="Y19" i="7"/>
  <c r="X19" i="7"/>
  <c r="Z18" i="7"/>
  <c r="Y18" i="7"/>
  <c r="X18" i="7"/>
  <c r="Z17" i="7"/>
  <c r="Y17" i="7"/>
  <c r="X17" i="7"/>
  <c r="Z16" i="7"/>
  <c r="Y16" i="7"/>
  <c r="X16" i="7"/>
  <c r="Z15" i="7"/>
  <c r="Y15" i="7"/>
  <c r="X15" i="7"/>
  <c r="Z14" i="7"/>
  <c r="Y14" i="7"/>
  <c r="X14" i="7"/>
  <c r="Z13" i="7"/>
  <c r="Y13" i="7"/>
  <c r="X13" i="7"/>
  <c r="Z12" i="7"/>
  <c r="Y12" i="7"/>
  <c r="X12" i="7"/>
  <c r="Z11" i="7"/>
  <c r="Y11" i="7"/>
  <c r="X11" i="7"/>
  <c r="Z10" i="7"/>
  <c r="Y10" i="7"/>
  <c r="X10" i="7"/>
  <c r="Z9" i="7"/>
  <c r="Y9" i="7"/>
  <c r="X9" i="7"/>
  <c r="Z8" i="7"/>
  <c r="Y8" i="7"/>
  <c r="X8" i="7"/>
  <c r="Z7" i="7"/>
  <c r="Y7" i="7"/>
  <c r="X7" i="7"/>
  <c r="Z6" i="7"/>
  <c r="Y6" i="7"/>
  <c r="X6" i="7"/>
  <c r="Z5" i="7"/>
  <c r="Y5" i="7"/>
  <c r="X5" i="7"/>
  <c r="Z4" i="7"/>
  <c r="Y4" i="7"/>
  <c r="X4" i="7"/>
  <c r="Z3" i="7"/>
  <c r="Y3" i="7"/>
  <c r="Y42" i="7" s="1"/>
  <c r="X3" i="7"/>
  <c r="Z2" i="7"/>
  <c r="Z42" i="7" s="1"/>
  <c r="Y2" i="7"/>
  <c r="X2" i="7"/>
  <c r="X42" i="7" s="1"/>
  <c r="C40" i="1"/>
  <c r="B40" i="1"/>
  <c r="E30" i="1"/>
  <c r="D30" i="1"/>
  <c r="C30" i="1"/>
  <c r="B30" i="1"/>
  <c r="B18" i="1"/>
  <c r="E15" i="1"/>
  <c r="D15" i="1"/>
  <c r="B20" i="1" s="1"/>
  <c r="C15" i="1"/>
  <c r="B15" i="1"/>
  <c r="B19" i="1" s="1"/>
  <c r="F14" i="1"/>
  <c r="D14" i="1"/>
  <c r="F13" i="1"/>
  <c r="F12" i="1"/>
  <c r="D12" i="1"/>
  <c r="F11" i="1"/>
  <c r="F10" i="1"/>
  <c r="F9" i="1"/>
  <c r="F15" i="1" s="1"/>
  <c r="D9" i="1"/>
  <c r="F17" i="1" l="1"/>
  <c r="F19" i="1"/>
</calcChain>
</file>

<file path=xl/sharedStrings.xml><?xml version="1.0" encoding="utf-8"?>
<sst xmlns="http://schemas.openxmlformats.org/spreadsheetml/2006/main" count="868" uniqueCount="299">
  <si>
    <t xml:space="preserve">The City of Jacksonville is seeking funding for a wildfire mitigation project that will involve evacuation routes and maps, signage, a community alert system, and possibly fuel reduction activities. </t>
  </si>
  <si>
    <t>State Set-Aside</t>
  </si>
  <si>
    <t>Jackson County Hazard Mitigation Plan</t>
  </si>
  <si>
    <t>Yes</t>
  </si>
  <si>
    <t>N/A</t>
  </si>
  <si>
    <t>Mitigation Project</t>
  </si>
  <si>
    <t>City of Jacksonville Wildfire Mitigation Project</t>
  </si>
  <si>
    <t>ptown@rvcog.org</t>
  </si>
  <si>
    <t>Jackson</t>
  </si>
  <si>
    <t>City</t>
  </si>
  <si>
    <t>City of Jacksonville</t>
  </si>
  <si>
    <t>BRIC</t>
  </si>
  <si>
    <t xml:space="preserve">Addressing and mitigating any disaster requires robust communications networks. As we often see in a major event, a lack of redundancy in these networks reduces safety for first responders and the affected communities as well as communities in close proximity. With cellular, fixed wireless, and wireline based communications using the same networks to move information and phone calls, it is critical that we build redundancy into these networks with interconnection points that allow for local communications traffic to continue flowing if larger networks are impacted and also provides redundant routes back to the larger internet. 
Along the West Coast, there are two major interconnection points in Portland and Seattle, both likely to be significantly impacted by a Cascadia subduction type event. Additionally, as we see more major wind, ice and fire events in the Columbia River Gorge and the Pacific Northwest, our critical communications networks can be impacted by events that cut connections into Portland.  Such an event will significantly hamper rescue, relief, and recovery efforts and reduce the ability of areas less impacted to provide effective staging facilities or relocation areas.  It will reduce the efficiency of our coordinated response efforts, interrupt connections with loved ones, and reduce support for continuity of business and community functions.   
Q-Life, an intergovernmental agency formed by the City of The Dalles and Wasco County, proposes developing a carrier neutral internet exchange where providers and emergency communications networks can meet in The Dalles, Oregon and access scalable communication paths. This will provide a secure colocation space for these networks to meet east of the Cascades, in a region that is already a nexus point of communications infrastructure, including a significant Bonneville Power Authority substation, a major data center campus, a hub for Link Oregon under development, transportation corridors (Interstate-84 and Highway 197, UPRR and BNSF nearby) with major communications infrastructure, in addition to local infrastructure for the County, regional hospital, and school district.  
Addressing and mitigating any disaster requires robust communications networks. As we often see in a major event, a lack of redundancy in these networks reduces safety for first responders and the affected communities as well as communities in close proximity. With cellular, fixed wireless, and wireline based communications using the same networks to move information and phone calls, it is critical that we build redundancy into these networks with interconnection points that allow for local communications traffic to continue flowing if larger networks are impacted and also provides redundant routes back to the larger internet. 
Along the West Coast, there are two major interconnection points in Portland and Seattle, both likely to be significantly impacted by a Cascadia subduction type event. Additionally, as we see more major wind, ice and fire events in the Columbia River Gorge and the Pacific Northwest, our critical communications networks can be impacted by events that cut connections into Portland.  Such an event will significantly hamper rescue, relief, and recovery efforts and reduce the ability of areas less impacted to provide effective staging facilities or relocation areas.  It will reduce the efficiency of our coordinated response efforts, interrupt connections with loved ones, and reduce support for continuity of business and community functions.   
Q-Life, an intergovernmental agency formed by the City of The Dalles and Wasco County, proposes developing a carrier neutral internet exchange where providers and emergency communications networks can meet in The Dalles, Oregon and access scalable communication paths. This will provide a secure colocation space for these networks to meet east of the Cascades, in a region that is already a nexus point of communications infrastructure, including a significant Bonneville Power Authority substation, a major data center campus, a hub for Link Oregon under development, transportation corridors (Interstate-84 and Highway 197, UPRR and BNSF nearby) with major communications infrastructure, in addition to local infrastructure for the County, regional hospital, and school district.  
Qlife currently has a small colocation space in the basement of The Dalles City Hall. However, this space is at maximum capacity, lacks generator capacity, and has been threatened by flood waters. A FEMA flood map risk map update exercise currently underway indicates the 1% annual chance water surface elevation is located much closer to the current site than the previous 1984/1989 data. 
Qlife is currently developing a new colocation space at 425 E 7th St in The Dalles, in support of Link Oregon, a non-profit consortium, efforts to bring fiber optic service across the State, with plans to have this space operational before the end of 2020. This space is located in the same facility as the 911 Center and Emergency Operations Center and is located at a higher elevation reducing risk of flood. BRIC funding would be used to increase the capacity of this space, establish additional communication pathways to improve access and redundancy, and provide additional generator capacity increasing resiliency.    
This would also provide an opportunity to increase redundancy and support for Wasco County’s emergency communications systems, emergency operations, and 911 centers.  Fortifying communications networks is identified as a strategy in our Natural Hazard Mitigation Plan, and this project can play a critical role in reaching that goal. Finally, this project was listed as #4 on the Wasco County Economic Development Commission (EDC) Community Enhancement Project Priority List.
</t>
  </si>
  <si>
    <t>Wasco County Multi-Jurisdictional Hazard Mitigation Plan</t>
  </si>
  <si>
    <t>Cascades East Interconnection Point</t>
  </si>
  <si>
    <t>matthewk@co.wasco.or.us</t>
  </si>
  <si>
    <t>Wasco</t>
  </si>
  <si>
    <t>County</t>
  </si>
  <si>
    <t>Wasco County (submitted twice)</t>
  </si>
  <si>
    <t xml:space="preserve">The Port of Portland owns three airports, including Portland International Airport (PDX), the only large hub commercial airport in Oregon. PDX’s catchment area includes much of Oregon and parts of SW Washington. In 2019, PDX served nearly 20 million passengers supporting business, travel and tourism; facilitated robust air cargo operations, and directly and indirectly generated thousands of jobs.
Following the completion of the Port of Portland Corporate Seismic Risk Assessment Study (May 2015) and the adoption of internal policies advancing a seismic resilience program within the Port, the Port of Portland identified critical actions at Port-owned facilities needed to strengthen community lifeline resilience to a Cascadia Subduction Zone (CSZ) earthquake in the Portland region, and the Willamette Valley more broadly. The cornerstone project identified is the construction of a seismically resilient runway at PDX, which is Oregon’s only large hub commercial airport. In addition to directly improving the transportation lifeline in Oregon, it will support multiple community lifelines including safety and security; health and medical; and food, water, and shelter.
A resilient runway, which is a runway designed to survive a significant CSZ earthquake and the specific ground conditions at PDX, will transform how response to a CSZ earthquake is managed in Oregon. It will position PDX to be Oregon’s critical response hub, providing staging and relief operations for 2.4 million residents. Without a resilient runway that can support large aircraft, response will be based east of the Cascade Mountains, far from Oregon’s largest population center; under that scenario relief and aid will need to be brought across mountain passes, which means it may be significantly delayed by remote area landslides. With this project, aid will be able to be distributed to residents in the Willamette Valley more quickly and efficiently—directly and indirectly saving lives.
In addition to facilitating aid service distribution and response within the Portland region and the Willamette Valley, this project will help drive economic recovery. If this project is not completed, PDX’s runways could be inoperable for approximately one year—based on supply chain disruption, accessibility, as well as design and construction time. This will hamper rebuilding, and make it more challenging for the area to bring in the needed construction workers, and limit access to goods and services needed by households and businesses, which will exacerbate inequities and economic hardships.
The Port of Portland is currently working with the National Institute of Building Sciences to conduct an independent, peer reviewed, benefit-cost analysis of constructing a seismically resilient runway. This analysis provides a foundation of credible science to support proactive investment in seismic resilience. This study estimates the present value of the future losses avoided by constructing a seismically resilient runway (the PDX south runway). The avoided future losses comprise the difference between PDX and regional losses without a seismically resilient runway and those losses with a seismically resilient runway. The study considers topics including avoided property damage, direct and indirect business interruption and deaths, injuries and post-traumatic stress disorder. The study is underway, and completion is expected prior to the FEMA application deadline.
The Resilient Runway Engineering Design project would result in a complete set of engineering and construction drawings that would lay the groundwork for securing construction funding and would provide the necessary technical information to begin construction of a seismically resilient runway. The design work would include advanced geotechnical analyses (2-D dynamic and 3-D static FLAC analyses) to design the seismic stabilization, and a pavement design that is attached to the seismic improvements. 
This is not an isolated project at the Port; it is tied to a coordinated Port effort to build deep seismic resilience. It will build on the structural seismic investments the Port has made in existing and new buildings—such as the Emergency Operations Center and Communications Center, as well as planned studies to support a resilient microgrid system that is seismic and flood resilient and provides power system security. The resilient runway will also complement the Port’s current and planned investments in resilience at Marine Terminal 6, which has the potential to provide an essential maritime connection, potentially facilitating fuel and other large goods delivery, following a CSZ earthquake.
Outside of Port of Portland resilience efforts, the resilient runway would become an important part regional and statewide earthquake preparedness. It will save lives by connecting the transportation community lifeline, reducing business interruption, and making it possible to quickly bring in food, shelter aid, and aid workers needed to support Oregonians in the aftermath of a catastrophic earthquake. 
</t>
  </si>
  <si>
    <t>OR SMP</t>
  </si>
  <si>
    <t>Project Scoping</t>
  </si>
  <si>
    <t>C&amp;CB</t>
  </si>
  <si>
    <t>Resilient Runway Engineering Design</t>
  </si>
  <si>
    <t>Alexandra.howard@portofportland.com</t>
  </si>
  <si>
    <t>Multnomah</t>
  </si>
  <si>
    <t>State Agency</t>
  </si>
  <si>
    <t>Port of Portland</t>
  </si>
  <si>
    <t xml:space="preserve">During the 2018 Memaloose Fires and 2020 Mosier Creek and Seven Mile Hill Fires, the Mosier Fire District, Mid Columbia Fire &amp; Rescue and the Oregon Department of Forestry Fire Response all used Mosier City Water as their primary source for fighting fires. During those events there was at least one power outage that put the City’s water system at risk and on notice that they would need a powerful generator for backup. While the City has the ability to rent a generator, we are currently at risk of reliance on a third party for water resources power backup. At this time, the City of Mosier is asking for BRIC funds to support the purchase of an in-house generator with the correct number of amps to back up our water system and assure services are maintained during an emergency event. This kind of support would make our community 100% more resilient during the next major fire or power outage. An example of the generator can be found in the link below:
https://www.northerntool.com/shop/tools/product_200744935_200744935?gclsrc=aw.ds&amp;&amp;utm_source=google_PPC&amp;utm_medium=NT%20DSA%20Feed&amp;utm_campaign=DSA%20Feed&amp;utm_content=&amp;gclid=CjwKCAjw74b7BRA_EiwAF8yHFHl28w_zSMGn19_YG33L7jlwgih6gU4YC9ntiabljZlhoLrqo_oYGBoCWA4QAvD_BwE
</t>
  </si>
  <si>
    <t>No</t>
  </si>
  <si>
    <t>Unsure</t>
  </si>
  <si>
    <t>Yes, Publicly Owned</t>
  </si>
  <si>
    <t>New Generator for Mosier Water Systems</t>
  </si>
  <si>
    <t xml:space="preserve">This proposal is being prepared for the Pre-App phase of the 2020 FEMA BRIC grant application. A preliminary estimate of PAE’s scope of services for the Tigard Resiliency Initiative, dated September 11, 2020, is attached.
The initiative is a three-part, tiered approach to pre-disaster resiliency in Tigard including: 1) installation of PV generation and battery storage at the City Library to support resilient operation of the EOC as a micro grid, 2) public infrastructure and private development PV generation and battery storage for resilient publicly accessible energy and services through a microgrid, and 3) district-scale renewable energy generation and storage through a microgrid for resiliency, climate benefits, and economic development. 
Tier 1: Library Emergency Operations Center Renewable Energy Microgrid
Currently, Tigard’s EOC electric power is backed up with a propane generator, which is subject to limited resupply in the event of a Cascadia earthquake event. To improve the EOC’s resiliency, the City proposes to install solar PV generation and battery storage at the EOC site for operation as a micro grid. The proposed project addresses critical energy infrastructure vulnerability supporting whole-community resilience.
Tier 2: Pedestrian Bridge and Fields Property Renewable Energy Microgrid
The proposed renewable energy generation and storage microgrid involves the innovative use and design of public infrastructure (pedestrian bridge, water quality facilities, and street rights-of-way) and the cooperation of private development partners including regulated affordable housing providers and commercial and industrial developers. The project would be designed to serve essential city services and functions such as public realm lighting and mechanical systems, communication devices and EV charging, and emergency shelter to further benefit the public in case of catastrophic failure of the energy grid. The proposed project anticipates impacts on vulnerable populations, equitable risk-reduction outcomes, and whole-community approaches to disaster resilience. The proposed project is collaborative and promotes shared responsibility and partnerships. The project would be a major educational opportunity in the heart of Tigard and serve to pilot the community’s transition to a renewable energy future.  
Tier 3: Hunziker Core District Renewable and Distributed Energy Microgrid
The Hunziker Core is centrally located between Tigard’s urbanizing mixed-use Downtown and Triangle Districts and is characterized by an underdeveloped industrial land base.  With Tigard’s current Employment Lands Tomorrow Code Update Project, the Hunziker Core District will see increasing employment density and a wider mix of uses allowed to support economic development. The district energy concept would underwrite this effort with lower cost energy through coordinated resilient renewable and distributed energy generation and storage facilities through a microgrid. Renewable energy facilities at the district scale could have significant climate change benefits by avoiding fossil fuel emissions from building heating, cooling, and lighting and in support of EV charging. The proposed project is collaborative and promotes shared responsibility and partnerships.
A 5% local management fee is requested, as allowed.
</t>
  </si>
  <si>
    <t>Washington County NHMP</t>
  </si>
  <si>
    <t>Tigard Resiliency Initiative</t>
  </si>
  <si>
    <t>garyp@tigard-or.gov</t>
  </si>
  <si>
    <t>Washington</t>
  </si>
  <si>
    <t xml:space="preserve">City of Tigard </t>
  </si>
  <si>
    <t>Fox Creek is a salmon-bearing stream located in Columbia County. The creek is constrained by a series of undersized culverts of various sizes and materials, crossing both public and private land as it runs through the town of Rainier before going under Highway 30 and out to the Columbia River. During the flood event of 12/07/2015 and subsequent days, the culvert was overwhelmed with material leading to multiple clogged points within the undersized metal culvert. This led to significant flooding on Highway 30 and a sink hole developed in the middle of the culvert reach, threatening three businesses. The City is seeking funding to perform a Feasibility Analysis to collect baseline data necessary to evaluate costs and feasibility of design alternatives along the culverted section of Fox Creek. We would also like to pursue an additional local project management costs of $5,000.</t>
  </si>
  <si>
    <t>Yes (awaiting revisions)</t>
  </si>
  <si>
    <t>Columbia County Multi-Jurisdictional Hazard Mitigation Plan</t>
  </si>
  <si>
    <t>Fox Creek Culvert Feasibility Analysis</t>
  </si>
  <si>
    <t>sjorgensen@cityofrainier.com</t>
  </si>
  <si>
    <t>Columbia</t>
  </si>
  <si>
    <t>City of Rainier</t>
  </si>
  <si>
    <t xml:space="preserve">The greatest threat in Oregon is a Cascadia Subduction Zone Earthquake which is anticipated to cause an electrical power outage lasting anywhere from weeks to months depending on the severity of the event and the location of the community impacted. An electrical outage of that duration cannot be reliably addressed with conventional thermal backup power equipment. As a result, Oregon communities are exploring solar + storage microgrids to mitigate risks to community lifelines and meet energy resilience needs. While the earthquake has the potential for causing a long duration electrical outage, there are other events that can cause shorter but more frequently occurring interruptions in a community’s electric service such as winter storms, windstorms, wildfires, etc. Solar + storage microgrids can help a community achieve sustainability goals by providing ongoing operational cost savings in addition to meeting community resilience goals by addressing all hazards and mitigating risk to multiple community lifelines.
The proposed project aligns with the community’s natural hazard mitigation plan, leverages a public and private partnership with Energy Trust of Oregon, and would provide benefits to multiple community lifelines while addressing all hazards.
This project allows the community to create a map to identify key locations where energy resilience would be most beneficial, prioritize critical facilities based on that information, complete microgrid preliminary design &amp; feasibility studies for up to forty (40) of the prioritized sites, and support the community in pursuing funding to install microgrids on prioritized critical facilities. Here is an outline of the work to be accomplished: 
Outline of the work to be accomplished over the period of performance: 
1. Map the overlapping geographic, social, and electric grid infrastructure impacts of natural hazards identified in the Natural Hazard Mitigation Plant (NHMP) in order to better understand and mitigate the impact of electrical blackouts on vulnerable community members; 
2. Visualize the data into an online spatial planning tool and a GIS story map (similar to one created by Multnomah County) that will enable the community to explore mitigation actions to improve energy resilience through strategic spatial planning;
3. Identify and prioritize critical facilities based on the completed disaster vulnerability mapping;
4. Complete solar + storage microgrid preliminary design &amp; feasibility studies for up to forty (40) of the prioritized critical facilities;
5. Support the community in pursuing funding to complete installation on prioritized facilities
</t>
  </si>
  <si>
    <t>Clackamas County Multi-Jurisdictional Hazard Mitigation Plan</t>
  </si>
  <si>
    <t>Clackamas County Energy Resilience Planning &amp; Project Scoping for All Hazard Mitigation</t>
  </si>
  <si>
    <t>jaywilson@clackamas.us</t>
  </si>
  <si>
    <t>Clackamas</t>
  </si>
  <si>
    <t>Clackamas County</t>
  </si>
  <si>
    <t xml:space="preserve">According to the Oregon Natural Hazard Mitigation Plan, the greatest threat to the state is a Cascadia Subduction Zone Earthquake which is anticipated to cause an electrical power outage lasting anywhere from weeks to months depending on the severity of the event and the location of the community impacted. An electrical outage of that duration cannot be reliably addressed with conventional thermal backup power equipment alone. As a result, the DPSST is exploring a microgrid to mitigate risks to community lifelines and meet energy resilience needs. While the earthquake has the potential for causing a long duration electrical outage, there are other events that can cause shorter but more frequently occurring interruptions in a community’s electric service such as winter storms, windstorms, wildfires, etc. Solar + storage microgrids can help the DPSST achieve sustainability goals by providing ongoing operational cost savings in addition to meeting energy resilience goals by addressing all hazards and mitigating risk to multiple community lifelines.
The proposed project aligns with the states natural hazard mitigation plan, leverages a public and private partnership with Energy Trust of Oregon and would provide benefits to multiple community lifelines while addressing all hazards.
The proposed project will allow the DPSST to scope the feasibility of creating a microgrid at the site that incorporates solar, battery storage, and a conventional generator to provide the site with energy resilience that will allow it to continue to serve its critical functions even during extended electrical outage.
</t>
  </si>
  <si>
    <t>DPSST Microgrid Project Scoping for All Hazard Mitigation</t>
  </si>
  <si>
    <t>brian.henson@state.or.us</t>
  </si>
  <si>
    <t>Marion</t>
  </si>
  <si>
    <t>OR Department of Public Safety Standards &amp; Training</t>
  </si>
  <si>
    <t xml:space="preserve">The request is that BRICS/FEMA fund the energy storage (110 kWh &amp; 100 kw) component and only some of the solar PV and switchgear components of this project totaling approximately $365,000 plus management costs at the East Portland Community Center.  This project is the first in a series to demonstrate the value and feasibility of creating community resiliency hubs, and leverages work already invested including: seismic analysis, visitor surveys, energy analysis, water/wastewater systems preliminary evaluations, and others.  Additional background of how this Step 1 project fits into the larger picture follows: Historically, Community Centers have served as areas of respite in times of crises: safe-stay shelter, alternate meeting space for city government, cooling shelter, warming shelter, and a place for community gathering and information sharing.  The East Portland Community Center in particular has already served as an emergency shelter, cooling center, emergency kitchen, and staging area for delivery of emergency supplies during past incidents.  For these reasons, and due to its location and customer base, East Portland Community Center (EPCC) was prioritized by a multi-Bureau resiliency group and later endorsed in the Climate Emergency Declaration to become a pilot site for an Oasis of Resilience: a safe-haven for the community in times of disaster recovery.  That multi-faceted initiative will include Transportation, Water, Wastewater, and other built, social, and natural infrastructure considerations for EPCC and nearby community assets. As an early, “no regrets” tangible action toward that pilot, adding clean, resilient electric power to EPCC in the form of more rooftop solar photovoltaic with battery-backup for critical circuits represents a meaningful improvement in resiliency at the Center.  This project complements planned energy efficiency and HVAC improvements at EPCC. 
</t>
  </si>
  <si>
    <t>Portland City Natural Hazard Mitigation Plan</t>
  </si>
  <si>
    <t>Resiliency Hub Step1: Solar plus Storage</t>
  </si>
  <si>
    <t>jonnap@portlandoregon.gov</t>
  </si>
  <si>
    <t>City of Portland</t>
  </si>
  <si>
    <t>Hood River County is assessing solar + storage microgrids to mitigate risks to community lifelines and meet energy resilience needs as part of its ongoing natural disaster preparedness efforts. This project allows the county to complete microgrid preliminary design &amp; feasibility studies for scoping up to ten (10) critical facilities and supports the community in completing benefit cost analysis to purse hazard mitigation funding that will allow them to install microgrids at selected sites. This funding will also support design of public private partnerships and financing options to enable scaled and accelerated implementation of the Community’s energy resilience efforts under its Natural Hazard Mitigation Plan. The proposed project aligns with the county's natural hazard mitigation plan, leverages a public and private partnership with Energy Trust of Oregon, and would result in hazard mitigation grant projects that provide benefits to multiple community lifelines while addressing all hazards.</t>
  </si>
  <si>
    <t>Hood River County Multi-Jurisdictional Natural Hazards Mitigation Plan</t>
  </si>
  <si>
    <t>Yes, both</t>
  </si>
  <si>
    <t>Solar+Storage Microgrid Feasibility Studies for Critical Facilities in Hood River County for All Hazard Mitigation</t>
  </si>
  <si>
    <t>barbara.ayers@co.hood-river.or.us</t>
  </si>
  <si>
    <t>Hood River</t>
  </si>
  <si>
    <t>Hood River County</t>
  </si>
  <si>
    <t>The Bennett Complex, located near Stayton is a surface water diversion network responsible for diversion of water around Geren Island and water delivery to the City of Salem, City of Stayton and the Santiam Water Control District (Santiam WCD) water users. The facilities are critical to the delivery of drinking water to over 185,000 households and 400 farms irrigation over 17,000 acres.  Lower Bennett Dam is a critical component of the Bennett Dam complex, a surface water diversion network responsible for water delivery to the City of Salem, City of Stayton, and Santiam Water Control District (SWCD) water users. Bennett Dam is approaching the end of its serviceable life and project partners are eager to evaluate alternative options for retrofitting or replacing the dam which is also a partial fish passage barrier, causes sediment deposition that affects diversions, and requires annual maintenance to ensure structural stability. A secondary dam, the Spillway Dam, will also be evaluated for fish passage improvement options. Fish ladders at both dams do not meet current fish passage criteria and creates a delay in passage for UW Spring Chinook and Winter steelhead (USGS 2017). The technical team includes staff from the City of Salem, Santiam WCD, NOAA, Grand Ronde &amp; Warm Springs Tribes, ODFW and ODEQ. Grant funds will be used to contract River Design Group and West Consultants to conduct sites surveys and hydraulic modeling. The consultants will work with the technical team to evaluate alternatives and develop a preferred alternative to 60% level design.   The Bennett Complex is aging and under its current configuration allows the river’s bedload to accumulate at the upper end of each dam, with sediment deposition extending upstream. With the 1999 ESA listing of Spring Chinook and winter steelhead, historic practices of mechanically moving small amounts of sediment from above the dams to below the dams have significantly been reduced impacting water diversion, sediment movement and fish passage within the Complex. In addition, the passage structures at Lower Bennett and the overflow dam do not meet current fish passage criteria, and at times the dam complex creates a delay in passage for UW Spring Chinook and Winter steelhead (USGS 2017). Grant funds for this project will be used to assess the North Santiam Bennett Dam Complex (three diversion dams, multiple fish ladders and a side channel complex) to better understand how to improve sediment movement and fish migration through the multi-channel system.</t>
  </si>
  <si>
    <t>Marion County Multi-Jurisdictional Natural Hazard Mitigation Plan</t>
  </si>
  <si>
    <t xml:space="preserve">North Santiam Bennett Dam Complex Alternatives Analysis  </t>
  </si>
  <si>
    <t>BrentS@santiamwater.com</t>
  </si>
  <si>
    <t>Special District</t>
  </si>
  <si>
    <t>Santiam Water Control District</t>
  </si>
  <si>
    <t>Building Energy Resilient Oregon Communities (eROC): Phase 1b</t>
  </si>
  <si>
    <t>adam.schultz@oregon.gov</t>
  </si>
  <si>
    <t>Oregon Department of Energy</t>
  </si>
  <si>
    <t>This Capacity- and Capability-Building project would provide support for state agency staff to develop systematic partnerships with community emergency managers (city, county, and state) intended to elevate the role of resilient energy systems in improving overall community resilience to major natural hazards, including wildfire, ice and wind events, extreme precipitation, and seismic risks. As an example, the provision of other critical lifeline services within communities is often dependent upon the resilience of available energy supplies, such as the operation of communication towers or water and wastewater pumping facilities.
Key Deliverable: Development of a framework for ongoing engagement between state energy agency (ODOE and PUC) staff, energy providers, and local emergency managers to coordinate on the role of energy resilience planning to overall community resilience.
This project would be a key element of Phase 1 of the Energy Resilient Oregon Communities (eROC) program outlined below. The completion of Phases 1 and 2 would be designed to identify priority energy resilience mitigation projects within NHMPs to prepare those projects to seek mitigation funds from FEMA in Phase 3. Energy Resilient Oregon Communities (eROC) Phase 1 (2021-22): Developing Partnerships 1a: Building capacity among local emergency managers, utilities, and state energy agencies 1b: Incorporation of energy resilience into NHMPs
As of 8/18/2020
Phase 2 (2021-23): Data and Prioritization 2a: Map overlapping geographic, socioeconomic, and energy infrastructure impacts from natural hazards 2b: Identify mitigation actions to improve energy resilience 2c: Develop reference designs and costs for energy resilience mitigation projects 2d: Prioritize energy resilience mitigation projects statewide Phase 3 (2023-30): Mitigation 3: Deploy energy resilience mitigation projects
Why the eROC program is critical to the resilience of Oregon communities: The eROC program is needed because of the risks to communities identified from long duration outages of the electric system resulting from high-impact, historically low-frequency events such as catastrophic wildfires or ice storms, flooding, major seismic events, or other natural hazards. These types of events can result in localized or regional long-duration outages of the electric system that can severely disrupt the delivery of critical lifeline services (e.g., water and wastewater pumping, healthcare, first responders, government services) with devastating impacts to the public health and economies of Oregon communities. Increasing community energy resilience in communities across the state would also have an additional benefit of freeing up state resources following a major event to provide more assistance to other communities. This community energy resilience planning project builds on extensive cross-sector stakeholder engagement involved in the development of the Oregon Guidebook for Local Energy Resilience. In the development of the Guidebook, stakeholders provided feedback that included: (1) a need for a more intentional state vision and goals around the need for improved community energy resilience; (2) an identification of the need for additional funding to make community energy resilience projects cost-effective; and (3) a need for increased communication and coordination among critical lifeline service providers, local governments, and electric utilities to better understand the potential for long-duration outages following major events and mitigation strategies that can be pursued. Energy resilience planning involves an assessment of the risk from natural hazards to energy infrastructure and an identification of where mitigation projects can address those risks. For example, solar and storage based resilient microgrids could mitigate against the risk of the loss of power to critical lifeline services resulting from catastrophic wildfires, ice storms, or seismic events. Undergrounding power lines in high wildfire risk areas, or relocating energy infrastructure out of areas prone to flooding are other such examples. Consistent with FEMA’s Strategic Plan, the eROC program would improve the resilience of communities by reducing or eliminating the cascading adverse impacts that can occur when critical lifeline services (e.g., safety and security, health and medical, communications, etc.) lose power. To develop this program, initial efforts would be focused on the identification of historically disadvantaged communities at the highest risk of the loss of power to critical lifeline services from these, or other, natural hazards. The community energy resilience planning
As of 8/18/2020
project would also identify the buildings and structures that microgrids could support, for example: municipal government buildings, community centers, police and fire stations, neighborhood medical clinics, hospitals, and water and wastewater pumping facilities. ODOE and the project team would evaluate opportunities for community energy resilience with a focus on structures or facilities involved with delivering essential services that could provide maximum community benefit. The following are some of the key considerations that the project team would need to evaluate: Existing Building Designations: Every effort will be made to incorporate any appropriate existing designations of critical infrastructure or essential buildings into these eligibility criteria, such as Section 2702 of the 2019 Oregon Structural Specialty Code which identifies the types of buildings that are currently required to have emergency and standby power systems. Individual Building Evaluation: Additional building evaluation criteria may also be appropriate dependent on the age of the structure and/or location within the state. Examples include an evaluation of the seismic preparedness of a particular structure; susceptibility of a particular structure to wildfire; level of existing energy efficiency investments within the structure; isolation of critical electrical loads within the structure. Priority Geographic Locations: Identification of any appropriate prioritization screens based on pre-existing designations of specific geographic locations that are either (a) at higher risk from seismic or wildfire events or other natural hazards, and are (b) economically disadvantaged. Appropriate designations may already be identified by DOGAMI, Building Codes Division, Department of Land Conservation and Development, the Oregon Department of Forestry, or Oregon Housing and Community Services. This work will also be informed by ODOE’s climate vulnerability assessment of Oregon’s energy sector—a systematic analysis of the degree of risk posed by different climate hazards to various energy systems and assets across the state, allowing planners and policymakers to identify and prioritize resilience strategies. This project would align with guidance set forth in the following policy documents in the State of Oregon: Executive Order No. 20-04: Directing State Agencies to Take Actions to Reduce and Regulate Greenhouse Gas Emissions Gov. Kate Brown’s Resiliency 2025 Policy Agenda: Improving Our Readiness for the Cascadia Earthquake and Tsunami Executive Order No. 17-20: Accelerating Efficiency in Oregon’s Built Environment to Reduce Greenhouse Gas Emissions and Address Climate Change Oregon Resilience Plan: Reducing Risk and Improving Recovery for the Next Cascadia Earthquake and Tsunami Stakeholder interest: In addition to FEMA and OEM, there are many external organizations that would likely have an interest in this project. The project team proposes to coordinate with interested external organizations, including: Federal: US Department of Energy; PNNL; NREL Tribes: Burns Paiute; Coos, Lower Umpqua and Siuslaw; Grand Ronde; Siletz; Umatilla; Warm Springs; Coquille State: DOGAMI; Oregon PUC; Water Resources Department; Oregon Health Authority; Oregon
As of 8/18/2020
Military Department Local: Association of Oregon Counties; League of Oregon Cities; Metro; Hood River Energy Council; Living Cully; Portland Clean Energy Fund; Consumer-Owned Electric Utilities NGOs: Oregon Emergency Management Association; Oregon Association of Clean Water Agencies; Oregon Association of Wastewater Utilities; Oregon Municipal Electric Utilities; Oregon Rural Electric Cooperative Association; Oregon People’s Utility District Association; Spark Northwest; Verde Northwest; Energy Trust of Oregon; Portland Clean Energy Fund Private: Portland General Electric; PacifiCorp</t>
  </si>
  <si>
    <t>Building Energy Resilient Oregon Communities (eROC): Phase 1a</t>
  </si>
  <si>
    <t xml:space="preserve">The City of Rockaway Beach is in the process of planning for the relocation of several of its critical facilities outside of the tsunami inundation zone. These facilities include police and fire stations, the public works department and equipment storage, city hall, and the creation of an emergency assembly area, with shelter and supplies. The City has identified a parcel of forest land outside of its UGB for the relocation. The City is currently working to purchase the land and complete the necessary land use processes to bring it inside the City’s UGB, annex it into city limits, and designate the land as zoned for public facilities. Upon completion of that process, the City’s next step will be to complete a Master Plan for the parcel, to determine the specific locations of critical facility and emergency assembly structures and overall site design. We expect this project to be completed by an outside consultant with a budget of $70,000. The site and new facilities will ultimately include mitigation for other natural hazards, such as wildfire and earthquakes.  </t>
  </si>
  <si>
    <t xml:space="preserve">Tillamook County Multi-Jurisdictional Natural Hazards Mitigation Plan
</t>
  </si>
  <si>
    <t>Rockaway Beach Critical Facility Relocation Master Plan</t>
  </si>
  <si>
    <t>cdobson@frego.com</t>
  </si>
  <si>
    <t>Tillamook</t>
  </si>
  <si>
    <t>City of Rockaway Beach</t>
  </si>
  <si>
    <t xml:space="preserve">The purpose of this proposed project is to identify all federal, state and local permits required, cost per permit and timeline to secure. The permits are for the McKay Creek bank stabilization along 4.75 miles of McKay Creek in the City of Pendleton. </t>
  </si>
  <si>
    <t>Umatilla County NHMP</t>
  </si>
  <si>
    <t xml:space="preserve">McKay Creek Permit Scoping </t>
  </si>
  <si>
    <t>robb.corbett@ci.pendleton.or.us</t>
  </si>
  <si>
    <t>Umatilla</t>
  </si>
  <si>
    <t xml:space="preserve">City of Pendleton </t>
  </si>
  <si>
    <t>McKay Creek Bank Stabilization</t>
  </si>
  <si>
    <t xml:space="preserve">The purpose of this proposed project is to collect, organize and prioritize data from all land owners along 4.75 miles of McKay Creek in the City of Pendleton. The goal is to prioritize the needs and develop mitigation strategies by combining the drone mapping data with individual land owner needs/preferences. The damaged areas are a result of the April 2019 and February 2020 floods in the City of Pendleton, Oregon.  </t>
  </si>
  <si>
    <t>McKay Creek Private Landowner Data Collection</t>
  </si>
  <si>
    <t xml:space="preserve">The purpose of this proposed project is to complete the engineering design for bank stabilization/s along the 4.75 miles of McKay Creek utilizing a nature-based solution.  </t>
  </si>
  <si>
    <t>McKay Creek Nature-Based Design</t>
  </si>
  <si>
    <t xml:space="preserve">The purpose of this proposed project is to conduct mapping via drones of the damaged areas along 4.75 miles of McKay Creek in Umatilla County.  The damaged areas are a result of the April 2019 floods in the City of Pendleton, Oregon.  There have been 3 major flood events in the community the past 30 years requiring the need to arrive at a long term, sustainable solution.  </t>
  </si>
  <si>
    <t xml:space="preserve">McKay Creek Drone Mapping </t>
  </si>
  <si>
    <t>The greatest threat to Oregon is a Cascadia Subduction Zone Earthquake which is anticipated to cause an electrical power outage lasting anywhere from weeks to months depending on the severity of the event and the location of the community impacted. An electrical outage of that duration cannot be reliably addressed with conventional thermal backup power equipment. As a result, Oregon communities are exploring solar + storage microgrids to mitigate risks to community lifelines and meet energy resilience needs. While the earthquake has the potential for causing a long duration electrical outage, there are other events that can cause shorter but more frequently occurring interruptions in a community’s electric service such as winter storms, windstorms, wildfires, etc. Solar + storage microgrids can help a community achieve sustainability goals by providing ongoing operational cost savings in addition to meeting community resilience goals by addressing all hazards and mitigating risk to multiple community lifelines. The proposed project aligns with the community’s natural hazard mitigation plan, leverages a public and private partnership with Energy Trust of Oregon, and would provide benefits to multiple community lifelines while addressing all hazards. This project allows the community to create a map to identify key locations where energy resilience would be most beneficial, prioritize critical facilities based on that information, complete microgrid preliminary design &amp; feasibility studies for up to twenty (20) of the prioritized sites, and support the community in pursuing funding to install microgrids on prioritized critical facilities. Here is an outline of the work to be accomplished: Outline of the work to be accomplished over the period of performance:
As of 8/18/2020
1. Map the overlapping geographic, social, and electric grid infrastructure impacts of natural hazards identified in the Natural Hazard Mitigation Plant (NHMP) in order to better understand and mitigate the impact of electrical blackouts on vulnerable community members; 2. Visualize the data into an online spatial planning tool and a GIS story map (similar to a map created by Multnomah County) that will enable the community to explore vulnerabilities, proposed solutions and mitigation actions for those vulnerabilities to improve energy resilience through strategic spatial planning; 3. Identify and prioritize critical facilities based on the completed disaster vulnerability mapping with an emphasis on grid-down or loss of power to community lifelines; 4. Complete solar + storage microgrid preliminary design &amp; feasibility studies for up to twenty (20) of the prioritized critical facilities; 5. Support the community in pursuing funding to complete installation on prioritized facilities.</t>
  </si>
  <si>
    <t>Josephine County Multi-Jurisdictional Hazard Mitigation Plan</t>
  </si>
  <si>
    <t>Josephine County Energy Resilience Planning &amp; Project Scoping for All Hazard Mitigation</t>
  </si>
  <si>
    <t>srubrecht@josephinecounty.gov</t>
  </si>
  <si>
    <t>Josephine</t>
  </si>
  <si>
    <t>Josephine County</t>
  </si>
  <si>
    <t xml:space="preserve">Vermont Avenue Bridge is a public bridge on Pony Creek, approximately 1,300 feet upstream of the State Hwy 540 Bridge and one of 5 crossings of Pony Creek which roughly divides the City of North Bend in half.   Two crossings (Newmark Ave. and Broadway Ave.) are far enough upstream that the Tsunami source (Pacific Ocean via Coos Bay) has little effect, however are also the first two downstream should the upper or lower Pony Creek dams fail due to seismic influence.  Crowell Lane crossing is located 660 feet upstream, however Pony Creek Road adjacent to the Crowell Ln crossing has 50% to 70% slopes directly adjacent for approximately 400 feet in either direction, and the roadway system itself has historic groundwater issues (liquefaction potential) due to soil saturation at the toe of a significant slope.   Virginia Bridge (St. Hwy 540) is directly adjacent to Coos Bay (first impacted by Tsunami) and located in the medium sized Tsunami Zone.  Vermont Ave. Bridge is on the edge of the Large Tsunami Zone and the secondary crossing serving nearly 60% of the land area &amp; population of North Bend.   It is also the closest evacuation route to the east to the largest covered mall on the Oregon Coast, although normal traffic utilizes Virginia St. (St. Hwy 540) which is an arterial street, rather than Pony Slough Road which is classified as a collector.  Vermont Ave. Bridge was originally constructed in 1963 and consists of a 20’ wide bridge supported by timber pile, and timber cribbing supporting the embankment for the approaches to the bridge.   Pile caps were replaced due to deterioration in approx. 2010.   Seismic design and Tsunami resiliency were not factored into the original design, and while admittedly timber deterioration does exist on the structure, regardless of this the bridge as designed is very susceptible to lateral loading failure, and embankment failure due to the Tsunami scour effect regardless of the condition of the supporting materials.   It is difficult to obtain required seismic lateral loading connection strengths with the timber materials, and the embankment design actually bulges into the natural channel, which is difficult to prohibit scour around the bulge to prohibit scour around the structure which would likely result in approach roadway failure.
The proposed solution therefore is to upgrade and enhance the bridge to both resist vertical and lateral seismic forces initially, and lay back the embankment closer to the natural stream channel, providing nature-based soil stabilization methods and an approach which more closely matches the directly adjacent channel and is less susceptible to scour failure.   Stream channel at top of bank averages 70 feet in width upstream and downstream, and the actual ordinary channel at low water is 30-35 feet in width.  With a bridge design including scour and seismic factors it could then be anticipated to remain as a lifeline access, with the Virginia Ave. bridge (St. Hwy 540) being the most susceptible to failure due to a tsunami – as it is well within the inundation zone, initial structure taking the impact, and totally constructed on silty sand fill, with a bridge deck length of 80 feet.  
This bridge is secondary in relation to current traffic use, and lacks pedestrian path as it currently exists.  It is however in a location which would continue to provide access across Pony Creek which splits the City of North Bend roughly in half in the event of a tsunami and major seismic event as it is located in a secondary impact area.  Currently no bridge within North Bend City limits was designed for, or has been retrofitted to, resist currently anticipated seismic load factors.  
The proposal is to upgrade the Vermont Avenue public bridge to decrease it’s risk from seismic and tsunami forces and to incorporate enhancements that will ensure transportation, safety and security, and food, water, and shelter lifelines will all remain intact across the City of North Bend post-disaster as well as to incorporate nature-based enhancements that will aide in the restoration and protection of wetlands and floodplains in the vicinity.  Additionally, enhancements will include tsunami wayfinding signage and education materials on-site.
The Vermont Avenue bridge is one of five crossings at Pony Creek, a creek that roughly divides the City into half.  The City expects that all other bridges will fail in an earthquake/tsunami event.  With the appropriate upgrades and enhancements, the Vermont Avenue bridge will serve to provide a single transportation facility connection for emergency personnel and the public between the east and west sides of North Bend post-disaster.  The City’s fire, police, and medical services lay on the east side of town and the local United States Coast Guard headquarters and Southwest Oregon Regional Airport lay on the west side of town as does the City’s Community Center where most the City’s emergency supply resources are stored. 
The City has adopted current Building Codes, however bridge design will be based upon the current edition of ASCE 7-16, and AASHTO LRFD Bridge Design Specifications, V9 which are the standards for seismic &amp; tsunami loading (ASCE 7) and highway bridge design.  
</t>
  </si>
  <si>
    <t>Coos County Multi-Jurisdictional Hazard Mitigation Plan</t>
  </si>
  <si>
    <t>Vermont Avenue Bridge Seismic and Tsunami Vulnerability Retrofit</t>
  </si>
  <si>
    <t>rdunham@northbendcity.org</t>
  </si>
  <si>
    <t>Coos</t>
  </si>
  <si>
    <t>City of North Bend</t>
  </si>
  <si>
    <t>Eugene-Springfield Area Multi-Jurisdictional Natural Hazards Mitigation Plan</t>
  </si>
  <si>
    <t>karl.morgenstern@eweb.org</t>
  </si>
  <si>
    <t>Lane</t>
  </si>
  <si>
    <t>EWEB</t>
  </si>
  <si>
    <t>The Finn Rock Reach Floodplain Restoration Project will increase floodplain connectivity and habitat complexity across 60 acres in critically important source water area for the Eugene-Springfield metropolitan area. As part of a larger, phased, multi-party Middle McKenzie River Floodplain Restoration effort, this project will provide public benefit in more secure drinking water resources, enhanced habitat for ESA-listed species, and increased flood attenuation capacity, while also serving as a key monitoring site and model for resilient floodplain management. Previous commercial forestry and gravel extraction from the site have contributed to narrowing and seasonal isolation of the historic floodplain from the mainstem McKenzie River, loss of sediment deposition zones, and simplification of habitat features. This project will help address at least the following four goals of the Eugene-Springfield Springfield Area Multi-Jurisdictional Natural Hazards Mitigation Plan. 1) Minimize economic losses and strengthen the economic well-being of the Eugene-Springfield Metro Area. 2) Protect environmental resources and utilize natural systems to reduce natural hazard impacts. 3) Maintain and enhance current spirit of collaboration, communication, and coordination among non-governmental organizations (NGOs), private sector, and public hazard mitigation partners. 4) Integrate local natural hazard mitigation strategies into significant community-wide plans. FEMA funds would be applied to contracted costs of earth moving and large wood placement that will increase floodplain connectivity and habitat complexity, respectively. Funds may also be used for replanting as needed.   *Note: Given the multiple benefits nature of this project, from fish and wildlife habitat to drinking water protection and flood attenuation, we are seeking a broad range of funding for this project. Our request to the BRIC program ($700,000) is approximately 25% of the overall project cost, which is estimated at $2.8 million and will be funded using additional sources.</t>
  </si>
  <si>
    <t>Yes, Privately Owned</t>
  </si>
  <si>
    <t>Finn Rock Reach Floodplain Restoration</t>
  </si>
  <si>
    <t xml:space="preserve">The McKenzie River is the sole source of drinking water for nearly 200,000 people in the City of Eugene. In September 2020, the Holiday Farm Fire burned over 170,000 acres (over 20%) of the McKenzie Watershed and destroyed over 400 homes.  The Eugene Water &amp; Electric Board (EWEB) has been working with local partners to develop short and long-term mitigation plans to help restore affected areas of the watershed. It is anticipated that as a result of significant fire impact, increased flooding, erosion, debris flows will occur over the next few years. Early actions to mitigate erosion and restore plant communities in riparian and floodplain areas will be key to watershed recovery. Several years ago, EWEB led the development of the Pure Water Partners (PWP) program along with local partners. This program works with private landowners in the watershed on a voluntary basis to protect healthy riparian areas and restore degraded lands. EWEB proposes using the framework and processes of the PWP program to work with landowners affected by the fire on risk reduction, hazard mitigation, and post-wildfire recovery efforts on their land. EWEB is working with Lane Council of Govts to conduct watershed GIS analysis using burn severity, slope, soils, etc. to prioritize where to work. In the next several months, EWEB and partners plan to do outreach to PWP and fire-affected landowners and conduct site visits and burn/damage assessments on properties requesting assistance. Based on burn/damage assessments, EWEB and its partners will design and implement early actions to control erosion and protect water quality from immediate threats. FEMA BRIC funds will be used to design longer-term restoration plans and conduct feasibility assessments on up to 200 private properties. We estimate that each assessment and restoration plan will cost roughly $2000. The assessment and restoration plans will document how to restore burned areas in order to mitigate future flood and landslide hazards risks, reduce erosion and sediment runoff, and revegetate critical riparian and floodplain areas. Properties with completed designs/feasibility assessments will be proposed for next round of FEMA funding for implementation. All plans and designs will be based upon best management practices that are currently being developed for post-wildfire erosion control and longer-term revegetation and restoration in western Oregon.   </t>
  </si>
  <si>
    <t>McKenzie Watershed Fire Recovery and Restoration</t>
  </si>
  <si>
    <t>The Oregon Department of Land Conservation and Development (DLCD) proposes to: (a) update two multi-jurisdictional natural hazard mitigation plans (MJNHMPs) for Morrow and Douglas Counties; (b) update two stand-alone NHMPs, one for the City of Medford and the other for the Emerald People’s Utility District; and (c) develop a new NHMP for Chemeketa Community College. While DLCD has had some communication with the listed jurisdictions, only one of them, Morrow County, has firmly committed to working with DLCD at this time. A detailed statement of work and budget will be prepared once we have firm commitments from all these jurisdictions.</t>
  </si>
  <si>
    <t xml:space="preserve">Mitigation Planning or Planning-Related </t>
  </si>
  <si>
    <t>Local Natural Hazard Mitigation Plans</t>
  </si>
  <si>
    <t>marian.lahav@state.or.us</t>
  </si>
  <si>
    <t>DLCD</t>
  </si>
  <si>
    <t>National Competition</t>
  </si>
  <si>
    <t>Grant County Hazard Mitigation Plan</t>
  </si>
  <si>
    <t>John Day Water Reclamation Facility</t>
  </si>
  <si>
    <t>greenn@grantcounty-or.gov</t>
  </si>
  <si>
    <t>Grant</t>
  </si>
  <si>
    <t>City of John Day</t>
  </si>
  <si>
    <t>Our 2016 City of Gresham Water System Seismic Resilience Plan has identified the following two projects as high priority. Regner Reservoir Seismic Retrofit: Lower overflow elevation to provide 5’-6” of freeboard. Alternatively, set maximum operating level to provide recommended freeboard.; Strengthen lower ring beam to concrete floor slab connection.; Provide additional seismic cables to increase the strength of the tank to foundation connection.; Provide additional circumferential strand wrapping to increase hoop strength.; Replace cast iron fittings with ductile iron fittings.; Brace inlet pipe riser and elbow where they extend above the reservoir floor slab, and replace cast iron inlet riser pipe elbow with ductile iron elbow.; Install seismic isolation valve.; Complete a structural evaluation of reservoir vaults.; Secure floor grating at reservoir vault to supports with grating clips.; Verify that vault piping, fittings, and valve bodies at reservoir vault are constructed of steel or ductile iron. Replace any components that are suspected to be cast iron.; Provide lateral and longitudinal bracing of piping at reservoir vault.; Provide flexible connections for pressurized copper piping at reservoir vault where relative movement is anticipated between hard restraint points. Division Street Pump Station Seismic Retrofit: Replace pump station building with new building.; Provide bracing to adequately restrain piping in two orthogonal directions. Provide gravity support and seismic bracing that is; Verify that pump station suction and discharge piping, fittings, and valve bodies are constructed of steel or ductile iron. Replace any components that are suspected to be cast iron.; Provide flexible connections for pressurized copper piping where relative movement is anticipated between hard restraint points.; Collaborate with PGE to address electrical transformer and concrete pad anchorage concerns. NOTES ON PROJECT DESCRIPTION: Pump station replacement assumes CMU wall and metal deck roof, and that the below grade concrete structure and pumps will remain.</t>
  </si>
  <si>
    <t>Multnomah County Multi-Jurisdictional Natural Hazard Mitigation Plan</t>
  </si>
  <si>
    <t>Water System Seismic Resiliency Projects</t>
  </si>
  <si>
    <t>Robin.Pederson@greshamoregon.gov</t>
  </si>
  <si>
    <t>City of Gresham</t>
  </si>
  <si>
    <t>The Treasury Resiliency Building project will deliver value to the State and its citizens by working with a private developer to build and lease a disaster-resistant structure focused on resiliency and Continuity of Operations for Oregon State Treasury. In order to accommodate Treasury’s current and future needs, the building would incorporate industry best practices for design focused on resiliency, operational efficiency, space utilization, scalability, employee health and wellbeing, and collaboration and communication. In the event of a natural disaster, Treasury’s ability to maintain service levels will be vital to ensuring state funds can be utilized statewide in the event of an emergency. Additionally, it is envisioned that other state agencies may establish temporary operations inside of the Treasury Resiliency Building post-disaster to help ensure Continuity of Government for the state. The Treasury Resiliency Building will provide resiliency through several design features including a base isolation system to reduce or eliminate the impact of a major earthquake, renewable energy that brings the building to net zero energy and provides for energy efficient operations in normal mode and continuity of operations if electrical utilities are unavailable, HVAC systems designed to operate in island mode if exterior air is hazardous, private well access if municipal water is compromised or unavailable, and an elevated building pad with a below-foundation moat for improved flood mitigation.</t>
  </si>
  <si>
    <t>Oregon State Treasury Resiliency Building</t>
  </si>
  <si>
    <t>dan.mcnally@ost.state.or.us</t>
  </si>
  <si>
    <t>Oregon State Treasury</t>
  </si>
  <si>
    <t>The project will plan and implement actions to restore and improve resiliency of the riparian areas in the Bear Creek Watershed consistent with Appendix G of the Jackson County NHMP’s focus on green infrastructure and low impact development. During the Almeda Fire, sections of the Greenway riparian areas that had previously been restored burned less intensely and did not spread to surrounding structures. Untreated areas, overgrown with highly flammable blackberry, wicked the fire, burned more intensely, and contributed to the incineration of surrounding structures. This Riparian Resilience project will quickly restore sections of Bear Creek to reduce future fire risk.
This project provides an important ancillary benefit to public infrastructure by stabilizing noxious sediments that would otherwise be mobilized in receiving waters. The potential for excess sediment loads currently threatens two domestic water treatment facilities in the downstream communities of Gold Hill and Grants Pass. Thus, a resilient riparian area along Bear Creek will help maintain the resiliency of these communities’ water supply. Finally, the project will provide increased opportunities for flood storage and delay in wetlands and riparian benches.
We estimate this project will restore 8-10 miles of riparian area and include planting and 20 years of stewardship. In other words, the project will treat and restore about 1/3 of Bear Creek watershed hazard area, and 50-75% of the burned area will be stabilized and resilient to future natural hazards.</t>
  </si>
  <si>
    <t>Bear Creek Riparian Resilience Project</t>
  </si>
  <si>
    <t>kaylea.kathol@ashland.or.us</t>
  </si>
  <si>
    <t>City of Ashland</t>
  </si>
  <si>
    <t xml:space="preserve">This project will consist of the design and construction of seismic retrofit repairs to 4 Douglas County bridges identified as being seismically vulnerable during an earthquake event: The East Gardiner Bridge (19C500) and Railroad Crossing Bridge (19C501), both located on Lower Smith River Road, the Smith River Road Bridge (19C509) located on South Smith River Road, and the Umpqua River Bridge (19C231) located on Hubbard Creek Road. These projects were identified within the 2015 Douglas County Bridge Condition Report and listed as action items within the Douglas County Natural Hazard Mitigation Plan. The purpose of these retrofits is to update and strengthen the existing bridges so that they would remain standing and functional in the event of a major earthquake. These structures are critical facilities that are located along evacuation routes in the event of a natural disaster. They all provide sole access or have a detour route greater than 20 miles. </t>
  </si>
  <si>
    <t xml:space="preserve">Douglas County Multi‐Jurisdictional HMP </t>
  </si>
  <si>
    <t>Douglas County Seismic Retrofit Project</t>
  </si>
  <si>
    <t>joheacoc@co.douglas.or.us</t>
  </si>
  <si>
    <t>Douglas</t>
  </si>
  <si>
    <t>Douglas County Public Works</t>
  </si>
  <si>
    <t xml:space="preserve">Hood River County is susceptible to an array of hazards including fire, ice storms, earthquakes, high temperatures and high winds that are increasing in frequency and severity. These events commonly correspond with power outages, which amplify threats to health and safety, particularly by crippling community lifelines. The proposed project will install solar+storage microgrids on up to 9 critical facilities throughout Hood River County to reduce the risks to essential services posed by extended power outages. The County has just concluded preliminary technical and financial feasibility assessments on these sites and is seeking grant funding to implement the selected projects, which include critical facilities supporting community lifelines such as food banks, mass shelters, fire stations, senior centers, schools, etc. Final sites will be chosen based on the FEMA BCA and other key natural disaster preparedness considerations. This project is aligned with the county’s Natural Hazard Mitigation Plan, would provide benefits to multiple community lifelines by addressing all hazards, and leverages a collaborative public and private effort of local jurisdictions, Hood River County Emergency Management, Energy Trust of Oregon, the Hood River County Energy Council (comprised of the City of Hood River, Hood River County, Port of Hood River, Port of Cascade Locks representatives and citizen appointees) and other community stakeholders. In addition to mitigating risks to health and safety, projects will increase economic resilience by providing ongoing operational cost savings to the sites and reduce community contributions to climate change.   </t>
  </si>
  <si>
    <t>Solar+Storage Microgrids on Critical Facilities in Hood River County for All Hazard Mitigation</t>
  </si>
  <si>
    <t xml:space="preserve">The Hood River Irrigation Infrastructure Resiliency BRIC Mitigation Project will modernize aging irrigation infrastructure in three irrigation districts in Oregon’s Hood River County to reduce the risks to agriculture, renewable energy generation, community safety from drought, flooding, and seismic events. It will directly support FEMA’s Food, Water, and Shelter Community Lifeline and Energy Community Lifeline. Farmers, Middle Fork, and East Fork irrigation districts divert water from the Hood River and its tributaries; convey it through open canals, ditches, and pipelines; and deliver it to farms, ranches, and orchards to support the high-value irrigated agriculture that forms the foundation of a thriving agricultural economy. These three irrigation districts have already modernized portions of their systems by replacing open canals with buried, pressurized pipelines; installing fish-friendly hydroelectric power facilities along these pipelines; and completing other improvements that increase environmental, agricultural, and community resiliency. 
The proposed project will build on these modernization efforts. First, the project will replace sections of open canal in East Fork and Farmers Irrigation districts with buried pipeline. Installing buried pipelines will conserve water, reduce the risk of canal failures and associated flooding during a seismic or storm event, and ensure that districts are able to efficiently convey and deliver the reduced rates of water available during drought periods. Canal piping in East Fork Irrigation District will also allocate and legally protect saved water instream while reducing contributions to water quality impairments in Clean Water Act Section 303(d) listed waterbodies. Second, the project will install a new outlet at Farmers Irrigation District’s Kingsley Reservoir. Installing the new outlet will allow the district to better manage high-flow events and eliminate the potential for dam failure associated with those events. Both of the proposed actions in Farmers Irrigation District will help to ensure that the district can continue to general hydroelectric power during and following a natural disaster. Third, the project will rehabilitate Middle Fork Irrigation District’s Clear Branch Dam to improve seismic resiliency. This action will reduce the risk a dam failure, which would impact agricultural water supplies, flood down-gradient properties, and reduce the district’s ability to generate hydroelectric power. Together, these actions will improve water supply reliability for agriculture, reduce agricultural water supply and flooding risks associated with infrastructure failure, and increase the resiliency of local hydroelectric power production.
</t>
  </si>
  <si>
    <t>Hood River Irrigation Infrastructure Resiliency</t>
  </si>
  <si>
    <t>The primary purpose of the Earthquake Ready Burnside project is to create a
seismically resilient Burnside Bridge along one of our region’s most critical east-west lifeline routes. This bridge
will remain fully operational and accessible for vehicles and other modes of transportation immediately
following a major Cascadia Subduction Zone earthquake. A seismically resilient Burnside Bridge will support
the region’s ability to provide rapid and reliable emergency response, rescue and evacuation after a major
earthquake, as well as enable post-earthquake economic recovery. In addition to ensuring that the crossing is
seismically resilient, the purpose is also to provide a long-term, low-maintenance and safe crossing for all
users for another 100 years.
The project is proposing to apply for $50M in Construction Phase funding to be allocated to an early work
package that includes bridge demolition and foundation installation. This work is anticipated to begin Summer
2023.
The project is currently funded through the Design &amp; ROW phase using local funds, specifically the Multnomah
County vehicle registration fee. Below is our proposed project timeline and cost per phase:
(1) Environmental Review Phase: Jan 2019 - Dec 2021 ($17M)
(2) Design/ROW Phase: Jan 2022 - July 2024 (Est. $130M)
(3) Construction Phase: July 2024 - July 2028 (Est $650M)
● Early Work Package: July 2023 - July 2024
-------------------------------------------------------------------------------------------------------------------------------------------
Additional Detail on Project Purpose and Need
Introduction
Oregon is located in the Cascadia Subduction Zone (CSZ), making it subject to some of the world’s most
powerful, recurring earthquakes. Studies show that the most recent CSZ earthquake occurred just over 320
years ago and that there is a significant risk that the next major earthquake will occur within the lifetimes of the
majority of Oregon residents. 1 The best available science warns that given current conditions, the next major
CSZ event is expected to result in thousands of deaths, widespread damage to our region’s critical
infrastructure, and long-term adverse social and economic impacts. 2
The effects of the next CSZ earthquake can be reduced through preparation, including creating seismically
resilient transportation “lifeline routes,” particularly to provide access to critical facilities in urban areas. Such
lifeline routes will facilitate post-earthquake emergency response, rescue and evacuation, as well as enable
post-disaster regional recovery and help prevent permanent population loss and long-term economic decline. 2
The importance of having a seismically resilient lifeline route across the Willamette River is why Multnomah
County has proposed to make the Burnside Bridge earthquake ready.
Project Need
The Earthquake Ready Burnside Bridge project is intended to address the following needs:
Need for a Seismically Resilient River Crossing and Lifeline Route
The Cascadia Subduction Zone: Geologic evidence shows that more than 40 major earthquakes have
originated along the CSZ fault over the last 10,000 years. The interval between CSZ earthquakes has ranged
from a few decades to over a thousand years. The last major earthquake in Oregon occurred 320 years ago, a
timespan that exceeds 75 percent of the intervals between major Oregon earthquakes. The Oregon Resilience
Plan predicts extensive casualties, infrastructure damage and economic losses from the next CSZ
earthquake. 2
Seismically Vulnerable Willamette River Bridges and Roads: All of the older bridges crossing the
Willamette River are expected to suffer seismic damage in a major earthquake. Some are expected to
collapse, and none are expected to be usable immediately following the earthquake. In addition, the east side
access roads to all of the downtown bridges, except the Burnside Bridge, pass under and/or travel on aging
Interstate 5 (I-5) overpasses that are expected to collapse in a major earthquake, thereby blocking access to
those river crossings (Hawthorne, Morrison, Steel and Broadway Bridges).
In addition to having no I-5 overpasses that would block access to the Burnside Bridge, Burnside Street
extends 17 miles from Washington County to Gresham with very few overpasses vulnerable to collapse. This is
one of the reasons that a Regional Emergency Management group, comprised of cities, counties, Metro and
the Red Cross, designated the Burnside Corridor as a “Primary East-West Emergency Transportation Route,” 3
a designation reflected in regional plans. 4 The Burnside Bridge provides a key link in the Burnside Street
lifeline route connecting two sides of our region across the Willamette River, and yet in its current condition the
Burnside Bridge is far from able to live up to its lifeline designation. At more than 90 years old, the bridge is an
aging structure requiring increasingly more frequent and significant repairs and maintenance. Like the other
aging county and state bridges over the Willamette River, the Burnside Bridge is expected to be unusable
immediately following the next CSZ earthquake.
The state-owned bridges (Ross Island, Marquam, Fremont and St. Johns Bridges) were also designed and
built before the CSZ had been identified and understood. The Oregon Department of Transportation (ODOT)
expects that all of the state bridges crossing the Willamette River near downtown Portland would be unusable
immediately following a CSZ earthquake and has classified expected damage ranging from “collapse” for the
Ross Island Bridge and “extensive” for the St. Johns Bridge, to “moderate” for the Fremont and Marquam
Bridges. ODOT anticipates that the main river portion of the Marquam Bridge, following inspection and repairs,
could potentially be serviceable four weeks after a CSZ earthquake. However, because the I-5 viaducts/ramps
on the east side are expected to suffer “extensive” damage, there may be no way to access the Marquam
crossing.
ODOT has identified seismic retrofit needs and priorities for the state highway system from the Pacific coast to
east of the Cascade Mountains. Estimated costs are in the billions, and ODOT has suggested that
implementation could occur in five phases over several decades. The state-owned Willamette River crossings
are not the first priorities for the state system, in part because of the high cost to replace or retrofit multiple
vulnerable structures. Creating a regionally continuous, seismically resilient Willamette crossing within the
state highway system would require retrofitting or replacing at least one large state owned bridge, as well as
multiple overpasses and viaducts. 1 By comparison, the Burnside Bridge is the only structure that would need to
be upgraded to create a seismically resilient Willamette River crossing for the regional Burnside Street lifeline
route. 4
The two newest bridges over the Willamette River (Sellwood Bridge and Tilikum Crossing) are not expected to
collapse in a CSZ earthquake, but are also not expected to provide the downtown core or the Burnside lifeline
route with a viable crossing option after a major seismic event. The Sellwood Bridge was designed to survive a
CSZ earthquake and be back in service quickly after the event, and the County mitigated a landslide-prone
area near the west end of the bridge. However, the hills above Highway 43 north of the bridge area could slide
and block access to the bridge from downtown. Even without such landslides, access to the downtown core
and the Burnside lifeline route via the Sellwood Bridge would require approximately 10 miles of out-of-direction
travel. The Sellwood Bridge could serve a lifeline function following a major earthquake, but it would not serve
the same broad area, population or downtown core that is served by the Burnside Bridge and Burnside lifeline
route.
The Tilikum Crossing Bridge, serving light rail transit, street car, buses, bikes and pedestrians, is also expected
to survive and be serviceable following a CSZ earthquake. However, because it is not on or connected to a
designated lifeline route, nor intended for general vehicular usage, the approaches to the bridge were designed
to “life safety” standards and not intended to provide lifeline functions. Life safety standards result in a structure
that will preserve lives by avoiding collapse in a major earthquake, but the structure is not necessarily expected
to be usable immediately following such an event. In addition, the west side access to the bridge crosses under
several seismically vulnerable I-5 and I-405 viaducts that, in their current conditions, would likely suffer severe
damage in a major earthquake and block the route to the bridge.
Need for Post-Earthquake Emergency Response
Absent significant and targeted infrastructure resiliency improvements, the next CSZ earthquake is expected to
render all of the downtown Portland Willamette River crossings unusable (either because of damage to each
crossing’s bridge, its approaches, or both). This means that none of the designated lifeline routes or
evacuation routes across the river will be available for emergency response, rescue or evacuation immediately
following the earthquake.
Need for Post-Earthquake Recovery
While the cost to build resilient infrastructure is high, it is lower than the cost to a community of losing access to
and attempting to rebuild infrastructure following a disaster.5 Transportation infrastructure damaged by an
earthquake impairs the long-term ability of a region to recover economically and socially after a disaster. The
lack of resilient transportation can adversely affect a region’s population and economy for many years after a
major earthquake. 2,6
Need for Emergency Transportation Routes and Seismic Resiliency as Stated in Plan and Policy
Directives
Local plans and policies that designate Burnside Street as a lifeline and evacuation route help describe the
need for this project. In addition, statewide policy describes the need through recommendations for creating
seismically resilient transportation routes like that anticipated with the Earthquake Ready Burnside project.
Relevant plans and policies are briefly summarized here.
Metro’s Regional Emergency Management Group was formed by intergovernmental agreement among the
region’s cities, counties, Metro and Red Cross to improve disaster preparedness, response, recovery and
mitigation plans and programs. Current local plans reflect that group’s 1996 report which designated Burnside
Street as a “Primary East-West Emergency Transportation Route.” 3
The City of Portland’s Citywide Evacuation Plan addresses evacuation needs for general disasters including
flooding, hazardous materials spills, fires, etc. The plan identifies Burnside Street both as a possible
evacuation route east of the river and as a primary east-west evacuation route in downtown Portland west of
the river. On the east side, I-84 is the designated primary east-west evacuation route while Burnside Street is
designated a secondary east-side route due to less consistent capacity.7 However, while I-84 has greater
capacity, it would likely be impassable following a major earthquake because of the collapse of multiple
overpasses (18 overpasses cross I-84 between the Willamette River and I-205). Burnside Street has no
overpasses or bridges through this segment, which is a significant advantage for a lifeline transportation route
following a major earthquake.
The Oregon Resilience Plan’s specific roadway and bridge recommendations focus on state-owned rather than
locally owned facilities. However, this statewide plan emphasizes the importance of creating seismically
resilient local bridges and roads, particularly to support lifeline functions in urban areas. 2
Need for Long-term, Multi-Modal Travel Across the River
In addition to its function as a lifeline route, Burnside Street serves as an important long-term, multimodal
connection between the east and west sides of the Willamette River in downtown Portland and between
Gresham and Washington County. The existing Burnside Bridge’s five vehicular traffic lanes carry
approximately 35,000 vehicles and 30,000 transit trips per day, while the sidewalks and bike lanes carry over
2,000 bicyclists and pedestrians per day. The bridge also carries multiple bus routes and is planned to carry a
streetcar line. Any changes to the existing crossing should serve not only the post-earthquake lifeline need but
also address the continued long-term need for a safe, multi-modal crossing.
References
1 USGS Professional Paper 1661-F: Earthquake Hazards of the Pacific Northwest Coastal and Marine Regions, Robert
Kayen, Editor. Turbidite Event History—Methods and Implica</t>
  </si>
  <si>
    <t>Earthquake Ready Burnside Bridge Project</t>
  </si>
  <si>
    <t>megan.neill@multco.us</t>
  </si>
  <si>
    <t>Multnomah County</t>
  </si>
  <si>
    <t>Lane County Multi-Jurisdiction Hazard Mitigation Plan</t>
  </si>
  <si>
    <t>Lane Radio Interoperability Group: Communications and Lifelines Resiliency</t>
  </si>
  <si>
    <t>Michael.Harman@LaneCountyOR.gov</t>
  </si>
  <si>
    <t>Lane County Sheriff’s Office</t>
  </si>
  <si>
    <t>Building Energy Resilient Oregon Communities (eROC): Phase 2</t>
  </si>
  <si>
    <t>The goal of the project is to reduce the risk of levee failure and ensure continuity of operation of NE Marine Drive, which is a designated regional emergency transportation route. The project will provide for flood safety by addressing the vulnerability in the levee embankment due to over-steepened slopes and encroachments identified by levee engineering assessments and will bring this section of levee up to federal certification standards. Project Scope: The project will improve the over-steepened riverward embankment, providing increased stability, while also repairing damage caused by animal burrowing and installing countermeasures to prevent future burrowing from occurring. Approximately 1,700 linear feet of levee prism has currently been identified for mitigation. Project Benefits: 1) Flood safety for Multnomah County Drainage District: directly behind the levee is the Fairview Lakes residential neighborhood; levee failure puts the eastern portion of MCDD at risk of flooding. Estimated 1% annual chance exceedance flood damages: 740 of the total 1,100 buildings flooded with an estimated $324M to $508M in building damages; 1,500+ displaced residents; $1,068.8M to $1,395.0M in total repair costs (building, content, and inventory); and 7,500+ employees initially unable to return to work (DOGAMI, Special Paper 50, 2018). 2) NE Marine Drive is located on the crest of project site. The project will keep Marine Drive, a key regional transportation and freight route, in operation. Even in non-breach flood events, Marine Drive is currently at risk from levee sloughing or slides. 3) Nature-based design allows burrowing animals to continue positive contributions to the environment while preventing their contribution to levee failure scenarios, provides appropriate vegetation to provide shade for fish-bearing creek, and reduces impacts to the creek. 4) This segment of the levee will be consistent with federal levee certification standards furthering the work of the coalition of governments, businesses, and community members in improving flood safety along the Columbia River.</t>
  </si>
  <si>
    <t>Columbia River Levee Mitigation along Marine Drive in Fairview, Oregon</t>
  </si>
  <si>
    <t>Allison.Boyd@multco.us</t>
  </si>
  <si>
    <t>The project will plan and implement water source protection measures intended to reduce the risk of water source contamination in the North Santiam River. Contaminants from wastewater management in the cities of Detroit, Gates, Idanha and Mil City will be a priority along with reduction of the potential for flood through storm water management, stabilization of the soils that feed the water source and the restoration of derogated streambanks along the North Santiam River. There are more than 250,000 direct daily downstream water users from the North Santiam River including the state capitol, the City of Salem, and a handful of other small rural communities and agricultural water districts. Previously, the city of Salem and other communities that draw their water from the Santiam experienced harmful algal blooms tied to sediment runoff, high temperatures, and low water levels. The project will build future water source resiliency to future drought, fire, and flood events as highlighted in the Multi-Jurisdictional Hazard Mitigation Plan completed by Marion County. During the Beachie Creek Fire, fire roared along the river throughout the watershed and steep hillsides creating additional threats to the water source protection of this regionally important area. In 2019, EcoNorthwest completed an economic evaluation of the North Santiam River and all its uses. That economic value of the North Santiam River is an estimated $170 million a year.</t>
  </si>
  <si>
    <t>North Santiam Drinking Water Source Protection Project</t>
  </si>
  <si>
    <t>ksilva@co.marion.or.us</t>
  </si>
  <si>
    <t>Marion County</t>
  </si>
  <si>
    <t>colleen.coleman@cityofmosier.com</t>
  </si>
  <si>
    <t>City of Mosier (duplicate-disregard)</t>
  </si>
  <si>
    <t xml:space="preserve">CREW has continued to work regionally to support all sectors of critical infrastructure with education, outreach and training on the latest seismic hazards. Most recently, CREW has hosted symposia dedicated to specific sectors, both Energy (electricity) and Food, Water &amp; Shelter (water/wastewater) community lifelines. We are currently developing the next symposium focused on Health and Medical Lifelines for early 2021.   This proposed BRIC project would continue and expand the capabilities of CREW’s work in Critical Infrastructure Lifelines in providing a greater level of support for smaller jurisdictions/agencies in the state with subject/technical matter experts in seismic hazards, codes, and engineering and to develop templates (for a seismic retrofit plan/planning) allowing local staff to develop cost effective mitigation project plans. As an electrical community lifeline example, this project will work with Bonneville Power Administration, Washington State Department of Commerce, and WAEMD to implement regional risk reduction projects with the protection of vulnerable populations and socially vulnerable communities as high priority targets for support.   Additionally, this project will support the creation of a SME speakers and trainer groups in each lifeline that can work within the communities in support of the sector specific symposia and to assist agencies to create and adopt plans to implement best mitigation practices in their organization  Working through the 3-year grant performance period, the project will continue to build upon existing projects within the state and region in support of a more resilient community.      Our project funding request is $350K. </t>
  </si>
  <si>
    <t>-</t>
  </si>
  <si>
    <t>Critical Infrastructure/Community Lifelines Mitigation &amp; Technical Assistance</t>
  </si>
  <si>
    <t>schuback@crew.org</t>
  </si>
  <si>
    <t>Ineligible</t>
  </si>
  <si>
    <t>CREW | Cascadia Region Earthquake Workgroup</t>
  </si>
  <si>
    <t>Q-LIFE (duplicate-disregard)</t>
  </si>
  <si>
    <t xml:space="preserve">CREW, in collaboration with OR OEM and PNSN, is developing a project to programmatically support the implementation of earthquake early warning tools and non-structural hazard mitigation actions in schools. The Earthquake Early Warning in Schools Demonstration Project is currently developing an operational prioritization toolkit (best practices) that supports the needs of school administrators, principals, teachers, maintenance/IT staff, parents and students with the implementation of earthquake early warning systems (ShakeAlert) in several schools in CREW’s respective states (OR, WA).  Using this upcoming toolkit, this BRIC grant will assist in expanding the installation of earthquake early warning systems into schools in Oregon. Funds from this grant will provide for purchase, installation and initial operational cost and implementation of an earthquake early warning system in multiple dozens of Oregon schools. Additionally, the toolkit and grant funds will be used to support important work on education, outreach and training within school communities.   The priorities with this grant are for the installation and implementation of earthquake early warning systems. In addition to the toolkit’s implementation resources, it will also provide content for non-structural hazard mitigation of classrooms and other rooms. We are currently developing this content now using a combination of NEHRP, public and private funding sources as part of the EEW in Schools Demonstration Project.   We look forward to continuing to make this project a collaborative and programmatic effort that supports school districts and their surrounding communities in the state of Oregon in increasing their resiliency.   Our project funding request is $1M. </t>
  </si>
  <si>
    <t>ShakeAlert in Schools</t>
  </si>
  <si>
    <t>Narrative</t>
  </si>
  <si>
    <t>MC Requested</t>
  </si>
  <si>
    <t>Local Share</t>
  </si>
  <si>
    <t>Federal Share</t>
  </si>
  <si>
    <t>Total Project Cost</t>
  </si>
  <si>
    <t>ECE Required?</t>
  </si>
  <si>
    <t>Expiration Date</t>
  </si>
  <si>
    <t>Plan</t>
  </si>
  <si>
    <t>Current FEMA-approved NHMP?</t>
  </si>
  <si>
    <t>RL or SLR?</t>
  </si>
  <si>
    <t>Special Flood Hazard Area?</t>
  </si>
  <si>
    <t>NFIP Flood Insurance?</t>
  </si>
  <si>
    <t>Individual Property-Related?</t>
  </si>
  <si>
    <t>Subcategory (if applicable)</t>
  </si>
  <si>
    <t>Proposal Title</t>
  </si>
  <si>
    <t>Primary POC</t>
  </si>
  <si>
    <t>Entity Type</t>
  </si>
  <si>
    <t>Entity</t>
  </si>
  <si>
    <t>Grant Program</t>
  </si>
  <si>
    <t>Category</t>
  </si>
  <si>
    <t>Federal Requested   (75%)</t>
  </si>
  <si>
    <t>Federal Amount Available            (75%)</t>
  </si>
  <si>
    <t>Difference/ Remaining Federal Funds                     (75%)</t>
  </si>
  <si>
    <t>Local Share (25%)</t>
  </si>
  <si>
    <t xml:space="preserve"> Projected Total/ Overall Amount           (75% + 25%)</t>
  </si>
  <si>
    <t>Totals</t>
  </si>
  <si>
    <t>Federal Funds</t>
  </si>
  <si>
    <t>Total Funds Available</t>
  </si>
  <si>
    <t>Total Requested</t>
  </si>
  <si>
    <t xml:space="preserve"> Remaining </t>
  </si>
  <si>
    <t>Eligible but not selected</t>
  </si>
  <si>
    <t>Total</t>
  </si>
  <si>
    <t>FY20 BRIC</t>
  </si>
  <si>
    <t>Building Codes Activity</t>
  </si>
  <si>
    <t>Partnership</t>
  </si>
  <si>
    <t>Mitigation Planning or Planning-Related</t>
  </si>
  <si>
    <t>Other Activity</t>
  </si>
  <si>
    <t xml:space="preserve">Mitigation Project </t>
  </si>
  <si>
    <t>LMC Ceiling:</t>
  </si>
  <si>
    <t>SMC Requested:</t>
  </si>
  <si>
    <t xml:space="preserve">SMC Ceiling: </t>
  </si>
  <si>
    <t>Pre-application Totals</t>
  </si>
  <si>
    <t xml:space="preserve">Ineligible </t>
  </si>
  <si>
    <t xml:space="preserve">Total Eligible </t>
  </si>
  <si>
    <t xml:space="preserve">Total Submitted </t>
  </si>
  <si>
    <t>*automatically ineligible for national competition due to amount being requested &amp; type of entity it is</t>
  </si>
  <si>
    <t>No (duplicate)</t>
  </si>
  <si>
    <t>No (duplicate plus ineligible entity)</t>
  </si>
  <si>
    <t>No (ineligible entity + asked too much for category)</t>
  </si>
  <si>
    <t>No (ineligible entity; reworking who might be a subapplicant)</t>
  </si>
  <si>
    <t>This community energy resilience planning project would map the overlapping geographic, socioeconomic, and energy sector infrastructure impacts of natural hazards identified in the state’s or an individual community’s Natural Hazard Mitigation Plan (NHMP). This would help the state to better understand and prioritize energy resilience mitigation actions statewide, particularly with regard to projects in the highest-risk communities or with disproportionate impact on vulnerable community members. The project will also draw upon information from ODOE’s climate vulnerability assessment of Oregon’s energy sector—a systematic analysis of the degree of risk posed by different climate change related hazards to various energy systems and assets across the state, allowing planners and policymakers to identify and prioritize resilience strategies.
The project would visualize the data into an online spatial planning tool and a GIS story map (similar to one created by Multnomah County) that will enable the state or an individual community to identify and prioritize energy resilience mitigation actions, such as:
The project would identify and prioritize critical facilities and mitigation actions to improve community energy resilience within specific high-risk communities based on the completed disaster vulnerability mapping. The project would also survey and identify reference energy resilience mitigation project costs based on microgrid designs based on actual energy usage of critical facilities by type (e.g., fire and police stations, water and wastewater plants, hospitals, community shelters, etc.) and an identification of critical loads at such facilities, energy efficiency measures, existing distributed resources, and suitability for additional distributed resources. Reference costs would also be developed for other types of energy resilience mitigation projects, such as reinforcing or relocating infrastructure.
Key Deliverables: (1) Development of a GIS tool supported by significant data back-end that would allow the state to identify priority communities and specific energy resilience mitigation projects that would provide the most community resilience benefit, and (2) Development of reference costs for different types of energy resilience mitigation projects.
This project would constitute Phase 2 of the Energy Resilient Oregon Communities (eROC) program outlined below. The completion of Phases 1 and 2 would be designed to identify priority energy resilience mitigation projects within NHMPs to prepare those projects to seek mitigation funds from FEMA in Phase 3.
Energy Resilient Oregon Communities (eROC) Phase 1 (2021-22): Developing Partnerships 1a: Building capacity among local emergency managers, utilities, and state energy agencies 1b: Incorporation of energy resilience into NHMPs Phase 2 (2021-23): Data and Prioritization 2a: Map overlapping geographic, socioeconomic, and energy infrastructure impacts from natural hazards 2b: Identify mitigation actions to improve energy resilience 2c: Develop reference designs and costs for energy resilience mitigation projects 2d: Prioritize energy resilience mitigation projects statewide Phase 3 (2023-30): Mitigation 3: Deploy energy resilience mitigation projects
Why the eROC program is critical to the resilience of Oregon communities: The eROC program is needed because of the risks to communities identified from long duration outages of the electric system resulting from high-impact, historically low-frequency events such as catastrophic wildfires or ice storms, flooding, major seismic events, or other natural hazards. These types of events can result in localized or regional long duration outages of the electric system that can severely disrupt the delivery of critical lifeline services (e.g., water and wastewater pumping, healthcare, first responders, government services) with devastating impacts to the public health and economies of Oregon communities. Increasing community energy resilience in communities across the state would also have an additional benefit of freeing up state resources following a major event to provide more assistance to other communities. This community energy resilience planning project builds on extensive cross-sector stakeholder engagement involved in the development of the Oregon Guidebook for Local Energy Resilience. In the development of the Guidebook, stakeholders provided feedback that included: (1) a need for a more intentional state vision and goals around the need for improved community energy resilience; (2) an identification of the need for additional funding to make community energy resilience projects cost-effective; and (3) a need for increased communication and coordination among critical lifeline service providers, local governments, and electric utilities to better understand the potential for long duration outages following major events and mitigation strategies that can be pursued. Energy resilience planning involves an assessment of the risk from natural hazards to energy infrastructure and an identification of where mitigation projects can address those risks. For example, solar and storage based resilient microgrids could mitigate against the risk of the loss of power to critical lifeline services resulting from catastrophic wildfires, ice storms, or seismic events. Undergrounding power lines in high wildfire risk areas, or relocating energy infrastructure out of areas prone to flooding are other such examples. Consistent with FEMA’s Strategic Plan, the eROC program would improve the resilience of communities by reducing or eliminating the cascading adverse impacts that can occur when critical lifeline services (e.g., safety and security, health and medical, communications, etc.) lose power. To develop this program, initial efforts would be focused on the identification of historically disadvantaged communities at the highest risk of the loss of power to critical lifeline services from these, or other, natural hazards. The community energy resilience planning project would also identify the buildings and structures that microgrids could support, for example: municipal government buildings, community centers, police and fire stations, neighborhood medical clinics, hospitals, and water and wastewater pumping facilities. ODOE and the project team would evaluate opportunities for community energy resilience with a focus on structures or facilities involved with delivering essential services that could provide maximum community benefit. The following are some of the key considerations that the project team would need to evaluate: Existing Building Designations: Every effort will be made to incorporate any appropriate existing designations of critical infrastructure or essential buildings into these eligibility criteria, such as Section 2702 of the 2019 Oregon Structural Specialty Code which identifies the types of buildings that are currently required to have emergency and standby power systems. Individual Building Evaluation: Additional building evaluation criteria may also be appropriate dependent on the age of the structure and/or location within the state. Examples include an evaluation of the seismic preparedness of a particular structure; susceptibility of a particular structure to wildfire; level of existing energy efficiency investments within the structure; isolation of critical electrical loads within the structure. Priority Geographic Locations: Identification of any appropriate prioritization screens based on pre-existing designations of specific geographic locations that are either (a) at higher risk from seismic or wildfire events or other natural hazards, and are (b) economically disadvantaged.
Appropriate designations may already be identified by DOGAMI, Building Codes Division, Department of Land Conservation and Development, the Oregon Department of Forestry, or Oregon Housing and Community Services. This work will also be informed by ODOE’s climate vulnerability assessment of Oregon’s energy sector—a systematic analysis of the degree of risk posed by different climate hazards to various energy systems and assets across the state, allowing planners and policymakers to identify and prioritize resilience strategies. This project would align with guidance set forth in the following policy documents in the State of Oregon: Executive Order No. 20-04: Directing State Agencies to Take Actions to Reduce and Regulate Greenhouse Gas Emissions Gov. Kate Brown’s Resiliency 2025 Policy Agenda: Improving Our Readiness for the Cascadia Earthquake and Tsunami Executive Order No. 17-20: Accelerating Efficiency in Oregon’s Built Environment to Reduce Greenhouse Gas Emissions and Address Climate Change Oregon Resilience Plan: Reducing Risk and Improving Recovery for the Next Cascadia Earthquake and Tsunami Stakeholder interest: In addition to FEMA and OEM, there are many external organizations that would likely have an interest in this project. The project team proposes to coordinate with interested external organizations, including: Federal: US Department of Energy; PNNL; NREL Tribes: Burns Paiute; Coos, Lower Umpqua and Siuslaw; Grand Ronde; Siletz; Umatilla; Warm Springs; Coquille State: DOGAMI; Oregon PUC; Water Resources Department; Oregon Health Authority; Oregon Military Department Local: Association of Oregon Counties; League of Oregon Cities; Metro; Hood River Energy Council; Living Cully; Portland Clean Energy Fund; Consumer-Owned Electric Utilities NGOs: Oregon Emergency Management Association; Oregon Association of Clean Water Agencies; Oregon Association of Wastewater Utilities; Oregon Municipal Electric Utilities; Oregon Rural Electric Cooperative Association; Oregon People’s Utility District Association; Spark Northwest; Verde Northwest; Energy Trust of Oregon; Portland Clean Energy Fund Private: Portland General Electric; PacifiCorp</t>
  </si>
  <si>
    <t xml:space="preserve">The purpose of this proposed project is to implement the bank stabilization along the 4.75 miles of McKay Creek that have flood damage.  </t>
  </si>
  <si>
    <t>This community energy resilience planning project would provide funding for state agency staff and consultant support to identify lessons learned from the incorporation of energy resilience into NHMPs in other parts of the country. The project team would develop a framework for the creation of energy resilience modules/sections within existing NHMPs across the state of Oregon. The project would support workshops and meetings to help local emergency planners, tribal emergency planners, and local energy providers incorporate these lessons into their existing NHMPs. These efforts would include consideration of energy resilience mitigation actions related to the electric, natural gas, and liquid fuels sectors. Key Deliverable: Development of model energy resilience plans for incorporation into NHMPs. This project would be a key element of Phase 1 of the Energy Resilient Oregon Communities (eROC) program outlined below. The completion of Phases 1 and 2 would be designed to identify priority energy resilience mitigation projects within NHMPs to prepare those projects to seek mitigation funds from FEMA in Phase 3. Energy Resilient Oregon Communities (eROC) Phase 1 (2021-22): Developing Partnerships 1a: Building capacity among local emergency managers, utilities, and state energy agencies 1b: Incorporation of energy resilience into NHMPs Phase 2 (2021-23): Data and Prioritization 2a: Map overlapping geographic, socioeconomic, and energy infrastructure impacts from natural hazards 2b: Identify mitigation actions to improve energy resilience 2c: Develop reference designs and costs for energy resilience mitigation projects 2d: Prioritize energy resilience mitigation projects statewide Phase 3 (2023-30): Mitigation 3: Deploy energy resilience mitigation projects. Why the eROC program is critical to the resilience of Oregon communities: The eROC program is needed because of the risks to communities identified from long duration outages of the electric system resulting from high-impact, historically low-frequency events such as catastrophic wildfires or ice storms, flooding, major seismic events, or other natural hazards. These types of events can result in localized or regional long duration outages of the electric system that can severely disrupt the delivery of critical lifeline services (e.g., water and wastewater pumping, healthcare, first responders, government services) with devastating impacts to the public health and economies of Oregon communities. Increasing community energy resilience in communities across the state would also have an additional benefit of freeing up state resources following a major event to provide more assistance to other communities. This community energy resilience planning project builds on extensive cross-sector stakeholder engagement involved in the development of the Oregon Guidebook for Local Energy Resilience. In the development of the Guidebook, stakeholders provided feedback that included: (1) a need for a more intentional state vision and goals around the need for improved community energy resilience; (2) an identification of the need for additional funding to make community energy resilience projects cost-effective; and (3) a need for increased communication and coordination among critical lifeline service providers, local governments, and electric utilities to better understand the potential for long duration outages following major events and mitigation strategies that can be pursued. Energy resilience planning involves an assessment of the risk from natural hazards to energy infrastructure and an identification of where mitigation projects can address those risks. For example, solar and storage based resilient microgrids could mitigate against the risk of the loss of power to critical lifeline services resulting from catastrophic wildfires, ice storms, or seismic events. Undergrounding power lines in high wildfire risk areas, or relocating energy infrastructure out of areas prone to flooding are other such examples. Consistent with FEMA’s Strategic Plan, the eROC program would improve the resilience of communities by reducing or eliminating the cascading adverse impacts that can occur when critical lifeline services (e.g., safety and security, health and medical, communications, etc.) lose power. To develop this program, initial efforts would be focused on the identification of historically disadvantaged communities at the highest risk of the loss of power to critical lifeline services from these, or other, natural hazards. The community energy resilience planning project would also identify the buildings and structures that microgrids could support, for example: municipal government buildings, community centers, police and fire stations, neighborhood medical clinics, hospitals, and water and wastewater pumping facilities. ODOE and the project team would evaluate opportunities for community energy resilience with a focus on structures or facilities involved with delivering essential services that could provide maximum community benefit. The following are some of the key considerations that the project team would need to evaluate:
Existing Building Designations: Every effort will be made to incorporate any appropriate existing designations of critical infrastructure or essential buildings into these eligibility criteria, such as Section 2702 of the 2019 Oregon Structural Specialty Code which identifies the types of buildings that are currently required to have emergency and standby power systems. Individual Building Evaluation: Additional building evaluation criteria may also be appropriate dependent on the age of the structure and/or location within the state. Examples include an evaluation of the seismic preparedness of a particular structure; susceptibility of a particular structure to wildfire; level of existing energy efficiency investments within the structure; isolation of critical electrical loads within the structure. Priority Geographic Locations: Identification of any appropriate prioritization screens based on pre-existing designations of specific geographic locations that are either (a) at higher risk from seismic or wildfire events or other natural hazards, and are (b) economically disadvantaged. Appropriate designations may already be identified by DOGAMI, Building Codes Division, Department of Land Conservation and Development, the Oregon Department of Forestry, or Oregon Housing and Community Services. This work will also be informed by ODOE’s climate vulnerability assessment of Oregon’s energy sector—a systematic analysis of the degree of risk posed by different climate hazards to various energy systems and assets across the state, allowing planners and policymakers to identify and prioritize resilience strategies. This project would align with guidance set forth in the following policy documents in the State of Oregon: Executive Order No. 20-04: Directing State Agencies to Take Actions to Reduce and Regulate Greenhouse Gas Emissions Gov. Kate Brown’s Resiliency 2025 Policy Agenda: Improving Our Readiness for the Cascadia Earthquake and Tsunami Executive Order No. 17-20: Accelerating Efficiency in Oregon’s Built Environment to Reduce Greenhouse Gas Emissions and Address Climate Change Oregon Resilience Plan: Reducing Risk and Improving Recovery for the Next Cascadia Earthquake and Tsunami Stakeholder interest: In addition to FEMA and OEM, there are many external organizations that would likely have an interest in this project. The project team proposes to coordinate with interested external organizations, including: Federal: US Department of Energy; PNNL; NREL Tribes: Burns Paiute; Coos, Lower Umpqua and Siuslaw; Grand Ronde; Siletz; Umatilla; Warm Springs; Coquille State: DOGAMI; Oregon PUC; Water Resources Department; Oregon Health Authority; Oregon Military Department Local: Association of Oregon Counties; League of Oregon Cities; Metro; Hood River Energy Council; Living Cully; Portland Clean Energy Fund; Consumer-Owned Electric Utilities NGOs: Oregon Emergency Management Association; Oregon Association of Clean Water Agencies; Oregon Association of Wastewater Utilities; Oregon Municipal Electric Utilities; Oregon Rural Electric Cooperative Association; Oregon People’s Utility District Association; Spark Northwest; Verde Northwest; Energy Trust of Oregon; Portland Clean Energy Fund Private: Portland General Electric; PacifiCorp</t>
  </si>
  <si>
    <r>
      <rPr>
        <b/>
        <sz val="14"/>
        <rFont val="Arial"/>
        <family val="2"/>
      </rPr>
      <t xml:space="preserve">Subapplication deadline to State: </t>
    </r>
    <r>
      <rPr>
        <sz val="14"/>
        <rFont val="Arial"/>
        <family val="2"/>
      </rPr>
      <t xml:space="preserve">11/15/2020 </t>
    </r>
  </si>
  <si>
    <r>
      <rPr>
        <b/>
        <sz val="14"/>
        <color theme="1"/>
        <rFont val="Arial"/>
        <family val="2"/>
      </rPr>
      <t>Application deadline to FEMA from State:</t>
    </r>
    <r>
      <rPr>
        <sz val="14"/>
        <color theme="1"/>
        <rFont val="Arial"/>
        <family val="2"/>
      </rPr>
      <t xml:space="preserve"> 1/29/2021</t>
    </r>
  </si>
  <si>
    <t>Capability- and Capacity  Building</t>
  </si>
  <si>
    <t>LMC Requested:</t>
  </si>
  <si>
    <r>
      <t xml:space="preserve">Total Over $600,000 Pre-applications </t>
    </r>
    <r>
      <rPr>
        <sz val="14"/>
        <color theme="1"/>
        <rFont val="Arial"/>
        <family val="2"/>
      </rPr>
      <t>(national competition)</t>
    </r>
  </si>
  <si>
    <r>
      <t xml:space="preserve">Total Under $600,000 Pre-applications </t>
    </r>
    <r>
      <rPr>
        <sz val="14"/>
        <color theme="1"/>
        <rFont val="Arial"/>
        <family val="2"/>
      </rPr>
      <t>(set-aside)</t>
    </r>
  </si>
  <si>
    <t>Activity Type</t>
  </si>
  <si>
    <t>State Set-Aside or National Competition?</t>
  </si>
  <si>
    <t>This sheet was made for post-disaster grants and will continue to evolve as those moving forward in the subapplication process for BRIC are identified. Note that it is in draft status at this time.</t>
  </si>
  <si>
    <t>Submitted Pre-application Funding Breakdown</t>
  </si>
  <si>
    <r>
      <rPr>
        <b/>
        <sz val="14"/>
        <color theme="1"/>
        <rFont val="Arial"/>
        <family val="2"/>
      </rPr>
      <t xml:space="preserve">Pre-application deadline to State: </t>
    </r>
    <r>
      <rPr>
        <sz val="14"/>
        <color theme="1"/>
        <rFont val="Arial"/>
        <family val="2"/>
      </rPr>
      <t>9/25/2020</t>
    </r>
  </si>
  <si>
    <t>The proposed project anticipates impacts on vulnerable populations, especially regarding equitable risk-reduction outcomes, and whole-community approaches to disaster resilience.</t>
  </si>
  <si>
    <t>The proposed project addresses community lifelines and critical infrastructure vulnerability.</t>
  </si>
  <si>
    <t>The proposed project has multiple benefits beyond hazard risk reduction, including climate change, regional growth and development, and social vulnerabilities.</t>
  </si>
  <si>
    <t>The proposed project is collaborative and promotes shared responsibility, partnerships, and is supported by multiple jurisdictions or agencies.</t>
  </si>
  <si>
    <t>The proposed project includes innovative solutions to mitigate natural hazards, including nature-based solutions when feasible.</t>
  </si>
  <si>
    <t>Project Evaluation Criteria</t>
  </si>
  <si>
    <t>Totals:</t>
  </si>
  <si>
    <t>Recommended Alternative HMA Grant Round</t>
  </si>
  <si>
    <t>5327 or 4562</t>
  </si>
  <si>
    <t>not recommended</t>
  </si>
  <si>
    <t>Priority under $600k</t>
  </si>
  <si>
    <t>Priority over $600k</t>
  </si>
  <si>
    <t xml:space="preserve"> IHMT Survey Monkey Results</t>
  </si>
  <si>
    <t>IHMT Survey Monkey Results</t>
  </si>
  <si>
    <t>Average Total:</t>
  </si>
  <si>
    <t>likely not eligible; would not result in a mitigation project</t>
  </si>
  <si>
    <t>Partially eligible; retrofitting-related items eligible. New construction of new pump house not eligible.</t>
  </si>
  <si>
    <t>ensure to add mention and supporting information in subapplication regarding increased level of protection against floods for the project</t>
  </si>
  <si>
    <t xml:space="preserve">eligible </t>
  </si>
  <si>
    <t>5327 or 4562 if funding remains after priority entities</t>
  </si>
  <si>
    <t>need to ensure none of the land is federal land; may need extensive EHP</t>
  </si>
  <si>
    <t>BRIC only due to size</t>
  </si>
  <si>
    <t>5327 if AA/feasibility study is indeed needed which would ultimately lead to a BRIC project for next FY</t>
  </si>
  <si>
    <t>Program Eligible? + SHMO Notes</t>
  </si>
  <si>
    <t>AA via 5327; should result in BRIC-ready subapplication for FY21 or HMGP-DR</t>
  </si>
  <si>
    <t>AA under 4519 recommended (need to verify funds remaining in 4519 on 10/12)</t>
  </si>
  <si>
    <t>Mitigation project via 5327 or 4562 recommended</t>
  </si>
  <si>
    <t>selected due to proposal and monetary amount</t>
  </si>
  <si>
    <t>BRIC FY20</t>
  </si>
  <si>
    <t>Plans via 5327 or 4562 recommended</t>
  </si>
  <si>
    <t>AA via 5327 recommended</t>
  </si>
  <si>
    <t>possibly not eligible for HMA funding (see https://www.fema.gov/sites/default/files/2020-08/fema_bric-mitigation-planning-activities_support_document_08-2020.pdf)</t>
  </si>
  <si>
    <t>Average Total Points</t>
  </si>
  <si>
    <t>BRIC only due to proposal type</t>
  </si>
  <si>
    <t>possibly pursue via National Competition; SHMO to confirm with Wasco County</t>
  </si>
  <si>
    <t>possibly not eligible per pg. 43 of HMA Guidance; will depend on how it is worded in subapplication (see Salinas Aquifer Storage and Recovery in Portfolio for a better idea of what is actually eligible)</t>
  </si>
  <si>
    <t>likely should be part of an actual mitigation project unless this is an un-related feasibility study that will determine permitting, etc. in which case recommend 4519 AA</t>
  </si>
  <si>
    <t>project scoping and/or 5% initiative under HMGP or HMGP-PF vs actual project</t>
  </si>
  <si>
    <t>new construction not eligible</t>
  </si>
  <si>
    <t>Partially eligible; towers may be depending how it's articulated in subapplication, however equipment-related items are likely not eligible see pg. 44 of HMA Guidance</t>
  </si>
  <si>
    <t>Lane County is the geographic size of Connecticut, is transversed by two mountain ranges, has 110 miles of pacific coastline, includes a heavily populated, flood prone central valley, and is in the Cascadia zone. Lane County is home to the University of Oregon (State’s largest sports stadium) and Eugene-Springfield metropolitan area which is in constant flux with the Salem area as the second largest metropolitan area in Oregon. At the same time, Lane County includes 10 small cities and numerous rural unincorporated areas that can take up to one hour in good conditions to access the metro area. 80% of Lane County lands is publicly owned predominantly by the US Forest Service and Bureau of Land Management with another significant portion in private timber or agricultural production. Lane County’s 2019 “snowpocalypse” and 2020 Holiday Farm Fire emphasized known infrastructure weaknesses, identified additional gaps, and brought a deepened and pained understanding of the impacts these weaknesses came and could come to bear on communities. The proposed project will reduce communications lifeline vulnerability by providing stable infrastructure to ensure continuous operation. The Lane County Sheriff’s Office, acting as the Fiscal Agent for the Lane Radio Interoperability Group (LRIG) intends to apply for funding under this application for the following components to support capacity building, improvements to community resiliency, and improvements to hazard mitigation infrastructure. The Sheriff’s Office is requesting $480,000 for six (6) microwave links between existing and new communications towers around Lane County. The current microwave network supporting regional radio communications is a hub-and-spoke design, which creates several single points of failure. With funding from this grant, the microwave network will be upgraded to a ‘ring’ topology, creating redundant connections to each site and reducing or eliminating the impacts of losing a single site or link. The endpoints along the microwave ring will also serve as future opportunities to provide critical wireless broadband connectivity for public agencies in remote areas of Lane County such as Oakridge, Upper McKenzie River, and Florence. For rural connectivity, the LRIG consortium is aware of the greater capacity provided by fiber, but is strategically pursuing microwave links because they are less expensive, faster to install, less susceptible to failure from landslides, windstorms and wildfires, and faster to restore when damage from a hazard event does occur. The Sheriff’s Office is also requesting $600,000 for two (2) UHF, trunked radio sites. The first site will be deployed near the community of Oakridge. There is already and existing tower and shelter at the proposed location, so only the radio equipment is required to make this improvement. Addition of this site will significantly improve communications along Hwy 58, which has been identified by ODOT as a critical route for bringing supplies into the Willamette Valley during natural disasters such as an earthquake. Paired with the microwave connectivity listed above, the radio site would extend interoperable communications to state and local agencies operating near Oakridge and would support critical wireless broadband services to key public safety facilities in the area. The second radio site is proposed as a ‘mobile’ trunking site. This site would be housed in an Emergency Communications Trailer, and would be available to temporarily ‘replace’ any existing site on the system that is damaged in a future hazard event, and would also benefit the safety of the community by providing temporary communications during events that occur in rural areas where no permanent infrastructure exists. An additional $1.4 million is requested in order to purchase 74 tri-band mobile radios, 216 tri-band portable radios, as well as pagers and upgraded intercom systems to allow Eugene-Springfield Fire Department to join and effectively access the Regional Radio System to communicate with state and federal responders as well as with each other for daily operations. The Holiday Farm Fire required mobilization of local, state, and federal resources with local fire departments protecting structures. 80% of firefighters protecting structures on the 173,000 acres fire were from the Eugene-Springfield metro area. The Eugene Springfield Fire department is a critical partner in responding with police departments to emergencies across Lane County, but current technology limits them to using older, VHF band systems and hardware. With this funding, fire departments would achieve seamless interoperability with state and local police responders, ODOT, and public utilities (Eugene Water and Electric Board). Seamless interoperability will significantly improve the ability to protect life and property by speeding up response, recovery and improving communications between agencies and partners. Access to infrastructure goes hand in hand with the existence of infrastructure when building a resilient network. This equipment is an essential piece of Lane County’s communications infrastructure and capability. If the fixed infrastructure exists, but less than half of users can access it, the infrastructure is arguably incomplete and vulnerable. Historically, the high cost of purchasing subscriber radio equipment has been a significant impediment to agencies eager to join the regional radio system because daily response and emergency events increasingly demand coordinated and quick action. These components, taken together, are cost effective approaches to reducing and often eliminating risk and damages from future natural hazards, of which many are currently forecasted. In addition to radio communications these improvements will provide internet connectivity and cell phone access to critical communications for internal teams and with the public. The resulting communications stability will also mitigate risk for several additional lifelines such as safety and security, transportation, and health and medicine. Lane County has a population of approximately 380,000 and with communications interoperability agreements, the infrastructure serves additional populations in six adjacent counties. The proposal is consistent with Lane County’s current FEMA approved Hazard Mitigation Plan goals of which the most directly relevant are: Goal 1: Prevent loss of life and reduce injuries and illness. Goal 2: Minimize and prevent damage to buildings and infrastructure. Goal 3: Reduce recovery period and minimize economic losses for the community. Goal 4: Maintain and improve ability of Lane County, municipal governments, and critical service providers to quickly resume operations. This infrastructure will create a significant improvement in the ability of Lane County agencies to respond to hazard events, support communications and wireless broadband to rural communities, and to mitigate the impacts of damage caused to critical infrastructure during man-made and natural disasters. Thank you for your consideration.</t>
  </si>
  <si>
    <t>eligible; seismic retrofitting of current infrastructure</t>
  </si>
  <si>
    <t>The purpose of this project is to construct a new Water Reclamation Facility (WRF) for the City of John Day to replace its 72-year old wastewater treatment plant that is located in the 100-year floodplain. The current facility is operating on a DEQ permit that expired in 2007 and is under administrative review. DEQ is requiring a configuration change to meet current and future treatment standards. The current plant has experienced two major flood events in the past decade taking on record levels of inflow and infiltration, the most recent in April 2019, which exceeded the treatment capacity of the plant by five times its peak design flow. The principal influent pipe is also in need of replacement and passes underneath the John Day River, creating risk for contamination of waters of the state due to its age and condition. We have redesigned this collection system to be flood-proofed and above the floodplain. The new facility will also be located entirely outside of the special flood hazard area on land purchased by the City in 2017 for this purpose. The new plant will treat domestic wastewater from both John Day and neighboring Canyon City (2,400 residents in combined service area/one-third of Grant County’s population). It will reclaim 100% of this treated wastewater for beneficial reuse in the community. It will consist of, among other things, the following major components: flow equalization, headworks, influent pumps, and a pre-fabricated treatment plant system. All environmental, wetland delineation, cultural and historic survey approvals for the project are complete and approved by the relevant tribal, state and federal agencies (DSL, SHPO, etc.). The preliminary engineering report is 60% complete and will be approved in December 2020. The project will be shovel ready by January 2021 and only lacks funding. It is the top priority in our NHMP and we are on borrowed time due to the plant’s location, age and condition. We have applied for $2.5 million in state funds through Business Oregon’s Water/Wastewater program that will be used as the match (along with local contribution) for the FEMA BRIC program. This application has been accepted and is currently under review.</t>
  </si>
  <si>
    <t>Partially eligible; retrofitting-related items for the embankments eligible, however water quality infrastructure is not eligible per pg. 43 of HMA Guidance. Need to verify if a feasibility study has already been done or not as pre-app mentions planning AND implementing; yes a feasibility study and engineering design has been started via another grant round</t>
  </si>
  <si>
    <r>
      <rPr>
        <strike/>
        <sz val="12"/>
        <rFont val="Arial"/>
        <family val="2"/>
      </rPr>
      <t xml:space="preserve">new construction not eligible </t>
    </r>
    <r>
      <rPr>
        <sz val="12"/>
        <rFont val="Arial"/>
        <family val="2"/>
      </rPr>
      <t xml:space="preserve">was confirmed on 10.15.2020 that this is a re-construction project not a new construction project. The County will proceed with submitting a subapplicaiton accoringly. </t>
    </r>
  </si>
  <si>
    <r>
      <t xml:space="preserve">Mitigation project via </t>
    </r>
    <r>
      <rPr>
        <strike/>
        <sz val="12"/>
        <rFont val="Arial"/>
        <family val="2"/>
      </rPr>
      <t>4519</t>
    </r>
    <r>
      <rPr>
        <sz val="12"/>
        <rFont val="Arial"/>
        <family val="2"/>
      </rPr>
      <t xml:space="preserve"> 5327 recommended</t>
    </r>
  </si>
  <si>
    <r>
      <t xml:space="preserve">AA under </t>
    </r>
    <r>
      <rPr>
        <strike/>
        <sz val="12"/>
        <rFont val="Arial"/>
        <family val="2"/>
      </rPr>
      <t>4519</t>
    </r>
    <r>
      <rPr>
        <sz val="12"/>
        <rFont val="Arial"/>
        <family val="2"/>
      </rPr>
      <t xml:space="preserve"> 5327  recommended </t>
    </r>
  </si>
  <si>
    <r>
      <t xml:space="preserve">5% Initiative under </t>
    </r>
    <r>
      <rPr>
        <strike/>
        <sz val="12"/>
        <rFont val="Arial"/>
        <family val="2"/>
      </rPr>
      <t>4519</t>
    </r>
    <r>
      <rPr>
        <sz val="12"/>
        <rFont val="Arial"/>
        <family val="2"/>
      </rPr>
      <t xml:space="preserve"> 5327 recommended  </t>
    </r>
  </si>
  <si>
    <r>
      <t xml:space="preserve">AA via 4562 or </t>
    </r>
    <r>
      <rPr>
        <strike/>
        <sz val="12"/>
        <rFont val="Arial"/>
        <family val="2"/>
      </rPr>
      <t>4519</t>
    </r>
    <r>
      <rPr>
        <sz val="12"/>
        <rFont val="Arial"/>
        <family val="2"/>
      </rPr>
      <t xml:space="preserve"> 5327 recommended</t>
    </r>
  </si>
  <si>
    <r>
      <t xml:space="preserve">AA under </t>
    </r>
    <r>
      <rPr>
        <strike/>
        <sz val="12"/>
        <rFont val="Arial"/>
        <family val="2"/>
      </rPr>
      <t>4519</t>
    </r>
    <r>
      <rPr>
        <sz val="12"/>
        <rFont val="Arial"/>
        <family val="2"/>
      </rPr>
      <t xml:space="preserve"> 5327 recommended </t>
    </r>
  </si>
  <si>
    <r>
      <t xml:space="preserve">AA via </t>
    </r>
    <r>
      <rPr>
        <strike/>
        <sz val="12"/>
        <rFont val="Arial"/>
        <family val="2"/>
      </rPr>
      <t>4519</t>
    </r>
    <r>
      <rPr>
        <sz val="12"/>
        <rFont val="Arial"/>
        <family val="2"/>
      </rPr>
      <t xml:space="preserve"> 5327 recommended</t>
    </r>
  </si>
  <si>
    <r>
      <t xml:space="preserve">Possible project under </t>
    </r>
    <r>
      <rPr>
        <strike/>
        <sz val="12"/>
        <rFont val="Arial"/>
        <family val="2"/>
      </rPr>
      <t>4519</t>
    </r>
    <r>
      <rPr>
        <sz val="12"/>
        <rFont val="Arial"/>
        <family val="2"/>
      </rPr>
      <t xml:space="preserve"> or 5327; projecting high level of EHP for this project</t>
    </r>
  </si>
  <si>
    <r>
      <rPr>
        <strike/>
        <sz val="12"/>
        <rFont val="Arial"/>
        <family val="2"/>
      </rPr>
      <t xml:space="preserve">4519 </t>
    </r>
    <r>
      <rPr>
        <sz val="12"/>
        <rFont val="Arial"/>
        <family val="2"/>
      </rPr>
      <t>5327</t>
    </r>
  </si>
  <si>
    <r>
      <rPr>
        <strike/>
        <sz val="12"/>
        <rFont val="Arial"/>
        <family val="2"/>
      </rPr>
      <t>4519</t>
    </r>
    <r>
      <rPr>
        <sz val="12"/>
        <rFont val="Arial"/>
        <family val="2"/>
      </rPr>
      <t xml:space="preserve"> or 5327</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</si>
</sst>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24" x14ac:knownFonts="1">
    <font>
      <sz val="11"/>
      <color theme="1"/>
      <name val="Calibri"/>
      <family val="2"/>
      <scheme val="minor"/>
    </font>
    <font>
      <b/>
      <sz val="11"/>
      <color theme="1"/>
      <name val="Calibri"/>
      <family val="2"/>
      <scheme val="minor"/>
    </font>
    <font>
      <b/>
      <sz val="12"/>
      <color theme="1"/>
      <name val="Arial"/>
      <family val="2"/>
    </font>
    <font>
      <sz val="12"/>
      <name val="Arial"/>
      <family val="2"/>
    </font>
    <font>
      <u/>
      <sz val="11"/>
      <color theme="10"/>
      <name val="Calibri"/>
      <family val="2"/>
      <scheme val="minor"/>
    </font>
    <font>
      <sz val="12"/>
      <color theme="1"/>
      <name val="Arial"/>
      <family val="2"/>
    </font>
    <font>
      <b/>
      <sz val="16"/>
      <color theme="1"/>
      <name val="Arial"/>
      <family val="2"/>
    </font>
    <font>
      <sz val="16"/>
      <color theme="1"/>
      <name val="Arial"/>
      <family val="2"/>
    </font>
    <font>
      <sz val="8"/>
      <color theme="1"/>
      <name val="Calibri"/>
      <family val="2"/>
      <scheme val="minor"/>
    </font>
    <font>
      <sz val="14"/>
      <name val="Arial"/>
      <family val="2"/>
    </font>
    <font>
      <b/>
      <sz val="14"/>
      <color theme="1"/>
      <name val="Arial"/>
      <family val="2"/>
    </font>
    <font>
      <sz val="14"/>
      <color theme="1"/>
      <name val="Arial"/>
      <family val="2"/>
    </font>
    <font>
      <sz val="14"/>
      <color theme="1"/>
      <name val="Calibri"/>
      <family val="2"/>
      <scheme val="minor"/>
    </font>
    <font>
      <b/>
      <sz val="14"/>
      <color theme="1"/>
      <name val="Calibri"/>
      <family val="2"/>
      <scheme val="minor"/>
    </font>
    <font>
      <b/>
      <sz val="14"/>
      <name val="Arial"/>
      <family val="2"/>
    </font>
    <font>
      <b/>
      <i/>
      <sz val="14"/>
      <name val="Calibri"/>
      <family val="2"/>
      <scheme val="minor"/>
    </font>
    <font>
      <sz val="11"/>
      <name val="Calibri"/>
      <family val="2"/>
      <scheme val="minor"/>
    </font>
    <font>
      <b/>
      <sz val="11"/>
      <name val="Calibri"/>
      <family val="2"/>
      <scheme val="minor"/>
    </font>
    <font>
      <sz val="10"/>
      <color theme="0"/>
      <name val="Arial"/>
      <family val="2"/>
    </font>
    <font>
      <sz val="10"/>
      <color theme="1"/>
      <name val="Arial"/>
      <family val="2"/>
    </font>
    <font>
      <sz val="10"/>
      <name val="Arial"/>
      <family val="2"/>
    </font>
    <font>
      <b/>
      <sz val="10"/>
      <name val="Arial"/>
      <family val="2"/>
    </font>
    <font>
      <b/>
      <sz val="10"/>
      <color theme="1"/>
      <name val="Arial"/>
      <family val="2"/>
    </font>
    <font>
      <strike/>
      <sz val="12"/>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s>
  <borders count="4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203">
    <xf numFmtId="0" fontId="0" fillId="0" borderId="0" xfId="0"/>
    <xf numFmtId="164" fontId="0" fillId="0" borderId="0" xfId="0" applyNumberFormat="1"/>
    <xf numFmtId="14" fontId="0" fillId="0" borderId="0" xfId="0" applyNumberFormat="1"/>
    <xf numFmtId="0" fontId="0" fillId="0" borderId="0" xfId="0" applyAlignment="1">
      <alignment horizontal="left" vertical="top"/>
    </xf>
    <xf numFmtId="0" fontId="3" fillId="0" borderId="0" xfId="0" applyFont="1" applyAlignment="1">
      <alignment horizontal="left" vertical="top"/>
    </xf>
    <xf numFmtId="164" fontId="3" fillId="0" borderId="2" xfId="0" applyNumberFormat="1" applyFont="1" applyBorder="1" applyAlignment="1">
      <alignment horizontal="left" vertical="top"/>
    </xf>
    <xf numFmtId="0" fontId="3" fillId="0" borderId="2" xfId="0" applyFont="1" applyBorder="1" applyAlignment="1">
      <alignment horizontal="left" vertical="top"/>
    </xf>
    <xf numFmtId="0" fontId="3" fillId="0" borderId="2" xfId="0" applyFont="1" applyFill="1" applyBorder="1" applyAlignment="1">
      <alignment horizontal="left" vertical="top"/>
    </xf>
    <xf numFmtId="14" fontId="3" fillId="0" borderId="2" xfId="0" applyNumberFormat="1" applyFont="1" applyFill="1" applyBorder="1" applyAlignment="1">
      <alignment horizontal="left" vertical="top"/>
    </xf>
    <xf numFmtId="0" fontId="3" fillId="0" borderId="3" xfId="0" applyFont="1" applyBorder="1" applyAlignment="1">
      <alignment horizontal="left" vertical="top"/>
    </xf>
    <xf numFmtId="0" fontId="3" fillId="0" borderId="1" xfId="0" applyFont="1" applyBorder="1" applyAlignment="1">
      <alignment horizontal="left" vertical="top" wrapText="1"/>
    </xf>
    <xf numFmtId="0" fontId="3" fillId="0" borderId="2" xfId="0" applyFont="1" applyFill="1" applyBorder="1" applyAlignment="1">
      <alignment horizontal="left" vertical="top" wrapText="1"/>
    </xf>
    <xf numFmtId="14" fontId="3" fillId="0" borderId="2" xfId="0" applyNumberFormat="1" applyFont="1" applyBorder="1" applyAlignment="1">
      <alignment horizontal="left" vertical="top"/>
    </xf>
    <xf numFmtId="0" fontId="0" fillId="0" borderId="0" xfId="0" applyAlignment="1">
      <alignment horizontal="center" wrapText="1"/>
    </xf>
    <xf numFmtId="0" fontId="7" fillId="0" borderId="0" xfId="0" applyFont="1" applyAlignment="1">
      <alignment wrapText="1"/>
    </xf>
    <xf numFmtId="0" fontId="0" fillId="0" borderId="0" xfId="0" applyAlignment="1">
      <alignment vertical="top"/>
    </xf>
    <xf numFmtId="0" fontId="1" fillId="0" borderId="0" xfId="0" applyFont="1"/>
    <xf numFmtId="0" fontId="6" fillId="0" borderId="0" xfId="0" applyFont="1" applyAlignment="1">
      <alignment horizontal="right" wrapText="1"/>
    </xf>
    <xf numFmtId="0" fontId="0" fillId="0" borderId="0" xfId="0" applyAlignment="1">
      <alignment wrapText="1"/>
    </xf>
    <xf numFmtId="164" fontId="0" fillId="0" borderId="0" xfId="0" applyNumberFormat="1" applyFill="1"/>
    <xf numFmtId="0" fontId="0" fillId="0" borderId="0" xfId="0" applyFill="1"/>
    <xf numFmtId="0" fontId="11" fillId="0" borderId="0" xfId="0" applyFont="1" applyAlignment="1">
      <alignment wrapText="1"/>
    </xf>
    <xf numFmtId="0" fontId="10" fillId="2" borderId="27" xfId="0" applyFont="1" applyFill="1" applyBorder="1" applyAlignment="1">
      <alignment horizontal="right" wrapText="1"/>
    </xf>
    <xf numFmtId="0" fontId="10" fillId="2" borderId="28" xfId="0" applyFont="1" applyFill="1" applyBorder="1" applyAlignment="1">
      <alignment horizontal="right" wrapText="1"/>
    </xf>
    <xf numFmtId="0" fontId="11" fillId="0" borderId="30" xfId="0" applyFont="1" applyBorder="1" applyAlignment="1">
      <alignment horizontal="right" wrapText="1"/>
    </xf>
    <xf numFmtId="0" fontId="11" fillId="0" borderId="27" xfId="0" applyFont="1" applyBorder="1" applyAlignment="1"/>
    <xf numFmtId="164" fontId="10" fillId="2" borderId="29" xfId="0" applyNumberFormat="1" applyFont="1" applyFill="1" applyBorder="1" applyAlignment="1">
      <alignment wrapText="1"/>
    </xf>
    <xf numFmtId="164" fontId="11" fillId="0" borderId="15" xfId="0" applyNumberFormat="1" applyFont="1" applyBorder="1" applyAlignment="1"/>
    <xf numFmtId="164" fontId="10" fillId="2" borderId="15" xfId="0" applyNumberFormat="1" applyFont="1" applyFill="1" applyBorder="1" applyAlignment="1">
      <alignment wrapText="1"/>
    </xf>
    <xf numFmtId="164" fontId="11" fillId="0" borderId="31" xfId="0" applyNumberFormat="1" applyFont="1" applyBorder="1" applyAlignment="1">
      <alignment wrapText="1"/>
    </xf>
    <xf numFmtId="164" fontId="3" fillId="0" borderId="2" xfId="0" applyNumberFormat="1" applyFont="1" applyFill="1" applyBorder="1" applyAlignment="1">
      <alignment horizontal="left" vertical="top"/>
    </xf>
    <xf numFmtId="0" fontId="10" fillId="0" borderId="12" xfId="0" applyFont="1" applyBorder="1" applyAlignment="1">
      <alignment horizontal="center" wrapText="1"/>
    </xf>
    <xf numFmtId="0" fontId="3" fillId="0" borderId="3" xfId="0" applyFont="1" applyFill="1" applyBorder="1" applyAlignment="1">
      <alignment horizontal="left" vertical="top"/>
    </xf>
    <xf numFmtId="0" fontId="2" fillId="0" borderId="0" xfId="0" applyFont="1" applyFill="1" applyAlignment="1">
      <alignment horizontal="left"/>
    </xf>
    <xf numFmtId="0" fontId="3" fillId="0" borderId="1" xfId="0" applyFont="1" applyFill="1" applyBorder="1" applyAlignment="1">
      <alignment horizontal="left" vertical="top" wrapText="1"/>
    </xf>
    <xf numFmtId="0" fontId="3" fillId="0" borderId="0" xfId="0" applyFont="1" applyFill="1" applyAlignment="1">
      <alignment horizontal="left" vertical="top"/>
    </xf>
    <xf numFmtId="0" fontId="0" fillId="0" borderId="0" xfId="0" applyFill="1" applyAlignment="1">
      <alignment horizontal="left" vertical="top"/>
    </xf>
    <xf numFmtId="0" fontId="5" fillId="0" borderId="7" xfId="0" applyFont="1" applyFill="1" applyBorder="1" applyAlignment="1">
      <alignment horizontal="center" wrapText="1"/>
    </xf>
    <xf numFmtId="0" fontId="5" fillId="0" borderId="14" xfId="0" applyFont="1" applyFill="1" applyBorder="1" applyAlignment="1">
      <alignment horizontal="center" wrapText="1"/>
    </xf>
    <xf numFmtId="0" fontId="5" fillId="0" borderId="14" xfId="0" applyFont="1" applyBorder="1" applyAlignment="1">
      <alignment horizontal="center" wrapText="1"/>
    </xf>
    <xf numFmtId="14" fontId="5" fillId="0" borderId="14" xfId="0" applyNumberFormat="1" applyFont="1" applyBorder="1" applyAlignment="1">
      <alignment horizontal="center" wrapText="1"/>
    </xf>
    <xf numFmtId="164" fontId="5" fillId="0" borderId="14" xfId="0" applyNumberFormat="1" applyFont="1" applyFill="1" applyBorder="1" applyAlignment="1">
      <alignment horizontal="center" wrapText="1"/>
    </xf>
    <xf numFmtId="0" fontId="5" fillId="0" borderId="5" xfId="0" applyFont="1" applyFill="1" applyBorder="1" applyAlignment="1">
      <alignment horizontal="center" wrapText="1"/>
    </xf>
    <xf numFmtId="0" fontId="3" fillId="0" borderId="2" xfId="1" applyFont="1" applyBorder="1" applyAlignment="1">
      <alignment horizontal="left" vertical="top"/>
    </xf>
    <xf numFmtId="0" fontId="3" fillId="0" borderId="2" xfId="1" applyFont="1" applyFill="1" applyBorder="1" applyAlignment="1">
      <alignment horizontal="left" vertical="top"/>
    </xf>
    <xf numFmtId="0" fontId="3" fillId="0" borderId="2" xfId="1" applyFont="1" applyFill="1" applyBorder="1"/>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20" xfId="1" applyFont="1" applyFill="1" applyBorder="1" applyAlignment="1">
      <alignment horizontal="left" vertical="top"/>
    </xf>
    <xf numFmtId="0" fontId="3" fillId="0" borderId="20" xfId="0" applyFont="1" applyBorder="1" applyAlignment="1">
      <alignment horizontal="left" vertical="top"/>
    </xf>
    <xf numFmtId="14" fontId="3" fillId="0" borderId="20" xfId="0" applyNumberFormat="1" applyFont="1" applyFill="1" applyBorder="1" applyAlignment="1">
      <alignment horizontal="left" vertical="top"/>
    </xf>
    <xf numFmtId="164" fontId="3" fillId="0" borderId="20" xfId="0" applyNumberFormat="1" applyFont="1" applyFill="1" applyBorder="1" applyAlignment="1">
      <alignment horizontal="left" vertical="top"/>
    </xf>
    <xf numFmtId="0" fontId="2" fillId="0" borderId="25" xfId="0" applyFont="1" applyFill="1" applyBorder="1" applyAlignment="1">
      <alignment horizontal="left"/>
    </xf>
    <xf numFmtId="0" fontId="2" fillId="0" borderId="11" xfId="0" applyFont="1" applyFill="1" applyBorder="1" applyAlignment="1">
      <alignment horizontal="left"/>
    </xf>
    <xf numFmtId="164" fontId="2" fillId="0" borderId="11" xfId="0" applyNumberFormat="1" applyFont="1" applyFill="1" applyBorder="1" applyAlignment="1">
      <alignment horizontal="left"/>
    </xf>
    <xf numFmtId="14" fontId="2" fillId="0" borderId="11" xfId="0" applyNumberFormat="1" applyFont="1" applyFill="1" applyBorder="1" applyAlignment="1">
      <alignment horizontal="left"/>
    </xf>
    <xf numFmtId="0" fontId="10" fillId="0" borderId="25" xfId="0" applyFont="1" applyBorder="1" applyAlignment="1">
      <alignment horizontal="right" wrapText="1"/>
    </xf>
    <xf numFmtId="0" fontId="10" fillId="0" borderId="11" xfId="0" applyFont="1" applyBorder="1" applyAlignment="1">
      <alignment horizontal="center" wrapText="1"/>
    </xf>
    <xf numFmtId="0" fontId="10" fillId="0" borderId="13" xfId="0" applyFont="1" applyFill="1" applyBorder="1" applyAlignment="1">
      <alignment horizontal="right" wrapText="1"/>
    </xf>
    <xf numFmtId="3" fontId="11" fillId="0" borderId="14" xfId="0" applyNumberFormat="1" applyFont="1" applyBorder="1" applyAlignment="1">
      <alignment vertical="top"/>
    </xf>
    <xf numFmtId="3" fontId="11" fillId="0" borderId="14" xfId="0" applyNumberFormat="1" applyFont="1" applyBorder="1" applyAlignment="1">
      <alignment vertical="top" wrapText="1"/>
    </xf>
    <xf numFmtId="0" fontId="10" fillId="0" borderId="16" xfId="0" applyFont="1" applyFill="1" applyBorder="1" applyAlignment="1">
      <alignment horizontal="right" wrapText="1"/>
    </xf>
    <xf numFmtId="0" fontId="10" fillId="4" borderId="25" xfId="0" applyFont="1" applyFill="1" applyBorder="1" applyAlignment="1">
      <alignment horizontal="right" vertical="top"/>
    </xf>
    <xf numFmtId="3" fontId="11" fillId="4" borderId="11" xfId="0" applyNumberFormat="1" applyFont="1" applyFill="1" applyBorder="1" applyAlignment="1">
      <alignment vertical="top"/>
    </xf>
    <xf numFmtId="3" fontId="11" fillId="4" borderId="11" xfId="0" applyNumberFormat="1" applyFont="1" applyFill="1" applyBorder="1" applyAlignment="1">
      <alignment vertical="top" wrapText="1"/>
    </xf>
    <xf numFmtId="3" fontId="11" fillId="0" borderId="26" xfId="0" applyNumberFormat="1" applyFont="1" applyBorder="1" applyAlignment="1">
      <alignment vertical="top" wrapText="1"/>
    </xf>
    <xf numFmtId="3" fontId="11" fillId="4" borderId="12" xfId="0" applyNumberFormat="1" applyFont="1" applyFill="1" applyBorder="1" applyAlignment="1">
      <alignment vertical="top" wrapText="1"/>
    </xf>
    <xf numFmtId="0" fontId="10" fillId="0" borderId="9" xfId="0" applyFont="1" applyBorder="1" applyAlignment="1">
      <alignment horizontal="right" wrapText="1"/>
    </xf>
    <xf numFmtId="0" fontId="10" fillId="0" borderId="10" xfId="0" applyFont="1" applyBorder="1" applyAlignment="1">
      <alignment horizontal="center" wrapText="1"/>
    </xf>
    <xf numFmtId="0" fontId="10" fillId="5" borderId="9" xfId="0" applyFont="1" applyFill="1" applyBorder="1" applyAlignment="1">
      <alignment horizontal="right" wrapText="1"/>
    </xf>
    <xf numFmtId="164" fontId="10" fillId="5" borderId="10" xfId="0" applyNumberFormat="1" applyFont="1" applyFill="1" applyBorder="1" applyAlignment="1">
      <alignment wrapText="1"/>
    </xf>
    <xf numFmtId="164" fontId="10" fillId="5" borderId="11" xfId="0" applyNumberFormat="1" applyFont="1" applyFill="1" applyBorder="1" applyAlignment="1">
      <alignment wrapText="1"/>
    </xf>
    <xf numFmtId="164" fontId="10" fillId="5" borderId="12" xfId="0" applyNumberFormat="1" applyFont="1" applyFill="1" applyBorder="1" applyAlignment="1">
      <alignment wrapText="1"/>
    </xf>
    <xf numFmtId="0" fontId="11" fillId="0" borderId="0" xfId="0" applyFont="1" applyAlignment="1">
      <alignment horizontal="right" wrapText="1"/>
    </xf>
    <xf numFmtId="0" fontId="13" fillId="0" borderId="0" xfId="0" applyFont="1" applyFill="1" applyAlignment="1">
      <alignment horizontal="center" wrapText="1"/>
    </xf>
    <xf numFmtId="0" fontId="10" fillId="0" borderId="21" xfId="0" applyFont="1" applyBorder="1" applyAlignment="1">
      <alignment horizontal="right" wrapText="1"/>
    </xf>
    <xf numFmtId="164" fontId="11" fillId="0" borderId="22" xfId="0" applyNumberFormat="1" applyFont="1" applyBorder="1" applyAlignment="1">
      <alignment wrapText="1"/>
    </xf>
    <xf numFmtId="165" fontId="15" fillId="0" borderId="0" xfId="0" applyNumberFormat="1" applyFont="1" applyBorder="1" applyAlignment="1">
      <alignment horizontal="left" vertical="top" wrapText="1"/>
    </xf>
    <xf numFmtId="0" fontId="10" fillId="0" borderId="18" xfId="0" applyFont="1" applyBorder="1" applyAlignment="1">
      <alignment horizontal="right" wrapText="1"/>
    </xf>
    <xf numFmtId="164" fontId="11" fillId="0" borderId="23" xfId="0" applyNumberFormat="1" applyFont="1" applyBorder="1" applyAlignment="1">
      <alignment wrapText="1"/>
    </xf>
    <xf numFmtId="0" fontId="10" fillId="4" borderId="9" xfId="0" applyFont="1" applyFill="1" applyBorder="1" applyAlignment="1">
      <alignment horizontal="right" wrapText="1"/>
    </xf>
    <xf numFmtId="164" fontId="10" fillId="4" borderId="24" xfId="0" applyNumberFormat="1" applyFont="1" applyFill="1" applyBorder="1" applyAlignment="1">
      <alignment wrapText="1"/>
    </xf>
    <xf numFmtId="164" fontId="0" fillId="0" borderId="0" xfId="0" applyNumberFormat="1" applyAlignment="1">
      <alignment wrapText="1"/>
    </xf>
    <xf numFmtId="0" fontId="10" fillId="6" borderId="13" xfId="0" applyFont="1" applyFill="1" applyBorder="1" applyAlignment="1">
      <alignment horizontal="right" wrapText="1"/>
    </xf>
    <xf numFmtId="164" fontId="11" fillId="6" borderId="7" xfId="0" applyNumberFormat="1" applyFont="1" applyFill="1" applyBorder="1" applyAlignment="1">
      <alignment wrapText="1"/>
    </xf>
    <xf numFmtId="164" fontId="11" fillId="6" borderId="2" xfId="0" applyNumberFormat="1" applyFont="1" applyFill="1" applyBorder="1" applyAlignment="1">
      <alignment wrapText="1"/>
    </xf>
    <xf numFmtId="164" fontId="11" fillId="6" borderId="14" xfId="0" applyNumberFormat="1" applyFont="1" applyFill="1" applyBorder="1" applyAlignment="1">
      <alignment wrapText="1"/>
    </xf>
    <xf numFmtId="164" fontId="11" fillId="6" borderId="15" xfId="0" applyNumberFormat="1" applyFont="1" applyFill="1" applyBorder="1" applyAlignment="1">
      <alignment wrapText="1"/>
    </xf>
    <xf numFmtId="0" fontId="10" fillId="6" borderId="16" xfId="0" applyFont="1" applyFill="1" applyBorder="1" applyAlignment="1">
      <alignment horizontal="right" wrapText="1"/>
    </xf>
    <xf numFmtId="164" fontId="11" fillId="6" borderId="3" xfId="0" applyNumberFormat="1" applyFont="1" applyFill="1" applyBorder="1" applyAlignment="1">
      <alignment wrapText="1"/>
    </xf>
    <xf numFmtId="0" fontId="10" fillId="2" borderId="16" xfId="0" applyFont="1" applyFill="1" applyBorder="1" applyAlignment="1">
      <alignment horizontal="right" wrapText="1"/>
    </xf>
    <xf numFmtId="164" fontId="11" fillId="2" borderId="3" xfId="0" applyNumberFormat="1" applyFont="1" applyFill="1" applyBorder="1" applyAlignment="1">
      <alignment wrapText="1"/>
    </xf>
    <xf numFmtId="164" fontId="11" fillId="2" borderId="2" xfId="0" applyNumberFormat="1" applyFont="1" applyFill="1" applyBorder="1" applyAlignment="1">
      <alignment wrapText="1"/>
    </xf>
    <xf numFmtId="164" fontId="11" fillId="2" borderId="15" xfId="0" applyNumberFormat="1" applyFont="1" applyFill="1" applyBorder="1" applyAlignment="1">
      <alignment wrapText="1"/>
    </xf>
    <xf numFmtId="0" fontId="3" fillId="0" borderId="6" xfId="0" applyFont="1" applyFill="1" applyBorder="1" applyAlignment="1">
      <alignment horizontal="left" vertical="top" wrapText="1"/>
    </xf>
    <xf numFmtId="164" fontId="2" fillId="0" borderId="12" xfId="0" applyNumberFormat="1" applyFont="1" applyFill="1" applyBorder="1" applyAlignment="1">
      <alignment horizontal="left" wrapText="1"/>
    </xf>
    <xf numFmtId="164" fontId="0" fillId="0" borderId="0" xfId="0" applyNumberFormat="1" applyFill="1" applyAlignment="1">
      <alignment wrapText="1"/>
    </xf>
    <xf numFmtId="164" fontId="3" fillId="8" borderId="2" xfId="0" applyNumberFormat="1" applyFont="1" applyFill="1" applyBorder="1" applyAlignment="1">
      <alignment horizontal="left" vertical="top"/>
    </xf>
    <xf numFmtId="164" fontId="3" fillId="9" borderId="2" xfId="0" applyNumberFormat="1" applyFont="1" applyFill="1" applyBorder="1" applyAlignment="1">
      <alignment horizontal="left" vertical="top"/>
    </xf>
    <xf numFmtId="0" fontId="0" fillId="0" borderId="0" xfId="0" applyAlignment="1">
      <alignment horizontal="left" textRotation="54"/>
    </xf>
    <xf numFmtId="0" fontId="19"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lignment horizontal="justify" textRotation="90"/>
    </xf>
    <xf numFmtId="0" fontId="18" fillId="0" borderId="14" xfId="0" applyFont="1" applyFill="1" applyBorder="1" applyAlignment="1">
      <alignment horizontal="center" vertical="top" textRotation="90"/>
    </xf>
    <xf numFmtId="0" fontId="18" fillId="5" borderId="14" xfId="0" applyFont="1" applyFill="1" applyBorder="1" applyAlignment="1">
      <alignment horizontal="center" vertical="top" textRotation="90"/>
    </xf>
    <xf numFmtId="0" fontId="18" fillId="0" borderId="14" xfId="1" applyFont="1" applyFill="1" applyBorder="1" applyAlignment="1">
      <alignment horizontal="center" vertical="top" textRotation="90"/>
    </xf>
    <xf numFmtId="0" fontId="18" fillId="5" borderId="14" xfId="1" applyFont="1" applyFill="1" applyBorder="1" applyAlignment="1">
      <alignment horizontal="center" vertical="top" textRotation="90"/>
    </xf>
    <xf numFmtId="0" fontId="3" fillId="2" borderId="2" xfId="0" applyFont="1" applyFill="1" applyBorder="1" applyAlignment="1">
      <alignment horizontal="left" vertical="top"/>
    </xf>
    <xf numFmtId="0" fontId="3" fillId="0" borderId="2" xfId="0" applyFont="1" applyBorder="1" applyAlignment="1">
      <alignment horizontal="left" vertical="top" wrapText="1"/>
    </xf>
    <xf numFmtId="0" fontId="0" fillId="0" borderId="0" xfId="0" applyFill="1" applyAlignment="1">
      <alignment horizontal="left" textRotation="54"/>
    </xf>
    <xf numFmtId="0" fontId="18" fillId="0" borderId="0" xfId="0" applyFont="1" applyAlignment="1">
      <alignment horizontal="justify" vertical="top" textRotation="90"/>
    </xf>
    <xf numFmtId="0" fontId="18" fillId="0" borderId="34" xfId="0" applyFont="1" applyFill="1" applyBorder="1" applyAlignment="1">
      <alignment horizontal="center" wrapText="1"/>
    </xf>
    <xf numFmtId="0" fontId="18" fillId="5" borderId="36" xfId="0" applyFont="1" applyFill="1" applyBorder="1" applyAlignment="1">
      <alignment horizontal="center" vertical="top" textRotation="90"/>
    </xf>
    <xf numFmtId="0" fontId="19" fillId="0" borderId="0" xfId="0" applyFont="1" applyFill="1"/>
    <xf numFmtId="0" fontId="18" fillId="0" borderId="0" xfId="0" applyFont="1" applyFill="1" applyAlignment="1">
      <alignment horizontal="center" textRotation="90"/>
    </xf>
    <xf numFmtId="0" fontId="19" fillId="0" borderId="0" xfId="0" applyFont="1" applyFill="1" applyAlignment="1">
      <alignment horizontal="left" vertical="top" wrapText="1"/>
    </xf>
    <xf numFmtId="0" fontId="20" fillId="0" borderId="37" xfId="0" applyFont="1" applyBorder="1" applyAlignment="1">
      <alignment horizontal="left" vertical="top" wrapText="1"/>
    </xf>
    <xf numFmtId="0" fontId="20" fillId="0" borderId="33" xfId="0" applyFont="1" applyFill="1" applyBorder="1" applyAlignment="1">
      <alignment horizontal="center"/>
    </xf>
    <xf numFmtId="0" fontId="20" fillId="5" borderId="33" xfId="0" applyFont="1" applyFill="1" applyBorder="1" applyAlignment="1">
      <alignment horizontal="center"/>
    </xf>
    <xf numFmtId="0" fontId="16" fillId="0" borderId="0" xfId="0" applyFont="1" applyAlignment="1">
      <alignment horizontal="left"/>
    </xf>
    <xf numFmtId="0" fontId="16" fillId="0" borderId="0" xfId="0" applyFont="1" applyAlignment="1"/>
    <xf numFmtId="0" fontId="20" fillId="0" borderId="3" xfId="0" applyFont="1" applyBorder="1" applyAlignment="1">
      <alignment horizontal="left" vertical="top" wrapText="1"/>
    </xf>
    <xf numFmtId="0" fontId="20" fillId="0" borderId="2" xfId="0" applyFont="1" applyFill="1" applyBorder="1" applyAlignment="1">
      <alignment horizontal="center"/>
    </xf>
    <xf numFmtId="0" fontId="20" fillId="5" borderId="2" xfId="0" applyFont="1" applyFill="1" applyBorder="1" applyAlignment="1">
      <alignment horizontal="center"/>
    </xf>
    <xf numFmtId="0" fontId="21" fillId="0" borderId="19" xfId="0" applyFont="1" applyFill="1" applyBorder="1" applyAlignment="1">
      <alignment horizontal="right" vertical="top" wrapText="1"/>
    </xf>
    <xf numFmtId="0" fontId="21" fillId="0" borderId="20" xfId="0" applyFont="1" applyFill="1" applyBorder="1" applyAlignment="1">
      <alignment horizontal="center"/>
    </xf>
    <xf numFmtId="0" fontId="17" fillId="0" borderId="0" xfId="0" applyFont="1" applyAlignment="1">
      <alignment horizontal="left"/>
    </xf>
    <xf numFmtId="0" fontId="17" fillId="0" borderId="0" xfId="0" applyFont="1" applyAlignment="1"/>
    <xf numFmtId="0" fontId="17" fillId="0" borderId="30" xfId="0" applyFont="1" applyFill="1" applyBorder="1" applyAlignment="1">
      <alignment horizontal="right" vertical="top" wrapText="1"/>
    </xf>
    <xf numFmtId="0" fontId="2" fillId="0" borderId="10" xfId="0" applyFont="1" applyFill="1" applyBorder="1" applyAlignment="1">
      <alignment horizontal="left"/>
    </xf>
    <xf numFmtId="0" fontId="20" fillId="5" borderId="29" xfId="0" applyFont="1" applyFill="1" applyBorder="1" applyAlignment="1">
      <alignment horizontal="center"/>
    </xf>
    <xf numFmtId="0" fontId="20" fillId="5" borderId="15" xfId="0" applyFont="1" applyFill="1" applyBorder="1" applyAlignment="1">
      <alignment horizontal="center"/>
    </xf>
    <xf numFmtId="0" fontId="21" fillId="0" borderId="30" xfId="0" applyFont="1" applyFill="1" applyBorder="1" applyAlignment="1">
      <alignment horizontal="right" vertical="top" wrapText="1"/>
    </xf>
    <xf numFmtId="0" fontId="21" fillId="0" borderId="35" xfId="0" applyFont="1" applyFill="1" applyBorder="1" applyAlignment="1">
      <alignment horizontal="center"/>
    </xf>
    <xf numFmtId="0" fontId="17" fillId="0" borderId="19" xfId="0" applyFont="1" applyFill="1" applyBorder="1" applyAlignment="1">
      <alignment horizontal="right" vertical="top" wrapText="1"/>
    </xf>
    <xf numFmtId="0" fontId="18" fillId="0" borderId="14" xfId="0" applyFont="1" applyFill="1" applyBorder="1" applyAlignment="1">
      <alignment horizontal="left" vertical="top" textRotation="90" wrapText="1"/>
    </xf>
    <xf numFmtId="0" fontId="20" fillId="5" borderId="14" xfId="0" applyFont="1" applyFill="1" applyBorder="1" applyAlignment="1">
      <alignment horizontal="left" vertical="top" textRotation="90" wrapText="1"/>
    </xf>
    <xf numFmtId="0" fontId="20" fillId="5" borderId="14" xfId="1" applyFont="1" applyFill="1" applyBorder="1" applyAlignment="1">
      <alignment horizontal="left" vertical="top" textRotation="90" wrapText="1"/>
    </xf>
    <xf numFmtId="0" fontId="20" fillId="5" borderId="5" xfId="0" applyFont="1" applyFill="1" applyBorder="1" applyAlignment="1">
      <alignment horizontal="left" vertical="top" textRotation="90" wrapText="1"/>
    </xf>
    <xf numFmtId="0" fontId="16" fillId="0" borderId="33" xfId="0" applyFont="1" applyFill="1" applyBorder="1" applyAlignment="1">
      <alignment horizontal="left" vertical="top" wrapText="1"/>
    </xf>
    <xf numFmtId="0" fontId="16" fillId="5" borderId="33" xfId="0" applyFont="1" applyFill="1" applyBorder="1" applyAlignment="1">
      <alignment horizontal="left" vertical="top" wrapText="1"/>
    </xf>
    <xf numFmtId="0" fontId="16" fillId="5" borderId="38"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5" borderId="2" xfId="0" applyFont="1" applyFill="1" applyBorder="1" applyAlignment="1">
      <alignment horizontal="left" vertical="top" wrapText="1"/>
    </xf>
    <xf numFmtId="0" fontId="16" fillId="5" borderId="1" xfId="0" applyFont="1" applyFill="1" applyBorder="1" applyAlignment="1">
      <alignment horizontal="left" vertical="top" wrapText="1"/>
    </xf>
    <xf numFmtId="0" fontId="17" fillId="0" borderId="20" xfId="0" applyFont="1" applyFill="1" applyBorder="1" applyAlignment="1">
      <alignment horizontal="center" vertical="top" wrapText="1"/>
    </xf>
    <xf numFmtId="0" fontId="16" fillId="5" borderId="29" xfId="0" applyFont="1" applyFill="1" applyBorder="1" applyAlignment="1">
      <alignment horizontal="left" vertical="top" wrapText="1"/>
    </xf>
    <xf numFmtId="0" fontId="16" fillId="5" borderId="15" xfId="0" applyFont="1" applyFill="1" applyBorder="1" applyAlignment="1">
      <alignment horizontal="left" vertical="top" wrapText="1"/>
    </xf>
    <xf numFmtId="0" fontId="17" fillId="0" borderId="35" xfId="0" applyFont="1" applyFill="1" applyBorder="1" applyAlignment="1">
      <alignment horizontal="center" vertical="top" wrapText="1"/>
    </xf>
    <xf numFmtId="0" fontId="0" fillId="0" borderId="0" xfId="0" applyFill="1" applyAlignment="1">
      <alignment horizontal="left" vertical="top" textRotation="54" wrapText="1"/>
    </xf>
    <xf numFmtId="0" fontId="16" fillId="0" borderId="0" xfId="0" applyFont="1" applyFill="1" applyAlignment="1">
      <alignment horizontal="left"/>
    </xf>
    <xf numFmtId="0" fontId="16" fillId="0" borderId="0" xfId="0" applyFont="1" applyFill="1" applyAlignment="1"/>
    <xf numFmtId="0" fontId="20" fillId="0" borderId="37" xfId="0" applyFont="1" applyFill="1" applyBorder="1" applyAlignment="1">
      <alignment horizontal="left" vertical="top" wrapText="1"/>
    </xf>
    <xf numFmtId="0" fontId="20" fillId="0" borderId="38" xfId="0" applyFont="1" applyFill="1" applyBorder="1" applyAlignment="1">
      <alignment horizontal="center"/>
    </xf>
    <xf numFmtId="0" fontId="20" fillId="0" borderId="3" xfId="0" applyFont="1" applyFill="1" applyBorder="1" applyAlignment="1">
      <alignment horizontal="left" vertical="top" wrapText="1"/>
    </xf>
    <xf numFmtId="0" fontId="20" fillId="0" borderId="1" xfId="0" applyFont="1" applyFill="1" applyBorder="1" applyAlignment="1">
      <alignment horizontal="center"/>
    </xf>
    <xf numFmtId="0" fontId="21" fillId="0" borderId="6" xfId="0" applyFont="1" applyFill="1" applyBorder="1" applyAlignment="1">
      <alignment horizontal="center"/>
    </xf>
    <xf numFmtId="0" fontId="20" fillId="0" borderId="27" xfId="0" applyFont="1" applyFill="1" applyBorder="1" applyAlignment="1">
      <alignment horizontal="left" vertical="top" wrapText="1"/>
    </xf>
    <xf numFmtId="0" fontId="20" fillId="0" borderId="15" xfId="0" applyFont="1" applyFill="1" applyBorder="1" applyAlignment="1">
      <alignment horizontal="center"/>
    </xf>
    <xf numFmtId="0" fontId="20" fillId="5" borderId="27" xfId="0" applyFont="1" applyFill="1" applyBorder="1" applyAlignment="1">
      <alignment horizontal="left" vertical="top" wrapText="1"/>
    </xf>
    <xf numFmtId="0" fontId="20" fillId="5" borderId="28" xfId="0" applyFont="1" applyFill="1" applyBorder="1" applyAlignment="1">
      <alignment horizontal="left" vertical="top" wrapText="1"/>
    </xf>
    <xf numFmtId="0" fontId="17" fillId="11" borderId="25" xfId="0" applyFont="1" applyFill="1" applyBorder="1" applyAlignment="1">
      <alignment horizontal="right" vertical="top" wrapText="1"/>
    </xf>
    <xf numFmtId="0" fontId="17" fillId="11" borderId="11" xfId="0" applyFont="1" applyFill="1" applyBorder="1" applyAlignment="1">
      <alignment horizontal="left" vertical="top" wrapText="1"/>
    </xf>
    <xf numFmtId="0" fontId="17" fillId="11" borderId="12" xfId="0" applyFont="1" applyFill="1" applyBorder="1" applyAlignment="1">
      <alignment horizontal="left" vertical="top" wrapText="1"/>
    </xf>
    <xf numFmtId="0" fontId="17" fillId="0" borderId="31" xfId="0" applyFont="1" applyFill="1" applyBorder="1" applyAlignment="1">
      <alignment horizontal="center" vertical="top" wrapText="1"/>
    </xf>
    <xf numFmtId="0" fontId="21" fillId="11" borderId="25" xfId="0" applyFont="1" applyFill="1" applyBorder="1" applyAlignment="1">
      <alignment horizontal="right"/>
    </xf>
    <xf numFmtId="0" fontId="21" fillId="11" borderId="11" xfId="0" applyFont="1" applyFill="1" applyBorder="1" applyAlignment="1">
      <alignment horizontal="center"/>
    </xf>
    <xf numFmtId="0" fontId="21" fillId="11" borderId="12" xfId="0" applyFont="1" applyFill="1" applyBorder="1" applyAlignment="1">
      <alignment horizontal="center"/>
    </xf>
    <xf numFmtId="0" fontId="16" fillId="0" borderId="15" xfId="0" applyFont="1" applyFill="1" applyBorder="1" applyAlignment="1">
      <alignment horizontal="left" vertical="top" wrapText="1"/>
    </xf>
    <xf numFmtId="0" fontId="16" fillId="0" borderId="1" xfId="0" applyFont="1" applyFill="1" applyBorder="1" applyAlignment="1">
      <alignment horizontal="left" vertical="top" wrapText="1"/>
    </xf>
    <xf numFmtId="0" fontId="17" fillId="0" borderId="6" xfId="0" applyFont="1" applyFill="1" applyBorder="1" applyAlignment="1">
      <alignment horizontal="center" vertical="top" wrapText="1"/>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left"/>
    </xf>
    <xf numFmtId="0" fontId="3" fillId="0" borderId="20" xfId="0" applyFont="1" applyFill="1" applyBorder="1" applyAlignment="1">
      <alignment horizontal="left" vertical="top" wrapText="1"/>
    </xf>
    <xf numFmtId="0" fontId="2" fillId="0" borderId="11" xfId="0" applyFont="1" applyFill="1" applyBorder="1" applyAlignment="1">
      <alignment horizontal="left" wrapText="1"/>
    </xf>
    <xf numFmtId="0" fontId="0" fillId="0" borderId="0" xfId="0" applyFill="1" applyAlignment="1">
      <alignment wrapText="1"/>
    </xf>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0" xfId="0" applyFont="1" applyAlignment="1">
      <alignment horizontal="left"/>
    </xf>
    <xf numFmtId="0" fontId="2" fillId="0" borderId="0" xfId="0" applyFont="1" applyAlignment="1"/>
    <xf numFmtId="0" fontId="3" fillId="10" borderId="2" xfId="0" applyFont="1" applyFill="1" applyBorder="1" applyAlignment="1">
      <alignment horizontal="left" vertical="top" wrapText="1"/>
    </xf>
    <xf numFmtId="0" fontId="8" fillId="0" borderId="17" xfId="0" applyFont="1" applyBorder="1" applyAlignment="1">
      <alignment horizontal="center" vertical="center" wrapText="1"/>
    </xf>
    <xf numFmtId="0" fontId="0" fillId="0" borderId="0" xfId="0" applyAlignment="1">
      <alignment vertical="center" wrapText="1"/>
    </xf>
    <xf numFmtId="0" fontId="10" fillId="3" borderId="0" xfId="0" applyFont="1" applyFill="1" applyBorder="1" applyAlignment="1">
      <alignment horizontal="center" wrapText="1"/>
    </xf>
    <xf numFmtId="0" fontId="12" fillId="0" borderId="0" xfId="0" applyFont="1" applyBorder="1" applyAlignment="1">
      <alignment horizontal="center" wrapText="1"/>
    </xf>
    <xf numFmtId="0" fontId="12" fillId="0" borderId="0" xfId="0" applyFont="1" applyBorder="1" applyAlignment="1">
      <alignment wrapText="1"/>
    </xf>
    <xf numFmtId="0" fontId="10" fillId="0" borderId="0" xfId="0" applyFont="1" applyAlignment="1">
      <alignment horizontal="center" wrapText="1"/>
    </xf>
    <xf numFmtId="0" fontId="13" fillId="0" borderId="0" xfId="0" applyFont="1" applyAlignment="1">
      <alignment horizontal="center" wrapText="1"/>
    </xf>
    <xf numFmtId="0" fontId="11" fillId="0" borderId="0" xfId="0" applyFont="1" applyAlignment="1">
      <alignment wrapText="1"/>
    </xf>
    <xf numFmtId="0" fontId="12" fillId="0" borderId="0" xfId="0" applyFont="1" applyAlignment="1">
      <alignment wrapText="1"/>
    </xf>
    <xf numFmtId="165" fontId="9" fillId="0" borderId="0" xfId="0" applyNumberFormat="1" applyFont="1" applyBorder="1" applyAlignment="1">
      <alignment horizontal="left" vertical="top" wrapText="1"/>
    </xf>
    <xf numFmtId="0" fontId="11" fillId="7" borderId="0" xfId="0" applyFont="1" applyFill="1" applyAlignment="1">
      <alignment wrapText="1"/>
    </xf>
    <xf numFmtId="0" fontId="0" fillId="7" borderId="0" xfId="0" applyFill="1" applyAlignment="1">
      <alignment wrapText="1"/>
    </xf>
    <xf numFmtId="0" fontId="0" fillId="0" borderId="4" xfId="0" applyBorder="1" applyAlignment="1">
      <alignment wrapText="1"/>
    </xf>
    <xf numFmtId="0" fontId="0" fillId="0" borderId="0" xfId="0" applyAlignment="1"/>
    <xf numFmtId="0" fontId="10" fillId="3" borderId="8" xfId="0" applyFont="1" applyFill="1" applyBorder="1" applyAlignment="1">
      <alignment horizontal="center" wrapText="1"/>
    </xf>
    <xf numFmtId="0" fontId="12" fillId="0" borderId="8" xfId="0" applyFont="1" applyBorder="1" applyAlignment="1">
      <alignment horizontal="center" wrapText="1"/>
    </xf>
    <xf numFmtId="0" fontId="22" fillId="0" borderId="8" xfId="0" applyFont="1" applyFill="1" applyBorder="1" applyAlignment="1">
      <alignment horizontal="center"/>
    </xf>
    <xf numFmtId="0" fontId="1" fillId="0" borderId="8" xfId="0" applyFont="1" applyFill="1" applyBorder="1" applyAlignment="1">
      <alignment horizontal="center"/>
    </xf>
    <xf numFmtId="0" fontId="17" fillId="0" borderId="32" xfId="0" applyFont="1" applyFill="1" applyBorder="1" applyAlignment="1">
      <alignment horizontal="center" vertical="top" wrapText="1"/>
    </xf>
    <xf numFmtId="0" fontId="0" fillId="0" borderId="8" xfId="0" applyBorder="1" applyAlignment="1">
      <alignment horizontal="center" vertical="top" wrapText="1"/>
    </xf>
    <xf numFmtId="0" fontId="0" fillId="0" borderId="39" xfId="0" applyBorder="1" applyAlignment="1">
      <alignment horizontal="center" vertical="top" wrapText="1"/>
    </xf>
  </cellXfs>
  <cellStyles count="2">
    <cellStyle name="Hyperlink" xfId="1" builtinId="8"/>
    <cellStyle name="Normal" xfId="0" builtinId="0"/>
  </cellStyles>
  <dxfs count="80">
    <dxf>
      <font>
        <strike val="0"/>
        <outline val="0"/>
        <shadow val="0"/>
        <u val="none"/>
        <vertAlign val="baseline"/>
        <color auto="1"/>
      </font>
      <fill>
        <patternFill patternType="solid">
          <fgColor indexed="64"/>
          <bgColor theme="0" tint="-0.1499984740745262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solid">
          <fgColor indexed="64"/>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solid">
          <fgColor indexed="64"/>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solid">
          <fgColor indexed="64"/>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solid">
          <fgColor indexed="64"/>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solid">
          <fgColor indexed="64"/>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indexed="65"/>
        </patternFill>
      </fill>
      <alignment horizontal="left" vertical="top" textRotation="0" wrapText="1" justifyLastLine="0" shrinkToFit="0" readingOrder="0"/>
      <border diagonalUp="0" diagonalDown="0">
        <left/>
        <right style="thin">
          <color indexed="64"/>
        </right>
        <top style="thin">
          <color indexed="64"/>
        </top>
        <bottom style="thin">
          <color indexed="64"/>
        </bottom>
        <vertical style="thin">
          <color indexed="64"/>
        </vertic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color auto="1"/>
      </font>
      <fill>
        <patternFill patternType="none">
          <fgColor indexed="64"/>
          <bgColor indexed="65"/>
        </patternFill>
      </fill>
      <alignment horizontal="left"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10"/>
        <color theme="0"/>
        <name val="Arial"/>
        <scheme val="none"/>
      </font>
      <fill>
        <patternFill patternType="none">
          <fgColor indexed="64"/>
          <bgColor indexed="65"/>
        </patternFill>
      </fill>
      <alignment horizontal="right" vertical="bottom" textRotation="90" wrapText="0" indent="0" justifyLastLine="0" shrinkToFit="0" readingOrder="0"/>
      <border diagonalUp="0" diagonalDown="0">
        <left style="thin">
          <color indexed="64"/>
        </left>
        <right style="thin">
          <color indexed="64"/>
        </right>
        <top/>
        <bottom/>
        <vertical style="thin">
          <color indexed="64"/>
        </vertical>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left" vertical="top" textRotation="0" wrapText="1"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0" indent="0" justifyLastLine="0" shrinkToFit="0" readingOrder="0"/>
    </dxf>
    <dxf>
      <border>
        <bottom style="thin">
          <color rgb="FF000000"/>
        </bottom>
      </border>
    </dxf>
    <dxf>
      <font>
        <b val="0"/>
        <i val="0"/>
        <strike val="0"/>
        <condense val="0"/>
        <extend val="0"/>
        <outline val="0"/>
        <shadow val="0"/>
        <u val="none"/>
        <vertAlign val="baseline"/>
        <sz val="10"/>
        <color theme="0"/>
        <name val="Arial"/>
        <scheme val="none"/>
      </font>
      <fill>
        <patternFill patternType="none">
          <fgColor indexed="64"/>
          <bgColor indexed="65"/>
        </patternFill>
      </fill>
      <alignment horizontal="right" vertical="top" textRotation="9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scheme val="none"/>
      </font>
      <alignment textRotation="0" wrapText="1"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4" formatCode="&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4" formatCode="&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4" formatCode="&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4" formatCode="&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9" formatCode="m/d/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vertical/>
        <horizontal/>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vertical/>
        <horizontal/>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vertical/>
        <horizontal/>
      </border>
    </dxf>
    <dxf>
      <font>
        <b val="0"/>
        <i val="0"/>
        <strike val="0"/>
        <condense val="0"/>
        <extend val="0"/>
        <outline val="0"/>
        <shadow val="0"/>
        <u val="none"/>
        <vertAlign val="baseline"/>
        <sz val="12"/>
        <color auto="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Arial"/>
        <scheme val="none"/>
      </font>
    </dxf>
    <dxf>
      <border>
        <bottom style="thin">
          <color indexed="64"/>
        </bottom>
      </border>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3" name="Table9" displayName="Table9" ref="A1:AA42" totalsRowShown="0" headerRowDxfId="79" dataDxfId="77" headerRowBorderDxfId="78" tableBorderDxfId="76" totalsRowBorderDxfId="75">
  <autoFilter ref="A1:AA42"/>
  <sortState ref="A2:AA42">
    <sortCondition ref="C1:C42"/>
  </sortState>
  <tableColumns count="27">
    <tableColumn id="1" name="Priority under $600k" dataDxfId="74"/>
    <tableColumn id="26" name="Priority over $600k" dataDxfId="73"/>
    <tableColumn id="17" name="Average Total Points" dataDxfId="72"/>
    <tableColumn id="25" name="Recommended Alternative HMA Grant Round" dataDxfId="71"/>
    <tableColumn id="15" name="Grant Program" dataDxfId="70"/>
    <tableColumn id="23" name="Program Eligible? + SHMO Notes" dataDxfId="69"/>
    <tableColumn id="6" name="Entity" dataDxfId="68"/>
    <tableColumn id="10" name="Entity Type" dataDxfId="67"/>
    <tableColumn id="16" name="County" dataDxfId="66"/>
    <tableColumn id="8" name="Primary POC" dataDxfId="65"/>
    <tableColumn id="18" name="Proposal Title" dataDxfId="64"/>
    <tableColumn id="2" name="Activity Type" dataDxfId="63"/>
    <tableColumn id="9" name="Subcategory (if applicable)" dataDxfId="62"/>
    <tableColumn id="19" name="Individual Property-Related?" dataDxfId="61"/>
    <tableColumn id="21" name="NFIP Flood Insurance?" dataDxfId="60"/>
    <tableColumn id="20" name="Special Flood Hazard Area?" dataDxfId="59"/>
    <tableColumn id="22" name="RL or SLR?" dataDxfId="58"/>
    <tableColumn id="11" name="Current FEMA-approved NHMP?" dataDxfId="57"/>
    <tableColumn id="14" name="Plan" dataDxfId="56"/>
    <tableColumn id="12" name="Expiration Date" dataDxfId="55"/>
    <tableColumn id="24" name="ECE Required?" dataDxfId="54"/>
    <tableColumn id="27" name="State Set-Aside or National Competition?" dataDxfId="53"/>
    <tableColumn id="13" name="Total Project Cost" dataDxfId="52"/>
    <tableColumn id="3" name="Federal Share" dataDxfId="51">
      <calculatedColumnFormula>0.75*Table9[[#This Row],[Total Project Cost]]</calculatedColumnFormula>
    </tableColumn>
    <tableColumn id="4" name="Local Share" dataDxfId="50">
      <calculatedColumnFormula>0.25*Table9[[#This Row],[Total Project Cost]]</calculatedColumnFormula>
    </tableColumn>
    <tableColumn id="7" name="MC Requested" dataDxfId="49">
      <calculatedColumnFormula>0.05*Table9[[#This Row],[Total Project Cost]]</calculatedColumnFormula>
    </tableColumn>
    <tableColumn id="5" name="Narrative" dataDxfId="48"/>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A1:Y7" totalsRowShown="0" headerRowDxfId="47" dataDxfId="45" headerRowBorderDxfId="46" tableBorderDxfId="44" totalsRowBorderDxfId="43">
  <autoFilter ref="A1:Y7"/>
  <tableColumns count="25">
    <tableColumn id="1" name="Project Evaluation Criteria" dataDxfId="42"/>
    <tableColumn id="2" name="City of Jacksonville Wildfire Mitigation Project" dataDxfId="41"/>
    <tableColumn id="3" name="Vermont Avenue Bridge Seismic and Tsunami Vulnerability Retrofit" dataDxfId="40"/>
    <tableColumn id="4" name="McKay Creek Drone Mapping " dataDxfId="39"/>
    <tableColumn id="5" name="McKay Creek Nature-Based Design" dataDxfId="38"/>
    <tableColumn id="6" name="McKay Creek Private Landowner Data Collection" dataDxfId="37"/>
    <tableColumn id="7" name="McKay Creek Permit Scoping " dataDxfId="36"/>
    <tableColumn id="8" name="McKay Creek Bank Stabilization" dataDxfId="35"/>
    <tableColumn id="9" name="Resiliency Hub Step1: Solar plus Storage" dataDxfId="34"/>
    <tableColumn id="10" name="Fox Creek Culvert Feasibility Analysis" dataDxfId="33"/>
    <tableColumn id="11" name="Rockaway Beach Critical Facility Relocation Master Plan" dataDxfId="32"/>
    <tableColumn id="12" name="Tigard Resiliency Initiative" dataDxfId="31"/>
    <tableColumn id="13" name="Clackamas County Energy Resilience Planning &amp; Project Scoping for All Hazard Mitigation" dataDxfId="30"/>
    <tableColumn id="14" name="Local Natural Hazard Mitigation Plans" dataDxfId="29"/>
    <tableColumn id="15" name="McKenzie Watershed Fire Recovery and Restoration" dataDxfId="28"/>
    <tableColumn id="16" name="Finn Rock Reach Floodplain Restoration" dataDxfId="27"/>
    <tableColumn id="17" name="Solar+Storage Microgrid Feasibility Studies for Critical Facilities in Hood River County for All Hazard Mitigation" dataDxfId="26"/>
    <tableColumn id="18" name="Josephine County Energy Resilience Planning &amp; Project Scoping for All Hazard Mitigation" dataDxfId="25"/>
    <tableColumn id="19" name="DPSST Microgrid Project Scoping for All Hazard Mitigation" dataDxfId="24"/>
    <tableColumn id="20" name="Building Energy Resilient Oregon Communities (eROC): Phase 1a" dataDxfId="23"/>
    <tableColumn id="21" name="Building Energy Resilient Oregon Communities (eROC): Phase 1b" dataDxfId="22"/>
    <tableColumn id="22" name="Resilient Runway Engineering Design" dataDxfId="21"/>
    <tableColumn id="23" name="North Santiam Bennett Dam Complex Alternatives Analysis  " dataDxfId="20"/>
    <tableColumn id="24" name="New Generator for Mosier Water Systems" dataDxfId="19"/>
    <tableColumn id="25" name="Cascades East Interconnection Point" dataDxfId="18"/>
  </tableColumns>
  <tableStyleInfo name="TableStyleMedium1" showFirstColumn="0" showLastColumn="0" showRowStripes="1" showColumnStripes="0"/>
</table>
</file>

<file path=xl/tables/table3.xml><?xml version="1.0" encoding="utf-8"?>
<table xmlns="http://schemas.openxmlformats.org/spreadsheetml/2006/main" id="1" name="Table1" displayName="Table1" ref="A1:M7" totalsRowShown="0" headerRowDxfId="17" dataDxfId="15" headerRowBorderDxfId="16" tableBorderDxfId="14" totalsRowBorderDxfId="13">
  <autoFilter ref="A1:M7"/>
  <tableColumns count="13">
    <tableColumn id="1" name="Project Evaluation Criteria" dataDxfId="12"/>
    <tableColumn id="2" name="Bear Creek Riparian Resilience Project" dataDxfId="11"/>
    <tableColumn id="3" name="Water System Seismic Resiliency Projects" dataDxfId="10"/>
    <tableColumn id="4" name="John Day Water Reclamation Facility" dataDxfId="9"/>
    <tableColumn id="5" name="Douglas County Seismic Retrofit Project" dataDxfId="8"/>
    <tableColumn id="6" name="Hood River Irrigation Infrastructure Resiliency" dataDxfId="7"/>
    <tableColumn id="7" name="Solar+Storage Microgrids on Critical Facilities in Hood River County for All Hazard Mitigation" dataDxfId="6"/>
    <tableColumn id="8" name="Lane Radio Interoperability Group: Communications and Lifelines Resiliency" dataDxfId="5"/>
    <tableColumn id="9" name="North Santiam Drinking Water Source Protection Project" dataDxfId="4"/>
    <tableColumn id="10" name="Columbia River Levee Mitigation along Marine Drive in Fairview, Oregon" dataDxfId="3"/>
    <tableColumn id="11" name="Earthquake Ready Burnside Bridge Project" dataDxfId="2"/>
    <tableColumn id="12" name="Building Energy Resilient Oregon Communities (eROC): Phase 2" dataDxfId="1"/>
    <tableColumn id="13" name="Oregon State Treasury Resiliency Building"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robb.corbett@ci.pendleton.or.us" TargetMode="External"/><Relationship Id="rId13" Type="http://schemas.openxmlformats.org/officeDocument/2006/relationships/hyperlink" Target="mailto:cdobson@frego.com" TargetMode="External"/><Relationship Id="rId18" Type="http://schemas.openxmlformats.org/officeDocument/2006/relationships/hyperlink" Target="mailto:BrentS@santiamwater.com" TargetMode="External"/><Relationship Id="rId26" Type="http://schemas.openxmlformats.org/officeDocument/2006/relationships/hyperlink" Target="mailto:sjorgensen@cityofrainier.com" TargetMode="External"/><Relationship Id="rId39" Type="http://schemas.openxmlformats.org/officeDocument/2006/relationships/hyperlink" Target="mailto:matthewk@co.wasco.or.us" TargetMode="External"/><Relationship Id="rId3" Type="http://schemas.openxmlformats.org/officeDocument/2006/relationships/hyperlink" Target="mailto:karl.morgenstern@eweb.org" TargetMode="External"/><Relationship Id="rId21" Type="http://schemas.openxmlformats.org/officeDocument/2006/relationships/hyperlink" Target="mailto:barbara.ayers@co.hood-river.or.us" TargetMode="External"/><Relationship Id="rId34" Type="http://schemas.openxmlformats.org/officeDocument/2006/relationships/hyperlink" Target="mailto:schuback@crew.org" TargetMode="External"/><Relationship Id="rId42" Type="http://schemas.openxmlformats.org/officeDocument/2006/relationships/table" Target="../tables/table1.xml"/><Relationship Id="rId7" Type="http://schemas.openxmlformats.org/officeDocument/2006/relationships/hyperlink" Target="mailto:robb.corbett@ci.pendleton.or.us" TargetMode="External"/><Relationship Id="rId12" Type="http://schemas.openxmlformats.org/officeDocument/2006/relationships/hyperlink" Target="mailto:Allison.Boyd@multco.us" TargetMode="External"/><Relationship Id="rId17" Type="http://schemas.openxmlformats.org/officeDocument/2006/relationships/hyperlink" Target="mailto:Michael.Harman@LaneCountyOR.gov" TargetMode="External"/><Relationship Id="rId25" Type="http://schemas.openxmlformats.org/officeDocument/2006/relationships/hyperlink" Target="mailto:jaywilson@clackamas.us" TargetMode="External"/><Relationship Id="rId33" Type="http://schemas.openxmlformats.org/officeDocument/2006/relationships/hyperlink" Target="mailto:matthewk@co.wasco.or.us" TargetMode="External"/><Relationship Id="rId38" Type="http://schemas.openxmlformats.org/officeDocument/2006/relationships/hyperlink" Target="mailto:colleen.coleman@cityofmosier.com" TargetMode="External"/><Relationship Id="rId2" Type="http://schemas.openxmlformats.org/officeDocument/2006/relationships/hyperlink" Target="mailto:ksilva@co.marion.or.us" TargetMode="External"/><Relationship Id="rId16" Type="http://schemas.openxmlformats.org/officeDocument/2006/relationships/hyperlink" Target="mailto:adam.schultz@oregon.gov" TargetMode="External"/><Relationship Id="rId20" Type="http://schemas.openxmlformats.org/officeDocument/2006/relationships/hyperlink" Target="mailto:barbara.ayers@co.hood-river.or.us" TargetMode="External"/><Relationship Id="rId29" Type="http://schemas.openxmlformats.org/officeDocument/2006/relationships/hyperlink" Target="mailto:garyp@tigard-or.gov" TargetMode="External"/><Relationship Id="rId41" Type="http://schemas.openxmlformats.org/officeDocument/2006/relationships/printerSettings" Target="../printerSettings/printerSettings2.bin"/><Relationship Id="rId1" Type="http://schemas.openxmlformats.org/officeDocument/2006/relationships/hyperlink" Target="mailto:marian.lahav@state.or.us" TargetMode="External"/><Relationship Id="rId6" Type="http://schemas.openxmlformats.org/officeDocument/2006/relationships/hyperlink" Target="mailto:srubrecht@josephinecounty.gov" TargetMode="External"/><Relationship Id="rId11" Type="http://schemas.openxmlformats.org/officeDocument/2006/relationships/hyperlink" Target="mailto:robb.corbett@ci.pendleton.or.us" TargetMode="External"/><Relationship Id="rId24" Type="http://schemas.openxmlformats.org/officeDocument/2006/relationships/hyperlink" Target="mailto:brian.henson@state.or.us" TargetMode="External"/><Relationship Id="rId32" Type="http://schemas.openxmlformats.org/officeDocument/2006/relationships/hyperlink" Target="mailto:Alexandra.howard@portofportland.com" TargetMode="External"/><Relationship Id="rId37" Type="http://schemas.openxmlformats.org/officeDocument/2006/relationships/hyperlink" Target="mailto:Robin.Pederson@greshamoregon.gov" TargetMode="External"/><Relationship Id="rId40" Type="http://schemas.openxmlformats.org/officeDocument/2006/relationships/hyperlink" Target="mailto:greenn@grantcounty-or.gov" TargetMode="External"/><Relationship Id="rId5" Type="http://schemas.openxmlformats.org/officeDocument/2006/relationships/hyperlink" Target="mailto:rdunham@northbendcity.org" TargetMode="External"/><Relationship Id="rId15" Type="http://schemas.openxmlformats.org/officeDocument/2006/relationships/hyperlink" Target="mailto:adam.schultz@oregon.gov" TargetMode="External"/><Relationship Id="rId23" Type="http://schemas.openxmlformats.org/officeDocument/2006/relationships/hyperlink" Target="mailto:jonnap@portlandoregon.gov" TargetMode="External"/><Relationship Id="rId28" Type="http://schemas.openxmlformats.org/officeDocument/2006/relationships/hyperlink" Target="mailto:kaylea.kathol@ashland.or.us" TargetMode="External"/><Relationship Id="rId36" Type="http://schemas.openxmlformats.org/officeDocument/2006/relationships/hyperlink" Target="mailto:ptown@rvcog.org" TargetMode="External"/><Relationship Id="rId10" Type="http://schemas.openxmlformats.org/officeDocument/2006/relationships/hyperlink" Target="mailto:robb.corbett@ci.pendleton.or.us" TargetMode="External"/><Relationship Id="rId19" Type="http://schemas.openxmlformats.org/officeDocument/2006/relationships/hyperlink" Target="mailto:megan.neill@multco.us" TargetMode="External"/><Relationship Id="rId31" Type="http://schemas.openxmlformats.org/officeDocument/2006/relationships/hyperlink" Target="mailto:dan.mcnally@ost.state.or.us" TargetMode="External"/><Relationship Id="rId4" Type="http://schemas.openxmlformats.org/officeDocument/2006/relationships/hyperlink" Target="mailto:karl.morgenstern@eweb.org" TargetMode="External"/><Relationship Id="rId9" Type="http://schemas.openxmlformats.org/officeDocument/2006/relationships/hyperlink" Target="mailto:robb.corbett@ci.pendleton.or.us" TargetMode="External"/><Relationship Id="rId14" Type="http://schemas.openxmlformats.org/officeDocument/2006/relationships/hyperlink" Target="mailto:adam.schultz@oregon.gov" TargetMode="External"/><Relationship Id="rId22" Type="http://schemas.openxmlformats.org/officeDocument/2006/relationships/hyperlink" Target="mailto:barbara.ayers@co.hood-river.or.us" TargetMode="External"/><Relationship Id="rId27" Type="http://schemas.openxmlformats.org/officeDocument/2006/relationships/hyperlink" Target="mailto:joheacoc@co.douglas.or.us" TargetMode="External"/><Relationship Id="rId30" Type="http://schemas.openxmlformats.org/officeDocument/2006/relationships/hyperlink" Target="mailto:matthewk@co.wasco.or.us" TargetMode="External"/><Relationship Id="rId35" Type="http://schemas.openxmlformats.org/officeDocument/2006/relationships/hyperlink" Target="mailto:schuback@crew.org"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opLeftCell="A13" workbookViewId="0">
      <selection activeCell="B29" sqref="B29"/>
    </sheetView>
  </sheetViews>
  <sheetFormatPr defaultRowHeight="14.4" x14ac:dyDescent="0.55000000000000004"/>
  <cols>
    <col min="1" max="1" width="38.68359375" customWidth="1"/>
    <col min="2" max="2" width="20.5234375" customWidth="1"/>
    <col min="3" max="3" width="19.89453125" customWidth="1"/>
    <col min="4" max="4" width="26.41796875" customWidth="1"/>
    <col min="5" max="5" width="18.20703125" bestFit="1" customWidth="1"/>
    <col min="6" max="6" width="24" customWidth="1"/>
    <col min="7" max="7" width="28.3125" customWidth="1"/>
  </cols>
  <sheetData>
    <row r="1" spans="1:9" ht="19.2" customHeight="1" x14ac:dyDescent="0.7">
      <c r="A1" s="187" t="s">
        <v>213</v>
      </c>
      <c r="B1" s="188"/>
      <c r="C1" s="188"/>
      <c r="D1" s="188"/>
      <c r="E1" s="188"/>
      <c r="F1" s="188"/>
    </row>
    <row r="2" spans="1:9" ht="19.2" customHeight="1" x14ac:dyDescent="0.7">
      <c r="A2" s="189" t="s">
        <v>244</v>
      </c>
      <c r="B2" s="190"/>
      <c r="C2" s="190"/>
      <c r="D2" s="190"/>
      <c r="E2" s="190"/>
      <c r="F2" s="190"/>
    </row>
    <row r="3" spans="1:9" ht="19.2" customHeight="1" x14ac:dyDescent="0.55000000000000004">
      <c r="A3" s="191" t="s">
        <v>234</v>
      </c>
      <c r="B3" s="189"/>
      <c r="C3" s="189"/>
      <c r="D3" s="189"/>
      <c r="E3" s="189"/>
      <c r="F3" s="189"/>
    </row>
    <row r="4" spans="1:9" ht="19.2" customHeight="1" x14ac:dyDescent="0.7">
      <c r="A4" s="189" t="s">
        <v>235</v>
      </c>
      <c r="B4" s="190"/>
      <c r="C4" s="190"/>
      <c r="D4" s="190"/>
      <c r="E4" s="190"/>
      <c r="F4" s="190"/>
    </row>
    <row r="5" spans="1:9" ht="39.6" customHeight="1" x14ac:dyDescent="0.55000000000000004">
      <c r="A5" s="192" t="s">
        <v>242</v>
      </c>
      <c r="B5" s="193"/>
      <c r="C5" s="193"/>
      <c r="D5" s="193"/>
      <c r="E5" s="193"/>
      <c r="F5" s="193"/>
    </row>
    <row r="6" spans="1:9" ht="19.2" customHeight="1" thickBot="1" x14ac:dyDescent="0.75">
      <c r="A6" s="196" t="s">
        <v>243</v>
      </c>
      <c r="B6" s="197"/>
      <c r="C6" s="197"/>
      <c r="D6" s="197"/>
      <c r="E6" s="197"/>
      <c r="F6" s="197"/>
    </row>
    <row r="7" spans="1:9" ht="84" customHeight="1" thickBot="1" x14ac:dyDescent="0.65">
      <c r="A7" s="67" t="s">
        <v>200</v>
      </c>
      <c r="B7" s="68" t="s">
        <v>201</v>
      </c>
      <c r="C7" s="57" t="s">
        <v>202</v>
      </c>
      <c r="D7" s="57" t="s">
        <v>203</v>
      </c>
      <c r="E7" s="57" t="s">
        <v>204</v>
      </c>
      <c r="F7" s="31" t="s">
        <v>205</v>
      </c>
    </row>
    <row r="8" spans="1:9" ht="35.4" x14ac:dyDescent="0.6">
      <c r="A8" s="83" t="s">
        <v>236</v>
      </c>
      <c r="B8" s="84"/>
      <c r="C8" s="84"/>
      <c r="D8" s="85"/>
      <c r="E8" s="86"/>
      <c r="F8" s="87"/>
      <c r="G8" s="1"/>
    </row>
    <row r="9" spans="1:9" ht="17.7" x14ac:dyDescent="0.6">
      <c r="A9" s="83" t="s">
        <v>21</v>
      </c>
      <c r="B9" s="84">
        <v>2505833</v>
      </c>
      <c r="C9" s="84">
        <v>300000</v>
      </c>
      <c r="D9" s="85">
        <f>C9-B9</f>
        <v>-2205833</v>
      </c>
      <c r="E9" s="86">
        <v>1879375</v>
      </c>
      <c r="F9" s="87">
        <f>SUM(B9+E9)</f>
        <v>4385208</v>
      </c>
      <c r="G9" s="1"/>
    </row>
    <row r="10" spans="1:9" ht="17.7" x14ac:dyDescent="0.6">
      <c r="A10" s="83" t="s">
        <v>214</v>
      </c>
      <c r="B10" s="84">
        <v>0</v>
      </c>
      <c r="C10" s="84">
        <v>0</v>
      </c>
      <c r="D10" s="85">
        <v>0</v>
      </c>
      <c r="E10" s="86">
        <v>0</v>
      </c>
      <c r="F10" s="87">
        <f>SUM(B10+E10)</f>
        <v>0</v>
      </c>
      <c r="G10" s="1"/>
    </row>
    <row r="11" spans="1:9" ht="17.7" x14ac:dyDescent="0.6">
      <c r="A11" s="83" t="s">
        <v>215</v>
      </c>
      <c r="B11" s="84">
        <v>0</v>
      </c>
      <c r="C11" s="84">
        <v>0</v>
      </c>
      <c r="D11" s="85">
        <v>0</v>
      </c>
      <c r="E11" s="86">
        <v>0</v>
      </c>
      <c r="F11" s="87">
        <f>SUM(B11+E11)</f>
        <v>0</v>
      </c>
      <c r="G11" s="1"/>
    </row>
    <row r="12" spans="1:9" ht="35.4" x14ac:dyDescent="0.6">
      <c r="A12" s="83" t="s">
        <v>216</v>
      </c>
      <c r="B12" s="84">
        <v>300000</v>
      </c>
      <c r="C12" s="84">
        <v>300000</v>
      </c>
      <c r="D12" s="85">
        <f>C12-B12</f>
        <v>0</v>
      </c>
      <c r="E12" s="86">
        <v>100000</v>
      </c>
      <c r="F12" s="87">
        <f>SUM(B12+E12)</f>
        <v>400000</v>
      </c>
      <c r="G12" s="82"/>
    </row>
    <row r="13" spans="1:9" ht="17.7" x14ac:dyDescent="0.6">
      <c r="A13" s="88" t="s">
        <v>217</v>
      </c>
      <c r="B13" s="89">
        <v>0</v>
      </c>
      <c r="C13" s="89">
        <v>0</v>
      </c>
      <c r="D13" s="85">
        <v>0</v>
      </c>
      <c r="E13" s="85">
        <v>0</v>
      </c>
      <c r="F13" s="87">
        <f>SUM(B13+E13)</f>
        <v>0</v>
      </c>
      <c r="G13" s="15"/>
    </row>
    <row r="14" spans="1:9" ht="18" thickBot="1" x14ac:dyDescent="0.65">
      <c r="A14" s="90" t="s">
        <v>218</v>
      </c>
      <c r="B14" s="91">
        <v>140139320</v>
      </c>
      <c r="C14" s="91"/>
      <c r="D14" s="92">
        <f>C14-B14</f>
        <v>-140139320</v>
      </c>
      <c r="E14" s="92">
        <v>46713107</v>
      </c>
      <c r="F14" s="93">
        <f>B14+E14</f>
        <v>186852427</v>
      </c>
      <c r="G14" s="182"/>
      <c r="H14" s="183"/>
      <c r="I14" s="183"/>
    </row>
    <row r="15" spans="1:9" ht="18" thickBot="1" x14ac:dyDescent="0.65">
      <c r="A15" s="69" t="s">
        <v>206</v>
      </c>
      <c r="B15" s="70">
        <f>SUM(B8:B14)</f>
        <v>142945153</v>
      </c>
      <c r="C15" s="71">
        <f>SUM(C8:C14)</f>
        <v>600000</v>
      </c>
      <c r="D15" s="71">
        <f>C15-B15</f>
        <v>-142345153</v>
      </c>
      <c r="E15" s="71">
        <f>SUM(E8:E14)</f>
        <v>48692482</v>
      </c>
      <c r="F15" s="72">
        <f>SUM(F8:F14)</f>
        <v>191637635</v>
      </c>
      <c r="G15" s="16"/>
      <c r="H15" s="16"/>
      <c r="I15" s="16"/>
    </row>
    <row r="16" spans="1:9" ht="17.7" thickBot="1" x14ac:dyDescent="0.6">
      <c r="A16" s="73"/>
      <c r="B16" s="21"/>
      <c r="C16" s="21"/>
      <c r="D16" s="21"/>
      <c r="E16" s="21"/>
      <c r="F16" s="21"/>
    </row>
    <row r="17" spans="1:9" ht="18.600000000000001" thickBot="1" x14ac:dyDescent="0.75">
      <c r="A17" s="184" t="s">
        <v>207</v>
      </c>
      <c r="B17" s="185"/>
      <c r="C17" s="74"/>
      <c r="D17" s="74"/>
      <c r="E17" s="23" t="s">
        <v>221</v>
      </c>
      <c r="F17" s="26">
        <f>0.1*F15</f>
        <v>19163763.5</v>
      </c>
    </row>
    <row r="18" spans="1:9" ht="18.3" x14ac:dyDescent="0.6">
      <c r="A18" s="75" t="s">
        <v>208</v>
      </c>
      <c r="B18" s="76">
        <f>C15</f>
        <v>600000</v>
      </c>
      <c r="C18" s="21"/>
      <c r="D18" s="77"/>
      <c r="E18" s="25" t="s">
        <v>220</v>
      </c>
      <c r="F18" s="27"/>
    </row>
    <row r="19" spans="1:9" ht="18.600000000000001" thickBot="1" x14ac:dyDescent="0.65">
      <c r="A19" s="78" t="s">
        <v>209</v>
      </c>
      <c r="B19" s="79">
        <f>B15</f>
        <v>142945153</v>
      </c>
      <c r="C19" s="21"/>
      <c r="D19" s="77"/>
      <c r="E19" s="22" t="s">
        <v>219</v>
      </c>
      <c r="F19" s="28">
        <f>F15*0.05</f>
        <v>9581881.75</v>
      </c>
    </row>
    <row r="20" spans="1:9" ht="35.4" thickBot="1" x14ac:dyDescent="0.65">
      <c r="A20" s="80" t="s">
        <v>210</v>
      </c>
      <c r="B20" s="81">
        <f>D15</f>
        <v>-142345153</v>
      </c>
      <c r="C20" s="21"/>
      <c r="D20" s="77"/>
      <c r="E20" s="24" t="s">
        <v>237</v>
      </c>
      <c r="F20" s="29">
        <v>9331621</v>
      </c>
    </row>
    <row r="21" spans="1:9" ht="20.100000000000001" x14ac:dyDescent="0.7">
      <c r="A21" s="17"/>
      <c r="B21" s="14"/>
      <c r="C21" s="14"/>
      <c r="D21" s="14"/>
      <c r="E21" s="14"/>
      <c r="F21" s="14"/>
    </row>
    <row r="22" spans="1:9" ht="20.399999999999999" thickBot="1" x14ac:dyDescent="0.75">
      <c r="A22" s="184" t="s">
        <v>222</v>
      </c>
      <c r="B22" s="186"/>
      <c r="C22" s="186"/>
      <c r="D22" s="186"/>
      <c r="E22" s="186"/>
      <c r="F22" s="14"/>
    </row>
    <row r="23" spans="1:9" ht="35.700000000000003" thickBot="1" x14ac:dyDescent="0.65">
      <c r="A23" s="56" t="s">
        <v>200</v>
      </c>
      <c r="B23" s="57" t="s">
        <v>225</v>
      </c>
      <c r="C23" s="57" t="s">
        <v>223</v>
      </c>
      <c r="D23" s="57" t="s">
        <v>211</v>
      </c>
      <c r="E23" s="31" t="s">
        <v>224</v>
      </c>
      <c r="F23" s="18"/>
    </row>
    <row r="24" spans="1:9" ht="17.7" x14ac:dyDescent="0.6">
      <c r="A24" s="58" t="s">
        <v>21</v>
      </c>
      <c r="B24" s="59">
        <v>15</v>
      </c>
      <c r="C24" s="60">
        <v>0</v>
      </c>
      <c r="D24" s="60">
        <v>0</v>
      </c>
      <c r="E24" s="65">
        <v>0</v>
      </c>
      <c r="F24" s="15"/>
      <c r="G24" s="15"/>
      <c r="H24" s="15"/>
      <c r="I24" s="15"/>
    </row>
    <row r="25" spans="1:9" ht="17.7" x14ac:dyDescent="0.6">
      <c r="A25" s="58" t="s">
        <v>214</v>
      </c>
      <c r="B25" s="59">
        <v>0</v>
      </c>
      <c r="C25" s="60">
        <v>0</v>
      </c>
      <c r="D25" s="60">
        <v>0</v>
      </c>
      <c r="E25" s="65">
        <v>0</v>
      </c>
      <c r="F25" s="15"/>
      <c r="G25" s="15"/>
      <c r="H25" s="15"/>
      <c r="I25" s="15"/>
    </row>
    <row r="26" spans="1:9" ht="17.7" x14ac:dyDescent="0.6">
      <c r="A26" s="58" t="s">
        <v>215</v>
      </c>
      <c r="B26" s="59">
        <v>0</v>
      </c>
      <c r="C26" s="60">
        <v>0</v>
      </c>
      <c r="D26" s="60">
        <v>0</v>
      </c>
      <c r="E26" s="65">
        <v>0</v>
      </c>
      <c r="F26" s="15"/>
      <c r="G26" s="15"/>
      <c r="H26" s="15"/>
      <c r="I26" s="15"/>
    </row>
    <row r="27" spans="1:9" ht="35.4" x14ac:dyDescent="0.6">
      <c r="A27" s="58" t="s">
        <v>216</v>
      </c>
      <c r="B27" s="59">
        <v>2</v>
      </c>
      <c r="C27" s="60">
        <v>1</v>
      </c>
      <c r="D27" s="60">
        <v>0</v>
      </c>
      <c r="E27" s="65">
        <v>0</v>
      </c>
      <c r="F27" s="15"/>
      <c r="G27" s="15"/>
      <c r="H27" s="15"/>
      <c r="I27" s="15"/>
    </row>
    <row r="28" spans="1:9" ht="17.7" x14ac:dyDescent="0.6">
      <c r="A28" s="61" t="s">
        <v>217</v>
      </c>
      <c r="B28" s="59">
        <v>0</v>
      </c>
      <c r="C28" s="60">
        <v>0</v>
      </c>
      <c r="D28" s="60">
        <v>0</v>
      </c>
      <c r="E28" s="65">
        <v>0</v>
      </c>
      <c r="F28" s="15"/>
      <c r="G28" s="15"/>
      <c r="H28" s="15"/>
      <c r="I28" s="15"/>
    </row>
    <row r="29" spans="1:9" ht="18" thickBot="1" x14ac:dyDescent="0.65">
      <c r="A29" s="61" t="s">
        <v>218</v>
      </c>
      <c r="B29" s="59">
        <v>23</v>
      </c>
      <c r="C29" s="60">
        <v>3</v>
      </c>
      <c r="D29" s="60">
        <v>0</v>
      </c>
      <c r="E29" s="65">
        <v>0</v>
      </c>
      <c r="F29" s="15"/>
      <c r="G29" s="15"/>
      <c r="H29" s="15"/>
      <c r="I29" s="15"/>
    </row>
    <row r="30" spans="1:9" ht="18" thickBot="1" x14ac:dyDescent="0.6">
      <c r="A30" s="62" t="s">
        <v>212</v>
      </c>
      <c r="B30" s="63">
        <f>SUM(B24:B29)</f>
        <v>40</v>
      </c>
      <c r="C30" s="64">
        <f>SUM(C24:C29)</f>
        <v>4</v>
      </c>
      <c r="D30" s="64">
        <f>SUM(D24:D29)</f>
        <v>0</v>
      </c>
      <c r="E30" s="66">
        <f>SUM(E24:E29)</f>
        <v>0</v>
      </c>
      <c r="F30" s="15"/>
      <c r="G30" s="15"/>
      <c r="H30" s="15"/>
      <c r="I30" s="15"/>
    </row>
    <row r="32" spans="1:9" ht="14.7" thickBot="1" x14ac:dyDescent="0.6"/>
    <row r="33" spans="1:5" s="18" customFormat="1" ht="88.5" thickBot="1" x14ac:dyDescent="0.65">
      <c r="A33" s="56" t="s">
        <v>200</v>
      </c>
      <c r="B33" s="57" t="s">
        <v>239</v>
      </c>
      <c r="C33" s="57" t="s">
        <v>238</v>
      </c>
    </row>
    <row r="34" spans="1:5" ht="17.7" x14ac:dyDescent="0.6">
      <c r="A34" s="58" t="s">
        <v>21</v>
      </c>
      <c r="B34" s="59">
        <v>15</v>
      </c>
      <c r="C34" s="60">
        <v>0</v>
      </c>
    </row>
    <row r="35" spans="1:5" ht="17.7" x14ac:dyDescent="0.6">
      <c r="A35" s="58" t="s">
        <v>214</v>
      </c>
      <c r="B35" s="59">
        <v>0</v>
      </c>
      <c r="C35" s="60">
        <v>0</v>
      </c>
    </row>
    <row r="36" spans="1:5" ht="17.7" x14ac:dyDescent="0.6">
      <c r="A36" s="58" t="s">
        <v>215</v>
      </c>
      <c r="B36" s="59">
        <v>0</v>
      </c>
      <c r="C36" s="60">
        <v>0</v>
      </c>
    </row>
    <row r="37" spans="1:5" ht="35.4" x14ac:dyDescent="0.6">
      <c r="A37" s="58" t="s">
        <v>216</v>
      </c>
      <c r="B37" s="59">
        <v>1</v>
      </c>
      <c r="C37" s="60">
        <v>1</v>
      </c>
      <c r="D37" s="194" t="s">
        <v>226</v>
      </c>
      <c r="E37" s="195"/>
    </row>
    <row r="38" spans="1:5" ht="17.7" x14ac:dyDescent="0.6">
      <c r="A38" s="61" t="s">
        <v>217</v>
      </c>
      <c r="B38" s="59">
        <v>0</v>
      </c>
      <c r="C38" s="60">
        <v>0</v>
      </c>
    </row>
    <row r="39" spans="1:5" ht="18" thickBot="1" x14ac:dyDescent="0.65">
      <c r="A39" s="61" t="s">
        <v>218</v>
      </c>
      <c r="B39" s="59">
        <v>11</v>
      </c>
      <c r="C39" s="60">
        <v>12</v>
      </c>
    </row>
    <row r="40" spans="1:5" ht="18" thickBot="1" x14ac:dyDescent="0.6">
      <c r="A40" s="62" t="s">
        <v>212</v>
      </c>
      <c r="B40" s="63">
        <f>SUM(B34:B39)</f>
        <v>27</v>
      </c>
      <c r="C40" s="64">
        <f>SUM(C34:C39)</f>
        <v>13</v>
      </c>
    </row>
  </sheetData>
  <mergeCells count="10">
    <mergeCell ref="D37:E37"/>
    <mergeCell ref="A4:F4"/>
    <mergeCell ref="A6:F6"/>
    <mergeCell ref="G14:I14"/>
    <mergeCell ref="A17:B17"/>
    <mergeCell ref="A22:E22"/>
    <mergeCell ref="A1:F1"/>
    <mergeCell ref="A2:F2"/>
    <mergeCell ref="A3:F3"/>
    <mergeCell ref="A5:F5"/>
  </mergeCells>
  <pageMargins left="0.7" right="0.7" top="0.75" bottom="0.75" header="0.3" footer="0.3"/>
  <pageSetup scale="46" orientation="portrait" r:id="rId1"/>
  <headerFooter>
    <oddHeader>&amp;CFY20 BRIC Pre-applications Received</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2"/>
  <sheetViews>
    <sheetView tabSelected="1" zoomScale="80" zoomScaleNormal="80" workbookViewId="0">
      <selection activeCell="J17" sqref="J17"/>
    </sheetView>
  </sheetViews>
  <sheetFormatPr defaultRowHeight="14.4" x14ac:dyDescent="0.55000000000000004"/>
  <cols>
    <col min="1" max="3" width="9.89453125" style="20" customWidth="1"/>
    <col min="4" max="4" width="18.7890625" style="20" customWidth="1"/>
    <col min="5" max="5" width="10.5234375" style="20" customWidth="1"/>
    <col min="6" max="6" width="60.5234375" style="176" bestFit="1" customWidth="1"/>
    <col min="7" max="7" width="24.3125" style="20" customWidth="1"/>
    <col min="8" max="8" width="17.5234375" style="20" customWidth="1"/>
    <col min="9" max="9" width="13" style="20" customWidth="1"/>
    <col min="10" max="10" width="40" style="20" customWidth="1"/>
    <col min="11" max="11" width="47.20703125" style="20" customWidth="1"/>
    <col min="12" max="12" width="15.3125" style="20" customWidth="1"/>
    <col min="13" max="13" width="40.3125" customWidth="1"/>
    <col min="14" max="14" width="22.7890625" customWidth="1"/>
    <col min="15" max="15" width="18.7890625" customWidth="1"/>
    <col min="16" max="16" width="18.41796875" customWidth="1"/>
    <col min="17" max="17" width="10.68359375" customWidth="1"/>
    <col min="18" max="18" width="18.68359375" customWidth="1"/>
    <col min="19" max="19" width="23.68359375" customWidth="1"/>
    <col min="20" max="20" width="16.1015625" style="2" customWidth="1"/>
    <col min="21" max="21" width="16.20703125" customWidth="1"/>
    <col min="22" max="22" width="21.3125" style="20" bestFit="1" customWidth="1"/>
    <col min="23" max="23" width="18" style="20" customWidth="1"/>
    <col min="24" max="24" width="16.41796875" style="19" customWidth="1"/>
    <col min="25" max="25" width="15.68359375" style="19" customWidth="1"/>
    <col min="26" max="26" width="13.89453125" style="19" customWidth="1"/>
    <col min="27" max="27" width="84.20703125" style="96" customWidth="1"/>
    <col min="28" max="30" width="23.20703125" customWidth="1"/>
  </cols>
  <sheetData>
    <row r="1" spans="1:58" s="13" customFormat="1" ht="45.3" x14ac:dyDescent="0.55000000000000004">
      <c r="A1" s="37" t="s">
        <v>255</v>
      </c>
      <c r="B1" s="37" t="s">
        <v>256</v>
      </c>
      <c r="C1" s="37" t="s">
        <v>277</v>
      </c>
      <c r="D1" s="37" t="s">
        <v>252</v>
      </c>
      <c r="E1" s="38" t="s">
        <v>199</v>
      </c>
      <c r="F1" s="38" t="s">
        <v>268</v>
      </c>
      <c r="G1" s="38" t="s">
        <v>198</v>
      </c>
      <c r="H1" s="38" t="s">
        <v>197</v>
      </c>
      <c r="I1" s="38" t="s">
        <v>17</v>
      </c>
      <c r="J1" s="38" t="s">
        <v>196</v>
      </c>
      <c r="K1" s="38" t="s">
        <v>195</v>
      </c>
      <c r="L1" s="38" t="s">
        <v>240</v>
      </c>
      <c r="M1" s="39" t="s">
        <v>194</v>
      </c>
      <c r="N1" s="39" t="s">
        <v>193</v>
      </c>
      <c r="O1" s="39" t="s">
        <v>192</v>
      </c>
      <c r="P1" s="39" t="s">
        <v>191</v>
      </c>
      <c r="Q1" s="39" t="s">
        <v>190</v>
      </c>
      <c r="R1" s="39" t="s">
        <v>189</v>
      </c>
      <c r="S1" s="39" t="s">
        <v>188</v>
      </c>
      <c r="T1" s="40" t="s">
        <v>187</v>
      </c>
      <c r="U1" s="39" t="s">
        <v>186</v>
      </c>
      <c r="V1" s="38" t="s">
        <v>241</v>
      </c>
      <c r="W1" s="41" t="s">
        <v>185</v>
      </c>
      <c r="X1" s="41" t="s">
        <v>184</v>
      </c>
      <c r="Y1" s="41" t="s">
        <v>183</v>
      </c>
      <c r="Z1" s="41" t="s">
        <v>182</v>
      </c>
      <c r="AA1" s="42" t="s">
        <v>181</v>
      </c>
    </row>
    <row r="2" spans="1:58" s="3" customFormat="1" ht="16.2" customHeight="1" x14ac:dyDescent="0.55000000000000004">
      <c r="A2" s="32"/>
      <c r="B2" s="9"/>
      <c r="C2" s="9">
        <v>0</v>
      </c>
      <c r="D2" s="9" t="s">
        <v>254</v>
      </c>
      <c r="E2" s="6" t="s">
        <v>11</v>
      </c>
      <c r="F2" s="108" t="s">
        <v>230</v>
      </c>
      <c r="G2" s="6" t="s">
        <v>177</v>
      </c>
      <c r="H2" s="6" t="s">
        <v>176</v>
      </c>
      <c r="I2" s="6" t="s">
        <v>173</v>
      </c>
      <c r="J2" s="43" t="s">
        <v>175</v>
      </c>
      <c r="K2" s="6" t="s">
        <v>174</v>
      </c>
      <c r="L2" s="6" t="s">
        <v>5</v>
      </c>
      <c r="M2" s="6" t="s">
        <v>4</v>
      </c>
      <c r="N2" s="6" t="s">
        <v>4</v>
      </c>
      <c r="O2" s="6" t="s">
        <v>4</v>
      </c>
      <c r="P2" s="6" t="s">
        <v>4</v>
      </c>
      <c r="Q2" s="6" t="s">
        <v>4</v>
      </c>
      <c r="R2" s="6" t="s">
        <v>29</v>
      </c>
      <c r="S2" s="7" t="s">
        <v>173</v>
      </c>
      <c r="T2" s="8" t="s">
        <v>173</v>
      </c>
      <c r="U2" s="7" t="s">
        <v>173</v>
      </c>
      <c r="V2" s="6" t="s">
        <v>1</v>
      </c>
      <c r="W2" s="5">
        <v>350000</v>
      </c>
      <c r="X2" s="5">
        <f>0.75*Table9[[#This Row],[Total Project Cost]]</f>
        <v>262500</v>
      </c>
      <c r="Y2" s="5">
        <f>0.25*Table9[[#This Row],[Total Project Cost]]</f>
        <v>87500</v>
      </c>
      <c r="Z2" s="5">
        <f>0.05*Table9[[#This Row],[Total Project Cost]]</f>
        <v>17500</v>
      </c>
      <c r="AA2" s="10" t="s">
        <v>172</v>
      </c>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row>
    <row r="3" spans="1:58" s="3" customFormat="1" ht="16.2" customHeight="1" x14ac:dyDescent="0.55000000000000004">
      <c r="A3" s="9"/>
      <c r="B3" s="9"/>
      <c r="C3" s="9">
        <v>0</v>
      </c>
      <c r="D3" s="9" t="s">
        <v>254</v>
      </c>
      <c r="E3" s="6" t="s">
        <v>11</v>
      </c>
      <c r="F3" s="108" t="s">
        <v>229</v>
      </c>
      <c r="G3" s="6" t="s">
        <v>177</v>
      </c>
      <c r="H3" s="6" t="s">
        <v>176</v>
      </c>
      <c r="I3" s="6" t="s">
        <v>173</v>
      </c>
      <c r="J3" s="43" t="s">
        <v>175</v>
      </c>
      <c r="K3" s="6" t="s">
        <v>180</v>
      </c>
      <c r="L3" s="6" t="s">
        <v>22</v>
      </c>
      <c r="M3" s="6" t="s">
        <v>121</v>
      </c>
      <c r="N3" s="6" t="s">
        <v>4</v>
      </c>
      <c r="O3" s="6" t="s">
        <v>4</v>
      </c>
      <c r="P3" s="6" t="s">
        <v>4</v>
      </c>
      <c r="Q3" s="6" t="s">
        <v>4</v>
      </c>
      <c r="R3" s="6" t="s">
        <v>29</v>
      </c>
      <c r="S3" s="7" t="s">
        <v>173</v>
      </c>
      <c r="T3" s="8" t="s">
        <v>173</v>
      </c>
      <c r="U3" s="7" t="s">
        <v>173</v>
      </c>
      <c r="V3" s="6" t="s">
        <v>125</v>
      </c>
      <c r="W3" s="5">
        <v>1000000</v>
      </c>
      <c r="X3" s="5">
        <f>0.75*Table9[[#This Row],[Total Project Cost]]</f>
        <v>750000</v>
      </c>
      <c r="Y3" s="5">
        <f>0.25*Table9[[#This Row],[Total Project Cost]]</f>
        <v>250000</v>
      </c>
      <c r="Z3" s="5">
        <f>0.05*Table9[[#This Row],[Total Project Cost]]</f>
        <v>50000</v>
      </c>
      <c r="AA3" s="10" t="s">
        <v>179</v>
      </c>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row>
    <row r="4" spans="1:58" s="3" customFormat="1" ht="16.2" customHeight="1" x14ac:dyDescent="0.55000000000000004">
      <c r="A4" s="32"/>
      <c r="B4" s="9"/>
      <c r="C4" s="9">
        <v>0</v>
      </c>
      <c r="D4" s="9" t="s">
        <v>254</v>
      </c>
      <c r="E4" s="6" t="s">
        <v>11</v>
      </c>
      <c r="F4" s="108" t="s">
        <v>228</v>
      </c>
      <c r="G4" s="6" t="s">
        <v>178</v>
      </c>
      <c r="H4" s="6" t="s">
        <v>176</v>
      </c>
      <c r="I4" s="6" t="s">
        <v>16</v>
      </c>
      <c r="J4" s="43" t="s">
        <v>15</v>
      </c>
      <c r="K4" s="7" t="s">
        <v>14</v>
      </c>
      <c r="L4" s="6" t="s">
        <v>5</v>
      </c>
      <c r="M4" s="6" t="s">
        <v>4</v>
      </c>
      <c r="N4" s="6" t="s">
        <v>4</v>
      </c>
      <c r="O4" s="6" t="s">
        <v>4</v>
      </c>
      <c r="P4" s="6" t="s">
        <v>4</v>
      </c>
      <c r="Q4" s="6" t="s">
        <v>4</v>
      </c>
      <c r="R4" s="6" t="s">
        <v>3</v>
      </c>
      <c r="S4" s="6" t="s">
        <v>13</v>
      </c>
      <c r="T4" s="12">
        <v>45428</v>
      </c>
      <c r="U4" s="6"/>
      <c r="V4" s="6" t="s">
        <v>1</v>
      </c>
      <c r="W4" s="5">
        <v>400000</v>
      </c>
      <c r="X4" s="5">
        <f>0.75*Table9[[#This Row],[Total Project Cost]]</f>
        <v>300000</v>
      </c>
      <c r="Y4" s="5">
        <f>0.25*Table9[[#This Row],[Total Project Cost]]</f>
        <v>100000</v>
      </c>
      <c r="Z4" s="5">
        <f>0.05*Table9[[#This Row],[Total Project Cost]]</f>
        <v>20000</v>
      </c>
      <c r="AA4" s="10" t="s">
        <v>12</v>
      </c>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row>
    <row r="5" spans="1:58" s="3" customFormat="1" ht="16.2" customHeight="1" x14ac:dyDescent="0.55000000000000004">
      <c r="A5" s="32"/>
      <c r="B5" s="9"/>
      <c r="C5" s="32">
        <v>2.2000000000000002</v>
      </c>
      <c r="D5" s="32" t="s">
        <v>297</v>
      </c>
      <c r="E5" s="7" t="s">
        <v>11</v>
      </c>
      <c r="F5" s="11" t="s">
        <v>290</v>
      </c>
      <c r="G5" s="7" t="s">
        <v>91</v>
      </c>
      <c r="H5" s="7" t="s">
        <v>9</v>
      </c>
      <c r="I5" s="7" t="s">
        <v>90</v>
      </c>
      <c r="J5" s="44" t="s">
        <v>89</v>
      </c>
      <c r="K5" s="7" t="s">
        <v>92</v>
      </c>
      <c r="L5" s="7" t="s">
        <v>5</v>
      </c>
      <c r="M5" s="6" t="s">
        <v>4</v>
      </c>
      <c r="N5" s="6" t="s">
        <v>4</v>
      </c>
      <c r="O5" s="6" t="s">
        <v>4</v>
      </c>
      <c r="P5" s="6" t="s">
        <v>4</v>
      </c>
      <c r="Q5" s="6" t="s">
        <v>4</v>
      </c>
      <c r="R5" s="6" t="s">
        <v>29</v>
      </c>
      <c r="S5" s="7" t="s">
        <v>87</v>
      </c>
      <c r="T5" s="8">
        <v>43606</v>
      </c>
      <c r="U5" s="8" t="s">
        <v>3</v>
      </c>
      <c r="V5" s="8" t="s">
        <v>1</v>
      </c>
      <c r="W5" s="30">
        <v>100000</v>
      </c>
      <c r="X5" s="30">
        <f>0.75*Table9[[#This Row],[Total Project Cost]]</f>
        <v>75000</v>
      </c>
      <c r="Y5" s="30">
        <f>0.25*Table9[[#This Row],[Total Project Cost]]</f>
        <v>25000</v>
      </c>
      <c r="Z5" s="30">
        <f>0.05*Table9[[#This Row],[Total Project Cost]]</f>
        <v>5000</v>
      </c>
      <c r="AA5" s="34" t="s">
        <v>232</v>
      </c>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row>
    <row r="6" spans="1:58" s="36" customFormat="1" ht="16.2" customHeight="1" x14ac:dyDescent="0.55000000000000004">
      <c r="A6" s="32"/>
      <c r="B6" s="9"/>
      <c r="C6" s="32">
        <v>2.2000000000000002</v>
      </c>
      <c r="D6" s="32" t="s">
        <v>297</v>
      </c>
      <c r="E6" s="7" t="s">
        <v>11</v>
      </c>
      <c r="F6" s="11" t="s">
        <v>281</v>
      </c>
      <c r="G6" s="7" t="s">
        <v>91</v>
      </c>
      <c r="H6" s="7" t="s">
        <v>9</v>
      </c>
      <c r="I6" s="7" t="s">
        <v>90</v>
      </c>
      <c r="J6" s="44" t="s">
        <v>89</v>
      </c>
      <c r="K6" s="7" t="s">
        <v>88</v>
      </c>
      <c r="L6" s="7" t="s">
        <v>22</v>
      </c>
      <c r="M6" s="6" t="s">
        <v>21</v>
      </c>
      <c r="N6" s="6" t="s">
        <v>4</v>
      </c>
      <c r="O6" s="6" t="s">
        <v>4</v>
      </c>
      <c r="P6" s="6" t="s">
        <v>4</v>
      </c>
      <c r="Q6" s="6" t="s">
        <v>4</v>
      </c>
      <c r="R6" s="6" t="s">
        <v>29</v>
      </c>
      <c r="S6" s="7" t="s">
        <v>87</v>
      </c>
      <c r="T6" s="8">
        <v>43606</v>
      </c>
      <c r="U6" s="8" t="s">
        <v>3</v>
      </c>
      <c r="V6" s="8" t="s">
        <v>1</v>
      </c>
      <c r="W6" s="30">
        <v>5000</v>
      </c>
      <c r="X6" s="30">
        <f>0.75*Table9[[#This Row],[Total Project Cost]]</f>
        <v>3750</v>
      </c>
      <c r="Y6" s="30">
        <f>0.25*Table9[[#This Row],[Total Project Cost]]</f>
        <v>1250</v>
      </c>
      <c r="Z6" s="30">
        <f>0.05*Table9[[#This Row],[Total Project Cost]]</f>
        <v>250</v>
      </c>
      <c r="AA6" s="34" t="s">
        <v>86</v>
      </c>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row>
    <row r="7" spans="1:58" s="36" customFormat="1" ht="16.2" customHeight="1" x14ac:dyDescent="0.55000000000000004">
      <c r="A7" s="32"/>
      <c r="B7" s="9"/>
      <c r="C7" s="32">
        <v>2.9</v>
      </c>
      <c r="D7" s="32" t="s">
        <v>297</v>
      </c>
      <c r="E7" s="7" t="s">
        <v>11</v>
      </c>
      <c r="F7" s="11" t="s">
        <v>291</v>
      </c>
      <c r="G7" s="7" t="s">
        <v>91</v>
      </c>
      <c r="H7" s="7" t="s">
        <v>9</v>
      </c>
      <c r="I7" s="7" t="s">
        <v>90</v>
      </c>
      <c r="J7" s="44" t="s">
        <v>89</v>
      </c>
      <c r="K7" s="7" t="s">
        <v>94</v>
      </c>
      <c r="L7" s="7" t="s">
        <v>22</v>
      </c>
      <c r="M7" s="6" t="s">
        <v>21</v>
      </c>
      <c r="N7" s="6" t="s">
        <v>4</v>
      </c>
      <c r="O7" s="6" t="s">
        <v>4</v>
      </c>
      <c r="P7" s="6" t="s">
        <v>4</v>
      </c>
      <c r="Q7" s="6" t="s">
        <v>4</v>
      </c>
      <c r="R7" s="6" t="s">
        <v>29</v>
      </c>
      <c r="S7" s="7" t="s">
        <v>87</v>
      </c>
      <c r="T7" s="8">
        <v>43606</v>
      </c>
      <c r="U7" s="8" t="s">
        <v>3</v>
      </c>
      <c r="V7" s="8" t="s">
        <v>1</v>
      </c>
      <c r="W7" s="30">
        <v>10000</v>
      </c>
      <c r="X7" s="30">
        <f>0.75*Table9[[#This Row],[Total Project Cost]]</f>
        <v>7500</v>
      </c>
      <c r="Y7" s="30">
        <f>0.25*Table9[[#This Row],[Total Project Cost]]</f>
        <v>2500</v>
      </c>
      <c r="Z7" s="30">
        <f>0.05*Table9[[#This Row],[Total Project Cost]]</f>
        <v>500</v>
      </c>
      <c r="AA7" s="34" t="s">
        <v>93</v>
      </c>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row>
    <row r="8" spans="1:58" s="36" customFormat="1" ht="16.2" customHeight="1" x14ac:dyDescent="0.55000000000000004">
      <c r="A8" s="32"/>
      <c r="B8" s="9"/>
      <c r="C8" s="32">
        <v>4.3</v>
      </c>
      <c r="D8" s="32" t="s">
        <v>297</v>
      </c>
      <c r="E8" s="7" t="s">
        <v>11</v>
      </c>
      <c r="F8" s="11" t="s">
        <v>292</v>
      </c>
      <c r="G8" s="7" t="s">
        <v>91</v>
      </c>
      <c r="H8" s="7" t="s">
        <v>9</v>
      </c>
      <c r="I8" s="7" t="s">
        <v>90</v>
      </c>
      <c r="J8" s="44" t="s">
        <v>89</v>
      </c>
      <c r="K8" s="7" t="s">
        <v>98</v>
      </c>
      <c r="L8" s="7" t="s">
        <v>22</v>
      </c>
      <c r="M8" s="6" t="s">
        <v>21</v>
      </c>
      <c r="N8" s="6" t="s">
        <v>4</v>
      </c>
      <c r="O8" s="6" t="s">
        <v>4</v>
      </c>
      <c r="P8" s="6" t="s">
        <v>4</v>
      </c>
      <c r="Q8" s="6" t="s">
        <v>4</v>
      </c>
      <c r="R8" s="6" t="s">
        <v>29</v>
      </c>
      <c r="S8" s="7" t="s">
        <v>87</v>
      </c>
      <c r="T8" s="8">
        <v>43606</v>
      </c>
      <c r="U8" s="8" t="s">
        <v>3</v>
      </c>
      <c r="V8" s="8" t="s">
        <v>1</v>
      </c>
      <c r="W8" s="30">
        <v>5000</v>
      </c>
      <c r="X8" s="30">
        <f>0.75*Table9[[#This Row],[Total Project Cost]]</f>
        <v>3750</v>
      </c>
      <c r="Y8" s="30">
        <f>0.25*Table9[[#This Row],[Total Project Cost]]</f>
        <v>1250</v>
      </c>
      <c r="Z8" s="30">
        <f>0.05*Table9[[#This Row],[Total Project Cost]]</f>
        <v>250</v>
      </c>
      <c r="AA8" s="34" t="s">
        <v>97</v>
      </c>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row>
    <row r="9" spans="1:58" s="36" customFormat="1" ht="16.2" customHeight="1" x14ac:dyDescent="0.55000000000000004">
      <c r="A9" s="32"/>
      <c r="B9" s="9"/>
      <c r="C9" s="32">
        <v>4.9000000000000004</v>
      </c>
      <c r="D9" s="32">
        <v>5327</v>
      </c>
      <c r="E9" s="7" t="s">
        <v>11</v>
      </c>
      <c r="F9" s="11" t="s">
        <v>274</v>
      </c>
      <c r="G9" s="7" t="s">
        <v>124</v>
      </c>
      <c r="H9" s="7" t="s">
        <v>26</v>
      </c>
      <c r="I9" s="7" t="s">
        <v>55</v>
      </c>
      <c r="J9" s="44" t="s">
        <v>123</v>
      </c>
      <c r="K9" s="44" t="s">
        <v>122</v>
      </c>
      <c r="L9" s="7" t="s">
        <v>22</v>
      </c>
      <c r="M9" s="6" t="s">
        <v>121</v>
      </c>
      <c r="N9" s="6" t="s">
        <v>4</v>
      </c>
      <c r="O9" s="6" t="s">
        <v>4</v>
      </c>
      <c r="P9" s="6" t="s">
        <v>4</v>
      </c>
      <c r="Q9" s="6" t="s">
        <v>4</v>
      </c>
      <c r="R9" s="6" t="s">
        <v>3</v>
      </c>
      <c r="S9" s="7" t="s">
        <v>20</v>
      </c>
      <c r="T9" s="8">
        <v>45923</v>
      </c>
      <c r="U9" s="8"/>
      <c r="V9" s="8" t="s">
        <v>1</v>
      </c>
      <c r="W9" s="30">
        <v>400000</v>
      </c>
      <c r="X9" s="30">
        <f>0.75*Table9[[#This Row],[Total Project Cost]]</f>
        <v>300000</v>
      </c>
      <c r="Y9" s="30">
        <f>0.25*Table9[[#This Row],[Total Project Cost]]</f>
        <v>100000</v>
      </c>
      <c r="Z9" s="30">
        <f>0.05*Table9[[#This Row],[Total Project Cost]]</f>
        <v>20000</v>
      </c>
      <c r="AA9" s="34" t="s">
        <v>120</v>
      </c>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row>
    <row r="10" spans="1:58" s="36" customFormat="1" ht="16.2" customHeight="1" x14ac:dyDescent="0.5">
      <c r="A10" s="32"/>
      <c r="B10" s="9"/>
      <c r="C10" s="32">
        <v>5.4</v>
      </c>
      <c r="D10" s="32">
        <v>4562</v>
      </c>
      <c r="E10" s="7" t="s">
        <v>11</v>
      </c>
      <c r="F10" s="11" t="s">
        <v>293</v>
      </c>
      <c r="G10" s="7" t="s">
        <v>45</v>
      </c>
      <c r="H10" s="7" t="s">
        <v>9</v>
      </c>
      <c r="I10" s="7" t="s">
        <v>44</v>
      </c>
      <c r="J10" s="45" t="s">
        <v>43</v>
      </c>
      <c r="K10" s="7" t="s">
        <v>42</v>
      </c>
      <c r="L10" s="7" t="s">
        <v>22</v>
      </c>
      <c r="M10" s="6" t="s">
        <v>21</v>
      </c>
      <c r="N10" s="6" t="s">
        <v>4</v>
      </c>
      <c r="O10" s="6" t="s">
        <v>4</v>
      </c>
      <c r="P10" s="6" t="s">
        <v>4</v>
      </c>
      <c r="Q10" s="6" t="s">
        <v>4</v>
      </c>
      <c r="R10" s="6" t="s">
        <v>29</v>
      </c>
      <c r="S10" s="7" t="s">
        <v>41</v>
      </c>
      <c r="T10" s="8">
        <v>43744</v>
      </c>
      <c r="U10" s="7" t="s">
        <v>40</v>
      </c>
      <c r="V10" s="7" t="s">
        <v>1</v>
      </c>
      <c r="W10" s="30">
        <v>85000</v>
      </c>
      <c r="X10" s="30">
        <f>0.75*Table9[[#This Row],[Total Project Cost]]</f>
        <v>63750</v>
      </c>
      <c r="Y10" s="30">
        <f>0.25*Table9[[#This Row],[Total Project Cost]]</f>
        <v>21250</v>
      </c>
      <c r="Z10" s="30">
        <f>0.05*Table9[[#This Row],[Total Project Cost]]</f>
        <v>4250</v>
      </c>
      <c r="AA10" s="34" t="s">
        <v>39</v>
      </c>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row>
    <row r="11" spans="1:58" s="36" customFormat="1" ht="16.2" customHeight="1" x14ac:dyDescent="0.55000000000000004">
      <c r="A11" s="32"/>
      <c r="B11" s="9"/>
      <c r="C11" s="32">
        <v>5.5</v>
      </c>
      <c r="D11" s="32" t="s">
        <v>297</v>
      </c>
      <c r="E11" s="7" t="s">
        <v>11</v>
      </c>
      <c r="F11" s="11" t="s">
        <v>294</v>
      </c>
      <c r="G11" s="7" t="s">
        <v>91</v>
      </c>
      <c r="H11" s="7" t="s">
        <v>9</v>
      </c>
      <c r="I11" s="7" t="s">
        <v>90</v>
      </c>
      <c r="J11" s="44" t="s">
        <v>89</v>
      </c>
      <c r="K11" s="7" t="s">
        <v>96</v>
      </c>
      <c r="L11" s="7" t="s">
        <v>22</v>
      </c>
      <c r="M11" s="6" t="s">
        <v>21</v>
      </c>
      <c r="N11" s="6" t="s">
        <v>4</v>
      </c>
      <c r="O11" s="6" t="s">
        <v>4</v>
      </c>
      <c r="P11" s="6" t="s">
        <v>4</v>
      </c>
      <c r="Q11" s="6" t="s">
        <v>4</v>
      </c>
      <c r="R11" s="6" t="s">
        <v>29</v>
      </c>
      <c r="S11" s="7" t="s">
        <v>87</v>
      </c>
      <c r="T11" s="8">
        <v>43606</v>
      </c>
      <c r="U11" s="8" t="s">
        <v>3</v>
      </c>
      <c r="V11" s="8" t="s">
        <v>1</v>
      </c>
      <c r="W11" s="30">
        <v>30000</v>
      </c>
      <c r="X11" s="30">
        <f>0.75*Table9[[#This Row],[Total Project Cost]]</f>
        <v>22500</v>
      </c>
      <c r="Y11" s="30">
        <f>0.25*Table9[[#This Row],[Total Project Cost]]</f>
        <v>7500</v>
      </c>
      <c r="Z11" s="30">
        <f>0.05*Table9[[#This Row],[Total Project Cost]]</f>
        <v>1500</v>
      </c>
      <c r="AA11" s="34" t="s">
        <v>95</v>
      </c>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row>
    <row r="12" spans="1:58" s="36" customFormat="1" ht="16.2" customHeight="1" x14ac:dyDescent="0.55000000000000004">
      <c r="A12" s="32"/>
      <c r="B12" s="9"/>
      <c r="C12" s="32">
        <v>6</v>
      </c>
      <c r="D12" s="32" t="s">
        <v>254</v>
      </c>
      <c r="E12" s="7" t="s">
        <v>11</v>
      </c>
      <c r="F12" s="11" t="s">
        <v>276</v>
      </c>
      <c r="G12" s="7" t="s">
        <v>77</v>
      </c>
      <c r="H12" s="7" t="s">
        <v>26</v>
      </c>
      <c r="I12" s="7" t="s">
        <v>55</v>
      </c>
      <c r="J12" s="44" t="s">
        <v>76</v>
      </c>
      <c r="K12" s="7" t="s">
        <v>75</v>
      </c>
      <c r="L12" s="7" t="s">
        <v>5</v>
      </c>
      <c r="M12" s="6" t="s">
        <v>4</v>
      </c>
      <c r="N12" s="6" t="s">
        <v>4</v>
      </c>
      <c r="O12" s="6" t="s">
        <v>4</v>
      </c>
      <c r="P12" s="6" t="s">
        <v>4</v>
      </c>
      <c r="Q12" s="6" t="s">
        <v>4</v>
      </c>
      <c r="R12" s="6" t="s">
        <v>3</v>
      </c>
      <c r="S12" s="7" t="s">
        <v>20</v>
      </c>
      <c r="T12" s="8">
        <v>45923</v>
      </c>
      <c r="U12" s="7"/>
      <c r="V12" s="7" t="s">
        <v>1</v>
      </c>
      <c r="W12" s="30">
        <v>500000</v>
      </c>
      <c r="X12" s="30">
        <f>0.75*Table9[[#This Row],[Total Project Cost]]</f>
        <v>375000</v>
      </c>
      <c r="Y12" s="30">
        <f>0.25*Table9[[#This Row],[Total Project Cost]]</f>
        <v>125000</v>
      </c>
      <c r="Z12" s="30">
        <f>0.05*Table9[[#This Row],[Total Project Cost]]</f>
        <v>25000</v>
      </c>
      <c r="AA12" s="34" t="s">
        <v>233</v>
      </c>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row>
    <row r="13" spans="1:58" s="36" customFormat="1" ht="16.2" customHeight="1" x14ac:dyDescent="0.55000000000000004">
      <c r="A13" s="32"/>
      <c r="B13" s="9"/>
      <c r="C13" s="32">
        <v>6.1</v>
      </c>
      <c r="D13" s="32" t="s">
        <v>254</v>
      </c>
      <c r="E13" s="7" t="s">
        <v>11</v>
      </c>
      <c r="F13" s="11" t="s">
        <v>260</v>
      </c>
      <c r="G13" s="7" t="s">
        <v>85</v>
      </c>
      <c r="H13" s="7" t="s">
        <v>9</v>
      </c>
      <c r="I13" s="7" t="s">
        <v>84</v>
      </c>
      <c r="J13" s="44" t="s">
        <v>83</v>
      </c>
      <c r="K13" s="7" t="s">
        <v>82</v>
      </c>
      <c r="L13" s="7" t="s">
        <v>22</v>
      </c>
      <c r="M13" s="6" t="s">
        <v>21</v>
      </c>
      <c r="N13" s="6" t="s">
        <v>4</v>
      </c>
      <c r="O13" s="6" t="s">
        <v>4</v>
      </c>
      <c r="P13" s="6" t="s">
        <v>4</v>
      </c>
      <c r="Q13" s="6" t="s">
        <v>4</v>
      </c>
      <c r="R13" s="6" t="s">
        <v>3</v>
      </c>
      <c r="S13" s="11" t="s">
        <v>81</v>
      </c>
      <c r="T13" s="8">
        <v>44811</v>
      </c>
      <c r="U13" s="7"/>
      <c r="V13" s="7" t="s">
        <v>1</v>
      </c>
      <c r="W13" s="30">
        <v>70000</v>
      </c>
      <c r="X13" s="30">
        <f>0.75*Table9[[#This Row],[Total Project Cost]]</f>
        <v>52500</v>
      </c>
      <c r="Y13" s="30">
        <f>0.25*Table9[[#This Row],[Total Project Cost]]</f>
        <v>17500</v>
      </c>
      <c r="Z13" s="30">
        <f>0.05*Table9[[#This Row],[Total Project Cost]]</f>
        <v>3500</v>
      </c>
      <c r="AA13" s="34" t="s">
        <v>80</v>
      </c>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row>
    <row r="14" spans="1:58" s="36" customFormat="1" ht="18.600000000000001" customHeight="1" x14ac:dyDescent="0.55000000000000004">
      <c r="A14" s="32"/>
      <c r="B14" s="9"/>
      <c r="C14" s="32">
        <v>6.8</v>
      </c>
      <c r="D14" s="32" t="s">
        <v>253</v>
      </c>
      <c r="E14" s="7" t="s">
        <v>11</v>
      </c>
      <c r="F14" s="11" t="s">
        <v>271</v>
      </c>
      <c r="G14" s="7" t="s">
        <v>10</v>
      </c>
      <c r="H14" s="7" t="s">
        <v>9</v>
      </c>
      <c r="I14" s="7" t="s">
        <v>8</v>
      </c>
      <c r="J14" s="44" t="s">
        <v>7</v>
      </c>
      <c r="K14" s="7" t="s">
        <v>6</v>
      </c>
      <c r="L14" s="7" t="s">
        <v>5</v>
      </c>
      <c r="M14" s="6" t="s">
        <v>4</v>
      </c>
      <c r="N14" s="6" t="s">
        <v>4</v>
      </c>
      <c r="O14" s="6" t="s">
        <v>4</v>
      </c>
      <c r="P14" s="6" t="s">
        <v>4</v>
      </c>
      <c r="Q14" s="6" t="s">
        <v>4</v>
      </c>
      <c r="R14" s="6" t="s">
        <v>3</v>
      </c>
      <c r="S14" s="7" t="s">
        <v>2</v>
      </c>
      <c r="T14" s="8">
        <v>45109</v>
      </c>
      <c r="U14" s="7"/>
      <c r="V14" s="7" t="s">
        <v>1</v>
      </c>
      <c r="W14" s="30">
        <v>75000</v>
      </c>
      <c r="X14" s="30">
        <f>0.75*Table9[[#This Row],[Total Project Cost]]</f>
        <v>56250</v>
      </c>
      <c r="Y14" s="30">
        <f>0.25*Table9[[#This Row],[Total Project Cost]]</f>
        <v>18750</v>
      </c>
      <c r="Z14" s="30">
        <f>0.05*Table9[[#This Row],[Total Project Cost]]</f>
        <v>3750</v>
      </c>
      <c r="AA14" s="34" t="s">
        <v>0</v>
      </c>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row>
    <row r="15" spans="1:58" s="36" customFormat="1" ht="16.2" customHeight="1" x14ac:dyDescent="0.55000000000000004">
      <c r="A15" s="32"/>
      <c r="B15" s="9"/>
      <c r="C15" s="32">
        <v>7.6</v>
      </c>
      <c r="D15" s="32" t="s">
        <v>254</v>
      </c>
      <c r="E15" s="7" t="s">
        <v>11</v>
      </c>
      <c r="F15" s="11" t="s">
        <v>276</v>
      </c>
      <c r="G15" s="7" t="s">
        <v>77</v>
      </c>
      <c r="H15" s="7" t="s">
        <v>26</v>
      </c>
      <c r="I15" s="7" t="s">
        <v>55</v>
      </c>
      <c r="J15" s="44" t="s">
        <v>76</v>
      </c>
      <c r="K15" s="7" t="s">
        <v>79</v>
      </c>
      <c r="L15" s="7" t="s">
        <v>22</v>
      </c>
      <c r="M15" s="6" t="s">
        <v>21</v>
      </c>
      <c r="N15" s="6" t="s">
        <v>4</v>
      </c>
      <c r="O15" s="6" t="s">
        <v>4</v>
      </c>
      <c r="P15" s="6" t="s">
        <v>4</v>
      </c>
      <c r="Q15" s="6" t="s">
        <v>4</v>
      </c>
      <c r="R15" s="6" t="s">
        <v>3</v>
      </c>
      <c r="S15" s="7" t="s">
        <v>20</v>
      </c>
      <c r="T15" s="8">
        <v>45923</v>
      </c>
      <c r="U15" s="7"/>
      <c r="V15" s="7" t="s">
        <v>1</v>
      </c>
      <c r="W15" s="30">
        <v>133333</v>
      </c>
      <c r="X15" s="30">
        <f>0.75*Table9[[#This Row],[Total Project Cost]]</f>
        <v>99999.75</v>
      </c>
      <c r="Y15" s="30">
        <f>0.25*Table9[[#This Row],[Total Project Cost]]</f>
        <v>33333.25</v>
      </c>
      <c r="Z15" s="30">
        <f>0.05*Table9[[#This Row],[Total Project Cost]]</f>
        <v>6666.6500000000005</v>
      </c>
      <c r="AA15" s="34" t="s">
        <v>78</v>
      </c>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row>
    <row r="16" spans="1:58" s="36" customFormat="1" ht="16.2" customHeight="1" x14ac:dyDescent="0.55000000000000004">
      <c r="A16" s="32"/>
      <c r="B16" s="9"/>
      <c r="C16" s="9">
        <v>7.82</v>
      </c>
      <c r="D16" s="9" t="s">
        <v>254</v>
      </c>
      <c r="E16" s="6" t="s">
        <v>11</v>
      </c>
      <c r="F16" s="108" t="s">
        <v>227</v>
      </c>
      <c r="G16" s="6" t="s">
        <v>171</v>
      </c>
      <c r="H16" s="6" t="s">
        <v>17</v>
      </c>
      <c r="I16" s="6" t="s">
        <v>16</v>
      </c>
      <c r="J16" s="43" t="s">
        <v>170</v>
      </c>
      <c r="K16" s="6" t="s">
        <v>32</v>
      </c>
      <c r="L16" s="6" t="s">
        <v>5</v>
      </c>
      <c r="M16" s="6" t="s">
        <v>4</v>
      </c>
      <c r="N16" s="6" t="s">
        <v>31</v>
      </c>
      <c r="O16" s="6" t="s">
        <v>30</v>
      </c>
      <c r="P16" s="6" t="s">
        <v>29</v>
      </c>
      <c r="Q16" s="6" t="s">
        <v>29</v>
      </c>
      <c r="R16" s="6" t="s">
        <v>3</v>
      </c>
      <c r="S16" s="6" t="s">
        <v>13</v>
      </c>
      <c r="T16" s="12">
        <v>45428</v>
      </c>
      <c r="U16" s="6"/>
      <c r="V16" s="6" t="s">
        <v>1</v>
      </c>
      <c r="W16" s="5">
        <v>57878</v>
      </c>
      <c r="X16" s="5">
        <f>0.75*Table9[[#This Row],[Total Project Cost]]</f>
        <v>43408.5</v>
      </c>
      <c r="Y16" s="5">
        <f>0.25*Table9[[#This Row],[Total Project Cost]]</f>
        <v>14469.5</v>
      </c>
      <c r="Z16" s="5">
        <f>0.05*Table9[[#This Row],[Total Project Cost]]</f>
        <v>2893.9</v>
      </c>
      <c r="AA16" s="10" t="s">
        <v>28</v>
      </c>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row>
    <row r="17" spans="1:58" s="36" customFormat="1" ht="16.2" customHeight="1" x14ac:dyDescent="0.55000000000000004">
      <c r="A17" s="32"/>
      <c r="B17" s="9"/>
      <c r="C17" s="32">
        <v>7.82</v>
      </c>
      <c r="D17" s="32" t="s">
        <v>298</v>
      </c>
      <c r="E17" s="7" t="s">
        <v>11</v>
      </c>
      <c r="F17" s="11" t="s">
        <v>271</v>
      </c>
      <c r="G17" s="7" t="s">
        <v>18</v>
      </c>
      <c r="H17" s="7" t="s">
        <v>17</v>
      </c>
      <c r="I17" s="7" t="s">
        <v>16</v>
      </c>
      <c r="J17" s="44" t="s">
        <v>15</v>
      </c>
      <c r="K17" s="7" t="s">
        <v>32</v>
      </c>
      <c r="L17" s="7" t="s">
        <v>5</v>
      </c>
      <c r="M17" s="6" t="s">
        <v>4</v>
      </c>
      <c r="N17" s="6" t="s">
        <v>31</v>
      </c>
      <c r="O17" s="6" t="s">
        <v>30</v>
      </c>
      <c r="P17" s="6" t="s">
        <v>29</v>
      </c>
      <c r="Q17" s="6" t="s">
        <v>29</v>
      </c>
      <c r="R17" s="6" t="s">
        <v>3</v>
      </c>
      <c r="S17" s="7" t="s">
        <v>13</v>
      </c>
      <c r="T17" s="8">
        <v>45428</v>
      </c>
      <c r="U17" s="7"/>
      <c r="V17" s="7" t="s">
        <v>1</v>
      </c>
      <c r="W17" s="30">
        <v>57878</v>
      </c>
      <c r="X17" s="30">
        <f>0.75*Table9[[#This Row],[Total Project Cost]]</f>
        <v>43408.5</v>
      </c>
      <c r="Y17" s="30">
        <f>0.25*Table9[[#This Row],[Total Project Cost]]</f>
        <v>14469.5</v>
      </c>
      <c r="Z17" s="30">
        <f>0.05*Table9[[#This Row],[Total Project Cost]]</f>
        <v>2893.9</v>
      </c>
      <c r="AA17" s="34" t="s">
        <v>28</v>
      </c>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row>
    <row r="18" spans="1:58" s="36" customFormat="1" ht="16.2" customHeight="1" x14ac:dyDescent="0.55000000000000004">
      <c r="A18" s="32"/>
      <c r="B18" s="9"/>
      <c r="C18" s="32">
        <v>8.6999999999999993</v>
      </c>
      <c r="D18" s="32">
        <v>5327</v>
      </c>
      <c r="E18" s="7" t="s">
        <v>11</v>
      </c>
      <c r="F18" s="11" t="s">
        <v>275</v>
      </c>
      <c r="G18" s="7" t="s">
        <v>114</v>
      </c>
      <c r="H18" s="7" t="s">
        <v>73</v>
      </c>
      <c r="I18" s="7" t="s">
        <v>113</v>
      </c>
      <c r="J18" s="44" t="s">
        <v>112</v>
      </c>
      <c r="K18" s="44" t="s">
        <v>119</v>
      </c>
      <c r="L18" s="7" t="s">
        <v>22</v>
      </c>
      <c r="M18" s="6" t="s">
        <v>21</v>
      </c>
      <c r="N18" s="6" t="s">
        <v>4</v>
      </c>
      <c r="O18" s="6" t="s">
        <v>4</v>
      </c>
      <c r="P18" s="6" t="s">
        <v>4</v>
      </c>
      <c r="Q18" s="6" t="s">
        <v>4</v>
      </c>
      <c r="R18" s="6" t="s">
        <v>3</v>
      </c>
      <c r="S18" s="7" t="s">
        <v>111</v>
      </c>
      <c r="T18" s="8">
        <v>45780</v>
      </c>
      <c r="U18" s="8"/>
      <c r="V18" s="8" t="s">
        <v>1</v>
      </c>
      <c r="W18" s="30">
        <v>400000</v>
      </c>
      <c r="X18" s="30">
        <f>0.75*Table9[[#This Row],[Total Project Cost]]</f>
        <v>300000</v>
      </c>
      <c r="Y18" s="30">
        <f>0.25*Table9[[#This Row],[Total Project Cost]]</f>
        <v>100000</v>
      </c>
      <c r="Z18" s="30">
        <f>0.05*Table9[[#This Row],[Total Project Cost]]</f>
        <v>20000</v>
      </c>
      <c r="AA18" s="34" t="s">
        <v>118</v>
      </c>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row>
    <row r="19" spans="1:58" s="36" customFormat="1" ht="16.2" customHeight="1" x14ac:dyDescent="0.55000000000000004">
      <c r="A19" s="32"/>
      <c r="B19" s="9"/>
      <c r="C19" s="32">
        <v>8.6999999999999993</v>
      </c>
      <c r="D19" s="32" t="s">
        <v>297</v>
      </c>
      <c r="E19" s="7" t="s">
        <v>11</v>
      </c>
      <c r="F19" s="11" t="s">
        <v>295</v>
      </c>
      <c r="G19" s="7" t="s">
        <v>74</v>
      </c>
      <c r="H19" s="7" t="s">
        <v>73</v>
      </c>
      <c r="I19" s="7" t="s">
        <v>55</v>
      </c>
      <c r="J19" s="44" t="s">
        <v>72</v>
      </c>
      <c r="K19" s="7" t="s">
        <v>71</v>
      </c>
      <c r="L19" s="7" t="s">
        <v>22</v>
      </c>
      <c r="M19" s="6" t="s">
        <v>21</v>
      </c>
      <c r="N19" s="6" t="s">
        <v>31</v>
      </c>
      <c r="O19" s="6" t="s">
        <v>29</v>
      </c>
      <c r="P19" s="6" t="s">
        <v>30</v>
      </c>
      <c r="Q19" s="6" t="s">
        <v>29</v>
      </c>
      <c r="R19" s="6" t="s">
        <v>3</v>
      </c>
      <c r="S19" s="7" t="s">
        <v>70</v>
      </c>
      <c r="T19" s="8">
        <v>44789</v>
      </c>
      <c r="U19" s="7"/>
      <c r="V19" s="7" t="s">
        <v>1</v>
      </c>
      <c r="W19" s="30">
        <v>300000</v>
      </c>
      <c r="X19" s="30">
        <f>0.75*Table9[[#This Row],[Total Project Cost]]</f>
        <v>225000</v>
      </c>
      <c r="Y19" s="30">
        <f>0.25*Table9[[#This Row],[Total Project Cost]]</f>
        <v>75000</v>
      </c>
      <c r="Z19" s="30">
        <f>0.05*Table9[[#This Row],[Total Project Cost]]</f>
        <v>15000</v>
      </c>
      <c r="AA19" s="34" t="s">
        <v>69</v>
      </c>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row>
    <row r="20" spans="1:58" s="36" customFormat="1" ht="16.2" customHeight="1" x14ac:dyDescent="0.55000000000000004">
      <c r="A20" s="32"/>
      <c r="B20" s="9"/>
      <c r="C20" s="32">
        <v>9</v>
      </c>
      <c r="D20" s="32" t="s">
        <v>254</v>
      </c>
      <c r="E20" s="7" t="s">
        <v>11</v>
      </c>
      <c r="F20" s="11" t="s">
        <v>283</v>
      </c>
      <c r="G20" s="7" t="s">
        <v>27</v>
      </c>
      <c r="H20" s="7" t="s">
        <v>26</v>
      </c>
      <c r="I20" s="7" t="s">
        <v>25</v>
      </c>
      <c r="J20" s="44" t="s">
        <v>24</v>
      </c>
      <c r="K20" s="7" t="s">
        <v>23</v>
      </c>
      <c r="L20" s="7" t="s">
        <v>22</v>
      </c>
      <c r="M20" s="6" t="s">
        <v>21</v>
      </c>
      <c r="N20" s="6" t="s">
        <v>4</v>
      </c>
      <c r="O20" s="6" t="s">
        <v>4</v>
      </c>
      <c r="P20" s="6" t="s">
        <v>4</v>
      </c>
      <c r="Q20" s="6" t="s">
        <v>4</v>
      </c>
      <c r="R20" s="6" t="s">
        <v>3</v>
      </c>
      <c r="S20" s="7" t="s">
        <v>20</v>
      </c>
      <c r="T20" s="8">
        <v>45923</v>
      </c>
      <c r="U20" s="7"/>
      <c r="V20" s="7" t="s">
        <v>1</v>
      </c>
      <c r="W20" s="30">
        <v>500000</v>
      </c>
      <c r="X20" s="30">
        <f>0.75*Table9[[#This Row],[Total Project Cost]]</f>
        <v>375000</v>
      </c>
      <c r="Y20" s="30">
        <f>0.25*Table9[[#This Row],[Total Project Cost]]</f>
        <v>125000</v>
      </c>
      <c r="Z20" s="30">
        <f>0.05*Table9[[#This Row],[Total Project Cost]]</f>
        <v>25000</v>
      </c>
      <c r="AA20" s="34" t="s">
        <v>19</v>
      </c>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row>
    <row r="21" spans="1:58" s="36" customFormat="1" ht="16.2" customHeight="1" x14ac:dyDescent="0.55000000000000004">
      <c r="A21" s="32"/>
      <c r="B21" s="9"/>
      <c r="C21" s="32">
        <v>9.5</v>
      </c>
      <c r="D21" s="32" t="s">
        <v>297</v>
      </c>
      <c r="E21" s="7" t="s">
        <v>11</v>
      </c>
      <c r="F21" s="11" t="s">
        <v>296</v>
      </c>
      <c r="G21" s="7" t="s">
        <v>114</v>
      </c>
      <c r="H21" s="7" t="s">
        <v>73</v>
      </c>
      <c r="I21" s="7" t="s">
        <v>113</v>
      </c>
      <c r="J21" s="44" t="s">
        <v>112</v>
      </c>
      <c r="K21" s="7" t="s">
        <v>117</v>
      </c>
      <c r="L21" s="7" t="s">
        <v>5</v>
      </c>
      <c r="M21" s="6" t="s">
        <v>4</v>
      </c>
      <c r="N21" s="6" t="s">
        <v>116</v>
      </c>
      <c r="O21" s="6" t="s">
        <v>29</v>
      </c>
      <c r="P21" s="6" t="s">
        <v>3</v>
      </c>
      <c r="Q21" s="6" t="s">
        <v>29</v>
      </c>
      <c r="R21" s="6" t="s">
        <v>3</v>
      </c>
      <c r="S21" s="7" t="s">
        <v>111</v>
      </c>
      <c r="T21" s="8">
        <v>45780</v>
      </c>
      <c r="U21" s="8"/>
      <c r="V21" s="8" t="s">
        <v>1</v>
      </c>
      <c r="W21" s="30">
        <v>700000</v>
      </c>
      <c r="X21" s="30">
        <f>0.75*Table9[[#This Row],[Total Project Cost]]</f>
        <v>525000</v>
      </c>
      <c r="Y21" s="30">
        <f>0.25*Table9[[#This Row],[Total Project Cost]]</f>
        <v>175000</v>
      </c>
      <c r="Z21" s="30">
        <f>0.05*Table9[[#This Row],[Total Project Cost]]</f>
        <v>35000</v>
      </c>
      <c r="AA21" s="34" t="s">
        <v>115</v>
      </c>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row>
    <row r="22" spans="1:58" s="36" customFormat="1" ht="16.2" customHeight="1" x14ac:dyDescent="0.55000000000000004">
      <c r="A22" s="32"/>
      <c r="B22" s="9"/>
      <c r="C22" s="32">
        <v>9.5</v>
      </c>
      <c r="D22" s="32" t="s">
        <v>297</v>
      </c>
      <c r="E22" s="7" t="s">
        <v>11</v>
      </c>
      <c r="F22" s="11" t="s">
        <v>270</v>
      </c>
      <c r="G22" s="7" t="s">
        <v>68</v>
      </c>
      <c r="H22" s="7" t="s">
        <v>17</v>
      </c>
      <c r="I22" s="7" t="s">
        <v>67</v>
      </c>
      <c r="J22" s="44" t="s">
        <v>66</v>
      </c>
      <c r="K22" s="7" t="s">
        <v>65</v>
      </c>
      <c r="L22" s="7" t="s">
        <v>22</v>
      </c>
      <c r="M22" s="6" t="s">
        <v>21</v>
      </c>
      <c r="N22" s="6" t="s">
        <v>64</v>
      </c>
      <c r="O22" s="6" t="s">
        <v>30</v>
      </c>
      <c r="P22" s="6" t="s">
        <v>30</v>
      </c>
      <c r="Q22" s="6" t="s">
        <v>30</v>
      </c>
      <c r="R22" s="6" t="s">
        <v>3</v>
      </c>
      <c r="S22" s="7" t="s">
        <v>63</v>
      </c>
      <c r="T22" s="8">
        <v>45238</v>
      </c>
      <c r="U22" s="7"/>
      <c r="V22" s="7" t="s">
        <v>1</v>
      </c>
      <c r="W22" s="30">
        <v>100000</v>
      </c>
      <c r="X22" s="30">
        <f>0.75*Table9[[#This Row],[Total Project Cost]]</f>
        <v>75000</v>
      </c>
      <c r="Y22" s="30">
        <f>0.25*Table9[[#This Row],[Total Project Cost]]</f>
        <v>25000</v>
      </c>
      <c r="Z22" s="30">
        <f>0.05*Table9[[#This Row],[Total Project Cost]]</f>
        <v>5000</v>
      </c>
      <c r="AA22" s="34" t="s">
        <v>62</v>
      </c>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row>
    <row r="23" spans="1:58" s="36" customFormat="1" ht="16.2" customHeight="1" x14ac:dyDescent="0.55000000000000004">
      <c r="A23" s="32">
        <v>3</v>
      </c>
      <c r="B23" s="9"/>
      <c r="C23" s="32">
        <v>11.5</v>
      </c>
      <c r="D23" s="32" t="s">
        <v>273</v>
      </c>
      <c r="E23" s="7" t="s">
        <v>11</v>
      </c>
      <c r="F23" s="11" t="s">
        <v>272</v>
      </c>
      <c r="G23" s="7" t="s">
        <v>56</v>
      </c>
      <c r="H23" s="7" t="s">
        <v>26</v>
      </c>
      <c r="I23" s="7" t="s">
        <v>55</v>
      </c>
      <c r="J23" s="44" t="s">
        <v>54</v>
      </c>
      <c r="K23" s="7" t="s">
        <v>53</v>
      </c>
      <c r="L23" s="7" t="s">
        <v>22</v>
      </c>
      <c r="M23" s="6" t="s">
        <v>21</v>
      </c>
      <c r="N23" s="6" t="s">
        <v>31</v>
      </c>
      <c r="O23" s="6" t="s">
        <v>30</v>
      </c>
      <c r="P23" s="6" t="s">
        <v>30</v>
      </c>
      <c r="Q23" s="6" t="s">
        <v>30</v>
      </c>
      <c r="R23" s="6" t="s">
        <v>3</v>
      </c>
      <c r="S23" s="7" t="s">
        <v>20</v>
      </c>
      <c r="T23" s="8">
        <v>45923</v>
      </c>
      <c r="U23" s="7"/>
      <c r="V23" s="7" t="s">
        <v>1</v>
      </c>
      <c r="W23" s="30">
        <v>50000</v>
      </c>
      <c r="X23" s="30">
        <f>0.75*Table9[[#This Row],[Total Project Cost]]</f>
        <v>37500</v>
      </c>
      <c r="Y23" s="30">
        <f>0.25*Table9[[#This Row],[Total Project Cost]]</f>
        <v>12500</v>
      </c>
      <c r="Z23" s="30">
        <f>0.05*Table9[[#This Row],[Total Project Cost]]</f>
        <v>2500</v>
      </c>
      <c r="AA23" s="34" t="s">
        <v>52</v>
      </c>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row>
    <row r="24" spans="1:58" s="36" customFormat="1" ht="16.2" customHeight="1" x14ac:dyDescent="0.55000000000000004">
      <c r="A24" s="32"/>
      <c r="B24" s="9"/>
      <c r="C24" s="32">
        <v>12</v>
      </c>
      <c r="D24" s="32">
        <v>5327</v>
      </c>
      <c r="E24" s="7" t="s">
        <v>11</v>
      </c>
      <c r="F24" s="11" t="s">
        <v>269</v>
      </c>
      <c r="G24" s="7" t="s">
        <v>104</v>
      </c>
      <c r="H24" s="7" t="s">
        <v>17</v>
      </c>
      <c r="I24" s="7" t="s">
        <v>103</v>
      </c>
      <c r="J24" s="44" t="s">
        <v>102</v>
      </c>
      <c r="K24" s="7" t="s">
        <v>101</v>
      </c>
      <c r="L24" s="7" t="s">
        <v>22</v>
      </c>
      <c r="M24" s="6" t="s">
        <v>21</v>
      </c>
      <c r="N24" s="6" t="s">
        <v>4</v>
      </c>
      <c r="O24" s="6" t="s">
        <v>4</v>
      </c>
      <c r="P24" s="6" t="s">
        <v>4</v>
      </c>
      <c r="Q24" s="6" t="s">
        <v>4</v>
      </c>
      <c r="R24" s="6" t="s">
        <v>3</v>
      </c>
      <c r="S24" s="7" t="s">
        <v>100</v>
      </c>
      <c r="T24" s="8">
        <v>44746</v>
      </c>
      <c r="U24" s="8"/>
      <c r="V24" s="8" t="s">
        <v>1</v>
      </c>
      <c r="W24" s="30">
        <v>230000</v>
      </c>
      <c r="X24" s="30">
        <f>0.75*Table9[[#This Row],[Total Project Cost]]</f>
        <v>172500</v>
      </c>
      <c r="Y24" s="30">
        <f>0.25*Table9[[#This Row],[Total Project Cost]]</f>
        <v>57500</v>
      </c>
      <c r="Z24" s="30">
        <f>0.05*Table9[[#This Row],[Total Project Cost]]</f>
        <v>11500</v>
      </c>
      <c r="AA24" s="34" t="s">
        <v>99</v>
      </c>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row>
    <row r="25" spans="1:58" s="36" customFormat="1" ht="16.2" customHeight="1" x14ac:dyDescent="0.55000000000000004">
      <c r="A25" s="32"/>
      <c r="B25" s="9"/>
      <c r="C25" s="32">
        <v>12.2</v>
      </c>
      <c r="D25" s="32">
        <v>5327</v>
      </c>
      <c r="E25" s="7" t="s">
        <v>11</v>
      </c>
      <c r="F25" s="11" t="s">
        <v>269</v>
      </c>
      <c r="G25" s="7" t="s">
        <v>51</v>
      </c>
      <c r="H25" s="7" t="s">
        <v>17</v>
      </c>
      <c r="I25" s="7" t="s">
        <v>50</v>
      </c>
      <c r="J25" s="44" t="s">
        <v>49</v>
      </c>
      <c r="K25" s="7" t="s">
        <v>48</v>
      </c>
      <c r="L25" s="7" t="s">
        <v>22</v>
      </c>
      <c r="M25" s="6" t="s">
        <v>21</v>
      </c>
      <c r="N25" s="6" t="s">
        <v>4</v>
      </c>
      <c r="O25" s="6" t="s">
        <v>4</v>
      </c>
      <c r="P25" s="6" t="s">
        <v>4</v>
      </c>
      <c r="Q25" s="6" t="s">
        <v>4</v>
      </c>
      <c r="R25" s="6" t="s">
        <v>3</v>
      </c>
      <c r="S25" s="7" t="s">
        <v>47</v>
      </c>
      <c r="T25" s="8">
        <v>45393</v>
      </c>
      <c r="U25" s="7"/>
      <c r="V25" s="7" t="s">
        <v>1</v>
      </c>
      <c r="W25" s="30">
        <v>402500</v>
      </c>
      <c r="X25" s="30">
        <f>0.75*Table9[[#This Row],[Total Project Cost]]</f>
        <v>301875</v>
      </c>
      <c r="Y25" s="30">
        <f>0.25*Table9[[#This Row],[Total Project Cost]]</f>
        <v>100625</v>
      </c>
      <c r="Z25" s="30">
        <f>0.05*Table9[[#This Row],[Total Project Cost]]</f>
        <v>20125</v>
      </c>
      <c r="AA25" s="34" t="s">
        <v>46</v>
      </c>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row>
    <row r="26" spans="1:58" s="36" customFormat="1" ht="16.2" customHeight="1" x14ac:dyDescent="0.55000000000000004">
      <c r="A26" s="32"/>
      <c r="B26" s="9">
        <v>6</v>
      </c>
      <c r="C26" s="32">
        <v>12.3</v>
      </c>
      <c r="D26" s="32">
        <v>5327</v>
      </c>
      <c r="E26" s="7" t="s">
        <v>11</v>
      </c>
      <c r="F26" s="181" t="s">
        <v>279</v>
      </c>
      <c r="G26" s="7" t="s">
        <v>110</v>
      </c>
      <c r="H26" s="7" t="s">
        <v>9</v>
      </c>
      <c r="I26" s="7" t="s">
        <v>109</v>
      </c>
      <c r="J26" s="44" t="s">
        <v>108</v>
      </c>
      <c r="K26" s="7" t="s">
        <v>107</v>
      </c>
      <c r="L26" s="7" t="s">
        <v>5</v>
      </c>
      <c r="M26" s="6" t="s">
        <v>4</v>
      </c>
      <c r="N26" s="6" t="s">
        <v>31</v>
      </c>
      <c r="O26" s="6" t="s">
        <v>29</v>
      </c>
      <c r="P26" s="6" t="s">
        <v>3</v>
      </c>
      <c r="Q26" s="6" t="s">
        <v>29</v>
      </c>
      <c r="R26" s="6" t="s">
        <v>3</v>
      </c>
      <c r="S26" s="7" t="s">
        <v>106</v>
      </c>
      <c r="T26" s="8">
        <v>44451</v>
      </c>
      <c r="U26" s="8"/>
      <c r="V26" s="8" t="s">
        <v>1</v>
      </c>
      <c r="W26" s="30">
        <v>580000</v>
      </c>
      <c r="X26" s="30">
        <f>0.75*Table9[[#This Row],[Total Project Cost]]</f>
        <v>435000</v>
      </c>
      <c r="Y26" s="30">
        <f>0.25*Table9[[#This Row],[Total Project Cost]]</f>
        <v>145000</v>
      </c>
      <c r="Z26" s="30">
        <v>18000</v>
      </c>
      <c r="AA26" s="34" t="s">
        <v>105</v>
      </c>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row>
    <row r="27" spans="1:58" s="36" customFormat="1" ht="16.2" customHeight="1" x14ac:dyDescent="0.55000000000000004">
      <c r="A27" s="32">
        <v>2</v>
      </c>
      <c r="B27" s="9"/>
      <c r="C27" s="32">
        <v>12.4</v>
      </c>
      <c r="D27" s="32" t="s">
        <v>273</v>
      </c>
      <c r="E27" s="7" t="s">
        <v>11</v>
      </c>
      <c r="F27" s="11" t="s">
        <v>272</v>
      </c>
      <c r="G27" s="7" t="s">
        <v>38</v>
      </c>
      <c r="H27" s="7" t="s">
        <v>9</v>
      </c>
      <c r="I27" s="7" t="s">
        <v>37</v>
      </c>
      <c r="J27" s="44" t="s">
        <v>36</v>
      </c>
      <c r="K27" s="7" t="s">
        <v>35</v>
      </c>
      <c r="L27" s="7" t="s">
        <v>22</v>
      </c>
      <c r="M27" s="6" t="s">
        <v>21</v>
      </c>
      <c r="N27" s="6" t="s">
        <v>4</v>
      </c>
      <c r="O27" s="6" t="s">
        <v>4</v>
      </c>
      <c r="P27" s="6" t="s">
        <v>4</v>
      </c>
      <c r="Q27" s="6" t="s">
        <v>4</v>
      </c>
      <c r="R27" s="6" t="s">
        <v>3</v>
      </c>
      <c r="S27" s="7" t="s">
        <v>34</v>
      </c>
      <c r="T27" s="8">
        <v>44619</v>
      </c>
      <c r="U27" s="7"/>
      <c r="V27" s="7" t="s">
        <v>1</v>
      </c>
      <c r="W27" s="30">
        <v>185000</v>
      </c>
      <c r="X27" s="30">
        <f>0.75*Table9[[#This Row],[Total Project Cost]]</f>
        <v>138750</v>
      </c>
      <c r="Y27" s="30">
        <f>0.25*Table9[[#This Row],[Total Project Cost]]</f>
        <v>46250</v>
      </c>
      <c r="Z27" s="30">
        <f>0.05*Table9[[#This Row],[Total Project Cost]]</f>
        <v>9250</v>
      </c>
      <c r="AA27" s="34" t="s">
        <v>33</v>
      </c>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row>
    <row r="28" spans="1:58" s="36" customFormat="1" ht="16.2" customHeight="1" x14ac:dyDescent="0.55000000000000004">
      <c r="A28" s="32"/>
      <c r="B28" s="9">
        <v>7</v>
      </c>
      <c r="C28" s="32">
        <v>12.5</v>
      </c>
      <c r="D28" s="32">
        <v>5327</v>
      </c>
      <c r="E28" s="7" t="s">
        <v>11</v>
      </c>
      <c r="F28" s="181" t="s">
        <v>279</v>
      </c>
      <c r="G28" s="7" t="s">
        <v>18</v>
      </c>
      <c r="H28" s="7" t="s">
        <v>17</v>
      </c>
      <c r="I28" s="7" t="s">
        <v>16</v>
      </c>
      <c r="J28" s="44" t="s">
        <v>15</v>
      </c>
      <c r="K28" s="7" t="s">
        <v>14</v>
      </c>
      <c r="L28" s="7" t="s">
        <v>5</v>
      </c>
      <c r="M28" s="6" t="s">
        <v>4</v>
      </c>
      <c r="N28" s="6" t="s">
        <v>4</v>
      </c>
      <c r="O28" s="6" t="s">
        <v>4</v>
      </c>
      <c r="P28" s="6" t="s">
        <v>4</v>
      </c>
      <c r="Q28" s="6" t="s">
        <v>4</v>
      </c>
      <c r="R28" s="6" t="s">
        <v>3</v>
      </c>
      <c r="S28" s="7" t="s">
        <v>13</v>
      </c>
      <c r="T28" s="8">
        <v>45428</v>
      </c>
      <c r="U28" s="7"/>
      <c r="V28" s="7" t="s">
        <v>1</v>
      </c>
      <c r="W28" s="30">
        <v>400000</v>
      </c>
      <c r="X28" s="30">
        <f>0.75*Table9[[#This Row],[Total Project Cost]]</f>
        <v>300000</v>
      </c>
      <c r="Y28" s="30">
        <f>0.25*Table9[[#This Row],[Total Project Cost]]</f>
        <v>100000</v>
      </c>
      <c r="Z28" s="30">
        <f>0.05*Table9[[#This Row],[Total Project Cost]]</f>
        <v>20000</v>
      </c>
      <c r="AA28" s="34" t="s">
        <v>12</v>
      </c>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row>
    <row r="29" spans="1:58" s="36" customFormat="1" ht="16.2" customHeight="1" x14ac:dyDescent="0.55000000000000004">
      <c r="A29" s="32">
        <v>1</v>
      </c>
      <c r="B29" s="9"/>
      <c r="C29" s="32">
        <v>13.8</v>
      </c>
      <c r="D29" s="32" t="s">
        <v>273</v>
      </c>
      <c r="E29" s="7" t="s">
        <v>11</v>
      </c>
      <c r="F29" s="11" t="s">
        <v>272</v>
      </c>
      <c r="G29" s="7" t="s">
        <v>61</v>
      </c>
      <c r="H29" s="7" t="s">
        <v>9</v>
      </c>
      <c r="I29" s="7" t="s">
        <v>25</v>
      </c>
      <c r="J29" s="44" t="s">
        <v>60</v>
      </c>
      <c r="K29" s="7" t="s">
        <v>59</v>
      </c>
      <c r="L29" s="7" t="s">
        <v>5</v>
      </c>
      <c r="M29" s="6" t="s">
        <v>4</v>
      </c>
      <c r="N29" s="6" t="s">
        <v>31</v>
      </c>
      <c r="O29" s="6" t="s">
        <v>29</v>
      </c>
      <c r="P29" s="6" t="s">
        <v>29</v>
      </c>
      <c r="Q29" s="6" t="s">
        <v>29</v>
      </c>
      <c r="R29" s="6" t="s">
        <v>3</v>
      </c>
      <c r="S29" s="7" t="s">
        <v>58</v>
      </c>
      <c r="T29" s="8">
        <v>44518</v>
      </c>
      <c r="U29" s="7"/>
      <c r="V29" s="7" t="s">
        <v>1</v>
      </c>
      <c r="W29" s="97">
        <v>755000</v>
      </c>
      <c r="X29" s="98">
        <v>365000</v>
      </c>
      <c r="Y29" s="98">
        <f>0.25*Table9[[#This Row],[Total Project Cost]]</f>
        <v>188750</v>
      </c>
      <c r="Z29" s="98">
        <f>0.05*Table9[[#This Row],[Total Project Cost]]</f>
        <v>37750</v>
      </c>
      <c r="AA29" s="34" t="s">
        <v>57</v>
      </c>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row>
    <row r="30" spans="1:58" s="36" customFormat="1" ht="16.2" customHeight="1" x14ac:dyDescent="0.55000000000000004">
      <c r="A30" s="32"/>
      <c r="B30" s="32"/>
      <c r="C30" s="32">
        <v>14.8</v>
      </c>
      <c r="D30" s="32" t="s">
        <v>254</v>
      </c>
      <c r="E30" s="7" t="s">
        <v>11</v>
      </c>
      <c r="F30" s="11" t="s">
        <v>283</v>
      </c>
      <c r="G30" s="7" t="s">
        <v>139</v>
      </c>
      <c r="H30" s="7" t="s">
        <v>26</v>
      </c>
      <c r="I30" s="7" t="s">
        <v>55</v>
      </c>
      <c r="J30" s="44" t="s">
        <v>138</v>
      </c>
      <c r="K30" s="7" t="s">
        <v>137</v>
      </c>
      <c r="L30" s="7" t="s">
        <v>5</v>
      </c>
      <c r="M30" s="6" t="s">
        <v>4</v>
      </c>
      <c r="N30" s="6" t="s">
        <v>31</v>
      </c>
      <c r="O30" s="6" t="s">
        <v>4</v>
      </c>
      <c r="P30" s="6" t="s">
        <v>4</v>
      </c>
      <c r="Q30" s="6" t="s">
        <v>4</v>
      </c>
      <c r="R30" s="6" t="s">
        <v>3</v>
      </c>
      <c r="S30" s="7" t="s">
        <v>20</v>
      </c>
      <c r="T30" s="8">
        <v>45923</v>
      </c>
      <c r="U30" s="7"/>
      <c r="V30" s="7" t="s">
        <v>125</v>
      </c>
      <c r="W30" s="30">
        <v>32268048</v>
      </c>
      <c r="X30" s="30">
        <f>0.75*Table9[[#This Row],[Total Project Cost]]</f>
        <v>24201036</v>
      </c>
      <c r="Y30" s="30">
        <f>0.25*Table9[[#This Row],[Total Project Cost]]</f>
        <v>8067012</v>
      </c>
      <c r="Z30" s="30">
        <f>0.05*Table9[[#This Row],[Total Project Cost]]</f>
        <v>1613402.4000000001</v>
      </c>
      <c r="AA30" s="34" t="s">
        <v>136</v>
      </c>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row>
    <row r="31" spans="1:58" s="36" customFormat="1" ht="16.2" customHeight="1" x14ac:dyDescent="0.55000000000000004">
      <c r="A31" s="32"/>
      <c r="B31" s="32"/>
      <c r="C31" s="32">
        <v>15.4</v>
      </c>
      <c r="D31" s="32" t="s">
        <v>254</v>
      </c>
      <c r="E31" s="7" t="s">
        <v>11</v>
      </c>
      <c r="F31" s="11" t="s">
        <v>283</v>
      </c>
      <c r="G31" s="107" t="s">
        <v>130</v>
      </c>
      <c r="H31" s="7" t="s">
        <v>9</v>
      </c>
      <c r="I31" s="7" t="s">
        <v>129</v>
      </c>
      <c r="J31" s="44" t="s">
        <v>128</v>
      </c>
      <c r="K31" s="7" t="s">
        <v>127</v>
      </c>
      <c r="L31" s="7" t="s">
        <v>5</v>
      </c>
      <c r="M31" s="6" t="s">
        <v>4</v>
      </c>
      <c r="N31" s="6" t="s">
        <v>31</v>
      </c>
      <c r="O31" s="6" t="s">
        <v>3</v>
      </c>
      <c r="P31" s="6" t="s">
        <v>3</v>
      </c>
      <c r="Q31" s="6" t="s">
        <v>29</v>
      </c>
      <c r="R31" s="6" t="s">
        <v>3</v>
      </c>
      <c r="S31" s="7" t="s">
        <v>126</v>
      </c>
      <c r="T31" s="8">
        <v>45902</v>
      </c>
      <c r="U31" s="7"/>
      <c r="V31" s="7" t="s">
        <v>125</v>
      </c>
      <c r="W31" s="30">
        <v>11624000</v>
      </c>
      <c r="X31" s="30">
        <f>0.75*Table9[[#This Row],[Total Project Cost]]</f>
        <v>8718000</v>
      </c>
      <c r="Y31" s="30">
        <f>0.25*Table9[[#This Row],[Total Project Cost]]</f>
        <v>2906000</v>
      </c>
      <c r="Z31" s="30">
        <f>0.05*Table9[[#This Row],[Total Project Cost]]</f>
        <v>581200</v>
      </c>
      <c r="AA31" s="34" t="s">
        <v>287</v>
      </c>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row>
    <row r="32" spans="1:58" s="36" customFormat="1" ht="16.2" customHeight="1" x14ac:dyDescent="0.55000000000000004">
      <c r="A32" s="32"/>
      <c r="B32" s="32">
        <v>5</v>
      </c>
      <c r="C32" s="32">
        <v>17.8</v>
      </c>
      <c r="D32" s="32" t="s">
        <v>266</v>
      </c>
      <c r="E32" s="7" t="s">
        <v>11</v>
      </c>
      <c r="F32" s="11" t="s">
        <v>286</v>
      </c>
      <c r="G32" s="7" t="s">
        <v>149</v>
      </c>
      <c r="H32" s="7" t="s">
        <v>17</v>
      </c>
      <c r="I32" s="7" t="s">
        <v>148</v>
      </c>
      <c r="J32" s="44" t="s">
        <v>147</v>
      </c>
      <c r="K32" s="7" t="s">
        <v>146</v>
      </c>
      <c r="L32" s="7" t="s">
        <v>5</v>
      </c>
      <c r="M32" s="6" t="s">
        <v>4</v>
      </c>
      <c r="N32" s="6" t="s">
        <v>31</v>
      </c>
      <c r="O32" s="6" t="s">
        <v>30</v>
      </c>
      <c r="P32" s="6" t="s">
        <v>30</v>
      </c>
      <c r="Q32" s="6" t="s">
        <v>30</v>
      </c>
      <c r="R32" s="6" t="s">
        <v>3</v>
      </c>
      <c r="S32" s="7" t="s">
        <v>145</v>
      </c>
      <c r="T32" s="8">
        <v>44816</v>
      </c>
      <c r="U32" s="7"/>
      <c r="V32" s="7" t="s">
        <v>125</v>
      </c>
      <c r="W32" s="30">
        <v>9652500</v>
      </c>
      <c r="X32" s="30">
        <f>0.75*Table9[[#This Row],[Total Project Cost]]</f>
        <v>7239375</v>
      </c>
      <c r="Y32" s="30">
        <f>0.25*Table9[[#This Row],[Total Project Cost]]</f>
        <v>2413125</v>
      </c>
      <c r="Z32" s="30">
        <f>0.05*Table9[[#This Row],[Total Project Cost]]</f>
        <v>482625</v>
      </c>
      <c r="AA32" s="34" t="s">
        <v>144</v>
      </c>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row>
    <row r="33" spans="1:58" s="36" customFormat="1" ht="16.2" customHeight="1" x14ac:dyDescent="0.55000000000000004">
      <c r="A33" s="32"/>
      <c r="B33" s="32"/>
      <c r="C33" s="32">
        <v>18.8</v>
      </c>
      <c r="D33" s="32" t="s">
        <v>253</v>
      </c>
      <c r="E33" s="7" t="s">
        <v>11</v>
      </c>
      <c r="F33" s="11" t="s">
        <v>261</v>
      </c>
      <c r="G33" s="7" t="s">
        <v>135</v>
      </c>
      <c r="H33" s="7" t="s">
        <v>9</v>
      </c>
      <c r="I33" s="7" t="s">
        <v>25</v>
      </c>
      <c r="J33" s="44" t="s">
        <v>134</v>
      </c>
      <c r="K33" s="7" t="s">
        <v>133</v>
      </c>
      <c r="L33" s="7" t="s">
        <v>5</v>
      </c>
      <c r="M33" s="6" t="s">
        <v>4</v>
      </c>
      <c r="N33" s="6" t="s">
        <v>31</v>
      </c>
      <c r="O33" s="6" t="s">
        <v>29</v>
      </c>
      <c r="P33" s="6" t="s">
        <v>29</v>
      </c>
      <c r="Q33" s="6" t="s">
        <v>29</v>
      </c>
      <c r="R33" s="6" t="s">
        <v>3</v>
      </c>
      <c r="S33" s="7" t="s">
        <v>132</v>
      </c>
      <c r="T33" s="8">
        <v>44893</v>
      </c>
      <c r="U33" s="7"/>
      <c r="V33" s="7" t="s">
        <v>125</v>
      </c>
      <c r="W33" s="30">
        <v>1280000</v>
      </c>
      <c r="X33" s="30">
        <f>0.75*Table9[[#This Row],[Total Project Cost]]</f>
        <v>960000</v>
      </c>
      <c r="Y33" s="30">
        <f>0.25*Table9[[#This Row],[Total Project Cost]]</f>
        <v>320000</v>
      </c>
      <c r="Z33" s="30">
        <f>0.05*Table9[[#This Row],[Total Project Cost]]</f>
        <v>64000</v>
      </c>
      <c r="AA33" s="34" t="s">
        <v>131</v>
      </c>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row>
    <row r="34" spans="1:58" s="36" customFormat="1" ht="16.2" customHeight="1" x14ac:dyDescent="0.55000000000000004">
      <c r="A34" s="32"/>
      <c r="B34" s="32"/>
      <c r="C34" s="32">
        <v>20</v>
      </c>
      <c r="D34" s="32" t="s">
        <v>254</v>
      </c>
      <c r="E34" s="7" t="s">
        <v>11</v>
      </c>
      <c r="F34" s="11" t="s">
        <v>284</v>
      </c>
      <c r="G34" s="7" t="s">
        <v>161</v>
      </c>
      <c r="H34" s="7" t="s">
        <v>17</v>
      </c>
      <c r="I34" s="7" t="s">
        <v>113</v>
      </c>
      <c r="J34" s="44" t="s">
        <v>160</v>
      </c>
      <c r="K34" s="7" t="s">
        <v>159</v>
      </c>
      <c r="L34" s="7" t="s">
        <v>5</v>
      </c>
      <c r="M34" s="6" t="s">
        <v>4</v>
      </c>
      <c r="N34" s="6" t="s">
        <v>4</v>
      </c>
      <c r="O34" s="6" t="s">
        <v>4</v>
      </c>
      <c r="P34" s="6" t="s">
        <v>4</v>
      </c>
      <c r="Q34" s="6" t="s">
        <v>4</v>
      </c>
      <c r="R34" s="6" t="s">
        <v>3</v>
      </c>
      <c r="S34" s="7" t="s">
        <v>158</v>
      </c>
      <c r="T34" s="8">
        <v>45213</v>
      </c>
      <c r="U34" s="7"/>
      <c r="V34" s="7" t="s">
        <v>125</v>
      </c>
      <c r="W34" s="30">
        <v>2480000</v>
      </c>
      <c r="X34" s="30">
        <f>0.75*Table9[[#This Row],[Total Project Cost]]</f>
        <v>1860000</v>
      </c>
      <c r="Y34" s="30">
        <f>0.25*Table9[[#This Row],[Total Project Cost]]</f>
        <v>620000</v>
      </c>
      <c r="Z34" s="30">
        <f>0.05*Table9[[#This Row],[Total Project Cost]]</f>
        <v>124000</v>
      </c>
      <c r="AA34" s="34" t="s">
        <v>285</v>
      </c>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row>
    <row r="35" spans="1:58" s="36" customFormat="1" ht="16.2" customHeight="1" x14ac:dyDescent="0.55000000000000004">
      <c r="A35" s="32"/>
      <c r="B35" s="32">
        <v>9</v>
      </c>
      <c r="C35" s="32">
        <v>20.3</v>
      </c>
      <c r="D35" s="32" t="s">
        <v>254</v>
      </c>
      <c r="E35" s="7" t="s">
        <v>11</v>
      </c>
      <c r="F35" s="11" t="s">
        <v>289</v>
      </c>
      <c r="G35" s="107" t="s">
        <v>157</v>
      </c>
      <c r="H35" s="7" t="s">
        <v>17</v>
      </c>
      <c r="I35" s="7" t="s">
        <v>25</v>
      </c>
      <c r="J35" s="44" t="s">
        <v>156</v>
      </c>
      <c r="K35" s="7" t="s">
        <v>155</v>
      </c>
      <c r="L35" s="7" t="s">
        <v>5</v>
      </c>
      <c r="M35" s="6" t="s">
        <v>4</v>
      </c>
      <c r="N35" s="6" t="s">
        <v>4</v>
      </c>
      <c r="O35" s="6" t="s">
        <v>4</v>
      </c>
      <c r="P35" s="6" t="s">
        <v>4</v>
      </c>
      <c r="Q35" s="6" t="s">
        <v>4</v>
      </c>
      <c r="R35" s="6" t="s">
        <v>3</v>
      </c>
      <c r="S35" s="7" t="s">
        <v>132</v>
      </c>
      <c r="T35" s="8">
        <v>44893</v>
      </c>
      <c r="U35" s="7"/>
      <c r="V35" s="7" t="s">
        <v>125</v>
      </c>
      <c r="W35" s="30">
        <v>50000000</v>
      </c>
      <c r="X35" s="30">
        <f>0.75*Table9[[#This Row],[Total Project Cost]]</f>
        <v>37500000</v>
      </c>
      <c r="Y35" s="30">
        <f>0.25*Table9[[#This Row],[Total Project Cost]]</f>
        <v>12500000</v>
      </c>
      <c r="Z35" s="30">
        <f>0.05*Table9[[#This Row],[Total Project Cost]]</f>
        <v>2500000</v>
      </c>
      <c r="AA35" s="34" t="s">
        <v>154</v>
      </c>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row>
    <row r="36" spans="1:58" s="36" customFormat="1" ht="16.2" customHeight="1" x14ac:dyDescent="0.55000000000000004">
      <c r="A36" s="32"/>
      <c r="B36" s="32"/>
      <c r="C36" s="32">
        <v>20.6</v>
      </c>
      <c r="D36" s="32" t="s">
        <v>264</v>
      </c>
      <c r="E36" s="7" t="s">
        <v>11</v>
      </c>
      <c r="F36" s="11" t="s">
        <v>282</v>
      </c>
      <c r="G36" s="7" t="s">
        <v>77</v>
      </c>
      <c r="H36" s="7" t="s">
        <v>26</v>
      </c>
      <c r="I36" s="7" t="s">
        <v>55</v>
      </c>
      <c r="J36" s="44" t="s">
        <v>76</v>
      </c>
      <c r="K36" s="7" t="s">
        <v>162</v>
      </c>
      <c r="L36" s="7" t="s">
        <v>5</v>
      </c>
      <c r="M36" s="6" t="s">
        <v>4</v>
      </c>
      <c r="N36" s="6" t="s">
        <v>4</v>
      </c>
      <c r="O36" s="6" t="s">
        <v>4</v>
      </c>
      <c r="P36" s="6" t="s">
        <v>4</v>
      </c>
      <c r="Q36" s="6" t="s">
        <v>4</v>
      </c>
      <c r="R36" s="6" t="s">
        <v>3</v>
      </c>
      <c r="S36" s="7" t="s">
        <v>20</v>
      </c>
      <c r="T36" s="8">
        <v>45923</v>
      </c>
      <c r="U36" s="7"/>
      <c r="V36" s="7" t="s">
        <v>125</v>
      </c>
      <c r="W36" s="30">
        <v>2000000</v>
      </c>
      <c r="X36" s="30">
        <f>0.75*Table9[[#This Row],[Total Project Cost]]</f>
        <v>1500000</v>
      </c>
      <c r="Y36" s="30">
        <f>0.25*Table9[[#This Row],[Total Project Cost]]</f>
        <v>500000</v>
      </c>
      <c r="Z36" s="30">
        <f>0.05*Table9[[#This Row],[Total Project Cost]]</f>
        <v>100000</v>
      </c>
      <c r="AA36" s="34" t="s">
        <v>231</v>
      </c>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row>
    <row r="37" spans="1:58" s="36" customFormat="1" ht="16.2" customHeight="1" x14ac:dyDescent="0.55000000000000004">
      <c r="A37" s="32"/>
      <c r="B37" s="32">
        <v>8</v>
      </c>
      <c r="C37" s="32">
        <v>23.2</v>
      </c>
      <c r="D37" s="32" t="s">
        <v>267</v>
      </c>
      <c r="E37" s="7" t="s">
        <v>11</v>
      </c>
      <c r="F37" s="11" t="s">
        <v>288</v>
      </c>
      <c r="G37" s="7" t="s">
        <v>169</v>
      </c>
      <c r="H37" s="7" t="s">
        <v>17</v>
      </c>
      <c r="I37" s="7" t="s">
        <v>55</v>
      </c>
      <c r="J37" s="44" t="s">
        <v>168</v>
      </c>
      <c r="K37" s="44" t="s">
        <v>167</v>
      </c>
      <c r="L37" s="7" t="s">
        <v>5</v>
      </c>
      <c r="M37" s="6" t="s">
        <v>4</v>
      </c>
      <c r="N37" s="6" t="s">
        <v>4</v>
      </c>
      <c r="O37" s="6" t="s">
        <v>4</v>
      </c>
      <c r="P37" s="6" t="s">
        <v>4</v>
      </c>
      <c r="Q37" s="6" t="s">
        <v>4</v>
      </c>
      <c r="R37" s="6" t="s">
        <v>3</v>
      </c>
      <c r="S37" s="7" t="s">
        <v>70</v>
      </c>
      <c r="T37" s="8">
        <v>44789</v>
      </c>
      <c r="U37" s="8"/>
      <c r="V37" s="8" t="s">
        <v>125</v>
      </c>
      <c r="W37" s="30">
        <v>19500000</v>
      </c>
      <c r="X37" s="30">
        <f>0.75*Table9[[#This Row],[Total Project Cost]]</f>
        <v>14625000</v>
      </c>
      <c r="Y37" s="30">
        <f>0.25*Table9[[#This Row],[Total Project Cost]]</f>
        <v>4875000</v>
      </c>
      <c r="Z37" s="30">
        <f>0.05*Table9[[#This Row],[Total Project Cost]]</f>
        <v>975000</v>
      </c>
      <c r="AA37" s="34" t="s">
        <v>166</v>
      </c>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row>
    <row r="38" spans="1:58" s="36" customFormat="1" ht="16.2" customHeight="1" x14ac:dyDescent="0.55000000000000004">
      <c r="A38" s="32"/>
      <c r="B38" s="32">
        <v>4</v>
      </c>
      <c r="C38" s="32">
        <v>23.4</v>
      </c>
      <c r="D38" s="32" t="s">
        <v>266</v>
      </c>
      <c r="E38" s="7" t="s">
        <v>11</v>
      </c>
      <c r="F38" s="11" t="s">
        <v>265</v>
      </c>
      <c r="G38" s="7" t="s">
        <v>143</v>
      </c>
      <c r="H38" s="7" t="s">
        <v>9</v>
      </c>
      <c r="I38" s="7" t="s">
        <v>8</v>
      </c>
      <c r="J38" s="44" t="s">
        <v>142</v>
      </c>
      <c r="K38" s="7" t="s">
        <v>141</v>
      </c>
      <c r="L38" s="7" t="s">
        <v>5</v>
      </c>
      <c r="M38" s="6" t="s">
        <v>4</v>
      </c>
      <c r="N38" s="6" t="s">
        <v>30</v>
      </c>
      <c r="O38" s="6" t="s">
        <v>30</v>
      </c>
      <c r="P38" s="6" t="s">
        <v>30</v>
      </c>
      <c r="Q38" s="6" t="s">
        <v>30</v>
      </c>
      <c r="R38" s="6" t="s">
        <v>3</v>
      </c>
      <c r="S38" s="7" t="s">
        <v>2</v>
      </c>
      <c r="T38" s="8">
        <v>45109</v>
      </c>
      <c r="U38" s="7"/>
      <c r="V38" s="7" t="s">
        <v>125</v>
      </c>
      <c r="W38" s="30">
        <v>6028000</v>
      </c>
      <c r="X38" s="30">
        <f>0.75*Table9[[#This Row],[Total Project Cost]]</f>
        <v>4521000</v>
      </c>
      <c r="Y38" s="30">
        <f>0.25*Table9[[#This Row],[Total Project Cost]]</f>
        <v>1507000</v>
      </c>
      <c r="Z38" s="30">
        <f>0.05*Table9[[#This Row],[Total Project Cost]]</f>
        <v>301400</v>
      </c>
      <c r="AA38" s="34" t="s">
        <v>140</v>
      </c>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row>
    <row r="39" spans="1:58" s="36" customFormat="1" ht="16.2" customHeight="1" x14ac:dyDescent="0.55000000000000004">
      <c r="A39" s="32"/>
      <c r="B39" s="32">
        <v>3</v>
      </c>
      <c r="C39" s="32">
        <v>23.5</v>
      </c>
      <c r="D39" s="32" t="s">
        <v>266</v>
      </c>
      <c r="E39" s="7" t="s">
        <v>11</v>
      </c>
      <c r="F39" s="11" t="s">
        <v>262</v>
      </c>
      <c r="G39" s="7" t="s">
        <v>157</v>
      </c>
      <c r="H39" s="7" t="s">
        <v>17</v>
      </c>
      <c r="I39" s="7" t="s">
        <v>25</v>
      </c>
      <c r="J39" s="44" t="s">
        <v>165</v>
      </c>
      <c r="K39" s="7" t="s">
        <v>164</v>
      </c>
      <c r="L39" s="7" t="s">
        <v>5</v>
      </c>
      <c r="M39" s="6" t="s">
        <v>4</v>
      </c>
      <c r="N39" s="6" t="s">
        <v>4</v>
      </c>
      <c r="O39" s="6" t="s">
        <v>4</v>
      </c>
      <c r="P39" s="6" t="s">
        <v>4</v>
      </c>
      <c r="Q39" s="6" t="s">
        <v>4</v>
      </c>
      <c r="R39" s="6" t="s">
        <v>3</v>
      </c>
      <c r="S39" s="7" t="s">
        <v>132</v>
      </c>
      <c r="T39" s="8">
        <v>44893</v>
      </c>
      <c r="U39" s="7"/>
      <c r="V39" s="7" t="s">
        <v>125</v>
      </c>
      <c r="W39" s="30">
        <v>13552000</v>
      </c>
      <c r="X39" s="30">
        <f>0.75*Table9[[#This Row],[Total Project Cost]]</f>
        <v>10164000</v>
      </c>
      <c r="Y39" s="30">
        <f>0.25*Table9[[#This Row],[Total Project Cost]]</f>
        <v>3388000</v>
      </c>
      <c r="Z39" s="30">
        <f>0.05*Table9[[#This Row],[Total Project Cost]]</f>
        <v>677600</v>
      </c>
      <c r="AA39" s="34" t="s">
        <v>163</v>
      </c>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row>
    <row r="40" spans="1:58" s="36" customFormat="1" ht="16.2" customHeight="1" x14ac:dyDescent="0.55000000000000004">
      <c r="A40" s="32"/>
      <c r="B40" s="32">
        <v>2</v>
      </c>
      <c r="C40" s="32">
        <v>27.74</v>
      </c>
      <c r="D40" s="32" t="s">
        <v>278</v>
      </c>
      <c r="E40" s="7" t="s">
        <v>11</v>
      </c>
      <c r="F40" s="11" t="s">
        <v>280</v>
      </c>
      <c r="G40" s="7" t="s">
        <v>68</v>
      </c>
      <c r="H40" s="7" t="s">
        <v>17</v>
      </c>
      <c r="I40" s="7" t="s">
        <v>67</v>
      </c>
      <c r="J40" s="44" t="s">
        <v>66</v>
      </c>
      <c r="K40" s="7" t="s">
        <v>153</v>
      </c>
      <c r="L40" s="7" t="s">
        <v>5</v>
      </c>
      <c r="M40" s="6" t="s">
        <v>4</v>
      </c>
      <c r="N40" s="6" t="s">
        <v>30</v>
      </c>
      <c r="O40" s="6" t="s">
        <v>30</v>
      </c>
      <c r="P40" s="6" t="s">
        <v>30</v>
      </c>
      <c r="Q40" s="6" t="s">
        <v>30</v>
      </c>
      <c r="R40" s="6" t="s">
        <v>3</v>
      </c>
      <c r="S40" s="7" t="s">
        <v>63</v>
      </c>
      <c r="T40" s="8">
        <v>45238</v>
      </c>
      <c r="U40" s="7"/>
      <c r="V40" s="7" t="s">
        <v>125</v>
      </c>
      <c r="W40" s="30">
        <v>26300000</v>
      </c>
      <c r="X40" s="30">
        <f>0.75*Table9[[#This Row],[Total Project Cost]]</f>
        <v>19725000</v>
      </c>
      <c r="Y40" s="30">
        <f>0.25*Table9[[#This Row],[Total Project Cost]]</f>
        <v>6575000</v>
      </c>
      <c r="Z40" s="30">
        <f>0.05*Table9[[#This Row],[Total Project Cost]]</f>
        <v>1315000</v>
      </c>
      <c r="AA40" s="34" t="s">
        <v>152</v>
      </c>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row>
    <row r="41" spans="1:58" s="36" customFormat="1" ht="16.2" customHeight="1" thickBot="1" x14ac:dyDescent="0.6">
      <c r="A41" s="46"/>
      <c r="B41" s="32">
        <v>1</v>
      </c>
      <c r="C41" s="46">
        <v>29.2</v>
      </c>
      <c r="D41" s="46" t="s">
        <v>278</v>
      </c>
      <c r="E41" s="47" t="s">
        <v>11</v>
      </c>
      <c r="F41" s="174" t="s">
        <v>263</v>
      </c>
      <c r="G41" s="47" t="s">
        <v>68</v>
      </c>
      <c r="H41" s="47" t="s">
        <v>17</v>
      </c>
      <c r="I41" s="47" t="s">
        <v>67</v>
      </c>
      <c r="J41" s="48" t="s">
        <v>66</v>
      </c>
      <c r="K41" s="47" t="s">
        <v>151</v>
      </c>
      <c r="L41" s="47" t="s">
        <v>5</v>
      </c>
      <c r="M41" s="49" t="s">
        <v>4</v>
      </c>
      <c r="N41" s="49" t="s">
        <v>64</v>
      </c>
      <c r="O41" s="49" t="s">
        <v>30</v>
      </c>
      <c r="P41" s="49" t="s">
        <v>30</v>
      </c>
      <c r="Q41" s="49" t="s">
        <v>30</v>
      </c>
      <c r="R41" s="49" t="s">
        <v>3</v>
      </c>
      <c r="S41" s="47" t="s">
        <v>63</v>
      </c>
      <c r="T41" s="50">
        <v>45238</v>
      </c>
      <c r="U41" s="47"/>
      <c r="V41" s="47" t="s">
        <v>125</v>
      </c>
      <c r="W41" s="51">
        <v>9000000</v>
      </c>
      <c r="X41" s="51">
        <f>0.75*Table9[[#This Row],[Total Project Cost]]</f>
        <v>6750000</v>
      </c>
      <c r="Y41" s="51">
        <f>0.25*Table9[[#This Row],[Total Project Cost]]</f>
        <v>2250000</v>
      </c>
      <c r="Z41" s="51">
        <f>0.05*Table9[[#This Row],[Total Project Cost]]</f>
        <v>450000</v>
      </c>
      <c r="AA41" s="94" t="s">
        <v>150</v>
      </c>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row>
    <row r="42" spans="1:58" s="33" customFormat="1" ht="15.3" thickBot="1" x14ac:dyDescent="0.55000000000000004">
      <c r="A42" s="52"/>
      <c r="B42" s="129"/>
      <c r="C42" s="129"/>
      <c r="D42" s="129"/>
      <c r="E42" s="53"/>
      <c r="F42" s="175"/>
      <c r="G42" s="53"/>
      <c r="H42" s="53"/>
      <c r="I42" s="53"/>
      <c r="J42" s="53"/>
      <c r="K42" s="53"/>
      <c r="L42" s="53"/>
      <c r="M42" s="53"/>
      <c r="N42" s="53"/>
      <c r="O42" s="53"/>
      <c r="P42" s="53"/>
      <c r="Q42" s="53"/>
      <c r="R42" s="53"/>
      <c r="S42" s="53"/>
      <c r="T42" s="55"/>
      <c r="U42" s="53"/>
      <c r="V42" s="53"/>
      <c r="W42" s="54">
        <f>SUM(W2:W41)</f>
        <v>191566137</v>
      </c>
      <c r="X42" s="54">
        <f>SUM(X2:X41)</f>
        <v>143473352.75</v>
      </c>
      <c r="Y42" s="54">
        <f>SUM(Y2:Y41)</f>
        <v>47891534.25</v>
      </c>
      <c r="Z42" s="54">
        <f>SUM(Z2:Z41)</f>
        <v>9567306.8499999996</v>
      </c>
      <c r="AA42" s="95"/>
    </row>
  </sheetData>
  <hyperlinks>
    <hyperlink ref="J9" r:id="rId1"/>
    <hyperlink ref="J37" r:id="rId2"/>
    <hyperlink ref="J18" r:id="rId3"/>
    <hyperlink ref="J21" r:id="rId4"/>
    <hyperlink ref="J26" r:id="rId5"/>
    <hyperlink ref="J24" r:id="rId6"/>
    <hyperlink ref="J8" r:id="rId7"/>
    <hyperlink ref="J11" r:id="rId8"/>
    <hyperlink ref="J7" r:id="rId9"/>
    <hyperlink ref="J5" r:id="rId10"/>
    <hyperlink ref="J6" r:id="rId11"/>
    <hyperlink ref="J39" r:id="rId12"/>
    <hyperlink ref="J13" r:id="rId13"/>
    <hyperlink ref="J15" r:id="rId14"/>
    <hyperlink ref="J36" r:id="rId15"/>
    <hyperlink ref="J12" r:id="rId16"/>
    <hyperlink ref="J34" r:id="rId17"/>
    <hyperlink ref="J19" r:id="rId18"/>
    <hyperlink ref="J35" r:id="rId19"/>
    <hyperlink ref="J40" r:id="rId20"/>
    <hyperlink ref="J41" r:id="rId21"/>
    <hyperlink ref="J22" r:id="rId22"/>
    <hyperlink ref="J29" r:id="rId23"/>
    <hyperlink ref="J23" r:id="rId24"/>
    <hyperlink ref="J25" r:id="rId25"/>
    <hyperlink ref="J10" r:id="rId26"/>
    <hyperlink ref="J32" r:id="rId27"/>
    <hyperlink ref="J38" r:id="rId28"/>
    <hyperlink ref="J27" r:id="rId29"/>
    <hyperlink ref="J17" r:id="rId30"/>
    <hyperlink ref="J30" r:id="rId31"/>
    <hyperlink ref="J20" r:id="rId32"/>
    <hyperlink ref="J28" r:id="rId33"/>
    <hyperlink ref="J2" r:id="rId34"/>
    <hyperlink ref="J3" r:id="rId35"/>
    <hyperlink ref="J14" r:id="rId36"/>
    <hyperlink ref="J33" r:id="rId37"/>
    <hyperlink ref="J16" r:id="rId38"/>
    <hyperlink ref="J4" r:id="rId39"/>
    <hyperlink ref="J31" r:id="rId40"/>
  </hyperlinks>
  <pageMargins left="0.7" right="0.7" top="0.75" bottom="0.75" header="0.3" footer="0.3"/>
  <pageSetup orientation="portrait" r:id="rId41"/>
  <tableParts count="1">
    <tablePart r:id="rId4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zoomScaleNormal="100" workbookViewId="0">
      <selection activeCell="A17" sqref="A17:XFD17"/>
    </sheetView>
  </sheetViews>
  <sheetFormatPr defaultRowHeight="12.3" x14ac:dyDescent="0.55000000000000004"/>
  <cols>
    <col min="1" max="1" width="39.1015625" style="100" bestFit="1" customWidth="1"/>
    <col min="2" max="15" width="4.7890625" style="114" customWidth="1"/>
    <col min="16" max="16" width="5.41796875" style="114" customWidth="1"/>
    <col min="17" max="25" width="4.7890625" style="114" customWidth="1"/>
    <col min="26" max="26" width="4.3125" style="99" customWidth="1"/>
    <col min="27" max="56" width="4.3125" customWidth="1"/>
  </cols>
  <sheetData>
    <row r="1" spans="1:30" s="102" customFormat="1" ht="303.60000000000002" customHeight="1" thickBot="1" x14ac:dyDescent="0.45">
      <c r="A1" s="111" t="s">
        <v>250</v>
      </c>
      <c r="B1" s="103" t="s">
        <v>6</v>
      </c>
      <c r="C1" s="104" t="s">
        <v>107</v>
      </c>
      <c r="D1" s="103" t="s">
        <v>98</v>
      </c>
      <c r="E1" s="104" t="s">
        <v>96</v>
      </c>
      <c r="F1" s="103" t="s">
        <v>94</v>
      </c>
      <c r="G1" s="104" t="s">
        <v>88</v>
      </c>
      <c r="H1" s="103" t="s">
        <v>92</v>
      </c>
      <c r="I1" s="104" t="s">
        <v>59</v>
      </c>
      <c r="J1" s="103" t="s">
        <v>42</v>
      </c>
      <c r="K1" s="104" t="s">
        <v>82</v>
      </c>
      <c r="L1" s="103" t="s">
        <v>35</v>
      </c>
      <c r="M1" s="104" t="s">
        <v>48</v>
      </c>
      <c r="N1" s="105" t="s">
        <v>122</v>
      </c>
      <c r="O1" s="106" t="s">
        <v>119</v>
      </c>
      <c r="P1" s="103" t="s">
        <v>117</v>
      </c>
      <c r="Q1" s="104" t="s">
        <v>65</v>
      </c>
      <c r="R1" s="103" t="s">
        <v>101</v>
      </c>
      <c r="S1" s="104" t="s">
        <v>53</v>
      </c>
      <c r="T1" s="103" t="s">
        <v>79</v>
      </c>
      <c r="U1" s="104" t="s">
        <v>75</v>
      </c>
      <c r="V1" s="103" t="s">
        <v>23</v>
      </c>
      <c r="W1" s="104" t="s">
        <v>71</v>
      </c>
      <c r="X1" s="103" t="s">
        <v>32</v>
      </c>
      <c r="Y1" s="112" t="s">
        <v>14</v>
      </c>
      <c r="AD1" s="110"/>
    </row>
    <row r="2" spans="1:30" s="120" customFormat="1" ht="49.2" x14ac:dyDescent="0.55000000000000004">
      <c r="A2" s="152" t="s">
        <v>245</v>
      </c>
      <c r="B2" s="117">
        <v>1</v>
      </c>
      <c r="C2" s="117">
        <v>3</v>
      </c>
      <c r="D2" s="117">
        <v>0</v>
      </c>
      <c r="E2" s="117">
        <v>0</v>
      </c>
      <c r="F2" s="117">
        <v>0</v>
      </c>
      <c r="G2" s="117">
        <v>0</v>
      </c>
      <c r="H2" s="117">
        <v>0</v>
      </c>
      <c r="I2" s="117">
        <v>3</v>
      </c>
      <c r="J2" s="117">
        <v>1</v>
      </c>
      <c r="K2" s="117">
        <v>1</v>
      </c>
      <c r="L2" s="117">
        <v>2</v>
      </c>
      <c r="M2" s="117">
        <v>2</v>
      </c>
      <c r="N2" s="117">
        <v>1</v>
      </c>
      <c r="O2" s="117">
        <v>2</v>
      </c>
      <c r="P2" s="117">
        <v>2</v>
      </c>
      <c r="Q2" s="117">
        <v>1</v>
      </c>
      <c r="R2" s="117">
        <v>2</v>
      </c>
      <c r="S2" s="117">
        <v>2</v>
      </c>
      <c r="T2" s="117">
        <v>1</v>
      </c>
      <c r="U2" s="117">
        <v>1</v>
      </c>
      <c r="V2" s="117">
        <v>0</v>
      </c>
      <c r="W2" s="117">
        <v>1</v>
      </c>
      <c r="X2" s="117">
        <v>1</v>
      </c>
      <c r="Y2" s="153">
        <v>2</v>
      </c>
      <c r="Z2" s="119"/>
    </row>
    <row r="3" spans="1:30" s="120" customFormat="1" ht="24.6" x14ac:dyDescent="0.55000000000000004">
      <c r="A3" s="154" t="s">
        <v>246</v>
      </c>
      <c r="B3" s="122">
        <v>0</v>
      </c>
      <c r="C3" s="122">
        <v>3</v>
      </c>
      <c r="D3" s="122">
        <v>0</v>
      </c>
      <c r="E3" s="122">
        <v>0</v>
      </c>
      <c r="F3" s="122">
        <v>0</v>
      </c>
      <c r="G3" s="122">
        <v>0</v>
      </c>
      <c r="H3" s="122">
        <v>0</v>
      </c>
      <c r="I3" s="122">
        <v>3</v>
      </c>
      <c r="J3" s="122">
        <v>0</v>
      </c>
      <c r="K3" s="122">
        <v>1</v>
      </c>
      <c r="L3" s="122">
        <v>2</v>
      </c>
      <c r="M3" s="122">
        <v>2</v>
      </c>
      <c r="N3" s="122">
        <v>0</v>
      </c>
      <c r="O3" s="122">
        <v>1</v>
      </c>
      <c r="P3" s="122">
        <v>1</v>
      </c>
      <c r="Q3" s="122">
        <v>1</v>
      </c>
      <c r="R3" s="122">
        <v>3</v>
      </c>
      <c r="S3" s="122">
        <v>3</v>
      </c>
      <c r="T3" s="122">
        <v>1</v>
      </c>
      <c r="U3" s="122">
        <v>1</v>
      </c>
      <c r="V3" s="122">
        <v>1</v>
      </c>
      <c r="W3" s="122">
        <v>2</v>
      </c>
      <c r="X3" s="122">
        <v>1</v>
      </c>
      <c r="Y3" s="155">
        <v>3</v>
      </c>
      <c r="Z3" s="119"/>
    </row>
    <row r="4" spans="1:30" s="120" customFormat="1" ht="49.2" x14ac:dyDescent="0.55000000000000004">
      <c r="A4" s="154" t="s">
        <v>247</v>
      </c>
      <c r="B4" s="122">
        <v>1</v>
      </c>
      <c r="C4" s="122">
        <v>3</v>
      </c>
      <c r="D4" s="122">
        <v>1</v>
      </c>
      <c r="E4" s="122">
        <v>1</v>
      </c>
      <c r="F4" s="122">
        <v>1</v>
      </c>
      <c r="G4" s="122">
        <v>1</v>
      </c>
      <c r="H4" s="122">
        <v>1</v>
      </c>
      <c r="I4" s="122">
        <v>3</v>
      </c>
      <c r="J4" s="122">
        <v>1</v>
      </c>
      <c r="K4" s="122">
        <v>0</v>
      </c>
      <c r="L4" s="122">
        <v>3</v>
      </c>
      <c r="M4" s="122">
        <v>3</v>
      </c>
      <c r="N4" s="122">
        <v>1</v>
      </c>
      <c r="O4" s="122">
        <v>1</v>
      </c>
      <c r="P4" s="122">
        <v>2</v>
      </c>
      <c r="Q4" s="122">
        <v>2</v>
      </c>
      <c r="R4" s="122">
        <v>3</v>
      </c>
      <c r="S4" s="122">
        <v>3</v>
      </c>
      <c r="T4" s="122">
        <v>1</v>
      </c>
      <c r="U4" s="122">
        <v>1</v>
      </c>
      <c r="V4" s="122">
        <v>0</v>
      </c>
      <c r="W4" s="122">
        <v>2</v>
      </c>
      <c r="X4" s="122">
        <v>1</v>
      </c>
      <c r="Y4" s="155">
        <v>3</v>
      </c>
      <c r="Z4" s="119"/>
    </row>
    <row r="5" spans="1:30" s="120" customFormat="1" ht="36.9" x14ac:dyDescent="0.55000000000000004">
      <c r="A5" s="154" t="s">
        <v>248</v>
      </c>
      <c r="B5" s="122">
        <v>2</v>
      </c>
      <c r="C5" s="122">
        <v>2</v>
      </c>
      <c r="D5" s="122">
        <v>0</v>
      </c>
      <c r="E5" s="122">
        <v>2</v>
      </c>
      <c r="F5" s="122">
        <v>0</v>
      </c>
      <c r="G5" s="122">
        <v>0</v>
      </c>
      <c r="H5" s="122">
        <v>2</v>
      </c>
      <c r="I5" s="122">
        <v>3</v>
      </c>
      <c r="J5" s="122">
        <v>1</v>
      </c>
      <c r="K5" s="122">
        <v>1</v>
      </c>
      <c r="L5" s="122">
        <v>3</v>
      </c>
      <c r="M5" s="122">
        <v>3</v>
      </c>
      <c r="N5" s="122">
        <v>1</v>
      </c>
      <c r="O5" s="122">
        <v>1</v>
      </c>
      <c r="P5" s="122">
        <v>3</v>
      </c>
      <c r="Q5" s="122">
        <v>2</v>
      </c>
      <c r="R5" s="122">
        <v>3</v>
      </c>
      <c r="S5" s="122">
        <v>3</v>
      </c>
      <c r="T5" s="122">
        <v>3</v>
      </c>
      <c r="U5" s="122">
        <v>3</v>
      </c>
      <c r="V5" s="122">
        <v>2</v>
      </c>
      <c r="W5" s="122">
        <v>2</v>
      </c>
      <c r="X5" s="122">
        <v>2</v>
      </c>
      <c r="Y5" s="155">
        <v>3</v>
      </c>
      <c r="Z5" s="119"/>
    </row>
    <row r="6" spans="1:30" s="120" customFormat="1" ht="36.9" x14ac:dyDescent="0.55000000000000004">
      <c r="A6" s="154" t="s">
        <v>249</v>
      </c>
      <c r="B6" s="122">
        <v>0</v>
      </c>
      <c r="C6" s="122">
        <v>2</v>
      </c>
      <c r="D6" s="122">
        <v>0</v>
      </c>
      <c r="E6" s="122">
        <v>2</v>
      </c>
      <c r="F6" s="122">
        <v>0</v>
      </c>
      <c r="G6" s="122">
        <v>0</v>
      </c>
      <c r="H6" s="122">
        <v>2</v>
      </c>
      <c r="I6" s="122">
        <v>3</v>
      </c>
      <c r="J6" s="122">
        <v>0</v>
      </c>
      <c r="K6" s="122">
        <v>0</v>
      </c>
      <c r="L6" s="122">
        <v>3</v>
      </c>
      <c r="M6" s="122">
        <v>3</v>
      </c>
      <c r="N6" s="122">
        <v>0</v>
      </c>
      <c r="O6" s="122">
        <v>0</v>
      </c>
      <c r="P6" s="122">
        <v>2</v>
      </c>
      <c r="Q6" s="122">
        <v>2</v>
      </c>
      <c r="R6" s="122">
        <v>2</v>
      </c>
      <c r="S6" s="122">
        <v>2</v>
      </c>
      <c r="T6" s="122">
        <v>0</v>
      </c>
      <c r="U6" s="122">
        <v>0</v>
      </c>
      <c r="V6" s="122">
        <v>0</v>
      </c>
      <c r="W6" s="122">
        <v>0</v>
      </c>
      <c r="X6" s="122">
        <v>0</v>
      </c>
      <c r="Y6" s="155">
        <v>1</v>
      </c>
      <c r="Z6" s="119"/>
    </row>
    <row r="7" spans="1:30" s="127" customFormat="1" ht="14.4" x14ac:dyDescent="0.55000000000000004">
      <c r="A7" s="124" t="s">
        <v>251</v>
      </c>
      <c r="B7" s="125">
        <f>SUM(B2:B6)</f>
        <v>4</v>
      </c>
      <c r="C7" s="125">
        <f t="shared" ref="C7:Y7" si="0">SUM(C2:C6)</f>
        <v>13</v>
      </c>
      <c r="D7" s="125">
        <f t="shared" si="0"/>
        <v>1</v>
      </c>
      <c r="E7" s="125">
        <f t="shared" si="0"/>
        <v>5</v>
      </c>
      <c r="F7" s="125">
        <f t="shared" si="0"/>
        <v>1</v>
      </c>
      <c r="G7" s="125">
        <f t="shared" si="0"/>
        <v>1</v>
      </c>
      <c r="H7" s="125">
        <f t="shared" si="0"/>
        <v>5</v>
      </c>
      <c r="I7" s="125">
        <f t="shared" si="0"/>
        <v>15</v>
      </c>
      <c r="J7" s="125">
        <f t="shared" si="0"/>
        <v>3</v>
      </c>
      <c r="K7" s="125">
        <f t="shared" si="0"/>
        <v>3</v>
      </c>
      <c r="L7" s="125">
        <f t="shared" si="0"/>
        <v>13</v>
      </c>
      <c r="M7" s="125">
        <f t="shared" si="0"/>
        <v>13</v>
      </c>
      <c r="N7" s="125">
        <f t="shared" si="0"/>
        <v>3</v>
      </c>
      <c r="O7" s="125">
        <f t="shared" si="0"/>
        <v>5</v>
      </c>
      <c r="P7" s="125">
        <f t="shared" si="0"/>
        <v>10</v>
      </c>
      <c r="Q7" s="125">
        <f t="shared" si="0"/>
        <v>8</v>
      </c>
      <c r="R7" s="125">
        <f t="shared" si="0"/>
        <v>13</v>
      </c>
      <c r="S7" s="125">
        <f t="shared" si="0"/>
        <v>13</v>
      </c>
      <c r="T7" s="125">
        <f t="shared" si="0"/>
        <v>6</v>
      </c>
      <c r="U7" s="125">
        <f t="shared" si="0"/>
        <v>6</v>
      </c>
      <c r="V7" s="125">
        <f t="shared" si="0"/>
        <v>3</v>
      </c>
      <c r="W7" s="125">
        <f t="shared" si="0"/>
        <v>7</v>
      </c>
      <c r="X7" s="125">
        <f t="shared" si="0"/>
        <v>5</v>
      </c>
      <c r="Y7" s="156">
        <f t="shared" si="0"/>
        <v>12</v>
      </c>
      <c r="Z7" s="126"/>
    </row>
    <row r="8" spans="1:30" s="20" customFormat="1" ht="14.7" thickBot="1" x14ac:dyDescent="0.6">
      <c r="A8" s="198" t="s">
        <v>258</v>
      </c>
      <c r="B8" s="199"/>
      <c r="C8" s="199"/>
      <c r="D8" s="199"/>
      <c r="E8" s="199"/>
      <c r="F8" s="199"/>
      <c r="G8" s="199"/>
      <c r="H8" s="199"/>
      <c r="I8" s="199"/>
      <c r="J8" s="199"/>
      <c r="K8" s="199"/>
      <c r="L8" s="199"/>
      <c r="M8" s="199"/>
      <c r="N8" s="199"/>
      <c r="O8" s="199"/>
      <c r="P8" s="199"/>
      <c r="Q8" s="199"/>
      <c r="R8" s="199"/>
      <c r="S8" s="199"/>
      <c r="T8" s="199"/>
      <c r="U8" s="199"/>
      <c r="V8" s="199"/>
      <c r="W8" s="199"/>
      <c r="X8" s="199"/>
      <c r="Y8" s="199"/>
      <c r="Z8" s="109"/>
    </row>
    <row r="9" spans="1:30" s="120" customFormat="1" ht="49.2" x14ac:dyDescent="0.55000000000000004">
      <c r="A9" s="160" t="s">
        <v>245</v>
      </c>
      <c r="B9" s="118">
        <v>2</v>
      </c>
      <c r="C9" s="118">
        <v>2.29</v>
      </c>
      <c r="D9" s="118">
        <v>1.8</v>
      </c>
      <c r="E9" s="118">
        <v>1.2</v>
      </c>
      <c r="F9" s="118">
        <v>1.2</v>
      </c>
      <c r="G9" s="118">
        <v>0.8</v>
      </c>
      <c r="H9" s="118">
        <v>1.33</v>
      </c>
      <c r="I9" s="118">
        <v>2.5</v>
      </c>
      <c r="J9" s="118">
        <v>1.8</v>
      </c>
      <c r="K9" s="118">
        <v>2.4</v>
      </c>
      <c r="L9" s="118">
        <v>2.2000000000000002</v>
      </c>
      <c r="M9" s="118">
        <v>2</v>
      </c>
      <c r="N9" s="118">
        <v>1.8</v>
      </c>
      <c r="O9" s="118">
        <v>2.2000000000000002</v>
      </c>
      <c r="P9" s="118">
        <v>0.86</v>
      </c>
      <c r="Q9" s="118">
        <v>2</v>
      </c>
      <c r="R9" s="118">
        <v>2.4</v>
      </c>
      <c r="S9" s="118">
        <v>2</v>
      </c>
      <c r="T9" s="118">
        <v>2.17</v>
      </c>
      <c r="U9" s="118">
        <v>2</v>
      </c>
      <c r="V9" s="118">
        <v>3</v>
      </c>
      <c r="W9" s="118">
        <v>2</v>
      </c>
      <c r="X9" s="118">
        <v>2.17</v>
      </c>
      <c r="Y9" s="130">
        <v>2.5</v>
      </c>
      <c r="Z9" s="119"/>
    </row>
    <row r="10" spans="1:30" s="120" customFormat="1" ht="24.6" x14ac:dyDescent="0.55000000000000004">
      <c r="A10" s="157" t="s">
        <v>246</v>
      </c>
      <c r="B10" s="122">
        <v>2</v>
      </c>
      <c r="C10" s="122">
        <v>2.6</v>
      </c>
      <c r="D10" s="122">
        <v>1.6</v>
      </c>
      <c r="E10" s="122">
        <v>1.4</v>
      </c>
      <c r="F10" s="122">
        <v>0.8</v>
      </c>
      <c r="G10" s="122">
        <v>0.6</v>
      </c>
      <c r="H10" s="122">
        <v>1.2</v>
      </c>
      <c r="I10" s="122">
        <v>2.8</v>
      </c>
      <c r="J10" s="122">
        <v>1.4</v>
      </c>
      <c r="K10" s="122">
        <v>1.8</v>
      </c>
      <c r="L10" s="122">
        <v>2.6</v>
      </c>
      <c r="M10" s="122">
        <v>2.6</v>
      </c>
      <c r="N10" s="122">
        <v>1.2</v>
      </c>
      <c r="O10" s="122">
        <v>2.4</v>
      </c>
      <c r="P10" s="122">
        <v>1.2</v>
      </c>
      <c r="Q10" s="122">
        <v>2.4</v>
      </c>
      <c r="R10" s="122">
        <v>2.2000000000000002</v>
      </c>
      <c r="S10" s="122">
        <v>2.2000000000000002</v>
      </c>
      <c r="T10" s="122">
        <v>2.4</v>
      </c>
      <c r="U10" s="122">
        <v>1.8</v>
      </c>
      <c r="V10" s="122">
        <v>3</v>
      </c>
      <c r="W10" s="122">
        <v>2.2000000000000002</v>
      </c>
      <c r="X10" s="122">
        <v>2.4</v>
      </c>
      <c r="Y10" s="158">
        <v>3</v>
      </c>
      <c r="Z10" s="119"/>
    </row>
    <row r="11" spans="1:30" s="120" customFormat="1" ht="49.2" x14ac:dyDescent="0.55000000000000004">
      <c r="A11" s="159" t="s">
        <v>247</v>
      </c>
      <c r="B11" s="123">
        <v>2</v>
      </c>
      <c r="C11" s="123">
        <v>2.6</v>
      </c>
      <c r="D11" s="123">
        <v>1</v>
      </c>
      <c r="E11" s="123">
        <v>1</v>
      </c>
      <c r="F11" s="123">
        <v>1</v>
      </c>
      <c r="G11" s="123">
        <v>0.6</v>
      </c>
      <c r="H11" s="123">
        <v>1.2</v>
      </c>
      <c r="I11" s="123">
        <v>2.6</v>
      </c>
      <c r="J11" s="123">
        <v>1.4</v>
      </c>
      <c r="K11" s="123">
        <v>1.8</v>
      </c>
      <c r="L11" s="123">
        <v>2.4</v>
      </c>
      <c r="M11" s="123">
        <v>2.4</v>
      </c>
      <c r="N11" s="123">
        <v>1.4</v>
      </c>
      <c r="O11" s="123">
        <v>2.4</v>
      </c>
      <c r="P11" s="123">
        <v>0.8</v>
      </c>
      <c r="Q11" s="123">
        <v>2.2000000000000002</v>
      </c>
      <c r="R11" s="123">
        <v>2.2000000000000002</v>
      </c>
      <c r="S11" s="123">
        <v>2</v>
      </c>
      <c r="T11" s="123">
        <v>2.4</v>
      </c>
      <c r="U11" s="123">
        <v>1.8</v>
      </c>
      <c r="V11" s="123">
        <v>3.2</v>
      </c>
      <c r="W11" s="123">
        <v>1.8</v>
      </c>
      <c r="X11" s="123">
        <v>2.2000000000000002</v>
      </c>
      <c r="Y11" s="131">
        <v>2.4</v>
      </c>
      <c r="Z11" s="119"/>
    </row>
    <row r="12" spans="1:30" s="120" customFormat="1" ht="36.9" x14ac:dyDescent="0.55000000000000004">
      <c r="A12" s="157" t="s">
        <v>248</v>
      </c>
      <c r="B12" s="122">
        <v>2</v>
      </c>
      <c r="C12" s="122">
        <v>2</v>
      </c>
      <c r="D12" s="122">
        <v>1.6</v>
      </c>
      <c r="E12" s="122">
        <v>1</v>
      </c>
      <c r="F12" s="122">
        <v>0.8</v>
      </c>
      <c r="G12" s="122">
        <v>0.6</v>
      </c>
      <c r="H12" s="122">
        <v>0.83</v>
      </c>
      <c r="I12" s="122">
        <v>2.6</v>
      </c>
      <c r="J12" s="122">
        <v>1.6</v>
      </c>
      <c r="K12" s="122">
        <v>1.6</v>
      </c>
      <c r="L12" s="122">
        <v>2.2000000000000002</v>
      </c>
      <c r="M12" s="122">
        <v>2.2000000000000002</v>
      </c>
      <c r="N12" s="122">
        <v>1.2</v>
      </c>
      <c r="O12" s="122">
        <v>2.8</v>
      </c>
      <c r="P12" s="122">
        <v>1.2</v>
      </c>
      <c r="Q12" s="122">
        <v>2.2000000000000002</v>
      </c>
      <c r="R12" s="122">
        <v>2.2000000000000002</v>
      </c>
      <c r="S12" s="122">
        <v>2</v>
      </c>
      <c r="T12" s="122">
        <v>1.83</v>
      </c>
      <c r="U12" s="122">
        <v>2</v>
      </c>
      <c r="V12" s="122">
        <v>3</v>
      </c>
      <c r="W12" s="122">
        <v>2.4</v>
      </c>
      <c r="X12" s="122">
        <v>2.2000000000000002</v>
      </c>
      <c r="Y12" s="158">
        <v>2.5</v>
      </c>
      <c r="Z12" s="119"/>
    </row>
    <row r="13" spans="1:30" s="120" customFormat="1" ht="36.9" x14ac:dyDescent="0.55000000000000004">
      <c r="A13" s="159" t="s">
        <v>249</v>
      </c>
      <c r="B13" s="123">
        <v>1.6</v>
      </c>
      <c r="C13" s="123">
        <v>2.2000000000000002</v>
      </c>
      <c r="D13" s="123">
        <v>1.6</v>
      </c>
      <c r="E13" s="123">
        <v>1.4</v>
      </c>
      <c r="F13" s="123">
        <v>1</v>
      </c>
      <c r="G13" s="123">
        <v>0.8</v>
      </c>
      <c r="H13" s="123">
        <v>1</v>
      </c>
      <c r="I13" s="123">
        <v>2.17</v>
      </c>
      <c r="J13" s="123">
        <v>1.6</v>
      </c>
      <c r="K13" s="123">
        <v>1.6</v>
      </c>
      <c r="L13" s="123">
        <v>2.4</v>
      </c>
      <c r="M13" s="123">
        <v>2.2000000000000002</v>
      </c>
      <c r="N13" s="123">
        <v>1.2</v>
      </c>
      <c r="O13" s="123">
        <v>2.6</v>
      </c>
      <c r="P13" s="123">
        <v>1.6</v>
      </c>
      <c r="Q13" s="123">
        <v>2.2000000000000002</v>
      </c>
      <c r="R13" s="123">
        <v>2</v>
      </c>
      <c r="S13" s="123">
        <v>1.8</v>
      </c>
      <c r="T13" s="123">
        <v>2</v>
      </c>
      <c r="U13" s="123">
        <v>1.6</v>
      </c>
      <c r="V13" s="123">
        <v>2.8</v>
      </c>
      <c r="W13" s="123">
        <v>2</v>
      </c>
      <c r="X13" s="123">
        <v>1.67</v>
      </c>
      <c r="Y13" s="131">
        <v>2.6</v>
      </c>
      <c r="Z13" s="119"/>
    </row>
    <row r="14" spans="1:30" s="127" customFormat="1" ht="14.7" thickBot="1" x14ac:dyDescent="0.6">
      <c r="A14" s="132" t="s">
        <v>251</v>
      </c>
      <c r="B14" s="133">
        <f>SUM(B9:B13)</f>
        <v>9.6</v>
      </c>
      <c r="C14" s="133">
        <f>SUM(C9:C13)</f>
        <v>11.690000000000001</v>
      </c>
      <c r="D14" s="133">
        <f t="shared" ref="D14:Y14" si="1">SUM(D9:D13)</f>
        <v>7.6</v>
      </c>
      <c r="E14" s="133">
        <f t="shared" si="1"/>
        <v>6</v>
      </c>
      <c r="F14" s="133">
        <f t="shared" si="1"/>
        <v>4.8</v>
      </c>
      <c r="G14" s="133">
        <f t="shared" si="1"/>
        <v>3.4000000000000004</v>
      </c>
      <c r="H14" s="133">
        <f t="shared" si="1"/>
        <v>5.5600000000000005</v>
      </c>
      <c r="I14" s="133">
        <f t="shared" si="1"/>
        <v>12.67</v>
      </c>
      <c r="J14" s="133">
        <f t="shared" si="1"/>
        <v>7.7999999999999989</v>
      </c>
      <c r="K14" s="133">
        <f t="shared" si="1"/>
        <v>9.1999999999999993</v>
      </c>
      <c r="L14" s="133">
        <f t="shared" si="1"/>
        <v>11.800000000000002</v>
      </c>
      <c r="M14" s="133">
        <f t="shared" si="1"/>
        <v>11.399999999999999</v>
      </c>
      <c r="N14" s="133">
        <f t="shared" si="1"/>
        <v>6.8000000000000007</v>
      </c>
      <c r="O14" s="133">
        <f t="shared" si="1"/>
        <v>12.4</v>
      </c>
      <c r="P14" s="133">
        <f t="shared" si="1"/>
        <v>5.66</v>
      </c>
      <c r="Q14" s="133">
        <f t="shared" si="1"/>
        <v>11</v>
      </c>
      <c r="R14" s="133">
        <f t="shared" si="1"/>
        <v>11</v>
      </c>
      <c r="S14" s="133">
        <f t="shared" si="1"/>
        <v>10</v>
      </c>
      <c r="T14" s="133">
        <f t="shared" si="1"/>
        <v>10.8</v>
      </c>
      <c r="U14" s="133">
        <f t="shared" si="1"/>
        <v>9.1999999999999993</v>
      </c>
      <c r="V14" s="133">
        <f t="shared" si="1"/>
        <v>15</v>
      </c>
      <c r="W14" s="133">
        <f t="shared" si="1"/>
        <v>10.4</v>
      </c>
      <c r="X14" s="133">
        <f t="shared" si="1"/>
        <v>10.64</v>
      </c>
      <c r="Y14" s="133">
        <f t="shared" si="1"/>
        <v>13</v>
      </c>
      <c r="Z14" s="126"/>
    </row>
    <row r="15" spans="1:30" s="20" customFormat="1" ht="14.7" thickBot="1" x14ac:dyDescent="0.6">
      <c r="A15" s="113"/>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09"/>
    </row>
    <row r="16" spans="1:30" s="151" customFormat="1" ht="14.7" thickBot="1" x14ac:dyDescent="0.6">
      <c r="A16" s="165" t="s">
        <v>259</v>
      </c>
      <c r="B16" s="166">
        <f>AVERAGE(B7,B14)</f>
        <v>6.8</v>
      </c>
      <c r="C16" s="166">
        <f t="shared" ref="C16:Y16" si="2">AVERAGE(C7,C14)</f>
        <v>12.345000000000001</v>
      </c>
      <c r="D16" s="166">
        <f t="shared" si="2"/>
        <v>4.3</v>
      </c>
      <c r="E16" s="166">
        <f t="shared" si="2"/>
        <v>5.5</v>
      </c>
      <c r="F16" s="166">
        <f t="shared" si="2"/>
        <v>2.9</v>
      </c>
      <c r="G16" s="166">
        <f t="shared" si="2"/>
        <v>2.2000000000000002</v>
      </c>
      <c r="H16" s="166">
        <f t="shared" si="2"/>
        <v>5.28</v>
      </c>
      <c r="I16" s="166">
        <f t="shared" si="2"/>
        <v>13.835000000000001</v>
      </c>
      <c r="J16" s="166">
        <f t="shared" si="2"/>
        <v>5.3999999999999995</v>
      </c>
      <c r="K16" s="166">
        <f t="shared" si="2"/>
        <v>6.1</v>
      </c>
      <c r="L16" s="166">
        <f t="shared" si="2"/>
        <v>12.400000000000002</v>
      </c>
      <c r="M16" s="166">
        <f t="shared" si="2"/>
        <v>12.2</v>
      </c>
      <c r="N16" s="166">
        <f t="shared" si="2"/>
        <v>4.9000000000000004</v>
      </c>
      <c r="O16" s="166">
        <f t="shared" si="2"/>
        <v>8.6999999999999993</v>
      </c>
      <c r="P16" s="166">
        <f t="shared" si="2"/>
        <v>7.83</v>
      </c>
      <c r="Q16" s="166">
        <f t="shared" si="2"/>
        <v>9.5</v>
      </c>
      <c r="R16" s="166">
        <f t="shared" si="2"/>
        <v>12</v>
      </c>
      <c r="S16" s="166">
        <f t="shared" si="2"/>
        <v>11.5</v>
      </c>
      <c r="T16" s="166">
        <f t="shared" si="2"/>
        <v>8.4</v>
      </c>
      <c r="U16" s="166">
        <f t="shared" si="2"/>
        <v>7.6</v>
      </c>
      <c r="V16" s="166">
        <f t="shared" si="2"/>
        <v>9</v>
      </c>
      <c r="W16" s="166">
        <f t="shared" si="2"/>
        <v>8.6999999999999993</v>
      </c>
      <c r="X16" s="166">
        <f t="shared" si="2"/>
        <v>7.82</v>
      </c>
      <c r="Y16" s="167">
        <f t="shared" si="2"/>
        <v>12.5</v>
      </c>
      <c r="Z16" s="150"/>
    </row>
    <row r="17" spans="1:26" s="171" customFormat="1" ht="15" x14ac:dyDescent="0.5">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3"/>
    </row>
    <row r="18" spans="1:26" s="20" customFormat="1" ht="14.4" x14ac:dyDescent="0.55000000000000004">
      <c r="A18" s="113"/>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09"/>
    </row>
    <row r="19" spans="1:26" s="20" customFormat="1" ht="14.4" x14ac:dyDescent="0.55000000000000004">
      <c r="A19" s="113"/>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09"/>
    </row>
    <row r="20" spans="1:26" s="20" customFormat="1" ht="14.4" x14ac:dyDescent="0.55000000000000004">
      <c r="A20" s="113"/>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09"/>
    </row>
    <row r="21" spans="1:26" s="20" customFormat="1" ht="14.4" x14ac:dyDescent="0.55000000000000004">
      <c r="A21" s="113"/>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09"/>
    </row>
    <row r="22" spans="1:26" s="20" customFormat="1" ht="14.4" x14ac:dyDescent="0.55000000000000004">
      <c r="A22" s="113"/>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09"/>
    </row>
    <row r="23" spans="1:26" s="20" customFormat="1" ht="14.4" x14ac:dyDescent="0.55000000000000004">
      <c r="A23" s="113"/>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09"/>
    </row>
    <row r="24" spans="1:26" s="20" customFormat="1" ht="14.4" x14ac:dyDescent="0.55000000000000004">
      <c r="A24" s="113"/>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09"/>
    </row>
    <row r="25" spans="1:26" s="20" customFormat="1" ht="14.4" x14ac:dyDescent="0.55000000000000004">
      <c r="A25" s="113"/>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09"/>
    </row>
    <row r="26" spans="1:26" s="20" customFormat="1" ht="14.4" x14ac:dyDescent="0.55000000000000004">
      <c r="A26" s="113"/>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09"/>
    </row>
    <row r="27" spans="1:26" s="20" customFormat="1" ht="14.4" x14ac:dyDescent="0.55000000000000004">
      <c r="A27" s="113"/>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09"/>
    </row>
    <row r="28" spans="1:26" s="20" customFormat="1" ht="14.4" x14ac:dyDescent="0.55000000000000004">
      <c r="A28" s="113"/>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09"/>
    </row>
    <row r="29" spans="1:26" s="20" customFormat="1" ht="14.4" x14ac:dyDescent="0.55000000000000004">
      <c r="A29" s="113"/>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09"/>
    </row>
    <row r="30" spans="1:26" s="20" customFormat="1" ht="14.4" x14ac:dyDescent="0.55000000000000004">
      <c r="A30" s="115"/>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09"/>
    </row>
  </sheetData>
  <mergeCells count="1">
    <mergeCell ref="A8:Y8"/>
  </mergeCells>
  <pageMargins left="0.7" right="0.7" top="0.75" bottom="0.75" header="0.3" footer="0.3"/>
  <pageSetup scale="52"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workbookViewId="0">
      <selection activeCell="W2" sqref="W2"/>
    </sheetView>
  </sheetViews>
  <sheetFormatPr defaultRowHeight="14.4" x14ac:dyDescent="0.55000000000000004"/>
  <cols>
    <col min="1" max="1" width="39.1015625" style="101" bestFit="1" customWidth="1"/>
    <col min="2" max="5" width="4.89453125" style="149" customWidth="1"/>
    <col min="6" max="6" width="8.20703125" style="149" bestFit="1" customWidth="1"/>
    <col min="7" max="13" width="4.89453125" style="149" customWidth="1"/>
    <col min="14" max="14" width="4.3125" style="99" customWidth="1"/>
    <col min="15" max="44" width="4.3125" customWidth="1"/>
  </cols>
  <sheetData>
    <row r="1" spans="1:14" s="102" customFormat="1" ht="346.2" customHeight="1" thickBot="1" x14ac:dyDescent="0.45">
      <c r="A1" s="111" t="s">
        <v>250</v>
      </c>
      <c r="B1" s="135" t="s">
        <v>141</v>
      </c>
      <c r="C1" s="136" t="s">
        <v>133</v>
      </c>
      <c r="D1" s="135" t="s">
        <v>127</v>
      </c>
      <c r="E1" s="136" t="s">
        <v>146</v>
      </c>
      <c r="F1" s="135" t="s">
        <v>153</v>
      </c>
      <c r="G1" s="136" t="s">
        <v>151</v>
      </c>
      <c r="H1" s="135" t="s">
        <v>159</v>
      </c>
      <c r="I1" s="137" t="s">
        <v>167</v>
      </c>
      <c r="J1" s="135" t="s">
        <v>164</v>
      </c>
      <c r="K1" s="136" t="s">
        <v>155</v>
      </c>
      <c r="L1" s="135" t="s">
        <v>162</v>
      </c>
      <c r="M1" s="138" t="s">
        <v>137</v>
      </c>
    </row>
    <row r="2" spans="1:14" s="120" customFormat="1" ht="49.2" x14ac:dyDescent="0.55000000000000004">
      <c r="A2" s="116" t="s">
        <v>245</v>
      </c>
      <c r="B2" s="139">
        <v>1</v>
      </c>
      <c r="C2" s="139">
        <v>1</v>
      </c>
      <c r="D2" s="139">
        <v>0</v>
      </c>
      <c r="E2" s="140">
        <v>1</v>
      </c>
      <c r="F2" s="139">
        <v>2</v>
      </c>
      <c r="G2" s="140">
        <v>2</v>
      </c>
      <c r="H2" s="139">
        <v>1</v>
      </c>
      <c r="I2" s="140">
        <v>1</v>
      </c>
      <c r="J2" s="139">
        <v>1</v>
      </c>
      <c r="K2" s="140">
        <v>1</v>
      </c>
      <c r="L2" s="139">
        <v>1</v>
      </c>
      <c r="M2" s="141">
        <v>0</v>
      </c>
      <c r="N2" s="119"/>
    </row>
    <row r="3" spans="1:14" s="120" customFormat="1" ht="24.6" x14ac:dyDescent="0.55000000000000004">
      <c r="A3" s="121" t="s">
        <v>246</v>
      </c>
      <c r="B3" s="142">
        <v>2</v>
      </c>
      <c r="C3" s="142">
        <v>2</v>
      </c>
      <c r="D3" s="142">
        <v>1</v>
      </c>
      <c r="E3" s="142">
        <v>2</v>
      </c>
      <c r="F3" s="142">
        <v>3</v>
      </c>
      <c r="G3" s="142">
        <v>4</v>
      </c>
      <c r="H3" s="142">
        <v>3</v>
      </c>
      <c r="I3" s="142">
        <v>2</v>
      </c>
      <c r="J3" s="142">
        <v>2</v>
      </c>
      <c r="K3" s="142">
        <v>2</v>
      </c>
      <c r="L3" s="142">
        <v>1</v>
      </c>
      <c r="M3" s="169">
        <v>0</v>
      </c>
      <c r="N3" s="119"/>
    </row>
    <row r="4" spans="1:14" s="120" customFormat="1" ht="49.2" x14ac:dyDescent="0.55000000000000004">
      <c r="A4" s="121" t="s">
        <v>247</v>
      </c>
      <c r="B4" s="142">
        <v>2</v>
      </c>
      <c r="C4" s="142">
        <v>2</v>
      </c>
      <c r="D4" s="142">
        <v>1</v>
      </c>
      <c r="E4" s="143">
        <v>1</v>
      </c>
      <c r="F4" s="142">
        <v>3</v>
      </c>
      <c r="G4" s="143">
        <v>4</v>
      </c>
      <c r="H4" s="142">
        <v>1</v>
      </c>
      <c r="I4" s="143">
        <v>2</v>
      </c>
      <c r="J4" s="142">
        <v>2</v>
      </c>
      <c r="K4" s="143">
        <v>3</v>
      </c>
      <c r="L4" s="142">
        <v>2</v>
      </c>
      <c r="M4" s="144">
        <v>1</v>
      </c>
      <c r="N4" s="119"/>
    </row>
    <row r="5" spans="1:14" s="120" customFormat="1" ht="36.9" x14ac:dyDescent="0.55000000000000004">
      <c r="A5" s="121" t="s">
        <v>248</v>
      </c>
      <c r="B5" s="142">
        <v>3</v>
      </c>
      <c r="C5" s="142">
        <v>2</v>
      </c>
      <c r="D5" s="142">
        <v>1</v>
      </c>
      <c r="E5" s="142">
        <v>2</v>
      </c>
      <c r="F5" s="142">
        <v>3</v>
      </c>
      <c r="G5" s="142">
        <v>3</v>
      </c>
      <c r="H5" s="142">
        <v>2</v>
      </c>
      <c r="I5" s="142">
        <v>3</v>
      </c>
      <c r="J5" s="142">
        <v>2</v>
      </c>
      <c r="K5" s="142">
        <v>2</v>
      </c>
      <c r="L5" s="142">
        <v>3</v>
      </c>
      <c r="M5" s="169">
        <v>2</v>
      </c>
      <c r="N5" s="150"/>
    </row>
    <row r="6" spans="1:14" s="120" customFormat="1" ht="36.9" x14ac:dyDescent="0.55000000000000004">
      <c r="A6" s="121" t="s">
        <v>249</v>
      </c>
      <c r="B6" s="142">
        <v>2</v>
      </c>
      <c r="C6" s="142">
        <v>2</v>
      </c>
      <c r="D6" s="142">
        <v>0</v>
      </c>
      <c r="E6" s="143">
        <v>1</v>
      </c>
      <c r="F6" s="142">
        <v>3</v>
      </c>
      <c r="G6" s="143">
        <v>2</v>
      </c>
      <c r="H6" s="142">
        <v>0</v>
      </c>
      <c r="I6" s="143">
        <v>2</v>
      </c>
      <c r="J6" s="142">
        <v>2</v>
      </c>
      <c r="K6" s="143">
        <v>0</v>
      </c>
      <c r="L6" s="142">
        <v>1</v>
      </c>
      <c r="M6" s="144">
        <v>0</v>
      </c>
      <c r="N6" s="119"/>
    </row>
    <row r="7" spans="1:14" s="127" customFormat="1" x14ac:dyDescent="0.55000000000000004">
      <c r="A7" s="134" t="s">
        <v>251</v>
      </c>
      <c r="B7" s="145">
        <f>SUM(B2:B6)</f>
        <v>10</v>
      </c>
      <c r="C7" s="145">
        <f t="shared" ref="C7:M7" si="0">SUM(C2:C6)</f>
        <v>9</v>
      </c>
      <c r="D7" s="145">
        <f t="shared" si="0"/>
        <v>3</v>
      </c>
      <c r="E7" s="145">
        <f t="shared" si="0"/>
        <v>7</v>
      </c>
      <c r="F7" s="145">
        <f t="shared" si="0"/>
        <v>14</v>
      </c>
      <c r="G7" s="145">
        <f t="shared" si="0"/>
        <v>15</v>
      </c>
      <c r="H7" s="145">
        <f t="shared" si="0"/>
        <v>7</v>
      </c>
      <c r="I7" s="145">
        <f t="shared" si="0"/>
        <v>10</v>
      </c>
      <c r="J7" s="145">
        <f t="shared" si="0"/>
        <v>9</v>
      </c>
      <c r="K7" s="145">
        <f t="shared" si="0"/>
        <v>8</v>
      </c>
      <c r="L7" s="145">
        <f t="shared" si="0"/>
        <v>8</v>
      </c>
      <c r="M7" s="170">
        <f t="shared" si="0"/>
        <v>3</v>
      </c>
      <c r="N7" s="126"/>
    </row>
    <row r="8" spans="1:14" s="127" customFormat="1" ht="14.7" thickBot="1" x14ac:dyDescent="0.6">
      <c r="A8" s="200" t="s">
        <v>257</v>
      </c>
      <c r="B8" s="201"/>
      <c r="C8" s="201"/>
      <c r="D8" s="201"/>
      <c r="E8" s="201"/>
      <c r="F8" s="201"/>
      <c r="G8" s="201"/>
      <c r="H8" s="201"/>
      <c r="I8" s="201"/>
      <c r="J8" s="201"/>
      <c r="K8" s="201"/>
      <c r="L8" s="201"/>
      <c r="M8" s="202"/>
      <c r="N8" s="126"/>
    </row>
    <row r="9" spans="1:14" s="120" customFormat="1" ht="49.2" x14ac:dyDescent="0.55000000000000004">
      <c r="A9" s="160" t="s">
        <v>245</v>
      </c>
      <c r="B9" s="140">
        <v>2.83</v>
      </c>
      <c r="C9" s="140">
        <v>2</v>
      </c>
      <c r="D9" s="140">
        <v>2.83</v>
      </c>
      <c r="E9" s="140">
        <v>2.4300000000000002</v>
      </c>
      <c r="F9" s="140">
        <v>2.14</v>
      </c>
      <c r="G9" s="140">
        <v>2.71</v>
      </c>
      <c r="H9" s="140">
        <v>2.67</v>
      </c>
      <c r="I9" s="140">
        <v>2.4300000000000002</v>
      </c>
      <c r="J9" s="140">
        <v>2.7</v>
      </c>
      <c r="K9" s="140">
        <v>2.14</v>
      </c>
      <c r="L9" s="140">
        <v>2.4300000000000002</v>
      </c>
      <c r="M9" s="146">
        <v>2.17</v>
      </c>
      <c r="N9" s="150"/>
    </row>
    <row r="10" spans="1:14" s="120" customFormat="1" ht="24.6" x14ac:dyDescent="0.55000000000000004">
      <c r="A10" s="157" t="s">
        <v>246</v>
      </c>
      <c r="B10" s="142">
        <v>2.8</v>
      </c>
      <c r="C10" s="142">
        <v>2.17</v>
      </c>
      <c r="D10" s="142">
        <v>2.6</v>
      </c>
      <c r="E10" s="142">
        <v>2.6</v>
      </c>
      <c r="F10" s="142">
        <v>3</v>
      </c>
      <c r="G10" s="142">
        <v>3.2</v>
      </c>
      <c r="H10" s="142">
        <v>2.17</v>
      </c>
      <c r="I10" s="142">
        <v>2.6</v>
      </c>
      <c r="J10" s="142">
        <v>3.2</v>
      </c>
      <c r="K10" s="142">
        <v>2.6</v>
      </c>
      <c r="L10" s="142">
        <v>2.4</v>
      </c>
      <c r="M10" s="168">
        <v>2.4</v>
      </c>
      <c r="N10" s="150"/>
    </row>
    <row r="11" spans="1:14" s="120" customFormat="1" ht="49.2" x14ac:dyDescent="0.55000000000000004">
      <c r="A11" s="159" t="s">
        <v>247</v>
      </c>
      <c r="B11" s="143">
        <v>2.33</v>
      </c>
      <c r="C11" s="143">
        <v>2</v>
      </c>
      <c r="D11" s="143">
        <v>2.6</v>
      </c>
      <c r="E11" s="143">
        <v>2.2000000000000002</v>
      </c>
      <c r="F11" s="143">
        <v>2.8</v>
      </c>
      <c r="G11" s="143">
        <v>3</v>
      </c>
      <c r="H11" s="143">
        <v>2.8</v>
      </c>
      <c r="I11" s="143">
        <v>3</v>
      </c>
      <c r="J11" s="143">
        <v>2.6</v>
      </c>
      <c r="K11" s="143">
        <v>3</v>
      </c>
      <c r="L11" s="143">
        <v>3</v>
      </c>
      <c r="M11" s="147">
        <v>2.6</v>
      </c>
      <c r="N11" s="150"/>
    </row>
    <row r="12" spans="1:14" s="120" customFormat="1" ht="36.9" x14ac:dyDescent="0.55000000000000004">
      <c r="A12" s="157" t="s">
        <v>248</v>
      </c>
      <c r="B12" s="142">
        <v>2.2000000000000002</v>
      </c>
      <c r="C12" s="142">
        <v>1.6</v>
      </c>
      <c r="D12" s="142">
        <v>2.4</v>
      </c>
      <c r="E12" s="142">
        <v>1.6</v>
      </c>
      <c r="F12" s="142">
        <v>2.8</v>
      </c>
      <c r="G12" s="142">
        <v>3</v>
      </c>
      <c r="H12" s="142">
        <v>3</v>
      </c>
      <c r="I12" s="142">
        <v>2.4</v>
      </c>
      <c r="J12" s="142">
        <v>2.8</v>
      </c>
      <c r="K12" s="142">
        <v>2.4</v>
      </c>
      <c r="L12" s="142">
        <v>2.4</v>
      </c>
      <c r="M12" s="168">
        <v>2.6</v>
      </c>
      <c r="N12" s="150"/>
    </row>
    <row r="13" spans="1:14" s="120" customFormat="1" ht="36.9" x14ac:dyDescent="0.55000000000000004">
      <c r="A13" s="159" t="s">
        <v>249</v>
      </c>
      <c r="B13" s="143">
        <v>3.2</v>
      </c>
      <c r="C13" s="143">
        <v>2</v>
      </c>
      <c r="D13" s="143">
        <v>2</v>
      </c>
      <c r="E13" s="143">
        <v>2</v>
      </c>
      <c r="F13" s="143">
        <v>3</v>
      </c>
      <c r="G13" s="143">
        <v>3</v>
      </c>
      <c r="H13" s="143">
        <v>2.4</v>
      </c>
      <c r="I13" s="143">
        <v>2.8</v>
      </c>
      <c r="J13" s="143">
        <v>3.2</v>
      </c>
      <c r="K13" s="143">
        <v>2.2000000000000002</v>
      </c>
      <c r="L13" s="143">
        <v>2.4</v>
      </c>
      <c r="M13" s="147">
        <v>2</v>
      </c>
      <c r="N13" s="150"/>
    </row>
    <row r="14" spans="1:14" s="127" customFormat="1" ht="14.7" thickBot="1" x14ac:dyDescent="0.6">
      <c r="A14" s="128" t="s">
        <v>251</v>
      </c>
      <c r="B14" s="148">
        <f>SUM(B9:B13)</f>
        <v>13.36</v>
      </c>
      <c r="C14" s="148">
        <f t="shared" ref="C14:M14" si="1">SUM(C9:C13)</f>
        <v>9.77</v>
      </c>
      <c r="D14" s="148">
        <f t="shared" si="1"/>
        <v>12.43</v>
      </c>
      <c r="E14" s="148">
        <f t="shared" si="1"/>
        <v>10.83</v>
      </c>
      <c r="F14" s="148">
        <f t="shared" si="1"/>
        <v>13.74</v>
      </c>
      <c r="G14" s="148">
        <f t="shared" si="1"/>
        <v>14.91</v>
      </c>
      <c r="H14" s="148">
        <f t="shared" si="1"/>
        <v>13.040000000000001</v>
      </c>
      <c r="I14" s="148">
        <f t="shared" si="1"/>
        <v>13.23</v>
      </c>
      <c r="J14" s="148">
        <f t="shared" si="1"/>
        <v>14.5</v>
      </c>
      <c r="K14" s="148">
        <f t="shared" si="1"/>
        <v>12.34</v>
      </c>
      <c r="L14" s="148">
        <f t="shared" si="1"/>
        <v>12.63</v>
      </c>
      <c r="M14" s="164">
        <f t="shared" si="1"/>
        <v>11.77</v>
      </c>
      <c r="N14" s="126"/>
    </row>
    <row r="15" spans="1:14" ht="14.7" thickBot="1" x14ac:dyDescent="0.6"/>
    <row r="16" spans="1:14" ht="14.7" thickBot="1" x14ac:dyDescent="0.6">
      <c r="A16" s="161" t="s">
        <v>259</v>
      </c>
      <c r="B16" s="162">
        <f>SUM(B7+B14)</f>
        <v>23.36</v>
      </c>
      <c r="C16" s="162">
        <f t="shared" ref="C16:M16" si="2">SUM(C7+C14)</f>
        <v>18.77</v>
      </c>
      <c r="D16" s="162">
        <f t="shared" si="2"/>
        <v>15.43</v>
      </c>
      <c r="E16" s="162">
        <f t="shared" si="2"/>
        <v>17.829999999999998</v>
      </c>
      <c r="F16" s="162">
        <f t="shared" si="2"/>
        <v>27.740000000000002</v>
      </c>
      <c r="G16" s="162">
        <f t="shared" si="2"/>
        <v>29.91</v>
      </c>
      <c r="H16" s="162">
        <f t="shared" si="2"/>
        <v>20.04</v>
      </c>
      <c r="I16" s="162">
        <f t="shared" si="2"/>
        <v>23.23</v>
      </c>
      <c r="J16" s="162">
        <f t="shared" si="2"/>
        <v>23.5</v>
      </c>
      <c r="K16" s="162">
        <f t="shared" si="2"/>
        <v>20.34</v>
      </c>
      <c r="L16" s="162">
        <f t="shared" si="2"/>
        <v>20.630000000000003</v>
      </c>
      <c r="M16" s="163">
        <f t="shared" si="2"/>
        <v>14.77</v>
      </c>
    </row>
    <row r="17" spans="1:14" s="180" customFormat="1" ht="15" x14ac:dyDescent="0.5">
      <c r="A17" s="177"/>
      <c r="B17" s="178"/>
      <c r="C17" s="178"/>
      <c r="D17" s="178"/>
      <c r="E17" s="178"/>
      <c r="F17" s="178"/>
      <c r="G17" s="178"/>
      <c r="H17" s="178"/>
      <c r="I17" s="178"/>
      <c r="J17" s="178"/>
      <c r="K17" s="178"/>
      <c r="L17" s="178"/>
      <c r="M17" s="178"/>
      <c r="N17" s="179"/>
    </row>
  </sheetData>
  <mergeCells count="1">
    <mergeCell ref="A8:M8"/>
  </mergeCells>
  <pageMargins left="0.7" right="0.7" top="0.75" bottom="0.75" header="0.3" footer="0.3"/>
  <pageSetup scale="52"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3F59E7C35A38498621492D0DE740EC" ma:contentTypeVersion="7" ma:contentTypeDescription="Create a new document." ma:contentTypeScope="" ma:versionID="ce26f959bcec5b8b05dc209dca512674">
  <xsd:schema xmlns:xsd="http://www.w3.org/2001/XMLSchema" xmlns:xs="http://www.w3.org/2001/XMLSchema" xmlns:p="http://schemas.microsoft.com/office/2006/metadata/properties" xmlns:ns1="http://schemas.microsoft.com/sharepoint/v3" xmlns:ns2="64e0cd91-1009-4144-882f-28e9538bf92a" targetNamespace="http://schemas.microsoft.com/office/2006/metadata/properties" ma:root="true" ma:fieldsID="99b2f21a43eb5397ab3fae2bba35434e" ns1:_="" ns2:_="">
    <xsd:import namespace="http://schemas.microsoft.com/sharepoint/v3"/>
    <xsd:import namespace="64e0cd91-1009-4144-882f-28e9538bf92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e0cd91-1009-4144-882f-28e9538bf9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2921CF1-B0E7-495C-9C17-66BE721C4386}"/>
</file>

<file path=customXml/itemProps2.xml><?xml version="1.0" encoding="utf-8"?>
<ds:datastoreItem xmlns:ds="http://schemas.openxmlformats.org/officeDocument/2006/customXml" ds:itemID="{A6372AC3-3C86-4AE0-BA86-12E2B75EE8CB}"/>
</file>

<file path=customXml/itemProps3.xml><?xml version="1.0" encoding="utf-8"?>
<ds:datastoreItem xmlns:ds="http://schemas.openxmlformats.org/officeDocument/2006/customXml" ds:itemID="{4924C85B-FD89-4FF0-815A-5ED9115041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FY20 BRIC Summary Sheet.pending</vt:lpstr>
      <vt:lpstr>FY20 BRIC</vt:lpstr>
      <vt:lpstr>Scoring Sheet under $600k</vt:lpstr>
      <vt:lpstr>Scoring Sheet over $600k</vt:lpstr>
      <vt:lpstr>'Scoring Sheet over $600k'!Print_Area</vt:lpstr>
      <vt:lpstr>'Scoring Sheet under $600k'!Print_Area</vt:lpstr>
    </vt:vector>
  </TitlesOfParts>
  <Company>Oregon Emergency Management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Bashant Amie E.</dc:creator>
  <cp:lastModifiedBy>Chris Ingersoll</cp:lastModifiedBy>
  <cp:lastPrinted>2020-09-28T19:06:40Z</cp:lastPrinted>
  <dcterms:created xsi:type="dcterms:W3CDTF">2020-09-26T21:51:24Z</dcterms:created>
  <dcterms:modified xsi:type="dcterms:W3CDTF">2021-03-04T21:20:00Z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0x010100473F59E7C35A38498621492D0DE740EC</vt:lpwstr>
  </property>
</Properties>
</file>