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Redacted\"/>
    </mc:Choice>
  </mc:AlternateContent>
  <xr:revisionPtr revIDLastSave="0" documentId="13_ncr:1_{92611555-5A29-4418-BCC4-60103E72FE3C}" xr6:coauthVersionLast="47" xr6:coauthVersionMax="47" xr10:uidLastSave="{00000000-0000-0000-0000-000000000000}"/>
  <bookViews>
    <workbookView xWindow="2295" yWindow="1335" windowWidth="24945" windowHeight="13860" tabRatio="856" activeTab="1"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1" l="1"/>
  <c r="F21" i="22"/>
  <c r="D37" i="30"/>
  <c r="J35" i="22"/>
  <c r="F33" i="22"/>
  <c r="G21" i="22"/>
  <c r="E5" i="22"/>
  <c r="J2" i="22"/>
  <c r="D38" i="30"/>
  <c r="E4" i="22"/>
  <c r="E3" i="22"/>
  <c r="H15" i="22"/>
  <c r="H14" i="22"/>
  <c r="H13" i="22"/>
  <c r="H12" i="22"/>
  <c r="C19" i="22"/>
  <c r="C11" i="22"/>
  <c r="H11" i="22"/>
  <c r="D58" i="31"/>
  <c r="H21" i="22"/>
  <c r="I21" i="22"/>
  <c r="E58" i="31"/>
  <c r="E59" i="31"/>
  <c r="F20" i="22"/>
  <c r="G8" i="22"/>
  <c r="G39" i="31"/>
  <c r="G42" i="31"/>
  <c r="G18" i="31"/>
  <c r="G20" i="31"/>
  <c r="G23" i="31"/>
  <c r="G42" i="30"/>
  <c r="G40" i="30"/>
  <c r="D42" i="30"/>
  <c r="H16" i="22"/>
  <c r="E37" i="30"/>
  <c r="G37" i="30"/>
  <c r="E38" i="30"/>
  <c r="E36" i="30"/>
  <c r="G36" i="30"/>
  <c r="G43" i="30"/>
  <c r="G24" i="31"/>
  <c r="G43" i="31"/>
  <c r="E39" i="31"/>
  <c r="E42" i="31"/>
  <c r="D42" i="31"/>
  <c r="H20" i="22"/>
  <c r="D23" i="31"/>
  <c r="H19" i="22"/>
  <c r="E43" i="31"/>
  <c r="D36" i="30"/>
  <c r="F19" i="22"/>
  <c r="F15" i="22"/>
  <c r="F14" i="22"/>
  <c r="F13" i="22"/>
  <c r="F12" i="22"/>
  <c r="F11" i="22"/>
  <c r="E57" i="37"/>
  <c r="H31" i="22"/>
  <c r="D57" i="37"/>
  <c r="G31" i="22"/>
  <c r="I31" i="22"/>
  <c r="F56" i="37"/>
  <c r="F55" i="37"/>
  <c r="F54" i="37"/>
  <c r="F53" i="37"/>
  <c r="F52" i="37"/>
  <c r="F51" i="37"/>
  <c r="F50" i="37"/>
  <c r="F49" i="37"/>
  <c r="F48" i="37"/>
  <c r="F47" i="37"/>
  <c r="F46" i="37"/>
  <c r="F45" i="37"/>
  <c r="F44" i="37"/>
  <c r="F43" i="37"/>
  <c r="F42" i="37"/>
  <c r="E52" i="40"/>
  <c r="H30" i="22"/>
  <c r="D52" i="40"/>
  <c r="F52" i="40"/>
  <c r="F51" i="40"/>
  <c r="F50" i="40"/>
  <c r="F49" i="40"/>
  <c r="F48" i="40"/>
  <c r="F47" i="40"/>
  <c r="F46" i="40"/>
  <c r="F45" i="40"/>
  <c r="F44" i="40"/>
  <c r="F43" i="40"/>
  <c r="F42" i="40"/>
  <c r="F41" i="40"/>
  <c r="F40" i="40"/>
  <c r="F39" i="40"/>
  <c r="F38" i="40"/>
  <c r="F37" i="40"/>
  <c r="D22" i="40"/>
  <c r="H28" i="22"/>
  <c r="D17" i="40"/>
  <c r="D23" i="40"/>
  <c r="E27" i="38"/>
  <c r="H29" i="22"/>
  <c r="E20" i="38"/>
  <c r="D20" i="38"/>
  <c r="D31" i="38"/>
  <c r="E82" i="37"/>
  <c r="H32" i="22"/>
  <c r="I32" i="22"/>
  <c r="D82" i="37"/>
  <c r="G32" i="22"/>
  <c r="F68" i="37"/>
  <c r="F69" i="37"/>
  <c r="F70" i="37"/>
  <c r="F71" i="37"/>
  <c r="F72" i="37"/>
  <c r="F73" i="37"/>
  <c r="F74" i="37"/>
  <c r="F75" i="37"/>
  <c r="F76" i="37"/>
  <c r="F77" i="37"/>
  <c r="F78" i="37"/>
  <c r="F79" i="37"/>
  <c r="F80" i="37"/>
  <c r="F81" i="37"/>
  <c r="F67" i="37"/>
  <c r="E30" i="37"/>
  <c r="H27" i="22"/>
  <c r="D30" i="37"/>
  <c r="F16" i="37"/>
  <c r="F17" i="37"/>
  <c r="F18" i="37"/>
  <c r="F19" i="37"/>
  <c r="F20" i="37"/>
  <c r="F21" i="37"/>
  <c r="F22" i="37"/>
  <c r="F23" i="37"/>
  <c r="F24" i="37"/>
  <c r="F25" i="37"/>
  <c r="F26" i="37"/>
  <c r="F27" i="37"/>
  <c r="F28" i="37"/>
  <c r="F29" i="37"/>
  <c r="F15" i="37"/>
  <c r="E23" i="31"/>
  <c r="E20" i="29"/>
  <c r="D20" i="29"/>
  <c r="E14" i="29"/>
  <c r="E15" i="29"/>
  <c r="E31" i="38"/>
  <c r="G29" i="22"/>
  <c r="E21" i="29"/>
  <c r="E39" i="30"/>
  <c r="E40" i="30"/>
  <c r="E43" i="30"/>
  <c r="F82" i="37"/>
  <c r="F57" i="37"/>
  <c r="E17" i="31"/>
  <c r="E18" i="31"/>
  <c r="E20" i="31"/>
  <c r="E24" i="31"/>
  <c r="G30" i="22"/>
  <c r="G33" i="22"/>
  <c r="D13" i="29"/>
  <c r="D14" i="29"/>
  <c r="D15" i="29"/>
  <c r="D21" i="29"/>
  <c r="D59" i="31"/>
  <c r="H22" i="22"/>
  <c r="H24" i="22"/>
  <c r="G28" i="22"/>
  <c r="I29" i="22"/>
  <c r="G27" i="22"/>
  <c r="I27" i="22"/>
  <c r="F30" i="37"/>
  <c r="I28" i="22"/>
  <c r="H33" i="22"/>
  <c r="F22" i="22"/>
  <c r="F16" i="22"/>
  <c r="C14" i="22"/>
  <c r="I30" i="22"/>
  <c r="I33" i="22"/>
  <c r="F24" i="22"/>
  <c r="F34" i="22"/>
  <c r="D38" i="31"/>
  <c r="D39" i="31"/>
  <c r="D39" i="30"/>
  <c r="G11" i="22"/>
  <c r="I11" i="22"/>
  <c r="D17" i="31"/>
  <c r="D20" i="31"/>
  <c r="D24" i="31"/>
  <c r="H34" i="22"/>
  <c r="G14" i="22"/>
  <c r="I14" i="22"/>
  <c r="G12" i="22"/>
  <c r="I12" i="22"/>
  <c r="G13" i="22"/>
  <c r="I13" i="22"/>
  <c r="G15" i="22"/>
  <c r="I15" i="22"/>
  <c r="D40" i="30"/>
  <c r="D43" i="30"/>
  <c r="G19" i="22"/>
  <c r="I19" i="22"/>
  <c r="D43" i="31"/>
  <c r="G20" i="22"/>
  <c r="I20" i="22"/>
  <c r="G16" i="22"/>
  <c r="I22" i="22"/>
  <c r="G22" i="22"/>
  <c r="G24" i="22"/>
  <c r="G34" i="22"/>
  <c r="I16" i="22"/>
  <c r="I24" i="22"/>
  <c r="I34" i="22"/>
</calcChain>
</file>

<file path=xl/sharedStrings.xml><?xml version="1.0" encoding="utf-8"?>
<sst xmlns="http://schemas.openxmlformats.org/spreadsheetml/2006/main" count="323" uniqueCount="233">
  <si>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</si>
  <si>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</si>
  <si>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</si>
  <si>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</si>
  <si>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</si>
  <si>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</si>
  <si>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</si>
  <si>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</si>
  <si>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</si>
  <si>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</si>
  <si>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</si>
  <si>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</si>
  <si>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</si>
  <si>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</si>
  <si>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</si>
  <si>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</si>
  <si>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</si>
  <si>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</si>
  <si>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</si>
  <si>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</si>
  <si>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</si>
  <si>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</si>
  <si>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</si>
  <si>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</si>
  <si>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</si>
  <si>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</si>
  <si>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</si>
  <si>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</si>
  <si>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</si>
  <si>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</si>
  <si>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</si>
  <si>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</si>
  <si>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</si>
  <si>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</si>
  <si>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</si>
  <si>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</si>
  <si>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</si>
  <si>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</si>
  <si>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</si>
  <si>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</si>
  <si>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</si>
  <si>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</si>
  <si>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</si>
  <si>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</si>
  <si>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</si>
  <si>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</si>
  <si>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</si>
  <si>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</si>
  <si>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</si>
  <si>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</si>
  <si>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</si>
  <si>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</si>
  <si>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</si>
  <si>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</si>
  <si>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</si>
  <si>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</si>
  <si>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</si>
  <si>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</si>
  <si>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</si>
  <si>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</si>
  <si>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</si>
  <si>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</si>
  <si>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</si>
  <si>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</si>
  <si>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</si>
  <si>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</si>
  <si>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</si>
  <si>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</si>
  <si>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</si>
  <si>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</si>
  <si>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</si>
  <si>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</si>
  <si>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</si>
  <si>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</si>
  <si>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</si>
  <si>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</si>
  <si>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</si>
  <si>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</si>
  <si>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</si>
  <si>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</si>
  <si>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</si>
  <si>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</si>
  <si>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</si>
  <si>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</si>
  <si>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</si>
  <si>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</si>
  <si>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</si>
  <si>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</si>
  <si>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</si>
  <si>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</si>
  <si>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</si>
  <si>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</si>
  <si>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</si>
  <si>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</si>
  <si>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</si>
  <si>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</si>
  <si>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</si>
  <si>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</si>
  <si>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</si>
  <si>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</si>
  <si>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</si>
  <si>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</si>
  <si>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</si>
  <si>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</si>
  <si>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</si>
  <si>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</si>
  <si>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</si>
  <si>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</si>
  <si>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</si>
  <si>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</si>
  <si>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</si>
  <si>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</si>
  <si>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</si>
  <si>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</si>
  <si>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</si>
  <si>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</si>
  <si>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</si>
  <si>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</si>
  <si>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</si>
  <si>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</si>
  <si>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</si>
  <si>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</si>
  <si>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</si>
  <si>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</si>
  <si>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</si>
  <si>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</si>
  <si>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</si>
  <si>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</si>
  <si>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</si>
  <si>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</si>
  <si>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</si>
  <si>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</si>
  <si>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</si>
  <si>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</si>
  <si>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</si>
  <si>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</si>
  <si>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</si>
  <si>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</si>
  <si>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</si>
  <si>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</si>
  <si>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</si>
  <si>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</si>
  <si>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</si>
  <si>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</si>
  <si>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</si>
  <si>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</si>
  <si>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</si>
  <si>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</si>
  <si>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</si>
  <si>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</si>
  <si>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</si>
  <si>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</si>
  <si>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</si>
  <si>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</si>
  <si>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</si>
  <si>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</si>
  <si>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</si>
  <si>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</si>
  <si>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</si>
  <si>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</si>
  <si>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</si>
  <si>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</si>
  <si>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</si>
  <si>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</si>
  <si>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</si>
  <si>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</si>
  <si>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</si>
  <si>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</si>
  <si>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</si>
  <si>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</si>
  <si>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</si>
  <si>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</si>
  <si>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</si>
  <si>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</si>
  <si>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</si>
  <si>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</si>
  <si>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</si>
  <si>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</si>
  <si>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</si>
  <si>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</si>
  <si>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</si>
  <si>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</si>
  <si>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</si>
  <si>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</si>
  <si>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</si>
  <si>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</si>
  <si>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</si>
  <si>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</si>
  <si>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</si>
  <si>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</si>
  <si>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</si>
  <si>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</si>
  <si>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</si>
  <si>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</si>
  <si>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</si>
  <si>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</si>
  <si>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</si>
  <si>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</si>
  <si>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</si>
  <si>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</si>
  <si>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</si>
  <si>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</si>
  <si>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</si>
  <si>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Legacy Emanuel Hospital &amp; Health Center</t>
  </si>
  <si>
    <t>Legacy Health</t>
  </si>
  <si>
    <t>April 1, 2021 - March 31, 2022</t>
  </si>
  <si>
    <t>Legacy Clinics, LLC (See separate listing with individual clinic locations)</t>
  </si>
  <si>
    <t>1919 NW Lovejoy St</t>
  </si>
  <si>
    <t>Portland</t>
  </si>
  <si>
    <t>Legacy Laboratory Services, LLC (See separate lisitng with other locations)</t>
  </si>
  <si>
    <t>1225 NE 2nd Ave</t>
  </si>
  <si>
    <t xml:space="preserve">Legacy Research </t>
  </si>
  <si>
    <t>Unity Center for Behavioral Health</t>
  </si>
  <si>
    <t>Classes to improve health, Set up and staff time for free COVID testing outside Legacy EDs, transportation assistance costs for patients, donated lab services, staff time for donation of flu and Tdap vaccine doses to shelters &amp; transitional housing clinics, free respirator fit testing services to community providers</t>
  </si>
  <si>
    <t>Trauma Nurses Talk Tough program costs</t>
  </si>
  <si>
    <t>Urgent Care Subsidy for Medicaid Patients</t>
  </si>
  <si>
    <t>Non-dedicated staff hours at Oregon Convention Center joint vaccination site</t>
  </si>
  <si>
    <t>Office space donations to FolkTime Inc, Oregon Lutheran Synod &amp; Portland Street Medicine</t>
  </si>
  <si>
    <t>Community service leaves</t>
  </si>
  <si>
    <t>Community Benefit Staff costs for managing and overseeing community benefit program activities &amp; developing community health needs assessments and community health improvement plans</t>
  </si>
  <si>
    <t>Medical supplies donation to Medical Teams International and other community organizations</t>
  </si>
  <si>
    <t>Staff time costs associated with board involvement of community nonprofit organizations to provide expertise and support</t>
  </si>
  <si>
    <t>Foundation Auxiliary Community scholarships</t>
  </si>
  <si>
    <t>Project Access Now Administrative Support</t>
  </si>
  <si>
    <t>Outside In Grant</t>
  </si>
  <si>
    <t>SEI grant</t>
  </si>
  <si>
    <t>IRCO grant</t>
  </si>
  <si>
    <t>Oregon Community Foundation-Health Systems Access to Care Fund</t>
  </si>
  <si>
    <t>College Possible</t>
  </si>
  <si>
    <t>Health Share</t>
  </si>
  <si>
    <t>Hacienda CDC grant</t>
  </si>
  <si>
    <t>Donations &amp; scholarships to multiple organizations less than $5,000</t>
  </si>
  <si>
    <t>Included adjustment for $55,492 to line 5 as no other line descriptions fit this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</si>
</sst>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8">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52">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2" fillId="3" borderId="5" xfId="5" applyFont="1" applyFill="1" applyBorder="1" applyAlignment="1">
      <alignment horizontal="center"/>
    </xf>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165" fontId="12" fillId="7" borderId="2" xfId="1" applyNumberFormat="1" applyFont="1" applyFill="1" applyBorder="1" applyAlignment="1">
      <alignment horizontal="center" vertical="center"/>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0" fontId="0" fillId="0" borderId="0" xfId="0" applyBorder="1" applyAlignment="1">
      <alignment horizontal="left" vertical="center"/>
    </xf>
    <xf numFmtId="0" fontId="23" fillId="0" borderId="0" xfId="0" applyFont="1" applyBorder="1" applyAlignment="1">
      <alignment horizontal="left" vertical="center"/>
    </xf>
    <xf numFmtId="0" fontId="12" fillId="2" borderId="2" xfId="0" applyFont="1" applyFill="1" applyBorder="1"/>
    <xf numFmtId="0" fontId="28" fillId="2" borderId="2" xfId="8" applyFill="1" applyBorder="1" applyAlignment="1"/>
    <xf numFmtId="0" fontId="1" fillId="5" borderId="2" xfId="0" applyFont="1" applyFill="1" applyBorder="1" applyAlignment="1">
      <alignment wrapText="1"/>
    </xf>
    <xf numFmtId="0" fontId="1" fillId="5" borderId="2" xfId="0" applyFont="1" applyFill="1" applyBorder="1"/>
    <xf numFmtId="0" fontId="15" fillId="6" borderId="29" xfId="0" applyFont="1" applyFill="1" applyBorder="1" applyAlignment="1">
      <alignment wrapText="1"/>
    </xf>
    <xf numFmtId="0" fontId="15" fillId="6" borderId="2" xfId="0" applyFont="1" applyFill="1" applyBorder="1" applyAlignment="1">
      <alignment wrapText="1"/>
    </xf>
    <xf numFmtId="0" fontId="1" fillId="0" borderId="0" xfId="5" applyFont="1"/>
    <xf numFmtId="10" fontId="0" fillId="17" borderId="2" xfId="0" applyNumberFormat="1" applyFill="1" applyBorder="1"/>
    <xf numFmtId="0" fontId="15" fillId="6" borderId="0" xfId="0" applyFont="1" applyFill="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0" xfId="0" applyFont="1" applyFill="1" applyBorder="1" applyAlignment="1">
      <alignment horizont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xf numFmtId="0" fontId="16" fillId="8" borderId="2" xfId="0" applyFont="1" applyFill="1" applyBorder="1" applyAlignment="1">
      <alignment horizontal="center" vertical="center"/>
    </xf>
    <xf numFmtId="0" fontId="12" fillId="0" borderId="2" xfId="0" applyFont="1" applyFill="1" applyBorder="1" applyAlignment="1">
      <alignment horizontal="left" vertical="center" wrapText="1"/>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5000000}"/>
    <cellStyle name="Percent" xfId="6" builtinId="5"/>
    <cellStyle name="Percent 2" xfId="7" xr:uid="{00000000-0005-0000-0000-000007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hdd.admin@state.or.us</a:t>
          </a:r>
        </a:p>
        <a:p>
          <a:endParaRPr lang="en-US" sz="1100" b="1" baseline="0">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zoomScale="115" zoomScaleNormal="115" workbookViewId="0">
      <selection activeCell="B47" sqref="B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C375-7E48-4CC1-9A0A-F3DA236FB2A7}">
  <dimension ref="A1:C7"/>
  <sheetViews>
    <sheetView workbookViewId="0">
      <selection activeCell="C6" sqref="C6"/>
    </sheetView>
  </sheetViews>
  <sheetFormatPr defaultRowHeight="12.75" x14ac:dyDescent="0.2"/>
  <cols>
    <col min="1" max="1" width="47.140625" customWidth="1"/>
    <col min="3" max="3" width="116.42578125" customWidth="1"/>
  </cols>
  <sheetData>
    <row r="1" spans="1:3" x14ac:dyDescent="0.2">
      <c r="A1" s="296" t="s">
        <v>166</v>
      </c>
      <c r="B1" s="296" t="s">
        <v>167</v>
      </c>
      <c r="C1" s="296" t="s">
        <v>168</v>
      </c>
    </row>
    <row r="2" spans="1:3" ht="38.25" x14ac:dyDescent="0.2">
      <c r="A2" s="296" t="s">
        <v>186</v>
      </c>
      <c r="B2" s="296" t="s">
        <v>187</v>
      </c>
      <c r="C2" s="378" t="s">
        <v>202</v>
      </c>
    </row>
    <row r="3" spans="1:3" x14ac:dyDescent="0.2">
      <c r="A3" s="296" t="s">
        <v>183</v>
      </c>
      <c r="B3" s="296" t="s">
        <v>184</v>
      </c>
      <c r="C3" s="296" t="s">
        <v>185</v>
      </c>
    </row>
    <row r="4" spans="1:3" x14ac:dyDescent="0.2">
      <c r="A4" s="296" t="s">
        <v>180</v>
      </c>
      <c r="B4" s="296" t="s">
        <v>181</v>
      </c>
      <c r="C4" s="296" t="s">
        <v>182</v>
      </c>
    </row>
    <row r="5" spans="1:3" ht="25.5" x14ac:dyDescent="0.2">
      <c r="A5" s="296" t="s">
        <v>169</v>
      </c>
      <c r="B5" s="296" t="s">
        <v>170</v>
      </c>
      <c r="C5" s="378" t="s">
        <v>179</v>
      </c>
    </row>
    <row r="6" spans="1:3" x14ac:dyDescent="0.2">
      <c r="A6" s="296" t="s">
        <v>171</v>
      </c>
      <c r="B6" s="296" t="s">
        <v>172</v>
      </c>
      <c r="C6" s="296" t="s">
        <v>178</v>
      </c>
    </row>
    <row r="7" spans="1:3" x14ac:dyDescent="0.2">
      <c r="A7" s="296" t="s">
        <v>173</v>
      </c>
      <c r="B7" s="296" t="s">
        <v>174</v>
      </c>
      <c r="C7" s="296"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50FB-8DF6-4F7C-ABED-7CA7D4C09D45}">
  <sheetPr codeName="Sheet3"/>
  <dimension ref="B2:E60"/>
  <sheetViews>
    <sheetView tabSelected="1" workbookViewId="0">
      <selection activeCell="D13" sqref="D13"/>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212" t="s">
        <v>159</v>
      </c>
      <c r="D2" s="17"/>
      <c r="E2" s="17"/>
    </row>
    <row r="3" spans="2:5" x14ac:dyDescent="0.2">
      <c r="D3" s="17"/>
      <c r="E3" s="17"/>
    </row>
    <row r="4" spans="2:5" ht="18.75" x14ac:dyDescent="0.3">
      <c r="B4" s="352" t="s">
        <v>70</v>
      </c>
      <c r="C4" s="388" t="s">
        <v>203</v>
      </c>
      <c r="D4" s="351"/>
      <c r="E4" s="351"/>
    </row>
    <row r="5" spans="2:5" ht="18.75" x14ac:dyDescent="0.3">
      <c r="B5" s="352" t="s">
        <v>71</v>
      </c>
      <c r="C5" s="388" t="s">
        <v>204</v>
      </c>
      <c r="D5" s="351"/>
      <c r="E5" s="351"/>
    </row>
    <row r="6" spans="2:5" ht="18.75" x14ac:dyDescent="0.3">
      <c r="B6" s="352" t="s">
        <v>176</v>
      </c>
      <c r="C6" s="357">
        <v>2022</v>
      </c>
      <c r="D6" s="351"/>
      <c r="E6" s="351"/>
    </row>
    <row r="7" spans="2:5" ht="18.75" x14ac:dyDescent="0.3">
      <c r="B7" s="352" t="s">
        <v>72</v>
      </c>
      <c r="C7" s="388" t="s">
        <v>205</v>
      </c>
      <c r="D7" s="351"/>
      <c r="E7" s="351"/>
    </row>
    <row r="8" spans="2:5" ht="15.75" x14ac:dyDescent="0.25">
      <c r="B8" s="353" t="s">
        <v>26</v>
      </c>
      <c r="C8" s="357"/>
      <c r="D8" s="17"/>
      <c r="E8" s="17"/>
    </row>
    <row r="9" spans="2:5" ht="15.75" x14ac:dyDescent="0.25">
      <c r="B9" s="355" t="s">
        <v>29</v>
      </c>
      <c r="C9" s="388"/>
      <c r="D9" s="17"/>
      <c r="E9" s="17"/>
    </row>
    <row r="10" spans="2:5" ht="15.75" x14ac:dyDescent="0.2">
      <c r="B10" s="355" t="s">
        <v>25</v>
      </c>
      <c r="C10" s="389"/>
      <c r="D10" s="17"/>
      <c r="E10" s="17"/>
    </row>
    <row r="11" spans="2:5" ht="15.75" x14ac:dyDescent="0.25">
      <c r="B11" s="356" t="s">
        <v>24</v>
      </c>
      <c r="C11" s="357"/>
      <c r="D11" s="17"/>
      <c r="E11" s="17"/>
    </row>
    <row r="12" spans="2:5" ht="15.75" x14ac:dyDescent="0.25">
      <c r="B12" s="358" t="s">
        <v>30</v>
      </c>
      <c r="C12" s="359"/>
      <c r="D12" s="17"/>
      <c r="E12" s="17"/>
    </row>
    <row r="13" spans="2:5" ht="15.75" x14ac:dyDescent="0.25">
      <c r="B13" s="354" t="s">
        <v>29</v>
      </c>
      <c r="C13" s="388"/>
    </row>
    <row r="18" spans="2:5" ht="64.5" customHeight="1" x14ac:dyDescent="0.2">
      <c r="B18" s="348" t="s">
        <v>160</v>
      </c>
      <c r="C18" s="348" t="s">
        <v>161</v>
      </c>
      <c r="D18" s="348" t="s">
        <v>162</v>
      </c>
      <c r="E18" s="348" t="s">
        <v>163</v>
      </c>
    </row>
    <row r="19" spans="2:5" ht="30.75" customHeight="1" x14ac:dyDescent="0.2">
      <c r="B19" s="390" t="s">
        <v>206</v>
      </c>
      <c r="C19" s="391" t="s">
        <v>207</v>
      </c>
      <c r="D19" s="391" t="s">
        <v>208</v>
      </c>
      <c r="E19" s="220">
        <v>97209</v>
      </c>
    </row>
    <row r="20" spans="2:5" ht="27" customHeight="1" x14ac:dyDescent="0.2">
      <c r="B20" s="390" t="s">
        <v>209</v>
      </c>
      <c r="C20" s="391" t="s">
        <v>210</v>
      </c>
      <c r="D20" s="391" t="s">
        <v>208</v>
      </c>
      <c r="E20" s="220">
        <v>97232</v>
      </c>
    </row>
    <row r="21" spans="2:5" ht="15" customHeight="1" x14ac:dyDescent="0.2">
      <c r="B21" s="391" t="s">
        <v>211</v>
      </c>
      <c r="C21" s="391" t="s">
        <v>210</v>
      </c>
      <c r="D21" s="391" t="s">
        <v>208</v>
      </c>
      <c r="E21" s="220">
        <v>97232</v>
      </c>
    </row>
    <row r="22" spans="2:5" ht="15" customHeight="1" x14ac:dyDescent="0.2">
      <c r="B22" s="391" t="s">
        <v>212</v>
      </c>
      <c r="C22" s="391" t="s">
        <v>210</v>
      </c>
      <c r="D22" s="391" t="s">
        <v>208</v>
      </c>
      <c r="E22" s="220">
        <v>97232</v>
      </c>
    </row>
    <row r="23" spans="2:5" ht="15" customHeight="1" x14ac:dyDescent="0.2">
      <c r="B23" s="350"/>
      <c r="C23" s="350"/>
      <c r="D23" s="220"/>
      <c r="E23" s="220"/>
    </row>
    <row r="24" spans="2:5" ht="15" customHeight="1" x14ac:dyDescent="0.2">
      <c r="B24" s="350"/>
      <c r="C24" s="350"/>
      <c r="D24" s="220"/>
      <c r="E24" s="220"/>
    </row>
    <row r="25" spans="2:5" ht="15" customHeight="1" x14ac:dyDescent="0.2">
      <c r="B25" s="350"/>
      <c r="C25" s="350"/>
      <c r="D25" s="220"/>
      <c r="E25" s="220"/>
    </row>
    <row r="26" spans="2:5" ht="15" customHeight="1" x14ac:dyDescent="0.2">
      <c r="B26" s="350"/>
      <c r="C26" s="350"/>
      <c r="D26" s="220"/>
      <c r="E26" s="220"/>
    </row>
    <row r="27" spans="2:5" ht="15" customHeight="1" x14ac:dyDescent="0.2">
      <c r="B27" s="350"/>
      <c r="C27" s="350"/>
      <c r="D27" s="220"/>
      <c r="E27" s="220"/>
    </row>
    <row r="28" spans="2:5" ht="15" customHeight="1" x14ac:dyDescent="0.2">
      <c r="B28" s="350"/>
      <c r="C28" s="350"/>
      <c r="D28" s="220"/>
      <c r="E28" s="220"/>
    </row>
    <row r="29" spans="2:5" ht="15" customHeight="1" x14ac:dyDescent="0.2">
      <c r="B29" s="350"/>
      <c r="C29" s="350"/>
      <c r="D29" s="220"/>
      <c r="E29" s="220"/>
    </row>
    <row r="30" spans="2:5" ht="15" customHeight="1" x14ac:dyDescent="0.2">
      <c r="B30" s="350"/>
      <c r="C30" s="350"/>
      <c r="D30" s="220"/>
      <c r="E30" s="220"/>
    </row>
    <row r="31" spans="2:5" ht="15" customHeight="1" x14ac:dyDescent="0.2">
      <c r="B31" s="350"/>
      <c r="C31" s="350"/>
      <c r="D31" s="220"/>
      <c r="E31" s="220"/>
    </row>
    <row r="32" spans="2:5" ht="15" customHeight="1" x14ac:dyDescent="0.2">
      <c r="B32" s="350"/>
      <c r="C32" s="350"/>
      <c r="D32" s="220"/>
      <c r="E32" s="220"/>
    </row>
    <row r="33" spans="2:5" ht="15" customHeight="1" x14ac:dyDescent="0.2">
      <c r="B33" s="350"/>
      <c r="C33" s="350"/>
      <c r="D33" s="220"/>
      <c r="E33" s="220"/>
    </row>
    <row r="34" spans="2:5" ht="15" customHeight="1" x14ac:dyDescent="0.2">
      <c r="B34" s="350"/>
      <c r="C34" s="350"/>
      <c r="D34" s="220"/>
      <c r="E34" s="220"/>
    </row>
    <row r="35" spans="2:5" ht="15" customHeight="1" x14ac:dyDescent="0.2">
      <c r="B35" s="350"/>
      <c r="C35" s="350"/>
      <c r="D35" s="220"/>
      <c r="E35" s="220"/>
    </row>
    <row r="36" spans="2:5" ht="15" customHeight="1" x14ac:dyDescent="0.2">
      <c r="B36" s="350"/>
      <c r="C36" s="350"/>
      <c r="D36" s="220"/>
      <c r="E36" s="220"/>
    </row>
    <row r="37" spans="2:5" ht="15" customHeight="1" x14ac:dyDescent="0.2">
      <c r="B37" s="350"/>
      <c r="C37" s="350"/>
      <c r="D37" s="220"/>
      <c r="E37" s="220"/>
    </row>
    <row r="38" spans="2:5" ht="15" customHeight="1" x14ac:dyDescent="0.2">
      <c r="B38" s="350"/>
      <c r="C38" s="350"/>
      <c r="D38" s="220"/>
      <c r="E38" s="220"/>
    </row>
    <row r="39" spans="2:5" ht="15" customHeight="1" x14ac:dyDescent="0.2">
      <c r="B39" s="350"/>
      <c r="C39" s="350"/>
      <c r="D39" s="220"/>
      <c r="E39" s="220"/>
    </row>
    <row r="40" spans="2:5" x14ac:dyDescent="0.2">
      <c r="B40" s="349"/>
      <c r="C40" s="349"/>
      <c r="D40" s="220"/>
      <c r="E40" s="220"/>
    </row>
    <row r="41" spans="2:5" x14ac:dyDescent="0.2">
      <c r="B41" s="349"/>
      <c r="C41" s="349"/>
      <c r="D41" s="220"/>
      <c r="E41" s="220"/>
    </row>
    <row r="42" spans="2:5" x14ac:dyDescent="0.2">
      <c r="B42" s="349"/>
      <c r="C42" s="349"/>
      <c r="D42" s="220"/>
      <c r="E42" s="220"/>
    </row>
    <row r="43" spans="2:5" x14ac:dyDescent="0.2">
      <c r="B43" s="350"/>
      <c r="C43" s="350"/>
      <c r="D43" s="220"/>
      <c r="E43" s="220"/>
    </row>
    <row r="44" spans="2:5" x14ac:dyDescent="0.2">
      <c r="B44" s="350"/>
      <c r="C44" s="350"/>
      <c r="D44" s="220"/>
      <c r="E44" s="220"/>
    </row>
    <row r="45" spans="2:5" x14ac:dyDescent="0.2">
      <c r="B45" s="350"/>
      <c r="C45" s="350"/>
      <c r="D45" s="220"/>
      <c r="E45" s="220"/>
    </row>
    <row r="46" spans="2:5" x14ac:dyDescent="0.2">
      <c r="B46" s="350"/>
      <c r="C46" s="350"/>
      <c r="D46" s="220"/>
      <c r="E46" s="220"/>
    </row>
    <row r="47" spans="2:5" x14ac:dyDescent="0.2">
      <c r="B47" s="350"/>
      <c r="C47" s="350"/>
      <c r="D47" s="220"/>
      <c r="E47" s="220"/>
    </row>
    <row r="48" spans="2:5" x14ac:dyDescent="0.2">
      <c r="B48" s="350"/>
      <c r="C48" s="350"/>
      <c r="D48" s="220"/>
      <c r="E48" s="220"/>
    </row>
    <row r="49" spans="2:5" x14ac:dyDescent="0.2">
      <c r="B49" s="350"/>
      <c r="C49" s="350"/>
      <c r="D49" s="220"/>
      <c r="E49" s="220"/>
    </row>
    <row r="50" spans="2:5" x14ac:dyDescent="0.2">
      <c r="B50" s="350"/>
      <c r="C50" s="350"/>
      <c r="D50" s="220"/>
      <c r="E50" s="220"/>
    </row>
    <row r="51" spans="2:5" x14ac:dyDescent="0.2">
      <c r="B51" s="350"/>
      <c r="C51" s="350"/>
      <c r="D51" s="220"/>
      <c r="E51" s="220"/>
    </row>
    <row r="52" spans="2:5" x14ac:dyDescent="0.2">
      <c r="B52" s="350"/>
      <c r="C52" s="350"/>
      <c r="D52" s="220"/>
      <c r="E52" s="220"/>
    </row>
    <row r="53" spans="2:5" x14ac:dyDescent="0.2">
      <c r="B53" s="350"/>
      <c r="C53" s="350"/>
      <c r="D53" s="220"/>
      <c r="E53" s="220"/>
    </row>
    <row r="54" spans="2:5" x14ac:dyDescent="0.2">
      <c r="B54" s="350"/>
      <c r="C54" s="350"/>
      <c r="D54" s="220"/>
      <c r="E54" s="220"/>
    </row>
    <row r="55" spans="2:5" x14ac:dyDescent="0.2">
      <c r="B55" s="350"/>
      <c r="C55" s="350"/>
      <c r="D55" s="220"/>
      <c r="E55" s="220"/>
    </row>
    <row r="56" spans="2:5" x14ac:dyDescent="0.2">
      <c r="B56" s="350"/>
      <c r="C56" s="350"/>
      <c r="D56" s="220"/>
      <c r="E56" s="220"/>
    </row>
    <row r="57" spans="2:5" x14ac:dyDescent="0.2">
      <c r="B57" s="350"/>
      <c r="C57" s="350"/>
      <c r="D57" s="220"/>
      <c r="E57" s="220"/>
    </row>
    <row r="58" spans="2:5" x14ac:dyDescent="0.2">
      <c r="B58" s="350"/>
      <c r="C58" s="350"/>
      <c r="D58" s="220"/>
      <c r="E58" s="220"/>
    </row>
    <row r="59" spans="2:5" x14ac:dyDescent="0.2">
      <c r="B59" s="350"/>
      <c r="C59" s="350"/>
      <c r="D59" s="220"/>
      <c r="E59" s="220"/>
    </row>
    <row r="60" spans="2:5" x14ac:dyDescent="0.2">
      <c r="B60" s="350"/>
      <c r="C60" s="350"/>
      <c r="D60" s="220"/>
      <c r="E60" s="22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N82"/>
  <sheetViews>
    <sheetView topLeftCell="A22" workbookViewId="0">
      <selection activeCell="H33" sqref="H33"/>
    </sheetView>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109"/>
      <c r="D2" s="45"/>
      <c r="E2" s="45"/>
      <c r="F2" s="45"/>
      <c r="G2" s="45"/>
      <c r="H2" s="45"/>
      <c r="I2" s="45"/>
      <c r="J2" s="45"/>
      <c r="K2" s="45"/>
      <c r="L2" s="45"/>
      <c r="M2" s="45"/>
      <c r="N2" s="45"/>
    </row>
    <row r="3" spans="2:14" ht="25.5" x14ac:dyDescent="0.35">
      <c r="B3" s="44" t="s">
        <v>69</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30"/>
      <c r="H9" s="230"/>
      <c r="I9" s="230"/>
      <c r="J9" s="63"/>
      <c r="K9" s="71"/>
      <c r="L9" s="71"/>
      <c r="M9" s="71"/>
      <c r="N9" s="71"/>
    </row>
    <row r="10" spans="2:14" ht="15" customHeight="1" x14ac:dyDescent="0.35">
      <c r="B10" s="44"/>
      <c r="C10" s="45"/>
      <c r="D10" s="45"/>
      <c r="E10" s="45"/>
      <c r="F10" s="45"/>
      <c r="G10" s="72"/>
      <c r="H10" s="72"/>
      <c r="I10" s="72"/>
      <c r="J10" s="63"/>
      <c r="K10" s="72"/>
      <c r="L10" s="72"/>
      <c r="M10" s="72"/>
      <c r="N10" s="72"/>
    </row>
    <row r="11" spans="2:14" ht="15" customHeight="1" x14ac:dyDescent="0.35">
      <c r="B11" s="44"/>
      <c r="C11" s="45"/>
      <c r="D11" s="45"/>
      <c r="E11" s="45"/>
      <c r="F11" s="45"/>
      <c r="G11" s="396"/>
      <c r="H11" s="396"/>
      <c r="I11" s="396"/>
      <c r="J11" s="45"/>
      <c r="K11" s="396"/>
      <c r="L11" s="396"/>
      <c r="M11" s="396"/>
      <c r="N11" s="396"/>
    </row>
    <row r="12" spans="2:14" ht="15" customHeight="1" x14ac:dyDescent="0.35">
      <c r="B12" s="44"/>
      <c r="C12" s="45"/>
      <c r="D12" s="45"/>
      <c r="E12" s="45"/>
      <c r="F12" s="45"/>
      <c r="G12" s="396"/>
      <c r="H12" s="396"/>
      <c r="I12" s="396"/>
      <c r="J12" s="45"/>
      <c r="K12" s="396"/>
      <c r="L12" s="396"/>
      <c r="M12" s="396"/>
      <c r="N12" s="396"/>
    </row>
    <row r="13" spans="2:14" ht="13.5" thickBot="1" x14ac:dyDescent="0.25">
      <c r="B13" s="45"/>
      <c r="C13" s="45"/>
      <c r="D13" s="45"/>
      <c r="E13" s="45"/>
      <c r="F13" s="45"/>
      <c r="G13" s="396"/>
      <c r="H13" s="396"/>
      <c r="I13" s="396"/>
      <c r="J13" s="45"/>
      <c r="K13" s="396"/>
      <c r="L13" s="396"/>
      <c r="M13" s="396"/>
      <c r="N13" s="396"/>
    </row>
    <row r="14" spans="2:14" ht="94.5" customHeight="1" thickBot="1" x14ac:dyDescent="0.25">
      <c r="B14" s="50" t="s">
        <v>147</v>
      </c>
      <c r="C14" s="227" t="s">
        <v>37</v>
      </c>
      <c r="D14" s="52" t="s">
        <v>12</v>
      </c>
      <c r="E14" s="52" t="s">
        <v>23</v>
      </c>
      <c r="F14" s="53" t="s">
        <v>39</v>
      </c>
      <c r="G14" s="305" t="s">
        <v>11</v>
      </c>
      <c r="H14" s="224"/>
      <c r="I14" s="224"/>
      <c r="J14" s="221"/>
      <c r="K14" s="221"/>
      <c r="L14" s="221"/>
      <c r="M14" s="221"/>
      <c r="N14" s="221"/>
    </row>
    <row r="15" spans="2:14" ht="15" customHeight="1" x14ac:dyDescent="0.2">
      <c r="B15" s="225">
        <v>1</v>
      </c>
      <c r="C15" s="392" t="s">
        <v>213</v>
      </c>
      <c r="D15" s="56">
        <v>666604</v>
      </c>
      <c r="E15" s="56">
        <v>0</v>
      </c>
      <c r="F15" s="57">
        <f>D15-E15</f>
        <v>666604</v>
      </c>
      <c r="G15" s="308">
        <v>1130</v>
      </c>
      <c r="H15" s="223"/>
      <c r="I15" s="223"/>
      <c r="J15" s="45"/>
      <c r="K15" s="45"/>
      <c r="L15" s="45"/>
      <c r="M15" s="45"/>
      <c r="N15" s="45"/>
    </row>
    <row r="16" spans="2:14" ht="15" customHeight="1" x14ac:dyDescent="0.2">
      <c r="B16" s="225">
        <v>2</v>
      </c>
      <c r="C16" s="228" t="s">
        <v>214</v>
      </c>
      <c r="D16" s="56">
        <v>470244</v>
      </c>
      <c r="E16" s="56">
        <v>174491</v>
      </c>
      <c r="F16" s="57">
        <f t="shared" ref="F16:F30" si="0">D16-E16</f>
        <v>295753</v>
      </c>
      <c r="G16" s="309"/>
      <c r="J16" s="191"/>
    </row>
    <row r="17" spans="2:14" ht="15" customHeight="1" x14ac:dyDescent="0.2">
      <c r="B17" s="225">
        <v>3</v>
      </c>
      <c r="C17" s="228" t="s">
        <v>215</v>
      </c>
      <c r="D17" s="56">
        <v>159226</v>
      </c>
      <c r="E17" s="56">
        <v>0</v>
      </c>
      <c r="F17" s="57">
        <f t="shared" si="0"/>
        <v>159226</v>
      </c>
      <c r="G17" s="309"/>
      <c r="J17" s="191"/>
    </row>
    <row r="18" spans="2:14" ht="15" customHeight="1" x14ac:dyDescent="0.2">
      <c r="B18" s="225">
        <v>4</v>
      </c>
      <c r="C18" s="228" t="s">
        <v>216</v>
      </c>
      <c r="D18" s="56">
        <v>709115</v>
      </c>
      <c r="E18" s="56">
        <v>0</v>
      </c>
      <c r="F18" s="57">
        <f t="shared" si="0"/>
        <v>709115</v>
      </c>
      <c r="G18" s="309"/>
      <c r="J18" s="191"/>
    </row>
    <row r="19" spans="2:14" ht="15" customHeight="1" x14ac:dyDescent="0.2">
      <c r="B19" s="225">
        <v>5</v>
      </c>
      <c r="C19" s="228"/>
      <c r="D19" s="56"/>
      <c r="E19" s="56"/>
      <c r="F19" s="57">
        <f t="shared" si="0"/>
        <v>0</v>
      </c>
      <c r="G19" s="309"/>
      <c r="J19" s="191"/>
    </row>
    <row r="20" spans="2:14" ht="15" customHeight="1" x14ac:dyDescent="0.2">
      <c r="B20" s="225">
        <v>6</v>
      </c>
      <c r="C20" s="228"/>
      <c r="D20" s="56"/>
      <c r="E20" s="56"/>
      <c r="F20" s="57">
        <f t="shared" si="0"/>
        <v>0</v>
      </c>
      <c r="G20" s="309"/>
      <c r="J20" s="191"/>
    </row>
    <row r="21" spans="2:14" ht="15" customHeight="1" x14ac:dyDescent="0.2">
      <c r="B21" s="225">
        <v>7</v>
      </c>
      <c r="C21" s="228"/>
      <c r="D21" s="56"/>
      <c r="E21" s="56"/>
      <c r="F21" s="57">
        <f t="shared" si="0"/>
        <v>0</v>
      </c>
      <c r="G21" s="309"/>
      <c r="J21" s="191"/>
    </row>
    <row r="22" spans="2:14" ht="15" customHeight="1" x14ac:dyDescent="0.2">
      <c r="B22" s="225">
        <v>8</v>
      </c>
      <c r="C22" s="228"/>
      <c r="D22" s="56"/>
      <c r="E22" s="56"/>
      <c r="F22" s="57">
        <f t="shared" si="0"/>
        <v>0</v>
      </c>
      <c r="G22" s="309"/>
      <c r="J22" s="191"/>
    </row>
    <row r="23" spans="2:14" ht="15" customHeight="1" x14ac:dyDescent="0.2">
      <c r="B23" s="225">
        <v>9</v>
      </c>
      <c r="C23" s="228"/>
      <c r="D23" s="56"/>
      <c r="E23" s="56"/>
      <c r="F23" s="57">
        <f t="shared" si="0"/>
        <v>0</v>
      </c>
      <c r="G23" s="309"/>
      <c r="J23" s="191"/>
      <c r="K23" s="191"/>
      <c r="L23" s="191"/>
      <c r="M23" s="191"/>
      <c r="N23" s="191"/>
    </row>
    <row r="24" spans="2:14" ht="15" customHeight="1" x14ac:dyDescent="0.2">
      <c r="B24" s="225">
        <v>10</v>
      </c>
      <c r="C24" s="228"/>
      <c r="D24" s="56"/>
      <c r="E24" s="56"/>
      <c r="F24" s="57">
        <f t="shared" si="0"/>
        <v>0</v>
      </c>
      <c r="G24" s="310"/>
      <c r="H24" s="45"/>
      <c r="I24" s="45"/>
      <c r="J24" s="45"/>
      <c r="K24" s="45"/>
      <c r="L24" s="45"/>
      <c r="M24" s="45"/>
      <c r="N24" s="45"/>
    </row>
    <row r="25" spans="2:14" ht="15" customHeight="1" x14ac:dyDescent="0.2">
      <c r="B25" s="225">
        <v>11</v>
      </c>
      <c r="C25" s="228"/>
      <c r="D25" s="56"/>
      <c r="E25" s="56"/>
      <c r="F25" s="57">
        <f t="shared" si="0"/>
        <v>0</v>
      </c>
      <c r="G25" s="310"/>
      <c r="H25" s="45"/>
      <c r="I25" s="45"/>
      <c r="J25" s="45"/>
      <c r="K25" s="45"/>
      <c r="L25" s="45"/>
      <c r="M25" s="45"/>
      <c r="N25" s="45"/>
    </row>
    <row r="26" spans="2:14" ht="15" customHeight="1" x14ac:dyDescent="0.2">
      <c r="B26" s="225">
        <v>12</v>
      </c>
      <c r="C26" s="228"/>
      <c r="D26" s="56"/>
      <c r="E26" s="56"/>
      <c r="F26" s="57">
        <f t="shared" si="0"/>
        <v>0</v>
      </c>
      <c r="G26" s="310"/>
      <c r="H26" s="45"/>
      <c r="I26" s="45"/>
      <c r="J26" s="45"/>
      <c r="K26" s="45"/>
      <c r="L26" s="45"/>
      <c r="M26" s="45"/>
      <c r="N26" s="45"/>
    </row>
    <row r="27" spans="2:14" ht="15" customHeight="1" x14ac:dyDescent="0.2">
      <c r="B27" s="225">
        <v>13</v>
      </c>
      <c r="C27" s="228"/>
      <c r="D27" s="56"/>
      <c r="E27" s="56"/>
      <c r="F27" s="57">
        <f t="shared" si="0"/>
        <v>0</v>
      </c>
      <c r="G27" s="310"/>
      <c r="H27" s="45"/>
      <c r="I27" s="45"/>
      <c r="J27" s="45"/>
      <c r="K27" s="45"/>
      <c r="L27" s="45"/>
      <c r="M27" s="45"/>
      <c r="N27" s="45"/>
    </row>
    <row r="28" spans="2:14" ht="15" customHeight="1" x14ac:dyDescent="0.2">
      <c r="B28" s="225">
        <v>14</v>
      </c>
      <c r="C28" s="228"/>
      <c r="D28" s="56"/>
      <c r="E28" s="56"/>
      <c r="F28" s="57">
        <f t="shared" si="0"/>
        <v>0</v>
      </c>
      <c r="G28" s="310"/>
      <c r="H28" s="45"/>
      <c r="I28" s="45"/>
      <c r="J28" s="45"/>
      <c r="K28" s="45"/>
      <c r="L28" s="45"/>
      <c r="M28" s="45"/>
      <c r="N28" s="45"/>
    </row>
    <row r="29" spans="2:14" ht="15" customHeight="1" thickBot="1" x14ac:dyDescent="0.25">
      <c r="B29" s="225">
        <v>15</v>
      </c>
      <c r="C29" s="228"/>
      <c r="D29" s="56"/>
      <c r="E29" s="56"/>
      <c r="F29" s="59">
        <f t="shared" si="0"/>
        <v>0</v>
      </c>
      <c r="G29" s="311"/>
      <c r="H29" s="45"/>
      <c r="I29" s="45"/>
      <c r="J29" s="45"/>
      <c r="K29" s="45"/>
      <c r="L29" s="45"/>
      <c r="M29" s="45"/>
      <c r="N29" s="45"/>
    </row>
    <row r="30" spans="2:14" ht="16.5" thickBot="1" x14ac:dyDescent="0.3">
      <c r="B30" s="226">
        <v>16</v>
      </c>
      <c r="C30" s="229" t="s">
        <v>40</v>
      </c>
      <c r="D30" s="61">
        <f>SUM(D15:D29)</f>
        <v>2005189</v>
      </c>
      <c r="E30" s="61">
        <f>SUM(E15:E29)</f>
        <v>174491</v>
      </c>
      <c r="F30" s="62">
        <f t="shared" si="0"/>
        <v>1830698</v>
      </c>
      <c r="G30" s="307"/>
      <c r="H30" s="45"/>
      <c r="I30" s="45"/>
      <c r="J30" s="45"/>
      <c r="K30" s="45"/>
      <c r="L30" s="45"/>
      <c r="M30" s="45"/>
      <c r="N30" s="45"/>
    </row>
    <row r="31" spans="2:14" ht="15.75" x14ac:dyDescent="0.25">
      <c r="B31" s="222"/>
      <c r="C31" s="64"/>
      <c r="D31" s="63"/>
      <c r="E31" s="63"/>
      <c r="F31" s="63"/>
      <c r="G31" s="45"/>
      <c r="H31" s="45"/>
      <c r="I31" s="45"/>
      <c r="J31" s="45"/>
      <c r="K31" s="45"/>
      <c r="L31" s="45"/>
      <c r="M31" s="45"/>
      <c r="N31" s="45"/>
    </row>
    <row r="32" spans="2:14" ht="15.75" x14ac:dyDescent="0.25">
      <c r="B32" s="222"/>
      <c r="C32" s="64"/>
      <c r="D32" s="63"/>
      <c r="E32" s="63"/>
      <c r="F32" s="63"/>
      <c r="G32" s="45"/>
      <c r="H32" s="45"/>
      <c r="I32" s="45"/>
      <c r="J32" s="45"/>
      <c r="K32" s="45"/>
      <c r="L32" s="45"/>
      <c r="M32" s="45"/>
      <c r="N32" s="45"/>
    </row>
    <row r="33" spans="2:14" ht="15.75" x14ac:dyDescent="0.25">
      <c r="B33" s="222"/>
      <c r="C33" s="64"/>
      <c r="D33" s="63"/>
      <c r="E33" s="63"/>
      <c r="F33" s="63"/>
      <c r="G33" s="45"/>
      <c r="H33" s="45"/>
      <c r="I33" s="45"/>
      <c r="J33" s="45"/>
      <c r="K33" s="45"/>
      <c r="L33" s="45"/>
      <c r="M33" s="45"/>
      <c r="N33" s="45"/>
    </row>
    <row r="34" spans="2:14" ht="15.75" x14ac:dyDescent="0.25">
      <c r="B34" s="222"/>
      <c r="C34" s="64"/>
      <c r="D34" s="63"/>
      <c r="E34" s="63"/>
      <c r="F34" s="63"/>
      <c r="G34" s="45"/>
      <c r="H34" s="45"/>
      <c r="I34" s="45"/>
      <c r="J34" s="45"/>
      <c r="K34" s="45"/>
      <c r="L34" s="45"/>
      <c r="M34" s="45"/>
      <c r="N34" s="45"/>
    </row>
    <row r="35" spans="2:14" ht="15.75" x14ac:dyDescent="0.25">
      <c r="B35" s="373"/>
      <c r="C35" s="64"/>
      <c r="D35" s="63"/>
      <c r="E35" s="63"/>
      <c r="F35" s="63"/>
      <c r="G35" s="45"/>
      <c r="H35" s="45"/>
      <c r="I35" s="45"/>
      <c r="J35" s="45"/>
      <c r="K35" s="45"/>
      <c r="L35" s="45"/>
      <c r="M35" s="45"/>
      <c r="N35" s="45"/>
    </row>
    <row r="36" spans="2:14" ht="15.75" x14ac:dyDescent="0.25">
      <c r="B36" s="373"/>
      <c r="C36" s="64"/>
      <c r="D36" s="63"/>
      <c r="E36" s="63"/>
      <c r="F36" s="63"/>
      <c r="G36" s="45"/>
      <c r="H36" s="45"/>
      <c r="I36" s="45"/>
      <c r="J36" s="45"/>
      <c r="K36" s="45"/>
      <c r="L36" s="45"/>
      <c r="M36" s="45"/>
      <c r="N36" s="45"/>
    </row>
    <row r="37" spans="2:14" ht="15.75" x14ac:dyDescent="0.25">
      <c r="B37" s="222"/>
      <c r="C37" s="64"/>
      <c r="D37" s="63"/>
      <c r="E37" s="63"/>
      <c r="F37" s="63"/>
      <c r="G37" s="45"/>
      <c r="H37" s="45"/>
      <c r="I37" s="45"/>
      <c r="J37" s="45"/>
      <c r="K37" s="45"/>
      <c r="L37" s="45"/>
      <c r="M37" s="45"/>
      <c r="N37" s="45"/>
    </row>
    <row r="38" spans="2:14" ht="15.75" x14ac:dyDescent="0.25">
      <c r="B38" s="222"/>
      <c r="C38" s="64"/>
      <c r="D38" s="63"/>
      <c r="E38" s="63"/>
      <c r="F38" s="63"/>
      <c r="G38" s="45"/>
      <c r="H38" s="45"/>
      <c r="I38" s="45"/>
      <c r="J38" s="45"/>
      <c r="K38" s="45"/>
      <c r="L38" s="45"/>
      <c r="M38" s="45"/>
      <c r="N38" s="45"/>
    </row>
    <row r="39" spans="2:14" ht="15.75" x14ac:dyDescent="0.25">
      <c r="B39" s="222"/>
      <c r="C39" s="64"/>
      <c r="D39" s="63"/>
      <c r="E39" s="63"/>
      <c r="F39" s="63"/>
      <c r="G39" s="45"/>
      <c r="H39" s="45"/>
      <c r="I39" s="45"/>
      <c r="J39" s="45"/>
      <c r="K39" s="45"/>
      <c r="L39" s="45"/>
      <c r="M39" s="45"/>
      <c r="N39" s="45"/>
    </row>
    <row r="40" spans="2:14" ht="16.5" thickBot="1" x14ac:dyDescent="0.3">
      <c r="B40" s="63"/>
      <c r="C40" s="64"/>
      <c r="D40" s="63"/>
      <c r="E40" s="63"/>
      <c r="F40" s="45"/>
      <c r="G40" s="45"/>
      <c r="H40" s="45"/>
      <c r="I40" s="45"/>
      <c r="J40" s="45"/>
      <c r="K40" s="45"/>
      <c r="L40" s="45"/>
      <c r="M40" s="45"/>
      <c r="N40" s="45"/>
    </row>
    <row r="41" spans="2:14" ht="63" x14ac:dyDescent="0.2">
      <c r="B41" s="50" t="s">
        <v>147</v>
      </c>
      <c r="C41" s="51" t="s">
        <v>69</v>
      </c>
      <c r="D41" s="52" t="s">
        <v>12</v>
      </c>
      <c r="E41" s="52" t="s">
        <v>23</v>
      </c>
      <c r="F41" s="53" t="s">
        <v>39</v>
      </c>
      <c r="G41" s="221"/>
      <c r="H41" s="221"/>
      <c r="I41" s="221"/>
      <c r="J41" s="221"/>
      <c r="K41" s="221"/>
      <c r="L41" s="221"/>
      <c r="M41" s="221"/>
      <c r="N41" s="221"/>
    </row>
    <row r="42" spans="2:14" x14ac:dyDescent="0.2">
      <c r="B42" s="54">
        <v>1</v>
      </c>
      <c r="C42" s="55" t="s">
        <v>217</v>
      </c>
      <c r="D42" s="56">
        <v>72479</v>
      </c>
      <c r="E42" s="56">
        <v>0</v>
      </c>
      <c r="F42" s="57">
        <f>D42-E42</f>
        <v>72479</v>
      </c>
      <c r="G42" s="231"/>
      <c r="H42" s="231"/>
      <c r="I42" s="231"/>
      <c r="J42" s="231"/>
      <c r="K42" s="231"/>
      <c r="L42" s="231"/>
      <c r="M42" s="231"/>
      <c r="N42" s="231"/>
    </row>
    <row r="43" spans="2:14" x14ac:dyDescent="0.2">
      <c r="B43" s="54">
        <v>2</v>
      </c>
      <c r="C43" s="55" t="s">
        <v>218</v>
      </c>
      <c r="D43" s="56">
        <v>1604</v>
      </c>
      <c r="E43" s="56">
        <v>0</v>
      </c>
      <c r="F43" s="57">
        <f t="shared" ref="F43:F57" si="1">D43-E43</f>
        <v>1604</v>
      </c>
      <c r="G43" s="71"/>
      <c r="H43" s="71"/>
      <c r="I43" s="71"/>
      <c r="J43" s="231"/>
      <c r="K43" s="71"/>
      <c r="L43" s="71"/>
      <c r="M43" s="71"/>
      <c r="N43" s="71"/>
    </row>
    <row r="44" spans="2:14" x14ac:dyDescent="0.2">
      <c r="B44" s="54">
        <v>3</v>
      </c>
      <c r="C44" s="55"/>
      <c r="D44" s="56"/>
      <c r="E44" s="56"/>
      <c r="F44" s="57">
        <f t="shared" si="1"/>
        <v>0</v>
      </c>
      <c r="G44" s="72"/>
      <c r="H44" s="72"/>
      <c r="I44" s="72"/>
      <c r="J44" s="231"/>
      <c r="K44" s="72"/>
      <c r="L44" s="72"/>
      <c r="M44" s="72"/>
      <c r="N44" s="72"/>
    </row>
    <row r="45" spans="2:14" x14ac:dyDescent="0.2">
      <c r="B45" s="54">
        <v>4</v>
      </c>
      <c r="C45" s="55"/>
      <c r="D45" s="56"/>
      <c r="E45" s="56"/>
      <c r="F45" s="57">
        <f t="shared" si="1"/>
        <v>0</v>
      </c>
      <c r="G45" s="72"/>
      <c r="H45" s="72"/>
      <c r="I45" s="72"/>
      <c r="J45" s="231"/>
      <c r="K45" s="72"/>
      <c r="L45" s="72"/>
      <c r="M45" s="72"/>
      <c r="N45" s="72"/>
    </row>
    <row r="46" spans="2:14" x14ac:dyDescent="0.2">
      <c r="B46" s="54">
        <v>5</v>
      </c>
      <c r="C46" s="55"/>
      <c r="D46" s="56"/>
      <c r="E46" s="56"/>
      <c r="F46" s="57">
        <f t="shared" si="1"/>
        <v>0</v>
      </c>
      <c r="G46" s="72"/>
      <c r="H46" s="72"/>
      <c r="I46" s="72"/>
      <c r="J46" s="231"/>
      <c r="K46" s="72"/>
      <c r="L46" s="72"/>
      <c r="M46" s="72"/>
      <c r="N46" s="72"/>
    </row>
    <row r="47" spans="2:14" x14ac:dyDescent="0.2">
      <c r="B47" s="54">
        <v>6</v>
      </c>
      <c r="C47" s="55"/>
      <c r="D47" s="56"/>
      <c r="E47" s="56"/>
      <c r="F47" s="57">
        <f t="shared" si="1"/>
        <v>0</v>
      </c>
      <c r="G47" s="72"/>
      <c r="H47" s="72"/>
      <c r="I47" s="72"/>
      <c r="J47" s="231"/>
      <c r="K47" s="72"/>
      <c r="L47" s="72"/>
      <c r="M47" s="72"/>
      <c r="N47" s="72"/>
    </row>
    <row r="48" spans="2:14" x14ac:dyDescent="0.2">
      <c r="B48" s="54">
        <v>7</v>
      </c>
      <c r="C48" s="55"/>
      <c r="D48" s="56"/>
      <c r="E48" s="56"/>
      <c r="F48" s="57">
        <f t="shared" si="1"/>
        <v>0</v>
      </c>
      <c r="G48" s="72"/>
      <c r="H48" s="72"/>
      <c r="I48" s="72"/>
      <c r="J48" s="231"/>
      <c r="K48" s="72"/>
      <c r="L48" s="72"/>
      <c r="M48" s="72"/>
      <c r="N48" s="72"/>
    </row>
    <row r="49" spans="2:14" x14ac:dyDescent="0.2">
      <c r="B49" s="54">
        <v>8</v>
      </c>
      <c r="C49" s="55"/>
      <c r="D49" s="56"/>
      <c r="E49" s="56"/>
      <c r="F49" s="57">
        <f t="shared" si="1"/>
        <v>0</v>
      </c>
      <c r="G49" s="72"/>
      <c r="H49" s="72"/>
      <c r="I49" s="72"/>
      <c r="J49" s="231"/>
      <c r="K49" s="72"/>
      <c r="L49" s="72"/>
      <c r="M49" s="72"/>
      <c r="N49" s="72"/>
    </row>
    <row r="50" spans="2:14" x14ac:dyDescent="0.2">
      <c r="B50" s="54">
        <v>9</v>
      </c>
      <c r="C50" s="55"/>
      <c r="D50" s="56"/>
      <c r="E50" s="56"/>
      <c r="F50" s="57">
        <f t="shared" si="1"/>
        <v>0</v>
      </c>
      <c r="G50" s="72"/>
      <c r="H50" s="72"/>
      <c r="I50" s="72"/>
      <c r="J50" s="222"/>
      <c r="K50" s="222"/>
      <c r="L50" s="222"/>
      <c r="M50" s="222"/>
      <c r="N50" s="222"/>
    </row>
    <row r="51" spans="2:14" x14ac:dyDescent="0.2">
      <c r="B51" s="54">
        <v>10</v>
      </c>
      <c r="C51" s="55"/>
      <c r="D51" s="56"/>
      <c r="E51" s="56"/>
      <c r="F51" s="57">
        <f t="shared" si="1"/>
        <v>0</v>
      </c>
      <c r="G51" s="72"/>
      <c r="H51" s="72"/>
      <c r="I51" s="72"/>
      <c r="J51" s="222"/>
      <c r="K51" s="222"/>
      <c r="L51" s="222"/>
      <c r="M51" s="222"/>
      <c r="N51" s="222"/>
    </row>
    <row r="52" spans="2:14" x14ac:dyDescent="0.2">
      <c r="B52" s="54">
        <v>11</v>
      </c>
      <c r="C52" s="55"/>
      <c r="D52" s="56"/>
      <c r="E52" s="56"/>
      <c r="F52" s="57">
        <f t="shared" si="1"/>
        <v>0</v>
      </c>
      <c r="G52" s="222"/>
      <c r="H52" s="222"/>
      <c r="I52" s="222"/>
      <c r="J52" s="222"/>
      <c r="K52" s="222"/>
      <c r="L52" s="222"/>
      <c r="M52" s="222"/>
      <c r="N52" s="222"/>
    </row>
    <row r="53" spans="2:14" x14ac:dyDescent="0.2">
      <c r="B53" s="54">
        <v>12</v>
      </c>
      <c r="C53" s="55"/>
      <c r="D53" s="56"/>
      <c r="E53" s="56"/>
      <c r="F53" s="57">
        <f t="shared" si="1"/>
        <v>0</v>
      </c>
      <c r="G53" s="222"/>
      <c r="H53" s="222"/>
      <c r="I53" s="222"/>
      <c r="J53" s="222"/>
      <c r="K53" s="222"/>
      <c r="L53" s="222"/>
      <c r="M53" s="222"/>
      <c r="N53" s="222"/>
    </row>
    <row r="54" spans="2:14" x14ac:dyDescent="0.2">
      <c r="B54" s="54">
        <v>13</v>
      </c>
      <c r="C54" s="55"/>
      <c r="D54" s="56"/>
      <c r="E54" s="56"/>
      <c r="F54" s="57">
        <f t="shared" si="1"/>
        <v>0</v>
      </c>
      <c r="G54" s="222"/>
      <c r="H54" s="222"/>
      <c r="I54" s="222"/>
      <c r="J54" s="222"/>
      <c r="K54" s="222"/>
      <c r="L54" s="222"/>
      <c r="M54" s="222"/>
      <c r="N54" s="222"/>
    </row>
    <row r="55" spans="2:14" x14ac:dyDescent="0.2">
      <c r="B55" s="54">
        <v>14</v>
      </c>
      <c r="C55" s="55"/>
      <c r="D55" s="56"/>
      <c r="E55" s="56"/>
      <c r="F55" s="57">
        <f t="shared" si="1"/>
        <v>0</v>
      </c>
      <c r="G55" s="222"/>
      <c r="H55" s="222"/>
      <c r="I55" s="222"/>
      <c r="J55" s="222"/>
      <c r="K55" s="222"/>
      <c r="L55" s="222"/>
      <c r="M55" s="222"/>
      <c r="N55" s="222"/>
    </row>
    <row r="56" spans="2:14" ht="13.5" thickBot="1" x14ac:dyDescent="0.25">
      <c r="B56" s="54">
        <v>15</v>
      </c>
      <c r="C56" s="55"/>
      <c r="D56" s="56"/>
      <c r="E56" s="56"/>
      <c r="F56" s="59">
        <f t="shared" si="1"/>
        <v>0</v>
      </c>
      <c r="G56" s="222"/>
      <c r="H56" s="222"/>
      <c r="I56" s="222"/>
      <c r="J56" s="222"/>
      <c r="K56" s="222"/>
      <c r="L56" s="222"/>
      <c r="M56" s="222"/>
      <c r="N56" s="222"/>
    </row>
    <row r="57" spans="2:14" ht="16.5" thickBot="1" x14ac:dyDescent="0.3">
      <c r="B57" s="69">
        <v>16</v>
      </c>
      <c r="C57" s="60" t="s">
        <v>40</v>
      </c>
      <c r="D57" s="61">
        <f>SUM(D42:D56)</f>
        <v>74083</v>
      </c>
      <c r="E57" s="61">
        <f>SUM(E42:E56)</f>
        <v>0</v>
      </c>
      <c r="F57" s="62">
        <f t="shared" si="1"/>
        <v>74083</v>
      </c>
      <c r="G57" s="222"/>
      <c r="H57" s="222"/>
      <c r="I57" s="222"/>
      <c r="J57" s="222"/>
      <c r="K57" s="222"/>
      <c r="L57" s="222"/>
      <c r="M57" s="222"/>
      <c r="N57" s="222"/>
    </row>
    <row r="58" spans="2:14" ht="15.75" x14ac:dyDescent="0.25">
      <c r="B58" s="222"/>
      <c r="C58" s="64"/>
      <c r="D58" s="63"/>
      <c r="E58" s="63"/>
      <c r="F58" s="63"/>
      <c r="G58" s="222"/>
      <c r="H58" s="222"/>
      <c r="I58" s="222"/>
      <c r="J58" s="222"/>
      <c r="K58" s="222"/>
      <c r="L58" s="222"/>
      <c r="M58" s="222"/>
      <c r="N58" s="222"/>
    </row>
    <row r="59" spans="2:14" ht="15.75" x14ac:dyDescent="0.25">
      <c r="B59" s="222"/>
      <c r="C59" s="64"/>
      <c r="D59" s="63"/>
      <c r="E59" s="63"/>
      <c r="F59" s="63"/>
      <c r="G59" s="222"/>
      <c r="H59" s="222"/>
      <c r="I59" s="222"/>
      <c r="J59" s="222"/>
      <c r="K59" s="222"/>
      <c r="L59" s="222"/>
      <c r="M59" s="222"/>
      <c r="N59" s="222"/>
    </row>
    <row r="60" spans="2:14" ht="15.75" x14ac:dyDescent="0.25">
      <c r="B60" s="222"/>
      <c r="C60" s="64"/>
      <c r="D60" s="63"/>
      <c r="E60" s="63"/>
      <c r="F60" s="63"/>
      <c r="G60" s="222"/>
      <c r="H60" s="222"/>
      <c r="I60" s="222"/>
      <c r="J60" s="222"/>
      <c r="K60" s="222"/>
      <c r="L60" s="222"/>
      <c r="M60" s="222"/>
      <c r="N60" s="222"/>
    </row>
    <row r="61" spans="2:14" ht="15.75" x14ac:dyDescent="0.25">
      <c r="B61" s="222"/>
      <c r="C61" s="64"/>
      <c r="D61" s="63"/>
      <c r="E61" s="63"/>
      <c r="F61" s="63"/>
      <c r="G61" s="222"/>
      <c r="H61" s="222"/>
      <c r="I61" s="222"/>
      <c r="J61" s="222"/>
      <c r="K61" s="222"/>
      <c r="L61" s="222"/>
      <c r="M61" s="222"/>
      <c r="N61" s="222"/>
    </row>
    <row r="62" spans="2:14" ht="15.75" x14ac:dyDescent="0.25">
      <c r="B62" s="222"/>
      <c r="C62" s="64"/>
      <c r="D62" s="63"/>
      <c r="E62" s="63"/>
      <c r="F62" s="63"/>
      <c r="G62" s="222"/>
      <c r="H62" s="222"/>
      <c r="I62" s="222"/>
      <c r="J62" s="222"/>
      <c r="K62" s="222"/>
      <c r="L62" s="222"/>
      <c r="M62" s="222"/>
      <c r="N62" s="222"/>
    </row>
    <row r="63" spans="2:14" ht="15.75" x14ac:dyDescent="0.25">
      <c r="B63" s="373"/>
      <c r="C63" s="64"/>
      <c r="D63" s="63"/>
      <c r="E63" s="63"/>
      <c r="F63" s="63"/>
      <c r="G63" s="373"/>
      <c r="H63" s="373"/>
      <c r="I63" s="373"/>
      <c r="J63" s="373"/>
      <c r="K63" s="373"/>
      <c r="L63" s="373"/>
      <c r="M63" s="373"/>
      <c r="N63" s="373"/>
    </row>
    <row r="64" spans="2:14" ht="15.75" x14ac:dyDescent="0.25">
      <c r="B64" s="222"/>
      <c r="C64" s="64"/>
      <c r="D64" s="63"/>
      <c r="E64" s="63"/>
      <c r="F64" s="63"/>
      <c r="G64" s="222"/>
      <c r="H64" s="222"/>
      <c r="I64" s="222"/>
      <c r="J64" s="222"/>
      <c r="K64" s="222"/>
      <c r="L64" s="222"/>
      <c r="M64" s="222"/>
      <c r="N64" s="222"/>
    </row>
    <row r="65" spans="2:14" ht="13.5" thickBot="1" x14ac:dyDescent="0.25">
      <c r="B65" s="45"/>
      <c r="C65" s="45"/>
      <c r="D65" s="45"/>
      <c r="E65" s="45"/>
      <c r="F65" s="45"/>
      <c r="G65" s="222"/>
      <c r="H65" s="222"/>
      <c r="I65" s="222"/>
      <c r="J65" s="222"/>
      <c r="K65" s="222"/>
      <c r="L65" s="222"/>
      <c r="M65" s="222"/>
      <c r="N65" s="222"/>
    </row>
    <row r="66" spans="2:14" ht="63" x14ac:dyDescent="0.2">
      <c r="B66" s="50" t="s">
        <v>147</v>
      </c>
      <c r="C66" s="51" t="s">
        <v>38</v>
      </c>
      <c r="D66" s="52" t="s">
        <v>12</v>
      </c>
      <c r="E66" s="52" t="s">
        <v>23</v>
      </c>
      <c r="F66" s="53" t="s">
        <v>39</v>
      </c>
      <c r="G66" s="221"/>
      <c r="H66" s="221"/>
      <c r="I66" s="221"/>
      <c r="J66" s="221"/>
      <c r="K66" s="221"/>
      <c r="L66" s="221"/>
      <c r="M66" s="221"/>
      <c r="N66" s="221"/>
    </row>
    <row r="67" spans="2:14" ht="25.5" x14ac:dyDescent="0.2">
      <c r="B67" s="54">
        <v>1</v>
      </c>
      <c r="C67" s="393" t="s">
        <v>219</v>
      </c>
      <c r="D67" s="56">
        <v>312874</v>
      </c>
      <c r="E67" s="56">
        <v>0</v>
      </c>
      <c r="F67" s="57">
        <f>D67-E67</f>
        <v>312874</v>
      </c>
      <c r="G67" s="231"/>
      <c r="H67" s="231"/>
      <c r="I67" s="231"/>
      <c r="J67" s="231"/>
      <c r="K67" s="231"/>
      <c r="L67" s="231"/>
      <c r="M67" s="231"/>
      <c r="N67" s="231"/>
    </row>
    <row r="68" spans="2:14" x14ac:dyDescent="0.2">
      <c r="B68" s="54">
        <v>2</v>
      </c>
      <c r="C68" s="55"/>
      <c r="D68" s="56"/>
      <c r="E68" s="56"/>
      <c r="F68" s="57">
        <f t="shared" ref="F68:F82" si="2">D68-E68</f>
        <v>0</v>
      </c>
      <c r="G68" s="71"/>
      <c r="H68" s="71"/>
      <c r="I68" s="71"/>
      <c r="J68" s="222"/>
      <c r="K68" s="71"/>
      <c r="L68" s="71"/>
      <c r="M68" s="71"/>
      <c r="N68" s="71"/>
    </row>
    <row r="69" spans="2:14" x14ac:dyDescent="0.2">
      <c r="B69" s="54">
        <v>3</v>
      </c>
      <c r="C69" s="55"/>
      <c r="D69" s="56"/>
      <c r="E69" s="56"/>
      <c r="F69" s="57">
        <f t="shared" si="2"/>
        <v>0</v>
      </c>
      <c r="G69" s="72"/>
      <c r="H69" s="72"/>
      <c r="I69" s="72"/>
      <c r="J69" s="222"/>
      <c r="K69" s="72"/>
      <c r="L69" s="72"/>
      <c r="M69" s="72"/>
      <c r="N69" s="72"/>
    </row>
    <row r="70" spans="2:14" x14ac:dyDescent="0.2">
      <c r="B70" s="54">
        <v>4</v>
      </c>
      <c r="C70" s="55"/>
      <c r="D70" s="56"/>
      <c r="E70" s="56"/>
      <c r="F70" s="57">
        <f t="shared" si="2"/>
        <v>0</v>
      </c>
      <c r="G70" s="72"/>
      <c r="H70" s="72"/>
      <c r="I70" s="72"/>
      <c r="J70" s="222"/>
      <c r="K70" s="72"/>
      <c r="L70" s="72"/>
      <c r="M70" s="72"/>
      <c r="N70" s="72"/>
    </row>
    <row r="71" spans="2:14" x14ac:dyDescent="0.2">
      <c r="B71" s="54">
        <v>5</v>
      </c>
      <c r="C71" s="55"/>
      <c r="D71" s="56"/>
      <c r="E71" s="56"/>
      <c r="F71" s="57">
        <f t="shared" si="2"/>
        <v>0</v>
      </c>
      <c r="G71" s="72"/>
      <c r="H71" s="72"/>
      <c r="I71" s="72"/>
      <c r="J71" s="222"/>
      <c r="K71" s="72"/>
      <c r="L71" s="72"/>
      <c r="M71" s="72"/>
      <c r="N71" s="72"/>
    </row>
    <row r="72" spans="2:14" x14ac:dyDescent="0.2">
      <c r="B72" s="54">
        <v>6</v>
      </c>
      <c r="C72" s="55"/>
      <c r="D72" s="56"/>
      <c r="E72" s="56"/>
      <c r="F72" s="57">
        <f t="shared" si="2"/>
        <v>0</v>
      </c>
      <c r="G72" s="72"/>
      <c r="H72" s="72"/>
      <c r="I72" s="72"/>
      <c r="J72" s="222"/>
      <c r="K72" s="72"/>
      <c r="L72" s="72"/>
      <c r="M72" s="72"/>
      <c r="N72" s="72"/>
    </row>
    <row r="73" spans="2:14" x14ac:dyDescent="0.2">
      <c r="B73" s="54">
        <v>7</v>
      </c>
      <c r="C73" s="55"/>
      <c r="D73" s="56"/>
      <c r="E73" s="56"/>
      <c r="F73" s="57">
        <f t="shared" si="2"/>
        <v>0</v>
      </c>
      <c r="G73" s="72"/>
      <c r="H73" s="72"/>
      <c r="I73" s="72"/>
      <c r="J73" s="222"/>
      <c r="K73" s="72"/>
      <c r="L73" s="72"/>
      <c r="M73" s="72"/>
      <c r="N73" s="72"/>
    </row>
    <row r="74" spans="2:14" x14ac:dyDescent="0.2">
      <c r="B74" s="54">
        <v>8</v>
      </c>
      <c r="C74" s="55"/>
      <c r="D74" s="56"/>
      <c r="E74" s="56"/>
      <c r="F74" s="57">
        <f t="shared" si="2"/>
        <v>0</v>
      </c>
      <c r="G74" s="231"/>
      <c r="H74" s="231"/>
      <c r="I74" s="231"/>
      <c r="J74" s="231"/>
      <c r="K74" s="231"/>
      <c r="L74" s="231"/>
      <c r="M74" s="231"/>
      <c r="N74" s="231"/>
    </row>
    <row r="75" spans="2:14" x14ac:dyDescent="0.2">
      <c r="B75" s="54">
        <v>9</v>
      </c>
      <c r="C75" s="55"/>
      <c r="D75" s="56"/>
      <c r="E75" s="56"/>
      <c r="F75" s="57">
        <f t="shared" si="2"/>
        <v>0</v>
      </c>
      <c r="G75" s="231"/>
      <c r="H75" s="231"/>
      <c r="I75" s="231"/>
      <c r="J75" s="231"/>
      <c r="K75" s="231"/>
      <c r="L75" s="231"/>
      <c r="M75" s="231"/>
      <c r="N75" s="231"/>
    </row>
    <row r="76" spans="2:14" x14ac:dyDescent="0.2">
      <c r="B76" s="54">
        <v>10</v>
      </c>
      <c r="C76" s="55"/>
      <c r="D76" s="56"/>
      <c r="E76" s="56"/>
      <c r="F76" s="57">
        <f t="shared" si="2"/>
        <v>0</v>
      </c>
      <c r="G76" s="231"/>
      <c r="H76" s="231"/>
      <c r="I76" s="231"/>
      <c r="J76" s="231"/>
      <c r="K76" s="231"/>
      <c r="L76" s="231"/>
      <c r="M76" s="231"/>
      <c r="N76" s="231"/>
    </row>
    <row r="77" spans="2:14" x14ac:dyDescent="0.2">
      <c r="B77" s="54">
        <v>11</v>
      </c>
      <c r="C77" s="55"/>
      <c r="D77" s="56"/>
      <c r="E77" s="56"/>
      <c r="F77" s="57">
        <f t="shared" si="2"/>
        <v>0</v>
      </c>
      <c r="G77" s="231"/>
      <c r="H77" s="231"/>
      <c r="I77" s="231"/>
      <c r="J77" s="231"/>
      <c r="K77" s="231"/>
      <c r="L77" s="231"/>
      <c r="M77" s="231"/>
      <c r="N77" s="231"/>
    </row>
    <row r="78" spans="2:14" x14ac:dyDescent="0.2">
      <c r="B78" s="54">
        <v>12</v>
      </c>
      <c r="C78" s="55"/>
      <c r="D78" s="56"/>
      <c r="E78" s="56"/>
      <c r="F78" s="57">
        <f t="shared" si="2"/>
        <v>0</v>
      </c>
      <c r="G78" s="231"/>
      <c r="H78" s="231"/>
      <c r="I78" s="231"/>
      <c r="J78" s="231"/>
      <c r="K78" s="231"/>
      <c r="L78" s="231"/>
      <c r="M78" s="231"/>
      <c r="N78" s="231"/>
    </row>
    <row r="79" spans="2:14" x14ac:dyDescent="0.2">
      <c r="B79" s="54">
        <v>13</v>
      </c>
      <c r="C79" s="55"/>
      <c r="D79" s="56"/>
      <c r="E79" s="56"/>
      <c r="F79" s="57">
        <f t="shared" si="2"/>
        <v>0</v>
      </c>
      <c r="G79" s="45"/>
      <c r="H79" s="45"/>
      <c r="I79" s="45"/>
      <c r="J79" s="45"/>
      <c r="K79" s="45"/>
      <c r="L79" s="45"/>
      <c r="M79" s="45"/>
      <c r="N79" s="45"/>
    </row>
    <row r="80" spans="2:14" x14ac:dyDescent="0.2">
      <c r="B80" s="54">
        <v>14</v>
      </c>
      <c r="C80" s="55"/>
      <c r="D80" s="56"/>
      <c r="E80" s="56"/>
      <c r="F80" s="57">
        <f t="shared" si="2"/>
        <v>0</v>
      </c>
      <c r="G80" s="45"/>
      <c r="H80" s="45"/>
      <c r="I80" s="45"/>
      <c r="J80" s="45"/>
      <c r="K80" s="45"/>
      <c r="L80" s="45"/>
      <c r="M80" s="45"/>
      <c r="N80" s="45"/>
    </row>
    <row r="81" spans="2:14" ht="13.5" thickBot="1" x14ac:dyDescent="0.25">
      <c r="B81" s="54">
        <v>15</v>
      </c>
      <c r="C81" s="55"/>
      <c r="D81" s="56"/>
      <c r="E81" s="56"/>
      <c r="F81" s="59">
        <f t="shared" si="2"/>
        <v>0</v>
      </c>
      <c r="G81" s="45"/>
      <c r="H81" s="45"/>
      <c r="I81" s="45"/>
      <c r="J81" s="45"/>
      <c r="K81" s="45"/>
      <c r="L81" s="45"/>
      <c r="M81" s="45"/>
      <c r="N81" s="45"/>
    </row>
    <row r="82" spans="2:14" ht="16.5" thickBot="1" x14ac:dyDescent="0.3">
      <c r="B82" s="69">
        <v>16</v>
      </c>
      <c r="C82" s="60" t="s">
        <v>41</v>
      </c>
      <c r="D82" s="61">
        <f>SUM(D67:D81)</f>
        <v>312874</v>
      </c>
      <c r="E82" s="61">
        <f>SUM(E67:E81)</f>
        <v>0</v>
      </c>
      <c r="F82" s="62">
        <f t="shared" si="2"/>
        <v>312874</v>
      </c>
      <c r="G82" s="45"/>
      <c r="H82" s="45"/>
      <c r="I82" s="45"/>
      <c r="J82" s="45"/>
      <c r="K82" s="45"/>
      <c r="L82" s="45"/>
      <c r="M82" s="45"/>
      <c r="N82" s="45"/>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workbookViewId="0">
      <selection activeCell="G17" sqref="G17:J17"/>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81" t="s">
        <v>147</v>
      </c>
      <c r="C13" s="82" t="s">
        <v>158</v>
      </c>
      <c r="D13" s="83" t="s">
        <v>45</v>
      </c>
      <c r="E13" s="84" t="s">
        <v>46</v>
      </c>
      <c r="F13" s="45"/>
      <c r="G13" s="397"/>
      <c r="H13" s="397"/>
      <c r="I13" s="397"/>
      <c r="J13" s="397"/>
      <c r="K13" s="397"/>
      <c r="L13" s="397"/>
      <c r="M13" s="397"/>
      <c r="N13" s="397"/>
      <c r="O13" s="397"/>
    </row>
    <row r="14" spans="2:15" x14ac:dyDescent="0.2">
      <c r="B14" s="77">
        <v>1</v>
      </c>
      <c r="C14" s="78" t="s">
        <v>47</v>
      </c>
      <c r="D14" s="79"/>
      <c r="E14" s="80"/>
      <c r="F14" s="45"/>
      <c r="G14" s="63"/>
      <c r="H14" s="63"/>
      <c r="I14" s="63"/>
      <c r="J14" s="63"/>
      <c r="K14" s="63"/>
      <c r="L14" s="63"/>
      <c r="M14" s="63"/>
      <c r="N14" s="63"/>
      <c r="O14" s="63"/>
    </row>
    <row r="15" spans="2:15" x14ac:dyDescent="0.2">
      <c r="B15" s="68">
        <v>2</v>
      </c>
      <c r="C15" s="55" t="s">
        <v>48</v>
      </c>
      <c r="D15" s="56">
        <v>388</v>
      </c>
      <c r="E15" s="65">
        <v>8778182</v>
      </c>
      <c r="F15" s="45"/>
      <c r="G15" s="398"/>
      <c r="H15" s="398"/>
      <c r="I15" s="398"/>
      <c r="J15" s="398"/>
      <c r="K15" s="222"/>
      <c r="L15" s="398"/>
      <c r="M15" s="398"/>
      <c r="N15" s="398"/>
      <c r="O15" s="398"/>
    </row>
    <row r="16" spans="2:15" x14ac:dyDescent="0.2">
      <c r="B16" s="68">
        <v>3</v>
      </c>
      <c r="C16" s="55" t="s">
        <v>49</v>
      </c>
      <c r="D16" s="56">
        <v>657</v>
      </c>
      <c r="E16" s="65">
        <v>1707110</v>
      </c>
      <c r="F16" s="45"/>
      <c r="G16" s="399"/>
      <c r="H16" s="399"/>
      <c r="I16" s="399"/>
      <c r="J16" s="399"/>
      <c r="K16" s="222"/>
      <c r="L16" s="399"/>
      <c r="M16" s="399"/>
      <c r="N16" s="399"/>
      <c r="O16" s="399"/>
    </row>
    <row r="17" spans="2:15" x14ac:dyDescent="0.2">
      <c r="B17" s="68">
        <v>4</v>
      </c>
      <c r="C17" s="55" t="s">
        <v>50</v>
      </c>
      <c r="D17" s="56">
        <v>442</v>
      </c>
      <c r="E17" s="65">
        <v>773952</v>
      </c>
      <c r="F17" s="45"/>
      <c r="G17" s="400"/>
      <c r="H17" s="400"/>
      <c r="I17" s="400"/>
      <c r="J17" s="400"/>
      <c r="K17" s="222"/>
      <c r="L17" s="399"/>
      <c r="M17" s="399"/>
      <c r="N17" s="399"/>
      <c r="O17" s="399"/>
    </row>
    <row r="18" spans="2:15" x14ac:dyDescent="0.2">
      <c r="B18" s="68">
        <v>5</v>
      </c>
      <c r="C18" s="55" t="s">
        <v>51</v>
      </c>
      <c r="D18" s="56"/>
      <c r="E18" s="65"/>
      <c r="F18" s="45"/>
      <c r="G18" s="232"/>
      <c r="H18" s="232"/>
      <c r="I18" s="232"/>
      <c r="J18" s="232"/>
      <c r="K18" s="222"/>
      <c r="L18" s="222"/>
      <c r="M18" s="222"/>
      <c r="N18" s="222"/>
      <c r="O18" s="222"/>
    </row>
    <row r="19" spans="2:15" x14ac:dyDescent="0.2">
      <c r="B19" s="233">
        <v>6</v>
      </c>
      <c r="C19" s="213" t="s">
        <v>134</v>
      </c>
      <c r="D19" s="66"/>
      <c r="E19" s="65"/>
      <c r="F19" s="45"/>
      <c r="G19" s="399"/>
      <c r="H19" s="399"/>
      <c r="I19" s="399"/>
      <c r="J19" s="399"/>
      <c r="K19" s="222"/>
      <c r="L19" s="399"/>
      <c r="M19" s="399"/>
      <c r="N19" s="399"/>
      <c r="O19" s="399"/>
    </row>
    <row r="20" spans="2:15" ht="16.5" thickBot="1" x14ac:dyDescent="0.3">
      <c r="B20" s="69">
        <v>7</v>
      </c>
      <c r="C20" s="60" t="s">
        <v>52</v>
      </c>
      <c r="D20" s="61">
        <f>SUM(D14:D19)</f>
        <v>1487</v>
      </c>
      <c r="E20" s="76">
        <f>SUM(E14:E19)</f>
        <v>11259244</v>
      </c>
      <c r="F20" s="45"/>
      <c r="G20" s="399"/>
      <c r="H20" s="399"/>
      <c r="I20" s="399"/>
      <c r="J20" s="399"/>
      <c r="K20" s="222"/>
      <c r="L20" s="399"/>
      <c r="M20" s="399"/>
      <c r="N20" s="399"/>
      <c r="O20" s="399"/>
    </row>
    <row r="21" spans="2:15" ht="13.5" customHeight="1" thickBot="1" x14ac:dyDescent="0.25">
      <c r="B21" s="75"/>
      <c r="C21" s="17"/>
      <c r="D21" s="74"/>
      <c r="E21" s="73"/>
      <c r="F21" s="45"/>
      <c r="G21" s="399"/>
      <c r="H21" s="399"/>
      <c r="I21" s="399"/>
      <c r="J21" s="399"/>
      <c r="K21" s="222"/>
      <c r="L21" s="399"/>
      <c r="M21" s="399"/>
      <c r="N21" s="399"/>
      <c r="O21" s="399"/>
    </row>
    <row r="22" spans="2:15" ht="43.5" customHeight="1" thickBot="1" x14ac:dyDescent="0.25">
      <c r="B22" s="81" t="s">
        <v>147</v>
      </c>
      <c r="C22" s="82" t="s">
        <v>23</v>
      </c>
      <c r="D22" s="86"/>
      <c r="E22" s="87" t="s">
        <v>53</v>
      </c>
      <c r="F22" s="45"/>
      <c r="G22" s="399"/>
      <c r="H22" s="399"/>
      <c r="I22" s="399"/>
      <c r="J22" s="399"/>
      <c r="K22" s="222"/>
      <c r="L22" s="399"/>
      <c r="M22" s="399"/>
      <c r="N22" s="399"/>
      <c r="O22" s="399"/>
    </row>
    <row r="23" spans="2:15" x14ac:dyDescent="0.2">
      <c r="B23" s="77">
        <v>7</v>
      </c>
      <c r="C23" s="78" t="s">
        <v>54</v>
      </c>
      <c r="D23" s="85"/>
      <c r="E23" s="80">
        <v>1859560</v>
      </c>
      <c r="F23" s="45"/>
      <c r="G23" s="396"/>
      <c r="H23" s="396"/>
      <c r="I23" s="396"/>
      <c r="J23" s="396"/>
      <c r="K23" s="58"/>
      <c r="L23" s="58"/>
      <c r="M23" s="58"/>
      <c r="N23" s="58"/>
      <c r="O23" s="58"/>
    </row>
    <row r="24" spans="2:15" x14ac:dyDescent="0.2">
      <c r="B24" s="68">
        <v>8</v>
      </c>
      <c r="C24" s="55" t="s">
        <v>55</v>
      </c>
      <c r="D24" s="66"/>
      <c r="E24" s="65">
        <v>2683419</v>
      </c>
      <c r="F24" s="45"/>
      <c r="G24" s="45"/>
      <c r="H24" s="45"/>
      <c r="I24" s="45"/>
      <c r="J24" s="45"/>
      <c r="K24" s="45"/>
      <c r="L24" s="45"/>
      <c r="M24" s="45"/>
      <c r="N24" s="45"/>
      <c r="O24" s="45"/>
    </row>
    <row r="25" spans="2:15" x14ac:dyDescent="0.2">
      <c r="B25" s="68">
        <v>9</v>
      </c>
      <c r="C25" s="55" t="s">
        <v>56</v>
      </c>
      <c r="D25" s="66"/>
      <c r="E25" s="65"/>
      <c r="F25" s="45"/>
      <c r="G25" s="45"/>
      <c r="H25" s="45"/>
      <c r="I25" s="45"/>
      <c r="J25" s="45"/>
      <c r="K25" s="45"/>
      <c r="L25" s="45"/>
      <c r="M25" s="45"/>
      <c r="N25" s="45"/>
      <c r="O25" s="45"/>
    </row>
    <row r="26" spans="2:15" x14ac:dyDescent="0.2">
      <c r="B26" s="68">
        <v>10</v>
      </c>
      <c r="C26" s="55" t="s">
        <v>57</v>
      </c>
      <c r="D26" s="66"/>
      <c r="E26" s="65"/>
      <c r="F26" s="45"/>
      <c r="G26" s="45"/>
      <c r="H26" s="45"/>
      <c r="I26" s="45"/>
      <c r="J26" s="45"/>
      <c r="K26" s="45"/>
      <c r="L26" s="45"/>
      <c r="M26" s="45"/>
      <c r="N26" s="45"/>
      <c r="O26" s="45"/>
    </row>
    <row r="27" spans="2:15" ht="16.5" thickBot="1" x14ac:dyDescent="0.3">
      <c r="B27" s="69">
        <v>11</v>
      </c>
      <c r="C27" s="60" t="s">
        <v>58</v>
      </c>
      <c r="D27" s="360"/>
      <c r="E27" s="76">
        <f>SUM(E23:E26)</f>
        <v>4542979</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83" t="s">
        <v>45</v>
      </c>
      <c r="E30" s="84" t="s">
        <v>46</v>
      </c>
    </row>
    <row r="31" spans="2:15" ht="16.5" thickBot="1" x14ac:dyDescent="0.3">
      <c r="B31" s="361">
        <v>12</v>
      </c>
      <c r="C31" s="362" t="s">
        <v>59</v>
      </c>
      <c r="D31" s="363">
        <f>D20</f>
        <v>1487</v>
      </c>
      <c r="E31" s="62">
        <f>E20-E27</f>
        <v>6716265</v>
      </c>
    </row>
  </sheetData>
  <mergeCells count="16">
    <mergeCell ref="G17:J17"/>
    <mergeCell ref="G22:J22"/>
    <mergeCell ref="L22:O22"/>
    <mergeCell ref="G23:J23"/>
    <mergeCell ref="G19:J19"/>
    <mergeCell ref="L19:O19"/>
    <mergeCell ref="L20:O20"/>
    <mergeCell ref="G21:J21"/>
    <mergeCell ref="L21:O21"/>
    <mergeCell ref="G20:J20"/>
    <mergeCell ref="L17:O17"/>
    <mergeCell ref="G13:O13"/>
    <mergeCell ref="G15:J15"/>
    <mergeCell ref="L15:O15"/>
    <mergeCell ref="G16:J16"/>
    <mergeCell ref="L16:O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topLeftCell="A13" workbookViewId="0">
      <selection activeCell="D40" sqref="D40"/>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401" t="s">
        <v>0</v>
      </c>
      <c r="C2" s="401"/>
      <c r="D2" s="47" t="s">
        <v>42</v>
      </c>
      <c r="E2" s="48" t="s">
        <v>43</v>
      </c>
      <c r="F2" s="45"/>
      <c r="G2" s="45"/>
      <c r="H2" s="45"/>
    </row>
    <row r="3" spans="2:13" ht="25.5" x14ac:dyDescent="0.35">
      <c r="B3" s="402" t="s">
        <v>60</v>
      </c>
      <c r="C3" s="402"/>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70"/>
      <c r="G10" s="70"/>
      <c r="H10" s="70"/>
      <c r="I10" s="20"/>
      <c r="J10" s="20"/>
      <c r="K10" s="20"/>
      <c r="L10" s="20"/>
      <c r="M10" s="20"/>
    </row>
    <row r="11" spans="2:13" x14ac:dyDescent="0.2">
      <c r="E11" s="45"/>
      <c r="F11" s="63"/>
      <c r="G11" s="63"/>
      <c r="H11" s="63"/>
      <c r="I11" s="17"/>
      <c r="J11" s="17"/>
      <c r="K11" s="17"/>
      <c r="L11" s="17"/>
      <c r="M11" s="17"/>
    </row>
    <row r="12" spans="2:13" x14ac:dyDescent="0.2">
      <c r="E12" s="45"/>
      <c r="F12" s="71"/>
      <c r="G12" s="71"/>
      <c r="H12" s="71"/>
      <c r="I12" s="18"/>
      <c r="J12" s="21"/>
      <c r="K12" s="21"/>
      <c r="L12" s="21"/>
      <c r="M12" s="21"/>
    </row>
    <row r="13" spans="2:13" ht="13.5" thickBot="1" x14ac:dyDescent="0.25">
      <c r="E13" s="45"/>
      <c r="F13" s="72"/>
      <c r="G13" s="72"/>
      <c r="H13" s="72"/>
      <c r="I13" s="18"/>
      <c r="J13" s="19"/>
      <c r="K13" s="19"/>
      <c r="L13" s="19"/>
      <c r="M13" s="19"/>
    </row>
    <row r="14" spans="2:13" ht="16.5" thickBot="1" x14ac:dyDescent="0.25">
      <c r="B14" s="88" t="s">
        <v>147</v>
      </c>
      <c r="C14" s="82" t="s">
        <v>0</v>
      </c>
      <c r="D14" s="84" t="s">
        <v>46</v>
      </c>
      <c r="E14" s="45"/>
      <c r="F14" s="72"/>
      <c r="G14" s="72"/>
      <c r="H14" s="72"/>
      <c r="I14" s="18"/>
      <c r="J14" s="19"/>
      <c r="K14" s="19"/>
      <c r="L14" s="19"/>
      <c r="M14" s="19"/>
    </row>
    <row r="15" spans="2:13" ht="12.75" customHeight="1" x14ac:dyDescent="0.2">
      <c r="B15" s="91">
        <v>1</v>
      </c>
      <c r="C15" s="92" t="s">
        <v>61</v>
      </c>
      <c r="D15" s="93">
        <v>1969472</v>
      </c>
      <c r="E15" s="45"/>
      <c r="F15" s="396"/>
      <c r="G15" s="396"/>
      <c r="H15" s="396"/>
      <c r="I15" s="16"/>
      <c r="J15" s="403"/>
      <c r="K15" s="403"/>
      <c r="L15" s="403"/>
      <c r="M15" s="403"/>
    </row>
    <row r="16" spans="2:13" ht="12.75" customHeight="1" x14ac:dyDescent="0.2">
      <c r="B16" s="54">
        <v>2</v>
      </c>
      <c r="C16" s="55" t="s">
        <v>62</v>
      </c>
      <c r="D16" s="65">
        <v>1711190</v>
      </c>
      <c r="E16" s="45"/>
      <c r="F16" s="396"/>
      <c r="G16" s="396"/>
      <c r="H16" s="396"/>
      <c r="I16" s="16"/>
      <c r="J16" s="403"/>
      <c r="K16" s="403"/>
      <c r="L16" s="403"/>
      <c r="M16" s="403"/>
    </row>
    <row r="17" spans="2:13" ht="13.5" thickBot="1" x14ac:dyDescent="0.25">
      <c r="B17" s="67">
        <v>3</v>
      </c>
      <c r="C17" s="90" t="s">
        <v>63</v>
      </c>
      <c r="D17" s="76">
        <f>SUM(D15:D16)</f>
        <v>3680662</v>
      </c>
      <c r="E17" s="45"/>
      <c r="F17" s="396"/>
      <c r="G17" s="396"/>
      <c r="H17" s="396"/>
      <c r="I17" s="16"/>
      <c r="J17" s="16"/>
      <c r="K17" s="16"/>
      <c r="L17" s="16"/>
      <c r="M17" s="16"/>
    </row>
    <row r="18" spans="2:13" ht="13.5" thickBot="1" x14ac:dyDescent="0.25">
      <c r="B18" s="94"/>
      <c r="C18" s="24"/>
      <c r="D18" s="95"/>
      <c r="E18" s="45"/>
      <c r="F18" s="45"/>
      <c r="G18" s="45"/>
      <c r="H18" s="45"/>
    </row>
    <row r="19" spans="2:13" ht="15.75" x14ac:dyDescent="0.2">
      <c r="B19" s="214"/>
      <c r="C19" s="215" t="s">
        <v>23</v>
      </c>
      <c r="D19" s="216" t="s">
        <v>53</v>
      </c>
      <c r="E19" s="45"/>
      <c r="F19" s="45"/>
      <c r="G19" s="45"/>
      <c r="H19" s="45"/>
    </row>
    <row r="20" spans="2:13" x14ac:dyDescent="0.2">
      <c r="B20" s="54">
        <v>4</v>
      </c>
      <c r="C20" s="55" t="s">
        <v>64</v>
      </c>
      <c r="D20" s="65">
        <v>0</v>
      </c>
      <c r="E20" s="45"/>
      <c r="F20" s="45"/>
      <c r="G20" s="45"/>
      <c r="H20" s="45"/>
    </row>
    <row r="21" spans="2:13" x14ac:dyDescent="0.2">
      <c r="B21" s="54">
        <v>5</v>
      </c>
      <c r="C21" s="55" t="s">
        <v>57</v>
      </c>
      <c r="D21" s="65">
        <v>0</v>
      </c>
      <c r="E21" s="45"/>
      <c r="F21" s="45"/>
      <c r="G21" s="45"/>
      <c r="H21" s="45"/>
    </row>
    <row r="22" spans="2:13" ht="13.5" thickBot="1" x14ac:dyDescent="0.25">
      <c r="B22" s="364">
        <v>6</v>
      </c>
      <c r="C22" s="365" t="s">
        <v>58</v>
      </c>
      <c r="D22" s="59">
        <f>SUM(D20:D21)</f>
        <v>0</v>
      </c>
      <c r="E22" s="45"/>
      <c r="F22" s="45"/>
      <c r="G22" s="45"/>
      <c r="H22" s="45"/>
    </row>
    <row r="23" spans="2:13" ht="19.5" customHeight="1" thickBot="1" x14ac:dyDescent="0.3">
      <c r="B23" s="366">
        <v>7</v>
      </c>
      <c r="C23" s="362" t="s">
        <v>59</v>
      </c>
      <c r="D23" s="62">
        <f>D17-D22</f>
        <v>3680662</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88" t="s">
        <v>147</v>
      </c>
      <c r="C36" s="82" t="s">
        <v>60</v>
      </c>
      <c r="D36" s="83" t="s">
        <v>66</v>
      </c>
      <c r="E36" s="83" t="s">
        <v>68</v>
      </c>
      <c r="F36" s="84" t="s">
        <v>65</v>
      </c>
      <c r="G36" s="45"/>
      <c r="H36" s="45"/>
    </row>
    <row r="37" spans="2:8" x14ac:dyDescent="0.2">
      <c r="B37" s="77">
        <v>1</v>
      </c>
      <c r="C37" s="78" t="s">
        <v>220</v>
      </c>
      <c r="D37" s="79">
        <v>240197</v>
      </c>
      <c r="E37" s="79"/>
      <c r="F37" s="89">
        <f>D37-E37</f>
        <v>240197</v>
      </c>
      <c r="G37" s="45"/>
      <c r="H37" s="45"/>
    </row>
    <row r="38" spans="2:8" ht="25.5" x14ac:dyDescent="0.2">
      <c r="B38" s="68">
        <v>2</v>
      </c>
      <c r="C38" s="393" t="s">
        <v>221</v>
      </c>
      <c r="D38" s="56">
        <v>63856</v>
      </c>
      <c r="E38" s="56"/>
      <c r="F38" s="57">
        <f t="shared" ref="F38:F52" si="0">D38-E38</f>
        <v>63856</v>
      </c>
    </row>
    <row r="39" spans="2:8" x14ac:dyDescent="0.2">
      <c r="B39" s="68">
        <v>3</v>
      </c>
      <c r="C39" s="55" t="s">
        <v>222</v>
      </c>
      <c r="D39" s="56">
        <v>9666</v>
      </c>
      <c r="E39" s="56"/>
      <c r="F39" s="57">
        <f t="shared" si="0"/>
        <v>9666</v>
      </c>
    </row>
    <row r="40" spans="2:8" x14ac:dyDescent="0.2">
      <c r="B40" s="68">
        <v>4</v>
      </c>
      <c r="C40" s="55" t="s">
        <v>223</v>
      </c>
      <c r="D40" s="56">
        <v>97491</v>
      </c>
      <c r="E40" s="56"/>
      <c r="F40" s="57">
        <f t="shared" si="0"/>
        <v>97491</v>
      </c>
    </row>
    <row r="41" spans="2:8" x14ac:dyDescent="0.2">
      <c r="B41" s="68">
        <v>5</v>
      </c>
      <c r="C41" s="55" t="s">
        <v>224</v>
      </c>
      <c r="D41" s="56">
        <v>25000</v>
      </c>
      <c r="E41" s="56"/>
      <c r="F41" s="57">
        <f t="shared" si="0"/>
        <v>25000</v>
      </c>
    </row>
    <row r="42" spans="2:8" x14ac:dyDescent="0.2">
      <c r="B42" s="68">
        <v>6</v>
      </c>
      <c r="C42" s="55" t="s">
        <v>225</v>
      </c>
      <c r="D42" s="56">
        <v>16667</v>
      </c>
      <c r="E42" s="56"/>
      <c r="F42" s="57">
        <f t="shared" si="0"/>
        <v>16667</v>
      </c>
    </row>
    <row r="43" spans="2:8" x14ac:dyDescent="0.2">
      <c r="B43" s="68">
        <v>7</v>
      </c>
      <c r="C43" s="55" t="s">
        <v>226</v>
      </c>
      <c r="D43" s="56">
        <v>16667</v>
      </c>
      <c r="E43" s="56"/>
      <c r="F43" s="57">
        <f t="shared" si="0"/>
        <v>16667</v>
      </c>
    </row>
    <row r="44" spans="2:8" x14ac:dyDescent="0.2">
      <c r="B44" s="68">
        <v>8</v>
      </c>
      <c r="C44" s="55" t="s">
        <v>227</v>
      </c>
      <c r="D44" s="56">
        <v>10000</v>
      </c>
      <c r="E44" s="56"/>
      <c r="F44" s="57">
        <f t="shared" si="0"/>
        <v>10000</v>
      </c>
    </row>
    <row r="45" spans="2:8" x14ac:dyDescent="0.2">
      <c r="B45" s="68">
        <v>9</v>
      </c>
      <c r="C45" s="55" t="s">
        <v>228</v>
      </c>
      <c r="D45" s="56">
        <v>8333</v>
      </c>
      <c r="E45" s="56"/>
      <c r="F45" s="57">
        <f t="shared" si="0"/>
        <v>8333</v>
      </c>
    </row>
    <row r="46" spans="2:8" x14ac:dyDescent="0.2">
      <c r="B46" s="68">
        <v>10</v>
      </c>
      <c r="C46" s="55" t="s">
        <v>229</v>
      </c>
      <c r="D46" s="56">
        <v>5969</v>
      </c>
      <c r="E46" s="56"/>
      <c r="F46" s="57">
        <f t="shared" si="0"/>
        <v>5969</v>
      </c>
    </row>
    <row r="47" spans="2:8" x14ac:dyDescent="0.2">
      <c r="B47" s="68">
        <v>11</v>
      </c>
      <c r="C47" s="55" t="s">
        <v>230</v>
      </c>
      <c r="D47" s="56">
        <v>5556</v>
      </c>
      <c r="E47" s="56"/>
      <c r="F47" s="57">
        <f t="shared" si="0"/>
        <v>5556</v>
      </c>
    </row>
    <row r="48" spans="2:8" x14ac:dyDescent="0.2">
      <c r="B48" s="68">
        <v>12</v>
      </c>
      <c r="C48" s="55" t="s">
        <v>231</v>
      </c>
      <c r="D48" s="56">
        <v>17656</v>
      </c>
      <c r="E48" s="56"/>
      <c r="F48" s="57">
        <f t="shared" si="0"/>
        <v>17656</v>
      </c>
    </row>
    <row r="49" spans="2:6" x14ac:dyDescent="0.2">
      <c r="B49" s="68">
        <v>13</v>
      </c>
      <c r="C49" s="55"/>
      <c r="D49" s="56"/>
      <c r="E49" s="56"/>
      <c r="F49" s="57">
        <f t="shared" si="0"/>
        <v>0</v>
      </c>
    </row>
    <row r="50" spans="2:6" x14ac:dyDescent="0.2">
      <c r="B50" s="68">
        <v>14</v>
      </c>
      <c r="C50" s="55"/>
      <c r="D50" s="56"/>
      <c r="E50" s="56"/>
      <c r="F50" s="57">
        <f t="shared" si="0"/>
        <v>0</v>
      </c>
    </row>
    <row r="51" spans="2:6" ht="13.5" thickBot="1" x14ac:dyDescent="0.25">
      <c r="B51" s="367">
        <v>15</v>
      </c>
      <c r="C51" s="306"/>
      <c r="D51" s="368"/>
      <c r="E51" s="368"/>
      <c r="F51" s="59">
        <f t="shared" si="0"/>
        <v>0</v>
      </c>
    </row>
    <row r="52" spans="2:6" ht="16.5" thickBot="1" x14ac:dyDescent="0.3">
      <c r="B52" s="369"/>
      <c r="C52" s="362" t="s">
        <v>67</v>
      </c>
      <c r="D52" s="370">
        <f>SUM(D37:D51)</f>
        <v>517058</v>
      </c>
      <c r="E52" s="370">
        <f>SUM(E37:E51)</f>
        <v>0</v>
      </c>
      <c r="F52" s="62">
        <f t="shared" si="0"/>
        <v>517058</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2:F22"/>
  <sheetViews>
    <sheetView showGridLines="0" zoomScaleNormal="100" workbookViewId="0">
      <selection activeCell="D13" sqref="D13"/>
    </sheetView>
  </sheetViews>
  <sheetFormatPr defaultRowHeight="12.75" x14ac:dyDescent="0.2"/>
  <cols>
    <col min="2" max="2" width="9.140625" style="145"/>
    <col min="3" max="3" width="71.5703125" customWidth="1"/>
    <col min="4" max="5" width="16" customWidth="1"/>
  </cols>
  <sheetData>
    <row r="2" spans="2:6" s="5" customFormat="1" ht="25.5" x14ac:dyDescent="0.2">
      <c r="B2" s="140" t="s">
        <v>27</v>
      </c>
      <c r="C2" s="105"/>
      <c r="D2" s="210" t="s">
        <v>42</v>
      </c>
      <c r="E2" s="211" t="s">
        <v>43</v>
      </c>
    </row>
    <row r="3" spans="2:6" s="5" customFormat="1" ht="18.75" x14ac:dyDescent="0.2">
      <c r="B3" s="141" t="s">
        <v>28</v>
      </c>
      <c r="C3" s="105"/>
      <c r="D3" s="209"/>
      <c r="E3" s="209"/>
    </row>
    <row r="4" spans="2:6" s="5" customFormat="1" x14ac:dyDescent="0.2">
      <c r="B4" s="142" t="s">
        <v>36</v>
      </c>
      <c r="C4" s="105"/>
      <c r="D4" s="209"/>
      <c r="E4" s="209"/>
    </row>
    <row r="5" spans="2:6" s="5" customFormat="1" ht="16.5" thickBot="1" x14ac:dyDescent="0.3">
      <c r="B5" s="143"/>
      <c r="C5" s="100"/>
      <c r="D5" s="146"/>
      <c r="E5" s="146"/>
    </row>
    <row r="6" spans="2:6" s="5" customFormat="1" ht="21.75" customHeight="1" thickBot="1" x14ac:dyDescent="0.25">
      <c r="B6" s="404" t="s">
        <v>165</v>
      </c>
      <c r="C6" s="405"/>
      <c r="D6" s="134" t="s">
        <v>13</v>
      </c>
      <c r="E6" s="135" t="s">
        <v>14</v>
      </c>
    </row>
    <row r="7" spans="2:6" s="5" customFormat="1" ht="21.75" customHeight="1" x14ac:dyDescent="0.2">
      <c r="B7" s="406" t="s">
        <v>15</v>
      </c>
      <c r="C7" s="407"/>
      <c r="D7" s="119"/>
      <c r="E7" s="120"/>
    </row>
    <row r="8" spans="2:6" s="5" customFormat="1" ht="21.75" customHeight="1" thickBot="1" x14ac:dyDescent="0.3">
      <c r="B8" s="157">
        <v>1</v>
      </c>
      <c r="C8" s="151" t="s">
        <v>95</v>
      </c>
      <c r="D8" s="201">
        <v>1132183916</v>
      </c>
      <c r="E8" s="152">
        <v>95000000</v>
      </c>
    </row>
    <row r="9" spans="2:6" s="5" customFormat="1" ht="21.75" customHeight="1" x14ac:dyDescent="0.25">
      <c r="B9" s="408" t="s">
        <v>16</v>
      </c>
      <c r="C9" s="409"/>
      <c r="D9" s="159"/>
      <c r="E9" s="160"/>
    </row>
    <row r="10" spans="2:6" s="5" customFormat="1" ht="21.75" customHeight="1" x14ac:dyDescent="0.25">
      <c r="B10" s="158">
        <v>2</v>
      </c>
      <c r="C10" s="133" t="s">
        <v>115</v>
      </c>
      <c r="D10" s="202"/>
      <c r="E10" s="156">
        <v>2500000</v>
      </c>
    </row>
    <row r="11" spans="2:6" s="5" customFormat="1" ht="26.25" customHeight="1" x14ac:dyDescent="0.25">
      <c r="B11" s="137">
        <v>3</v>
      </c>
      <c r="C11" s="129" t="s">
        <v>96</v>
      </c>
      <c r="D11" s="203"/>
      <c r="E11" s="118">
        <v>7900000</v>
      </c>
    </row>
    <row r="12" spans="2:6" s="5" customFormat="1" ht="21.75" customHeight="1" x14ac:dyDescent="0.25">
      <c r="B12" s="137">
        <v>4</v>
      </c>
      <c r="C12" s="129" t="s">
        <v>97</v>
      </c>
      <c r="D12" s="203">
        <v>47089108</v>
      </c>
      <c r="E12" s="118">
        <v>1000000</v>
      </c>
    </row>
    <row r="13" spans="2:6" s="5" customFormat="1" ht="47.25" customHeight="1" x14ac:dyDescent="0.25">
      <c r="B13" s="138">
        <v>5</v>
      </c>
      <c r="C13" s="132" t="s">
        <v>131</v>
      </c>
      <c r="D13" s="204">
        <f>'Step 3. CHI, CBA and CBO'!D30+'Step 3. CHI, CBA and CBO'!D57+'Step 3. CHI, CBA and CBO'!D82+'Step 4. Health Profession Ed'!E20+'Step 5. Research &amp; Cash inkind'!D17+'Step 5. Research &amp; Cash inkind'!D52+55492</f>
        <v>17904602</v>
      </c>
      <c r="E13" s="118">
        <v>950000</v>
      </c>
      <c r="F13" s="394" t="s">
        <v>232</v>
      </c>
    </row>
    <row r="14" spans="2:6" s="5" customFormat="1" ht="21.75" customHeight="1" x14ac:dyDescent="0.25">
      <c r="B14" s="137">
        <v>6</v>
      </c>
      <c r="C14" s="129" t="s">
        <v>98</v>
      </c>
      <c r="D14" s="204">
        <f>SUM(D10:D13)</f>
        <v>64993710</v>
      </c>
      <c r="E14" s="118">
        <f>SUM(E10:E13)</f>
        <v>12350000</v>
      </c>
    </row>
    <row r="15" spans="2:6" s="5" customFormat="1" ht="21.75" customHeight="1" thickBot="1" x14ac:dyDescent="0.3">
      <c r="B15" s="150">
        <v>7</v>
      </c>
      <c r="C15" s="151" t="s">
        <v>99</v>
      </c>
      <c r="D15" s="205">
        <f>D8-D14</f>
        <v>1067190206</v>
      </c>
      <c r="E15" s="152">
        <f>E8-E14</f>
        <v>82650000</v>
      </c>
    </row>
    <row r="16" spans="2:6" s="5" customFormat="1" ht="21.75" customHeight="1" x14ac:dyDescent="0.25">
      <c r="B16" s="410" t="s">
        <v>17</v>
      </c>
      <c r="C16" s="411"/>
      <c r="D16" s="159"/>
      <c r="E16" s="160"/>
    </row>
    <row r="17" spans="2:5" s="5" customFormat="1" ht="21.75" customHeight="1" thickBot="1" x14ac:dyDescent="0.3">
      <c r="B17" s="153">
        <v>8</v>
      </c>
      <c r="C17" s="154" t="s">
        <v>20</v>
      </c>
      <c r="D17" s="206">
        <v>2443845056</v>
      </c>
      <c r="E17" s="155">
        <v>170000000</v>
      </c>
    </row>
    <row r="18" spans="2:5" s="5" customFormat="1" ht="21.75" customHeight="1" x14ac:dyDescent="0.25">
      <c r="B18" s="408" t="s">
        <v>16</v>
      </c>
      <c r="C18" s="409"/>
      <c r="D18" s="159"/>
      <c r="E18" s="160"/>
    </row>
    <row r="19" spans="2:5" s="5" customFormat="1" ht="32.25" customHeight="1" x14ac:dyDescent="0.25">
      <c r="B19" s="161">
        <v>9</v>
      </c>
      <c r="C19" s="162" t="s">
        <v>132</v>
      </c>
      <c r="D19" s="195">
        <v>0</v>
      </c>
      <c r="E19" s="156">
        <v>50000</v>
      </c>
    </row>
    <row r="20" spans="2:5" s="5" customFormat="1" ht="21.75" customHeight="1" x14ac:dyDescent="0.25">
      <c r="B20" s="137">
        <v>10</v>
      </c>
      <c r="C20" s="129" t="s">
        <v>100</v>
      </c>
      <c r="D20" s="208">
        <f>D17-D19</f>
        <v>2443845056</v>
      </c>
      <c r="E20" s="118">
        <f>E17-E19</f>
        <v>169950000</v>
      </c>
    </row>
    <row r="21" spans="2:5" s="5" customFormat="1" ht="50.25" customHeight="1" thickBot="1" x14ac:dyDescent="0.3">
      <c r="B21" s="148">
        <v>11</v>
      </c>
      <c r="C21" s="131" t="s">
        <v>116</v>
      </c>
      <c r="D21" s="207">
        <f>IF(D20=0,0,D15/D20)</f>
        <v>0.43668488858566978</v>
      </c>
      <c r="E21" s="149">
        <f>IF(E20=0,0,E15/E20)</f>
        <v>0.48631950573698146</v>
      </c>
    </row>
    <row r="22" spans="2:5" s="5" customFormat="1" ht="15" customHeight="1" x14ac:dyDescent="0.2">
      <c r="B22" s="144"/>
      <c r="C22" s="102"/>
      <c r="D22" s="103"/>
      <c r="E22" s="7"/>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2:I45"/>
  <sheetViews>
    <sheetView showGridLines="0" topLeftCell="A16" zoomScaleNormal="100" workbookViewId="0">
      <selection activeCell="I27" sqref="I27"/>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12" t="s">
        <v>18</v>
      </c>
      <c r="C2" s="412"/>
      <c r="D2" s="47" t="s">
        <v>42</v>
      </c>
      <c r="E2" s="48" t="s">
        <v>43</v>
      </c>
      <c r="I2" s="5">
        <v>1</v>
      </c>
    </row>
    <row r="3" spans="2:9" s="5" customFormat="1" ht="18.75" customHeight="1" x14ac:dyDescent="0.3">
      <c r="B3" s="413" t="s">
        <v>19</v>
      </c>
      <c r="C3" s="413"/>
      <c r="D3" s="97"/>
      <c r="E3" s="97"/>
    </row>
    <row r="4" spans="2:9" s="5" customFormat="1" ht="18.75" customHeight="1" x14ac:dyDescent="0.3">
      <c r="B4" s="237"/>
      <c r="C4" s="237"/>
    </row>
    <row r="5" spans="2:9" s="5" customFormat="1" ht="18.75" customHeight="1" x14ac:dyDescent="0.3">
      <c r="B5" s="237"/>
      <c r="C5" s="237"/>
    </row>
    <row r="6" spans="2:9" s="5" customFormat="1" ht="18.75" customHeight="1" x14ac:dyDescent="0.3">
      <c r="B6" s="237"/>
      <c r="C6" s="237"/>
    </row>
    <row r="7" spans="2:9" s="5" customFormat="1" ht="18.75" customHeight="1" x14ac:dyDescent="0.3">
      <c r="B7" s="217"/>
      <c r="C7" s="217"/>
    </row>
    <row r="8" spans="2:9" s="5" customFormat="1" ht="18.75" customHeight="1" x14ac:dyDescent="0.3">
      <c r="B8" s="217"/>
      <c r="C8" s="217"/>
      <c r="D8" s="97"/>
      <c r="E8" s="97"/>
    </row>
    <row r="9" spans="2:9" s="5" customFormat="1" ht="18.75" customHeight="1" thickBot="1" x14ac:dyDescent="0.35">
      <c r="B9" s="217"/>
      <c r="C9" s="217"/>
      <c r="D9" s="97"/>
      <c r="E9" s="97"/>
    </row>
    <row r="10" spans="2:9" s="5" customFormat="1" ht="18.75" customHeight="1" x14ac:dyDescent="0.3">
      <c r="B10" s="217"/>
      <c r="C10" s="217"/>
      <c r="D10" s="330"/>
      <c r="E10" s="331"/>
      <c r="F10" s="332"/>
      <c r="G10" s="333"/>
    </row>
    <row r="11" spans="2:9" s="5" customFormat="1" x14ac:dyDescent="0.2">
      <c r="C11" s="96"/>
      <c r="D11" s="334"/>
      <c r="E11" s="97"/>
      <c r="F11" s="7"/>
      <c r="G11" s="325"/>
    </row>
    <row r="12" spans="2:9" s="5" customFormat="1" ht="15.75" x14ac:dyDescent="0.25">
      <c r="C12" s="98"/>
      <c r="D12" s="334"/>
      <c r="E12" s="97"/>
      <c r="F12" s="7"/>
      <c r="G12" s="325"/>
    </row>
    <row r="13" spans="2:9" s="5" customFormat="1" ht="16.5" thickBot="1" x14ac:dyDescent="0.3">
      <c r="B13" s="319"/>
      <c r="C13" s="98"/>
      <c r="D13" s="335"/>
      <c r="E13" s="336"/>
      <c r="F13" s="328"/>
      <c r="G13" s="329"/>
    </row>
    <row r="14" spans="2:9" s="5" customFormat="1" ht="16.5" thickBot="1" x14ac:dyDescent="0.3">
      <c r="C14" s="98"/>
      <c r="D14" s="97"/>
      <c r="E14" s="97"/>
      <c r="F14" s="9"/>
    </row>
    <row r="15" spans="2:9" s="5" customFormat="1" ht="42" customHeight="1" thickBot="1" x14ac:dyDescent="0.25">
      <c r="B15" s="238" t="s">
        <v>147</v>
      </c>
      <c r="C15" s="119" t="s">
        <v>20</v>
      </c>
      <c r="D15" s="119" t="s">
        <v>13</v>
      </c>
      <c r="E15" s="120" t="s">
        <v>14</v>
      </c>
      <c r="G15" s="246" t="s">
        <v>137</v>
      </c>
    </row>
    <row r="16" spans="2:9" s="5" customFormat="1" ht="21.75" customHeight="1" thickBot="1" x14ac:dyDescent="0.25">
      <c r="B16" s="121" t="s">
        <v>74</v>
      </c>
      <c r="C16" s="279" t="s">
        <v>195</v>
      </c>
      <c r="D16" s="174"/>
      <c r="E16" s="251">
        <v>1000</v>
      </c>
      <c r="G16" s="264"/>
    </row>
    <row r="17" spans="2:7" s="5" customFormat="1" ht="21.75" customHeight="1" thickBot="1" x14ac:dyDescent="0.25">
      <c r="B17" s="122" t="s">
        <v>76</v>
      </c>
      <c r="C17" s="280" t="s">
        <v>82</v>
      </c>
      <c r="D17" s="168"/>
      <c r="E17" s="252">
        <v>500000</v>
      </c>
      <c r="G17" s="265"/>
    </row>
    <row r="18" spans="2:7" s="5" customFormat="1" ht="21.75" customHeight="1" x14ac:dyDescent="0.2">
      <c r="B18" s="122" t="s">
        <v>80</v>
      </c>
      <c r="C18" s="280" t="s">
        <v>101</v>
      </c>
      <c r="D18" s="169"/>
      <c r="E18" s="253"/>
      <c r="G18" s="372"/>
    </row>
    <row r="19" spans="2:7" s="5" customFormat="1" ht="21.75" customHeight="1" x14ac:dyDescent="0.2">
      <c r="B19" s="122" t="s">
        <v>102</v>
      </c>
      <c r="C19" s="280" t="s">
        <v>190</v>
      </c>
      <c r="D19" s="168"/>
      <c r="E19" s="252">
        <v>0</v>
      </c>
      <c r="G19" s="262"/>
    </row>
    <row r="20" spans="2:7" s="5" customFormat="1" ht="21.75" customHeight="1" thickBot="1" x14ac:dyDescent="0.25">
      <c r="B20" s="122" t="s">
        <v>75</v>
      </c>
      <c r="C20" s="281" t="s">
        <v>196</v>
      </c>
      <c r="D20" s="168"/>
      <c r="E20" s="252">
        <v>575</v>
      </c>
      <c r="G20" s="263"/>
    </row>
    <row r="21" spans="2:7" s="5" customFormat="1" ht="21.75" customHeight="1" thickBot="1" x14ac:dyDescent="0.25">
      <c r="B21" s="122" t="s">
        <v>77</v>
      </c>
      <c r="C21" s="282" t="s">
        <v>84</v>
      </c>
      <c r="D21" s="168"/>
      <c r="E21" s="252">
        <v>1200000</v>
      </c>
      <c r="G21" s="265"/>
    </row>
    <row r="22" spans="2:7" s="5" customFormat="1" ht="21.75" customHeight="1" x14ac:dyDescent="0.2">
      <c r="B22" s="122" t="s">
        <v>81</v>
      </c>
      <c r="C22" s="281" t="s">
        <v>104</v>
      </c>
      <c r="D22" s="168"/>
      <c r="E22" s="252"/>
      <c r="G22" s="372"/>
    </row>
    <row r="23" spans="2:7" s="5" customFormat="1" ht="21.75" customHeight="1" x14ac:dyDescent="0.2">
      <c r="B23" s="122" t="s">
        <v>103</v>
      </c>
      <c r="C23" s="281" t="s">
        <v>191</v>
      </c>
      <c r="D23" s="168"/>
      <c r="E23" s="252">
        <v>0</v>
      </c>
      <c r="G23" s="262"/>
    </row>
    <row r="24" spans="2:7" s="5" customFormat="1" ht="21.75" customHeight="1" thickBot="1" x14ac:dyDescent="0.25">
      <c r="B24" s="122" t="s">
        <v>85</v>
      </c>
      <c r="C24" s="283" t="s">
        <v>197</v>
      </c>
      <c r="D24" s="168"/>
      <c r="E24" s="252">
        <v>1200</v>
      </c>
      <c r="G24" s="263"/>
    </row>
    <row r="25" spans="2:7" s="5" customFormat="1" ht="21.75" customHeight="1" thickBot="1" x14ac:dyDescent="0.25">
      <c r="B25" s="122" t="s">
        <v>78</v>
      </c>
      <c r="C25" s="284" t="s">
        <v>87</v>
      </c>
      <c r="D25" s="168"/>
      <c r="E25" s="252">
        <v>1500000</v>
      </c>
      <c r="G25" s="265"/>
    </row>
    <row r="26" spans="2:7" s="5" customFormat="1" ht="21.75" customHeight="1" x14ac:dyDescent="0.2">
      <c r="B26" s="122" t="s">
        <v>86</v>
      </c>
      <c r="C26" s="283" t="s">
        <v>106</v>
      </c>
      <c r="D26" s="169"/>
      <c r="E26" s="253"/>
      <c r="G26" s="372"/>
    </row>
    <row r="27" spans="2:7" s="5" customFormat="1" ht="21.75" customHeight="1" x14ac:dyDescent="0.2">
      <c r="B27" s="122" t="s">
        <v>105</v>
      </c>
      <c r="C27" s="283" t="s">
        <v>192</v>
      </c>
      <c r="D27" s="168"/>
      <c r="E27" s="252">
        <v>75</v>
      </c>
      <c r="G27" s="262"/>
    </row>
    <row r="28" spans="2:7" s="5" customFormat="1" ht="21.75" customHeight="1" thickBot="1" x14ac:dyDescent="0.25">
      <c r="B28" s="122" t="s">
        <v>88</v>
      </c>
      <c r="C28" s="285" t="s">
        <v>198</v>
      </c>
      <c r="D28" s="168"/>
      <c r="E28" s="252">
        <v>500</v>
      </c>
      <c r="G28" s="263"/>
    </row>
    <row r="29" spans="2:7" s="5" customFormat="1" ht="21.75" customHeight="1" thickBot="1" x14ac:dyDescent="0.25">
      <c r="B29" s="122" t="s">
        <v>79</v>
      </c>
      <c r="C29" s="286" t="s">
        <v>90</v>
      </c>
      <c r="D29" s="168"/>
      <c r="E29" s="252">
        <v>1500000</v>
      </c>
      <c r="G29" s="265"/>
    </row>
    <row r="30" spans="2:7" s="5" customFormat="1" ht="21.75" customHeight="1" x14ac:dyDescent="0.2">
      <c r="B30" s="122" t="s">
        <v>89</v>
      </c>
      <c r="C30" s="285" t="s">
        <v>108</v>
      </c>
      <c r="D30" s="169"/>
      <c r="E30" s="253"/>
      <c r="G30" s="372"/>
    </row>
    <row r="31" spans="2:7" s="5" customFormat="1" ht="21.75" customHeight="1" x14ac:dyDescent="0.2">
      <c r="B31" s="122" t="s">
        <v>107</v>
      </c>
      <c r="C31" s="285" t="s">
        <v>193</v>
      </c>
      <c r="D31" s="168"/>
      <c r="E31" s="252">
        <v>250</v>
      </c>
      <c r="G31" s="262"/>
    </row>
    <row r="32" spans="2:7" s="5" customFormat="1" ht="21.75" customHeight="1" thickBot="1" x14ac:dyDescent="0.25">
      <c r="B32" s="122" t="s">
        <v>91</v>
      </c>
      <c r="C32" s="287" t="s">
        <v>199</v>
      </c>
      <c r="D32" s="168">
        <v>12051</v>
      </c>
      <c r="E32" s="252">
        <v>10</v>
      </c>
      <c r="G32" s="263"/>
    </row>
    <row r="33" spans="2:7" s="5" customFormat="1" ht="21.75" customHeight="1" thickBot="1" x14ac:dyDescent="0.25">
      <c r="B33" s="122" t="s">
        <v>83</v>
      </c>
      <c r="C33" s="288" t="s">
        <v>93</v>
      </c>
      <c r="D33" s="168">
        <v>38062734.803203665</v>
      </c>
      <c r="E33" s="252">
        <v>25000</v>
      </c>
      <c r="G33" s="265"/>
    </row>
    <row r="34" spans="2:7" s="5" customFormat="1" ht="21.75" customHeight="1" x14ac:dyDescent="0.2">
      <c r="B34" s="122" t="s">
        <v>92</v>
      </c>
      <c r="C34" s="287" t="s">
        <v>110</v>
      </c>
      <c r="D34" s="169">
        <v>0</v>
      </c>
      <c r="E34" s="253"/>
      <c r="G34" s="372"/>
    </row>
    <row r="35" spans="2:7" s="5" customFormat="1" ht="21.75" customHeight="1" thickBot="1" x14ac:dyDescent="0.25">
      <c r="B35" s="164" t="s">
        <v>109</v>
      </c>
      <c r="C35" s="289" t="s">
        <v>194</v>
      </c>
      <c r="D35" s="170">
        <v>1555</v>
      </c>
      <c r="E35" s="254">
        <v>0</v>
      </c>
      <c r="G35" s="263"/>
    </row>
    <row r="36" spans="2:7" s="5" customFormat="1" ht="21.75" customHeight="1" x14ac:dyDescent="0.2">
      <c r="B36" s="123">
        <v>6</v>
      </c>
      <c r="C36" s="166" t="s">
        <v>34</v>
      </c>
      <c r="D36" s="172">
        <f>D16+D20+D24+D28+D32</f>
        <v>12051</v>
      </c>
      <c r="E36" s="251">
        <f t="shared" ref="E36" si="0">E16+E20+E24+E28+E32</f>
        <v>3285</v>
      </c>
      <c r="G36" s="247">
        <f>G16+G20+G24+G28+G32</f>
        <v>0</v>
      </c>
    </row>
    <row r="37" spans="2:7" s="5" customFormat="1" ht="21.75" customHeight="1" x14ac:dyDescent="0.2">
      <c r="B37" s="124">
        <v>9</v>
      </c>
      <c r="C37" s="165" t="s">
        <v>33</v>
      </c>
      <c r="D37" s="171">
        <f>D19+D23+D27+D31+D35</f>
        <v>1555</v>
      </c>
      <c r="E37" s="252">
        <f>E19+E23+E27+E31+E35</f>
        <v>325</v>
      </c>
      <c r="G37" s="248">
        <f>G19+G23+G27+G31+G35</f>
        <v>0</v>
      </c>
    </row>
    <row r="38" spans="2:7" s="5" customFormat="1" ht="21.75" customHeight="1" thickBot="1" x14ac:dyDescent="0.25">
      <c r="B38" s="125">
        <v>7</v>
      </c>
      <c r="C38" s="167" t="s">
        <v>35</v>
      </c>
      <c r="D38" s="173">
        <f>D17+D21+D25+D29+D33</f>
        <v>38062734.803203665</v>
      </c>
      <c r="E38" s="255">
        <f>E17+E21+E25+E29+E32</f>
        <v>4700010</v>
      </c>
      <c r="G38" s="379"/>
    </row>
    <row r="39" spans="2:7" s="5" customFormat="1" ht="21.75" customHeight="1" x14ac:dyDescent="0.2">
      <c r="B39" s="239">
        <v>8</v>
      </c>
      <c r="C39" s="133" t="s">
        <v>135</v>
      </c>
      <c r="D39" s="240">
        <f>'Step 6. CCR'!D21</f>
        <v>0.43668488858566978</v>
      </c>
      <c r="E39" s="256">
        <f>'Step 6. CCR'!E21</f>
        <v>0.48631950573698146</v>
      </c>
      <c r="G39" s="261"/>
    </row>
    <row r="40" spans="2:7" s="5" customFormat="1" ht="21.75" customHeight="1" thickBot="1" x14ac:dyDescent="0.3">
      <c r="B40" s="244"/>
      <c r="C40" s="241" t="s">
        <v>136</v>
      </c>
      <c r="D40" s="245">
        <f>D38*D39</f>
        <v>16621421.106802888</v>
      </c>
      <c r="E40" s="257">
        <f>E38*E39</f>
        <v>2285706.5401588702</v>
      </c>
      <c r="G40" s="259">
        <f>G17+G21+G25+G29+G33</f>
        <v>0</v>
      </c>
    </row>
    <row r="41" spans="2:7" s="5" customFormat="1" ht="21.75" customHeight="1" x14ac:dyDescent="0.2">
      <c r="B41" s="123">
        <v>11</v>
      </c>
      <c r="C41" s="176" t="s">
        <v>113</v>
      </c>
      <c r="D41" s="177"/>
      <c r="E41" s="251">
        <v>0</v>
      </c>
      <c r="G41" s="250"/>
    </row>
    <row r="42" spans="2:7" s="5" customFormat="1" ht="21.75" customHeight="1" thickBot="1" x14ac:dyDescent="0.25">
      <c r="B42" s="125">
        <v>8</v>
      </c>
      <c r="C42" s="167" t="s">
        <v>112</v>
      </c>
      <c r="D42" s="173">
        <f>D18+D22+D26+D30+D34+D41</f>
        <v>0</v>
      </c>
      <c r="E42" s="312">
        <v>0</v>
      </c>
      <c r="G42" s="249">
        <f>G18+G22+G26+G30+G34+G41</f>
        <v>0</v>
      </c>
    </row>
    <row r="43" spans="2:7" s="5" customFormat="1" ht="34.5" customHeight="1" thickBot="1" x14ac:dyDescent="0.3">
      <c r="B43" s="175">
        <v>12</v>
      </c>
      <c r="C43" s="242" t="s">
        <v>114</v>
      </c>
      <c r="D43" s="243">
        <f>D40-D42</f>
        <v>16621421.106802888</v>
      </c>
      <c r="E43" s="258">
        <f>E40-E42</f>
        <v>2285706.5401588702</v>
      </c>
      <c r="G43" s="260">
        <f>G40-G42</f>
        <v>0</v>
      </c>
    </row>
    <row r="44" spans="2:7" ht="15.75" x14ac:dyDescent="0.25">
      <c r="C44" s="101"/>
    </row>
    <row r="45" spans="2:7" x14ac:dyDescent="0.2">
      <c r="B45" s="296"/>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60"/>
  <sheetViews>
    <sheetView showGridLines="0" zoomScaleNormal="100" workbookViewId="0">
      <selection activeCell="D55" sqref="D55"/>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104" t="s">
        <v>152</v>
      </c>
      <c r="D2" s="47" t="s">
        <v>42</v>
      </c>
      <c r="E2" s="48" t="s">
        <v>43</v>
      </c>
      <c r="I2">
        <v>1</v>
      </c>
    </row>
    <row r="3" spans="2:9" ht="21" customHeight="1" x14ac:dyDescent="0.35">
      <c r="B3" s="318" t="s">
        <v>153</v>
      </c>
    </row>
    <row r="4" spans="2:9" ht="21" customHeight="1" thickBot="1" x14ac:dyDescent="0.4">
      <c r="B4" s="318" t="s">
        <v>148</v>
      </c>
    </row>
    <row r="5" spans="2:9" x14ac:dyDescent="0.2">
      <c r="D5" s="321"/>
      <c r="E5" s="322"/>
      <c r="F5" s="322"/>
      <c r="G5" s="323"/>
    </row>
    <row r="6" spans="2:9" x14ac:dyDescent="0.2">
      <c r="D6" s="94"/>
      <c r="E6" s="24"/>
      <c r="F6" s="24"/>
      <c r="G6" s="95"/>
    </row>
    <row r="7" spans="2:9" s="5" customFormat="1" ht="25.5" x14ac:dyDescent="0.35">
      <c r="B7" s="104" t="s">
        <v>21</v>
      </c>
      <c r="C7" s="105"/>
      <c r="D7" s="324"/>
      <c r="E7" s="7"/>
      <c r="F7" s="7"/>
      <c r="G7" s="325"/>
    </row>
    <row r="8" spans="2:9" s="5" customFormat="1" ht="19.5" thickBot="1" x14ac:dyDescent="0.35">
      <c r="B8" s="107" t="s">
        <v>22</v>
      </c>
      <c r="C8" s="105"/>
      <c r="D8" s="326"/>
      <c r="E8" s="327"/>
      <c r="F8" s="328"/>
      <c r="G8" s="329"/>
    </row>
    <row r="9" spans="2:9" s="5" customFormat="1" ht="13.5" customHeight="1" x14ac:dyDescent="0.3">
      <c r="B9" s="107"/>
      <c r="C9" s="105"/>
      <c r="D9" s="106"/>
      <c r="E9" s="106"/>
    </row>
    <row r="10" spans="2:9" s="5" customFormat="1" ht="13.5" customHeight="1" x14ac:dyDescent="0.3">
      <c r="B10" s="107"/>
      <c r="C10" s="105"/>
      <c r="D10" s="106"/>
      <c r="E10" s="106"/>
    </row>
    <row r="11" spans="2:9" s="5" customFormat="1" ht="18.75" x14ac:dyDescent="0.3">
      <c r="B11" s="107"/>
      <c r="C11" s="105"/>
      <c r="D11" s="106"/>
      <c r="E11" s="106"/>
    </row>
    <row r="12" spans="2:9" s="5" customFormat="1" x14ac:dyDescent="0.2">
      <c r="B12" s="105"/>
      <c r="C12" s="105"/>
      <c r="D12" s="108"/>
      <c r="E12" s="106"/>
      <c r="F12" s="6"/>
      <c r="G12" s="6"/>
    </row>
    <row r="13" spans="2:9" s="5" customFormat="1" ht="16.5" thickBot="1" x14ac:dyDescent="0.3">
      <c r="B13" s="99"/>
      <c r="C13" s="99"/>
      <c r="F13" s="6"/>
      <c r="G13" s="11"/>
    </row>
    <row r="14" spans="2:9" s="5" customFormat="1" ht="38.25" customHeight="1" thickBot="1" x14ac:dyDescent="0.25">
      <c r="B14" s="147" t="s">
        <v>147</v>
      </c>
      <c r="C14" s="134"/>
      <c r="D14" s="134" t="s">
        <v>13</v>
      </c>
      <c r="E14" s="135" t="s">
        <v>14</v>
      </c>
      <c r="G14" s="266" t="s">
        <v>137</v>
      </c>
    </row>
    <row r="15" spans="2:9" s="5" customFormat="1" ht="21.75" customHeight="1" x14ac:dyDescent="0.25">
      <c r="B15" s="136">
        <v>1</v>
      </c>
      <c r="C15" s="128" t="s">
        <v>154</v>
      </c>
      <c r="D15" s="189">
        <v>273830</v>
      </c>
      <c r="E15" s="117">
        <v>2000</v>
      </c>
      <c r="F15" s="8"/>
      <c r="G15" s="267"/>
    </row>
    <row r="16" spans="2:9" s="5" customFormat="1" ht="21.75" customHeight="1" thickBot="1" x14ac:dyDescent="0.3">
      <c r="B16" s="137">
        <v>2</v>
      </c>
      <c r="C16" s="129" t="s">
        <v>117</v>
      </c>
      <c r="D16" s="190">
        <v>898474246</v>
      </c>
      <c r="E16" s="118">
        <v>23000000</v>
      </c>
      <c r="F16" s="8"/>
      <c r="G16" s="268"/>
    </row>
    <row r="17" spans="2:7" s="5" customFormat="1" ht="21.75" customHeight="1" thickBot="1" x14ac:dyDescent="0.3">
      <c r="B17" s="179">
        <v>3</v>
      </c>
      <c r="C17" s="130" t="s">
        <v>122</v>
      </c>
      <c r="D17" s="185">
        <f>'Step 6. CCR'!D21</f>
        <v>0.43668488858566978</v>
      </c>
      <c r="E17" s="180">
        <f>'Step 6. CCR'!E21</f>
        <v>0.48631950573698146</v>
      </c>
      <c r="F17" s="10"/>
      <c r="G17" s="275"/>
    </row>
    <row r="18" spans="2:7" s="5" customFormat="1" ht="21.75" customHeight="1" x14ac:dyDescent="0.25">
      <c r="B18" s="161">
        <v>4</v>
      </c>
      <c r="C18" s="162" t="s">
        <v>123</v>
      </c>
      <c r="D18" s="186">
        <f>D16*D17</f>
        <v>392350126.01160365</v>
      </c>
      <c r="E18" s="178">
        <f>E16*E17</f>
        <v>11185348.631950574</v>
      </c>
      <c r="F18" s="12"/>
      <c r="G18" s="269">
        <f>G16</f>
        <v>0</v>
      </c>
    </row>
    <row r="19" spans="2:7" s="5" customFormat="1" ht="21.75" customHeight="1" thickBot="1" x14ac:dyDescent="0.3">
      <c r="B19" s="192">
        <v>5</v>
      </c>
      <c r="C19" s="193" t="s">
        <v>119</v>
      </c>
      <c r="D19" s="194">
        <v>47089108</v>
      </c>
      <c r="E19" s="200">
        <v>1000000</v>
      </c>
      <c r="F19" s="12"/>
      <c r="G19" s="270"/>
    </row>
    <row r="20" spans="2:7" s="5" customFormat="1" ht="21.75" customHeight="1" thickBot="1" x14ac:dyDescent="0.3">
      <c r="B20" s="196">
        <v>6</v>
      </c>
      <c r="C20" s="198" t="s">
        <v>120</v>
      </c>
      <c r="D20" s="197">
        <f>D18+D19</f>
        <v>439439234.01160365</v>
      </c>
      <c r="E20" s="199">
        <f>E18+E19</f>
        <v>12185348.631950574</v>
      </c>
      <c r="F20" s="12"/>
      <c r="G20" s="271">
        <f>G18+G19</f>
        <v>0</v>
      </c>
    </row>
    <row r="21" spans="2:7" s="5" customFormat="1" ht="21.75" customHeight="1" x14ac:dyDescent="0.25">
      <c r="B21" s="161">
        <v>7</v>
      </c>
      <c r="C21" s="162" t="s">
        <v>118</v>
      </c>
      <c r="D21" s="195">
        <v>212947360</v>
      </c>
      <c r="E21" s="156">
        <v>7000000</v>
      </c>
      <c r="F21" s="8"/>
      <c r="G21" s="272"/>
    </row>
    <row r="22" spans="2:7" s="5" customFormat="1" ht="21.75" customHeight="1" x14ac:dyDescent="0.25">
      <c r="B22" s="138">
        <v>8</v>
      </c>
      <c r="C22" s="132" t="s">
        <v>94</v>
      </c>
      <c r="D22" s="190">
        <v>47089108</v>
      </c>
      <c r="E22" s="118">
        <v>1000000</v>
      </c>
      <c r="F22" s="8"/>
      <c r="G22" s="268"/>
    </row>
    <row r="23" spans="2:7" s="5" customFormat="1" ht="21.75" customHeight="1" x14ac:dyDescent="0.25">
      <c r="B23" s="138">
        <v>9</v>
      </c>
      <c r="C23" s="132" t="s">
        <v>121</v>
      </c>
      <c r="D23" s="187">
        <f>D21+D22</f>
        <v>260036468</v>
      </c>
      <c r="E23" s="126">
        <f>SUM(E21:E22)</f>
        <v>8000000</v>
      </c>
      <c r="F23" s="12"/>
      <c r="G23" s="273">
        <f>G21+G22</f>
        <v>0</v>
      </c>
    </row>
    <row r="24" spans="2:7" s="5" customFormat="1" ht="21.75" customHeight="1" thickBot="1" x14ac:dyDescent="0.3">
      <c r="B24" s="139">
        <v>10</v>
      </c>
      <c r="C24" s="131" t="s">
        <v>138</v>
      </c>
      <c r="D24" s="188">
        <f>D20-D23</f>
        <v>179402766.01160365</v>
      </c>
      <c r="E24" s="127">
        <f>E20-E23</f>
        <v>4185348.631950574</v>
      </c>
      <c r="F24" s="12"/>
      <c r="G24" s="274">
        <f>G20-G23</f>
        <v>0</v>
      </c>
    </row>
    <row r="25" spans="2:7" s="5" customFormat="1" ht="18.75" customHeight="1" thickBot="1" x14ac:dyDescent="0.3">
      <c r="B25" s="414" t="s">
        <v>133</v>
      </c>
      <c r="C25" s="415"/>
      <c r="D25" s="415"/>
      <c r="E25" s="416"/>
      <c r="G25" s="13"/>
    </row>
    <row r="26" spans="2:7" s="5" customFormat="1" x14ac:dyDescent="0.2">
      <c r="G26" s="13"/>
    </row>
    <row r="27" spans="2:7" ht="25.5" x14ac:dyDescent="0.35">
      <c r="B27" s="104" t="s">
        <v>124</v>
      </c>
      <c r="C27" s="105"/>
    </row>
    <row r="28" spans="2:7" ht="18.75" x14ac:dyDescent="0.3">
      <c r="B28" s="107" t="s">
        <v>125</v>
      </c>
      <c r="C28" s="105"/>
    </row>
    <row r="29" spans="2:7" ht="18.75" x14ac:dyDescent="0.3">
      <c r="B29" s="107"/>
      <c r="C29" s="105"/>
    </row>
    <row r="30" spans="2:7" ht="18.75" x14ac:dyDescent="0.3">
      <c r="B30" s="107"/>
      <c r="C30" s="105"/>
    </row>
    <row r="31" spans="2:7" ht="18.75" x14ac:dyDescent="0.3">
      <c r="B31" s="107"/>
      <c r="C31" s="105"/>
    </row>
    <row r="32" spans="2:7" ht="18.75" x14ac:dyDescent="0.3">
      <c r="B32" s="107"/>
      <c r="C32" s="105"/>
    </row>
    <row r="33" spans="1:7" ht="18.75" x14ac:dyDescent="0.3">
      <c r="B33" s="107"/>
      <c r="C33" s="105"/>
    </row>
    <row r="34" spans="1:7" ht="13.5" thickBot="1" x14ac:dyDescent="0.25"/>
    <row r="35" spans="1:7" ht="39.75" customHeight="1" thickBot="1" x14ac:dyDescent="0.25">
      <c r="B35" s="163" t="s">
        <v>147</v>
      </c>
      <c r="C35" s="134"/>
      <c r="D35" s="134" t="s">
        <v>13</v>
      </c>
      <c r="E35" s="135" t="s">
        <v>14</v>
      </c>
      <c r="G35" s="266" t="s">
        <v>137</v>
      </c>
    </row>
    <row r="36" spans="1:7" ht="15.75" x14ac:dyDescent="0.25">
      <c r="B36" s="136">
        <v>1</v>
      </c>
      <c r="C36" s="128" t="s">
        <v>126</v>
      </c>
      <c r="D36" s="189">
        <v>34377</v>
      </c>
      <c r="E36" s="117">
        <v>500</v>
      </c>
      <c r="G36" s="267"/>
    </row>
    <row r="37" spans="1:7" ht="16.5" thickBot="1" x14ac:dyDescent="0.3">
      <c r="A37" s="1"/>
      <c r="B37" s="137">
        <v>2</v>
      </c>
      <c r="C37" s="129" t="s">
        <v>127</v>
      </c>
      <c r="D37" s="190">
        <v>39550935</v>
      </c>
      <c r="E37" s="118">
        <v>10000000</v>
      </c>
      <c r="F37" s="1"/>
      <c r="G37" s="268"/>
    </row>
    <row r="38" spans="1:7" ht="16.5" thickBot="1" x14ac:dyDescent="0.3">
      <c r="A38" s="1"/>
      <c r="B38" s="179">
        <v>3</v>
      </c>
      <c r="C38" s="130" t="s">
        <v>122</v>
      </c>
      <c r="D38" s="185">
        <f>'Step 6. CCR'!D21</f>
        <v>0.43668488858566978</v>
      </c>
      <c r="E38" s="180">
        <v>0.48599999999999999</v>
      </c>
      <c r="F38" s="1"/>
      <c r="G38" s="275"/>
    </row>
    <row r="39" spans="1:7" ht="16.5" thickBot="1" x14ac:dyDescent="0.3">
      <c r="A39" s="1"/>
      <c r="B39" s="196">
        <v>6</v>
      </c>
      <c r="C39" s="198" t="s">
        <v>128</v>
      </c>
      <c r="D39" s="316">
        <f>D37*D38</f>
        <v>17271295.643934067</v>
      </c>
      <c r="E39" s="317">
        <f>E37*E38</f>
        <v>4860000</v>
      </c>
      <c r="F39" s="1"/>
      <c r="G39" s="271">
        <f>G37</f>
        <v>0</v>
      </c>
    </row>
    <row r="40" spans="1:7" ht="16.5" customHeight="1" x14ac:dyDescent="0.25">
      <c r="A40" s="1"/>
      <c r="B40" s="161">
        <v>7</v>
      </c>
      <c r="C40" s="162" t="s">
        <v>129</v>
      </c>
      <c r="D40" s="195">
        <v>8997408</v>
      </c>
      <c r="E40" s="156">
        <v>4000000</v>
      </c>
      <c r="F40" s="1"/>
      <c r="G40" s="272"/>
    </row>
    <row r="41" spans="1:7" ht="15.75" x14ac:dyDescent="0.25">
      <c r="A41" s="1"/>
      <c r="B41" s="138">
        <v>8</v>
      </c>
      <c r="C41" s="132" t="s">
        <v>130</v>
      </c>
      <c r="D41" s="190"/>
      <c r="E41" s="118">
        <v>500000</v>
      </c>
      <c r="F41" s="1"/>
      <c r="G41" s="268"/>
    </row>
    <row r="42" spans="1:7" ht="15.75" x14ac:dyDescent="0.25">
      <c r="A42" s="1"/>
      <c r="B42" s="138">
        <v>9</v>
      </c>
      <c r="C42" s="132" t="s">
        <v>121</v>
      </c>
      <c r="D42" s="187">
        <f>D40+D41</f>
        <v>8997408</v>
      </c>
      <c r="E42" s="126">
        <f>SUM(E40:E41)</f>
        <v>4500000</v>
      </c>
      <c r="F42" s="1"/>
      <c r="G42" s="273">
        <f>G40+G41</f>
        <v>0</v>
      </c>
    </row>
    <row r="43" spans="1:7" ht="16.5" thickBot="1" x14ac:dyDescent="0.3">
      <c r="A43" s="1"/>
      <c r="B43" s="139">
        <v>10</v>
      </c>
      <c r="C43" s="131" t="s">
        <v>114</v>
      </c>
      <c r="D43" s="188">
        <f>D39-D42</f>
        <v>8273887.6439340673</v>
      </c>
      <c r="E43" s="127">
        <f>E39-E42</f>
        <v>360000</v>
      </c>
      <c r="F43" s="1"/>
      <c r="G43" s="274">
        <f>G39-G42</f>
        <v>0</v>
      </c>
    </row>
    <row r="44" spans="1:7" ht="17.25" customHeight="1" thickBot="1" x14ac:dyDescent="0.3">
      <c r="A44" s="1"/>
      <c r="B44" s="414" t="s">
        <v>133</v>
      </c>
      <c r="C44" s="415"/>
      <c r="D44" s="415"/>
      <c r="E44" s="416"/>
      <c r="F44" s="1"/>
    </row>
    <row r="47" spans="1:7" ht="25.5" x14ac:dyDescent="0.35">
      <c r="B47" s="104" t="s">
        <v>148</v>
      </c>
    </row>
    <row r="48" spans="1:7" ht="25.5" x14ac:dyDescent="0.35">
      <c r="B48" s="104"/>
    </row>
    <row r="49" spans="2:7" ht="25.5" x14ac:dyDescent="0.35">
      <c r="B49" s="104"/>
    </row>
    <row r="52" spans="2:7" ht="13.5" thickBot="1" x14ac:dyDescent="0.25"/>
    <row r="53" spans="2:7" ht="16.5" thickBot="1" x14ac:dyDescent="0.25">
      <c r="B53" s="236" t="s">
        <v>147</v>
      </c>
      <c r="C53" s="134"/>
      <c r="D53" s="134" t="s">
        <v>13</v>
      </c>
      <c r="E53" s="135" t="s">
        <v>14</v>
      </c>
      <c r="G53" s="313"/>
    </row>
    <row r="54" spans="2:7" ht="15.75" x14ac:dyDescent="0.25">
      <c r="B54" s="136">
        <v>1</v>
      </c>
      <c r="C54" s="128" t="s">
        <v>149</v>
      </c>
      <c r="D54" s="189">
        <v>345930</v>
      </c>
      <c r="E54" s="117">
        <v>500</v>
      </c>
      <c r="G54" s="314"/>
    </row>
    <row r="55" spans="2:7" ht="15.75" x14ac:dyDescent="0.25">
      <c r="B55" s="137">
        <v>2</v>
      </c>
      <c r="C55" s="129" t="s">
        <v>164</v>
      </c>
      <c r="D55" s="190">
        <v>221033405.25999999</v>
      </c>
      <c r="E55" s="118">
        <v>10000000</v>
      </c>
      <c r="F55" s="1"/>
      <c r="G55" s="314"/>
    </row>
    <row r="56" spans="2:7" ht="15.75" x14ac:dyDescent="0.25">
      <c r="B56" s="161">
        <v>3</v>
      </c>
      <c r="C56" s="162" t="s">
        <v>150</v>
      </c>
      <c r="D56" s="195">
        <v>207751648.91</v>
      </c>
      <c r="E56" s="156">
        <v>4000000</v>
      </c>
      <c r="F56" s="1"/>
      <c r="G56" s="314"/>
    </row>
    <row r="57" spans="2:7" ht="15.75" x14ac:dyDescent="0.25">
      <c r="B57" s="138">
        <v>4</v>
      </c>
      <c r="C57" s="132" t="s">
        <v>151</v>
      </c>
      <c r="D57" s="190">
        <v>0</v>
      </c>
      <c r="E57" s="118">
        <v>500000</v>
      </c>
      <c r="F57" s="1"/>
      <c r="G57" s="314"/>
    </row>
    <row r="58" spans="2:7" ht="15.75" x14ac:dyDescent="0.25">
      <c r="B58" s="138">
        <v>5</v>
      </c>
      <c r="C58" s="132" t="s">
        <v>121</v>
      </c>
      <c r="D58" s="187">
        <f>D56+D57</f>
        <v>207751648.91</v>
      </c>
      <c r="E58" s="126">
        <f>SUM(E56:E57)</f>
        <v>4500000</v>
      </c>
      <c r="F58" s="1"/>
      <c r="G58" s="315"/>
    </row>
    <row r="59" spans="2:7" ht="16.5" thickBot="1" x14ac:dyDescent="0.3">
      <c r="B59" s="139">
        <v>6</v>
      </c>
      <c r="C59" s="131" t="s">
        <v>114</v>
      </c>
      <c r="D59" s="188">
        <f>D55-D58</f>
        <v>13281756.349999994</v>
      </c>
      <c r="E59" s="127">
        <f>E55-E58</f>
        <v>5500000</v>
      </c>
      <c r="F59" s="1"/>
      <c r="G59" s="315"/>
    </row>
    <row r="60" spans="2:7" ht="16.5" thickBot="1" x14ac:dyDescent="0.3">
      <c r="B60" s="414" t="s">
        <v>133</v>
      </c>
      <c r="C60" s="415"/>
      <c r="D60" s="415"/>
      <c r="E60" s="416"/>
      <c r="F60" s="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50"/>
    <pageSetUpPr fitToPage="1"/>
  </sheetPr>
  <dimension ref="B1:J40"/>
  <sheetViews>
    <sheetView showGridLines="0" showRuler="0" zoomScale="103" zoomScaleNormal="115" zoomScalePageLayoutView="60" workbookViewId="0">
      <selection activeCell="I8" sqref="I8:J8"/>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32" t="s">
        <v>1</v>
      </c>
      <c r="C2" s="433"/>
      <c r="D2" s="433"/>
      <c r="E2" s="433"/>
      <c r="F2" s="433"/>
      <c r="G2" s="375"/>
      <c r="H2" s="375"/>
      <c r="I2" s="374" t="s">
        <v>176</v>
      </c>
      <c r="J2" s="376">
        <f>'Step 2. Hospital Information'!C6</f>
        <v>2022</v>
      </c>
    </row>
    <row r="3" spans="2:10" ht="18.75" customHeight="1" x14ac:dyDescent="0.3">
      <c r="B3" s="25"/>
      <c r="C3" s="434" t="s">
        <v>70</v>
      </c>
      <c r="D3" s="434"/>
      <c r="E3" s="436" t="str">
        <f>'Step 2. Hospital Information'!C4</f>
        <v>Legacy Emanuel Hospital &amp; Health Center</v>
      </c>
      <c r="F3" s="437"/>
      <c r="G3" s="437"/>
      <c r="H3" s="437"/>
      <c r="I3" s="437"/>
      <c r="J3" s="438"/>
    </row>
    <row r="4" spans="2:10" ht="18.75" customHeight="1" x14ac:dyDescent="0.3">
      <c r="B4" s="25"/>
      <c r="C4" s="434" t="s">
        <v>71</v>
      </c>
      <c r="D4" s="434"/>
      <c r="E4" s="436" t="str">
        <f>'Step 2. Hospital Information'!C5</f>
        <v>Legacy Health</v>
      </c>
      <c r="F4" s="437"/>
      <c r="G4" s="437"/>
      <c r="H4" s="437"/>
      <c r="I4" s="437"/>
      <c r="J4" s="438"/>
    </row>
    <row r="5" spans="2:10" ht="18.75" customHeight="1" x14ac:dyDescent="0.3">
      <c r="B5" s="25"/>
      <c r="C5" s="434" t="s">
        <v>72</v>
      </c>
      <c r="D5" s="435"/>
      <c r="E5" s="436" t="str">
        <f>'Step 2. Hospital Information'!C7</f>
        <v>April 1, 2021 - March 31, 2022</v>
      </c>
      <c r="F5" s="437"/>
      <c r="G5" s="437"/>
      <c r="H5" s="437"/>
      <c r="I5" s="437"/>
      <c r="J5" s="438"/>
    </row>
    <row r="6" spans="2:10" ht="18.75" customHeight="1" x14ac:dyDescent="0.3">
      <c r="B6" s="25"/>
      <c r="C6" s="434" t="s">
        <v>73</v>
      </c>
      <c r="D6" s="435"/>
      <c r="E6" s="441" t="s">
        <v>26</v>
      </c>
      <c r="F6" s="441"/>
      <c r="G6" s="278"/>
      <c r="H6" s="235" t="s">
        <v>29</v>
      </c>
      <c r="I6" s="423"/>
      <c r="J6" s="424"/>
    </row>
    <row r="7" spans="2:10" ht="18.75" customHeight="1" x14ac:dyDescent="0.3">
      <c r="B7" s="26"/>
      <c r="C7" s="234"/>
      <c r="D7" s="234"/>
      <c r="E7" s="421" t="s">
        <v>24</v>
      </c>
      <c r="F7" s="422"/>
      <c r="G7" s="278"/>
      <c r="H7" s="235" t="s">
        <v>25</v>
      </c>
      <c r="I7" s="425"/>
      <c r="J7" s="426"/>
    </row>
    <row r="8" spans="2:10" ht="18.75" customHeight="1" x14ac:dyDescent="0.3">
      <c r="B8" s="26"/>
      <c r="C8" s="440"/>
      <c r="D8" s="440"/>
      <c r="E8" s="442" t="s">
        <v>30</v>
      </c>
      <c r="F8" s="442"/>
      <c r="G8" s="277">
        <f>'Step 2. Hospital Information'!C12</f>
        <v>0</v>
      </c>
      <c r="H8" s="235" t="s">
        <v>29</v>
      </c>
      <c r="I8" s="427"/>
      <c r="J8" s="428"/>
    </row>
    <row r="9" spans="2:10" ht="15" customHeight="1" x14ac:dyDescent="0.2">
      <c r="B9" s="26"/>
      <c r="C9" s="24"/>
      <c r="D9" s="290"/>
      <c r="E9" s="31"/>
      <c r="F9" s="31"/>
      <c r="G9" s="31"/>
      <c r="H9" s="27"/>
      <c r="I9" s="27"/>
      <c r="J9" s="28"/>
    </row>
    <row r="10" spans="2:10" ht="59.25" customHeight="1" x14ac:dyDescent="0.2">
      <c r="B10" s="338" t="s">
        <v>147</v>
      </c>
      <c r="C10" s="429" t="s">
        <v>156</v>
      </c>
      <c r="D10" s="429"/>
      <c r="E10" s="304" t="s">
        <v>32</v>
      </c>
      <c r="F10" s="292" t="s">
        <v>7</v>
      </c>
      <c r="G10" s="304" t="s">
        <v>10</v>
      </c>
      <c r="H10" s="304" t="s">
        <v>8</v>
      </c>
      <c r="I10" s="304" t="s">
        <v>138</v>
      </c>
      <c r="J10" s="28"/>
    </row>
    <row r="11" spans="2:10" ht="16.5" customHeight="1" x14ac:dyDescent="0.2">
      <c r="B11" s="291">
        <v>1</v>
      </c>
      <c r="C11" s="443" t="str">
        <f>IF('Step 7. Charity Care'!I2=1,"Cost to Charge Ratio","Cost Accounting")</f>
        <v>Cost to Charge Ratio</v>
      </c>
      <c r="D11" s="444"/>
      <c r="E11" s="300" t="s">
        <v>145</v>
      </c>
      <c r="F11" s="116">
        <f>'Step 7. Charity Care'!D16</f>
        <v>0</v>
      </c>
      <c r="G11" s="181">
        <f>IF('Step 7. Charity Care'!I2=1,'Step 7. Charity Care'!D17*'Step 7. Charity Care'!D39,'Step 7. Charity Care'!G17)</f>
        <v>0</v>
      </c>
      <c r="H11" s="181">
        <f>IF('Step 7. Charity Care'!I2=1,'Step 7. Charity Care'!D18,'Step 7. Charity Care'!G18)</f>
        <v>0</v>
      </c>
      <c r="I11" s="113">
        <f t="shared" ref="I11:I16" si="0">G11-H11</f>
        <v>0</v>
      </c>
      <c r="J11" s="439"/>
    </row>
    <row r="12" spans="2:10" ht="16.5" customHeight="1" x14ac:dyDescent="0.2">
      <c r="B12" s="291">
        <v>2</v>
      </c>
      <c r="C12" s="445"/>
      <c r="D12" s="446"/>
      <c r="E12" s="300" t="s">
        <v>144</v>
      </c>
      <c r="F12" s="116">
        <f>'Step 7. Charity Care'!D20</f>
        <v>0</v>
      </c>
      <c r="G12" s="181">
        <f>IF('Step 7. Charity Care'!I2=1,'Step 7. Charity Care'!D21*'Step 7. Charity Care'!D39,'Step 7. Charity Care'!G21)</f>
        <v>0</v>
      </c>
      <c r="H12" s="181">
        <f>IF('Step 7. Charity Care'!I2=1,'Step 7. Charity Care'!D22,'Step 7. Charity Care'!G22)</f>
        <v>0</v>
      </c>
      <c r="I12" s="113">
        <f t="shared" si="0"/>
        <v>0</v>
      </c>
      <c r="J12" s="439"/>
    </row>
    <row r="13" spans="2:10" ht="16.5" customHeight="1" x14ac:dyDescent="0.2">
      <c r="B13" s="32">
        <v>3</v>
      </c>
      <c r="C13" s="337" t="s">
        <v>200</v>
      </c>
      <c r="D13" s="24"/>
      <c r="E13" s="301" t="s">
        <v>141</v>
      </c>
      <c r="F13" s="116">
        <f>'Step 7. Charity Care'!D24</f>
        <v>0</v>
      </c>
      <c r="G13" s="181">
        <f>IF('Step 7. Charity Care'!I2=1,'Step 7. Charity Care'!D25*'Step 7. Charity Care'!D39,'Step 7. Charity Care'!G25)</f>
        <v>0</v>
      </c>
      <c r="H13" s="181">
        <f>IF('Step 7. Charity Care'!I2=1,'Step 7. Charity Care'!D26,'Step 7. Charity Care'!G26)</f>
        <v>0</v>
      </c>
      <c r="I13" s="113">
        <f t="shared" si="0"/>
        <v>0</v>
      </c>
      <c r="J13" s="439"/>
    </row>
    <row r="14" spans="2:10" ht="16.5" customHeight="1" x14ac:dyDescent="0.2">
      <c r="B14" s="32">
        <v>4</v>
      </c>
      <c r="C14" s="276">
        <f>'Step 7. Charity Care'!D37/'CBR Summary Table'!F16</f>
        <v>0.12903493486017759</v>
      </c>
      <c r="D14" s="24"/>
      <c r="E14" s="301" t="s">
        <v>142</v>
      </c>
      <c r="F14" s="116">
        <f>'Step 7. Charity Care'!D28</f>
        <v>0</v>
      </c>
      <c r="G14" s="181">
        <f>IF('Step 7. Charity Care'!I2=1,'Step 7. Charity Care'!D29*'Step 7. Charity Care'!D39,'Step 7. Charity Care'!G29)</f>
        <v>0</v>
      </c>
      <c r="H14" s="181">
        <f>IF('Step 7. Charity Care'!I2=1,'Step 7. Charity Care'!D30,'Step 7. Charity Care'!G30)</f>
        <v>0</v>
      </c>
      <c r="I14" s="113">
        <f t="shared" si="0"/>
        <v>0</v>
      </c>
      <c r="J14" s="439"/>
    </row>
    <row r="15" spans="2:10" ht="16.5" customHeight="1" x14ac:dyDescent="0.2">
      <c r="B15" s="32">
        <v>5</v>
      </c>
      <c r="C15" s="387" t="s">
        <v>201</v>
      </c>
      <c r="D15" s="24"/>
      <c r="E15" s="301" t="s">
        <v>143</v>
      </c>
      <c r="F15" s="116">
        <f>'Step 7. Charity Care'!D32</f>
        <v>12051</v>
      </c>
      <c r="G15" s="181">
        <f>IF('Step 7. Charity Care'!I2=1,'Step 7. Charity Care'!D33*'Step 7. Charity Care'!D39,'Step 7. Charity Care'!G33)</f>
        <v>16621421.106802888</v>
      </c>
      <c r="H15" s="181">
        <f>IF('Step 7. Charity Care'!I2=1,'Step 7. Charity Care'!D34,'Step 7. Charity Care'!G34)</f>
        <v>0</v>
      </c>
      <c r="I15" s="113">
        <f t="shared" si="0"/>
        <v>16621421.106802888</v>
      </c>
      <c r="J15" s="439"/>
    </row>
    <row r="16" spans="2:10" ht="16.5" customHeight="1" x14ac:dyDescent="0.2">
      <c r="B16" s="32">
        <v>6</v>
      </c>
      <c r="C16" s="395">
        <v>0.22259999999999999</v>
      </c>
      <c r="D16" s="24"/>
      <c r="E16" s="298" t="s">
        <v>111</v>
      </c>
      <c r="F16" s="343">
        <f>SUM(F11:F15)</f>
        <v>12051</v>
      </c>
      <c r="G16" s="344">
        <f>IF('Step 7. Charity Care'!I2=1,'Step 7. Charity Care'!D40,'Step 7. Charity Care'!G40)</f>
        <v>16621421.106802888</v>
      </c>
      <c r="H16" s="344">
        <f>IF('Step 7. Charity Care'!I2=1,'Step 7. Charity Care'!D42,'Step 7. Charity Care'!G42)</f>
        <v>0</v>
      </c>
      <c r="I16" s="344">
        <f t="shared" si="0"/>
        <v>16621421.106802888</v>
      </c>
      <c r="J16" s="439"/>
    </row>
    <row r="17" spans="2:10" ht="16.5" customHeight="1" x14ac:dyDescent="0.2">
      <c r="B17" s="32"/>
      <c r="C17" s="386"/>
      <c r="D17" s="114"/>
      <c r="E17" s="24"/>
      <c r="F17" s="24"/>
      <c r="G17" s="115"/>
      <c r="H17" s="383"/>
      <c r="I17" s="383"/>
      <c r="J17" s="439"/>
    </row>
    <row r="18" spans="2:10" ht="47.25" customHeight="1" x14ac:dyDescent="0.2">
      <c r="B18" s="32"/>
      <c r="C18" s="447" t="s">
        <v>156</v>
      </c>
      <c r="D18" s="448"/>
      <c r="E18" s="380" t="s">
        <v>188</v>
      </c>
      <c r="F18" s="292" t="s">
        <v>7</v>
      </c>
      <c r="G18" s="380" t="s">
        <v>10</v>
      </c>
      <c r="H18" s="380" t="s">
        <v>8</v>
      </c>
      <c r="I18" s="380" t="s">
        <v>138</v>
      </c>
      <c r="J18" s="439"/>
    </row>
    <row r="19" spans="2:10" ht="20.25" customHeight="1" x14ac:dyDescent="0.2">
      <c r="B19" s="32">
        <v>7</v>
      </c>
      <c r="C19" s="417" t="str">
        <f>IF('Stp 8. Unreimbursed programs'!I2=1,"Cost to Charge Ratio","Cost Accounting")</f>
        <v>Cost to Charge Ratio</v>
      </c>
      <c r="D19" s="418"/>
      <c r="E19" s="293" t="s">
        <v>146</v>
      </c>
      <c r="F19" s="294">
        <f>'Stp 8. Unreimbursed programs'!D15</f>
        <v>273830</v>
      </c>
      <c r="G19" s="295">
        <f>IF('Stp 8. Unreimbursed programs'!I2=1,'Stp 8. Unreimbursed programs'!D20,'Stp 8. Unreimbursed programs'!G20)</f>
        <v>439439234.01160365</v>
      </c>
      <c r="H19" s="295">
        <f>IF('Stp 8. Unreimbursed programs'!I2=1,'Stp 8. Unreimbursed programs'!D23,'Stp 8. Unreimbursed programs'!G23)</f>
        <v>260036468</v>
      </c>
      <c r="I19" s="381">
        <f>G19-H19</f>
        <v>179402766.01160365</v>
      </c>
      <c r="J19" s="28"/>
    </row>
    <row r="20" spans="2:10" ht="17.25" customHeight="1" x14ac:dyDescent="0.2">
      <c r="B20" s="32">
        <v>8</v>
      </c>
      <c r="C20" s="419"/>
      <c r="D20" s="420"/>
      <c r="E20" s="299" t="s">
        <v>155</v>
      </c>
      <c r="F20" s="116">
        <f>'Stp 8. Unreimbursed programs'!D36</f>
        <v>34377</v>
      </c>
      <c r="G20" s="182">
        <f>IF('Stp 8. Unreimbursed programs'!I2=1,'Stp 8. Unreimbursed programs'!D39,'Stp 8. Unreimbursed programs'!G39)</f>
        <v>17271295.643934067</v>
      </c>
      <c r="H20" s="182">
        <f>IF('Stp 8. Unreimbursed programs'!I2,'Stp 8. Unreimbursed programs'!D42,'Stp 8. Unreimbursed programs'!G42)</f>
        <v>8997408</v>
      </c>
      <c r="I20" s="113">
        <f>G20-H20</f>
        <v>8273887.6439340673</v>
      </c>
      <c r="J20" s="28"/>
    </row>
    <row r="21" spans="2:10" ht="15.75" customHeight="1" x14ac:dyDescent="0.2">
      <c r="B21" s="32">
        <v>9</v>
      </c>
      <c r="C21" s="24"/>
      <c r="D21" s="385"/>
      <c r="E21" s="301" t="s">
        <v>148</v>
      </c>
      <c r="F21" s="341">
        <f>'Stp 8. Unreimbursed programs'!D54</f>
        <v>345930</v>
      </c>
      <c r="G21" s="181">
        <f>'Stp 8. Unreimbursed programs'!D55</f>
        <v>221033405.25999999</v>
      </c>
      <c r="H21" s="181">
        <f>'Stp 8. Unreimbursed programs'!D58</f>
        <v>207751648.91</v>
      </c>
      <c r="I21" s="382">
        <f t="shared" ref="I21" si="1">G21-H21</f>
        <v>13281756.349999994</v>
      </c>
      <c r="J21" s="218"/>
    </row>
    <row r="22" spans="2:10" ht="31.5" x14ac:dyDescent="0.2">
      <c r="B22" s="32">
        <v>10</v>
      </c>
      <c r="C22" s="24"/>
      <c r="D22" s="24"/>
      <c r="E22" s="384" t="s">
        <v>189</v>
      </c>
      <c r="F22" s="345">
        <f>SUM(F19:F20)</f>
        <v>308207</v>
      </c>
      <c r="G22" s="371">
        <f>SUM(G19:G21)</f>
        <v>677743934.91553771</v>
      </c>
      <c r="H22" s="371">
        <f t="shared" ref="H22:I22" si="2">SUM(H19:H21)</f>
        <v>476785524.90999997</v>
      </c>
      <c r="I22" s="371">
        <f t="shared" si="2"/>
        <v>200958410.00553772</v>
      </c>
      <c r="J22" s="28"/>
    </row>
    <row r="23" spans="2:10" ht="15.75" x14ac:dyDescent="0.2">
      <c r="B23" s="34"/>
      <c r="C23" s="24"/>
      <c r="D23" s="24"/>
      <c r="E23" s="24"/>
      <c r="F23" s="340"/>
      <c r="G23" s="342"/>
      <c r="H23" s="342"/>
      <c r="I23" s="342"/>
      <c r="J23" s="28"/>
    </row>
    <row r="24" spans="2:10" ht="15.75" x14ac:dyDescent="0.2">
      <c r="B24" s="32">
        <v>11</v>
      </c>
      <c r="C24" s="24"/>
      <c r="D24" s="24"/>
      <c r="E24" s="298" t="s">
        <v>157</v>
      </c>
      <c r="F24" s="345">
        <f>F16+F22</f>
        <v>320258</v>
      </c>
      <c r="G24" s="371">
        <f>G16+G22</f>
        <v>694365356.02234066</v>
      </c>
      <c r="H24" s="371">
        <f>H16+H22</f>
        <v>476785524.90999997</v>
      </c>
      <c r="I24" s="371">
        <f>I16+I22</f>
        <v>217579831.1123406</v>
      </c>
      <c r="J24" s="28"/>
    </row>
    <row r="25" spans="2:10" ht="15.75" customHeight="1" x14ac:dyDescent="0.2">
      <c r="B25" s="26"/>
      <c r="C25" s="29"/>
      <c r="D25" s="30"/>
      <c r="E25" s="33"/>
      <c r="F25" s="33"/>
      <c r="G25" s="33"/>
      <c r="H25" s="27"/>
      <c r="I25" s="27"/>
      <c r="J25" s="28"/>
    </row>
    <row r="26" spans="2:10" ht="38.25" customHeight="1" x14ac:dyDescent="0.2">
      <c r="B26" s="339" t="s">
        <v>147</v>
      </c>
      <c r="C26" s="430" t="s">
        <v>31</v>
      </c>
      <c r="D26" s="430"/>
      <c r="E26" s="430"/>
      <c r="F26" s="292" t="s">
        <v>11</v>
      </c>
      <c r="G26" s="303" t="s">
        <v>10</v>
      </c>
      <c r="H26" s="303" t="s">
        <v>8</v>
      </c>
      <c r="I26" s="303" t="s">
        <v>9</v>
      </c>
      <c r="J26" s="297"/>
    </row>
    <row r="27" spans="2:10" ht="16.5" customHeight="1" x14ac:dyDescent="0.2">
      <c r="B27" s="34">
        <v>12</v>
      </c>
      <c r="C27" s="431" t="s">
        <v>2</v>
      </c>
      <c r="D27" s="431"/>
      <c r="E27" s="431"/>
      <c r="F27" s="320">
        <v>1130</v>
      </c>
      <c r="G27" s="183">
        <f>'Step 3. CHI, CBA and CBO'!D30</f>
        <v>2005189</v>
      </c>
      <c r="H27" s="183">
        <f>'Step 3. CHI, CBA and CBO'!E30</f>
        <v>174491</v>
      </c>
      <c r="I27" s="110">
        <f t="shared" ref="I27:I32" si="3">G27-H27</f>
        <v>1830698</v>
      </c>
      <c r="J27" s="219"/>
    </row>
    <row r="28" spans="2:10" ht="15.75" x14ac:dyDescent="0.2">
      <c r="B28" s="32">
        <v>13</v>
      </c>
      <c r="C28" s="431" t="s">
        <v>0</v>
      </c>
      <c r="D28" s="431"/>
      <c r="E28" s="431"/>
      <c r="F28" s="302"/>
      <c r="G28" s="184">
        <f>'Step 5. Research &amp; Cash inkind'!D17</f>
        <v>3680662</v>
      </c>
      <c r="H28" s="184">
        <f>'Step 5. Research &amp; Cash inkind'!D22</f>
        <v>0</v>
      </c>
      <c r="I28" s="111">
        <f t="shared" si="3"/>
        <v>3680662</v>
      </c>
      <c r="J28" s="218"/>
    </row>
    <row r="29" spans="2:10" ht="15.75" customHeight="1" x14ac:dyDescent="0.2">
      <c r="B29" s="32">
        <v>14</v>
      </c>
      <c r="C29" s="431" t="s">
        <v>3</v>
      </c>
      <c r="D29" s="431"/>
      <c r="E29" s="431"/>
      <c r="F29" s="302"/>
      <c r="G29" s="184">
        <f>'Step 4. Health Profession Ed'!E20</f>
        <v>11259244</v>
      </c>
      <c r="H29" s="184">
        <f>'Step 4. Health Profession Ed'!E27</f>
        <v>4542979</v>
      </c>
      <c r="I29" s="111">
        <f t="shared" si="3"/>
        <v>6716265</v>
      </c>
      <c r="J29" s="218"/>
    </row>
    <row r="30" spans="2:10" ht="15.75" customHeight="1" x14ac:dyDescent="0.2">
      <c r="B30" s="32">
        <v>15</v>
      </c>
      <c r="C30" s="431" t="s">
        <v>5</v>
      </c>
      <c r="D30" s="431"/>
      <c r="E30" s="431"/>
      <c r="F30" s="302"/>
      <c r="G30" s="184">
        <f>'Step 5. Research &amp; Cash inkind'!D52</f>
        <v>517058</v>
      </c>
      <c r="H30" s="184">
        <f>'Step 5. Research &amp; Cash inkind'!E52</f>
        <v>0</v>
      </c>
      <c r="I30" s="111">
        <f t="shared" si="3"/>
        <v>517058</v>
      </c>
      <c r="J30" s="218"/>
    </row>
    <row r="31" spans="2:10" ht="15.75" customHeight="1" x14ac:dyDescent="0.2">
      <c r="B31" s="32">
        <v>16</v>
      </c>
      <c r="C31" s="431" t="s">
        <v>6</v>
      </c>
      <c r="D31" s="431"/>
      <c r="E31" s="431"/>
      <c r="F31" s="302"/>
      <c r="G31" s="184">
        <f>'Step 3. CHI, CBA and CBO'!D57</f>
        <v>74083</v>
      </c>
      <c r="H31" s="184">
        <f>'Step 3. CHI, CBA and CBO'!E57</f>
        <v>0</v>
      </c>
      <c r="I31" s="111">
        <f t="shared" si="3"/>
        <v>74083</v>
      </c>
      <c r="J31" s="218"/>
    </row>
    <row r="32" spans="2:10" ht="15.75" customHeight="1" x14ac:dyDescent="0.2">
      <c r="B32" s="32">
        <v>17</v>
      </c>
      <c r="C32" s="431" t="s">
        <v>4</v>
      </c>
      <c r="D32" s="431"/>
      <c r="E32" s="431"/>
      <c r="F32" s="302"/>
      <c r="G32" s="183">
        <f>'Step 3. CHI, CBA and CBO'!D82</f>
        <v>312874</v>
      </c>
      <c r="H32" s="183">
        <f>'Step 3. CHI, CBA and CBO'!E82</f>
        <v>0</v>
      </c>
      <c r="I32" s="111">
        <f t="shared" si="3"/>
        <v>312874</v>
      </c>
      <c r="J32" s="218"/>
    </row>
    <row r="33" spans="2:10" ht="15.75" customHeight="1" x14ac:dyDescent="0.2">
      <c r="B33" s="32">
        <v>18</v>
      </c>
      <c r="C33" s="449" t="s">
        <v>139</v>
      </c>
      <c r="D33" s="450"/>
      <c r="E33" s="450"/>
      <c r="F33" s="347">
        <f>F27</f>
        <v>1130</v>
      </c>
      <c r="G33" s="184">
        <f>SUM(G27:G32)</f>
        <v>17849110</v>
      </c>
      <c r="H33" s="184">
        <f>SUM(H27:H32)</f>
        <v>4717470</v>
      </c>
      <c r="I33" s="111">
        <f>SUM(I27:I32)</f>
        <v>13131640</v>
      </c>
      <c r="J33" s="28"/>
    </row>
    <row r="34" spans="2:10" ht="15.75" customHeight="1" thickBot="1" x14ac:dyDescent="0.25">
      <c r="B34" s="35">
        <v>19</v>
      </c>
      <c r="C34" s="451" t="s">
        <v>140</v>
      </c>
      <c r="D34" s="451"/>
      <c r="E34" s="451"/>
      <c r="F34" s="346">
        <f>F24+F33</f>
        <v>321388</v>
      </c>
      <c r="G34" s="112">
        <f>G24+G33</f>
        <v>712214466.02234066</v>
      </c>
      <c r="H34" s="112">
        <f>H24+H33</f>
        <v>481502994.90999997</v>
      </c>
      <c r="I34" s="112">
        <f>I24+I33</f>
        <v>230711471.1123406</v>
      </c>
      <c r="J34" s="36"/>
    </row>
    <row r="35" spans="2:10" ht="15.75" x14ac:dyDescent="0.2">
      <c r="B35" s="37"/>
      <c r="C35" s="38"/>
      <c r="D35" s="39"/>
      <c r="E35" s="40"/>
      <c r="F35" s="40"/>
      <c r="G35" s="40"/>
      <c r="H35" s="41"/>
      <c r="I35" s="377" t="s">
        <v>177</v>
      </c>
      <c r="J35" s="41" t="str">
        <f>'Form Version'!A2</f>
        <v>CBR12022.01</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32:E32"/>
    <mergeCell ref="C33:E33"/>
    <mergeCell ref="C34:E34"/>
    <mergeCell ref="C28:E28"/>
    <mergeCell ref="C29:E29"/>
    <mergeCell ref="C30:E30"/>
    <mergeCell ref="C31:E31"/>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19:D20"/>
    <mergeCell ref="E7:F7"/>
    <mergeCell ref="I6:J6"/>
    <mergeCell ref="I7:J7"/>
    <mergeCell ref="I8:J8"/>
    <mergeCell ref="C10:D10"/>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https://www.oregon.gov/oha/HPA/ANALYTICS/HospitalDocuments/FY22%20CBR-1%20Legacy%20Emanuel%20Med%20Ctr.xlsx</Url>
      <Description>FY22 CBR-1 Legacy Emanuel Med Ctr.xlsx</Description>
    </URL>
    <Meta_x0020_Keywords xmlns="10bab1ba-c75a-4166-8cdc-bbc3bb77138e" xsi:nil="true"/>
    <Meta_x0020_Description xmlns="10bab1ba-c75a-4166-8cdc-bbc3bb77138e" xsi:nil="true"/>
    <Hospital xmlns="10bab1ba-c75a-4166-8cdc-bbc3bb77138e">Legacy Emanuel Medical Center</Hospital>
    <DocumentType xmlns="10bab1ba-c75a-4166-8cdc-bbc3bb77138e">CBR-1 Form</DocumentType>
  </documentManagement>
</p:properties>
</file>

<file path=customXml/itemProps1.xml><?xml version="1.0" encoding="utf-8"?>
<ds:datastoreItem xmlns:ds="http://schemas.openxmlformats.org/officeDocument/2006/customXml" ds:itemID="{C5EE155F-A03C-40C6-B552-D8871AE80D18}"/>
</file>

<file path=customXml/itemProps2.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3.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4.xml><?xml version="1.0" encoding="utf-8"?>
<ds:datastoreItem xmlns:ds="http://schemas.openxmlformats.org/officeDocument/2006/customXml" ds:itemID="{5D5E77CF-92A4-466C-87EC-144A89A1348D}">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227f4e8-77f4-4d3a-b9fa-a94b95c18dca"/>
    <ds:schemaRef ds:uri="http://purl.org/dc/elements/1.1/"/>
    <ds:schemaRef ds:uri="http://schemas.microsoft.com/office/2006/metadata/properties"/>
    <ds:schemaRef ds:uri="199ca11f-b724-41ce-a7e5-e46f34aa8d0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Legacy Emanuel Med Ctr.xlsx</dc:title>
  <dc:subject>Document</dc:subject>
  <dc:creator>KEITH.HEARLE</dc:creator>
  <cp:lastModifiedBy>Higgins Rachel  Jeanette</cp:lastModifiedBy>
  <cp:lastPrinted>2014-12-22T17:44:07Z</cp:lastPrinted>
  <dcterms:created xsi:type="dcterms:W3CDTF">2006-02-06T19:41:51Z</dcterms:created>
  <dcterms:modified xsi:type="dcterms:W3CDTF">2023-03-31T16:53:59Z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cc355e29-d0b2-4625-b17b-e81e368dee1c,3;cc355e29-d0b2-4625-b17b-e81e368dee1c,5;</vt:lpwstr>
  </property>
</Properties>
</file>