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08 Hillsboro Medical Center\"/>
    </mc:Choice>
  </mc:AlternateContent>
  <xr:revisionPtr revIDLastSave="0" documentId="13_ncr:1_{194D9910-BE02-46D7-9329-068763FBE4BC}" xr6:coauthVersionLast="45" xr6:coauthVersionMax="45" xr10:uidLastSave="{00000000-0000-0000-0000-000000000000}"/>
  <bookViews>
    <workbookView xWindow="-1125" yWindow="3465" windowWidth="2730" windowHeight="7875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" i="1" l="1"/>
  <c r="C24" i="2"/>
  <c r="C18" i="2"/>
  <c r="C16" i="2"/>
  <c r="C11" i="2"/>
  <c r="Q3" i="1" l="1"/>
  <c r="Y3" i="1" l="1"/>
  <c r="X3" i="1"/>
  <c r="W3" i="1"/>
  <c r="V3" i="1"/>
  <c r="Z3" i="1" l="1"/>
  <c r="K4" i="2" s="1"/>
  <c r="H4" i="2"/>
  <c r="I4" i="2"/>
  <c r="J4" i="2"/>
  <c r="G4" i="2"/>
  <c r="F4" i="2"/>
  <c r="B24" i="2"/>
  <c r="B18" i="2"/>
  <c r="B11" i="2"/>
  <c r="B4" i="2"/>
  <c r="C4" i="2"/>
  <c r="D11" i="2" l="1"/>
  <c r="C9" i="2" l="1"/>
  <c r="C30" i="2" s="1"/>
  <c r="C8" i="1" l="1"/>
  <c r="R8" i="1" l="1"/>
  <c r="S8" i="1"/>
  <c r="T8" i="1"/>
  <c r="U8" i="1" l="1"/>
  <c r="D18" i="2"/>
  <c r="K8" i="1"/>
  <c r="L8" i="1"/>
  <c r="M8" i="1"/>
  <c r="H8" i="1"/>
  <c r="I8" i="1"/>
  <c r="J8" i="1"/>
  <c r="G8" i="1"/>
  <c r="E8" i="1"/>
  <c r="F8" i="1"/>
  <c r="X8" i="1" s="1"/>
  <c r="D8" i="1"/>
  <c r="V8" i="1" s="1"/>
  <c r="W8" i="1" l="1"/>
  <c r="N8" i="1"/>
  <c r="C29" i="2"/>
  <c r="L4" i="2"/>
  <c r="M4" i="2" s="1"/>
  <c r="G9" i="2" s="1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<sst xmlns="http://schemas.openxmlformats.org/spreadsheetml/2006/main" count="59" uniqueCount="40">
  <si>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</si>
  <si>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</si>
  <si>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</si>
  <si>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</si>
  <si>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</si>
  <si>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</si>
  <si>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</si>
  <si>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</si>
  <si>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</si>
  <si>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</si>
  <si>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</si>
  <si>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</si>
  <si>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</si>
  <si>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</si>
  <si>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</si>
  <si>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</si>
  <si>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</si>
  <si>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</si>
  <si>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</si>
  <si>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</si>
  <si>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</si>
  <si>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</si>
  <si>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</si>
  <si>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</si>
  <si>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</si>
  <si>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</si>
  <si>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</si>
  <si>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</si>
  <si>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</si>
  <si>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</si>
  <si>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</si>
  <si>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</si>
  <si>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</si>
  <si>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</si>
  <si>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</si>
  <si>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</si>
  <si>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</si>
  <si>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</si>
  <si>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DRG</t>
  </si>
  <si>
    <t>Hillsboro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</si>
</sst>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0" fontId="0" fillId="0" borderId="0" xfId="0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opLeftCell="A19" workbookViewId="0">
      <selection activeCell="T18" sqref="T1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4" t="s">
        <v>0</v>
      </c>
      <c r="B1" s="54"/>
      <c r="C1" s="69" t="s">
        <v>1</v>
      </c>
      <c r="D1" s="70"/>
      <c r="E1" s="70"/>
      <c r="F1" s="70"/>
      <c r="G1" s="71"/>
      <c r="H1" s="63" t="s">
        <v>2</v>
      </c>
      <c r="I1" s="63"/>
      <c r="J1" s="63"/>
      <c r="K1" s="63" t="s">
        <v>3</v>
      </c>
      <c r="L1" s="63"/>
      <c r="M1" s="63"/>
      <c r="N1" s="66" t="s">
        <v>14</v>
      </c>
      <c r="O1" s="67"/>
      <c r="P1" s="68"/>
      <c r="Q1" s="1"/>
      <c r="R1" s="63" t="s">
        <v>10</v>
      </c>
      <c r="S1" s="63"/>
      <c r="T1" s="63"/>
      <c r="U1" s="53"/>
      <c r="V1" s="63" t="s">
        <v>34</v>
      </c>
      <c r="W1" s="63"/>
      <c r="X1" s="63"/>
      <c r="Y1" s="63"/>
      <c r="Z1" s="63"/>
    </row>
    <row r="2" spans="1:26" x14ac:dyDescent="0.25">
      <c r="A2" s="65"/>
      <c r="B2" s="52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3" t="s">
        <v>33</v>
      </c>
      <c r="V2" s="58" t="s">
        <v>24</v>
      </c>
      <c r="W2" s="59" t="s">
        <v>25</v>
      </c>
      <c r="X2" s="59" t="s">
        <v>26</v>
      </c>
      <c r="Y2" s="59" t="s">
        <v>27</v>
      </c>
      <c r="Z2" s="59" t="s">
        <v>28</v>
      </c>
    </row>
    <row r="3" spans="1:26" x14ac:dyDescent="0.25">
      <c r="A3" t="s">
        <v>39</v>
      </c>
      <c r="B3" s="55" t="s">
        <v>38</v>
      </c>
      <c r="C3" s="3">
        <v>160925957</v>
      </c>
      <c r="D3" s="3">
        <v>165509819</v>
      </c>
      <c r="E3" s="3">
        <v>175006400</v>
      </c>
      <c r="F3" s="3">
        <v>188750700</v>
      </c>
      <c r="G3" s="3">
        <v>194143768</v>
      </c>
      <c r="H3" s="3">
        <v>192327800</v>
      </c>
      <c r="I3" s="3">
        <v>207107900</v>
      </c>
      <c r="J3" s="3">
        <v>231258141</v>
      </c>
      <c r="K3" s="3">
        <v>193886900</v>
      </c>
      <c r="L3" s="3">
        <v>210370600</v>
      </c>
      <c r="M3" s="3">
        <v>231597745</v>
      </c>
      <c r="N3" s="6">
        <v>-8.0000000000000002E-3</v>
      </c>
      <c r="O3" s="6">
        <v>-1.6E-2</v>
      </c>
      <c r="P3" s="6">
        <v>-1E-3</v>
      </c>
      <c r="Q3" s="6">
        <f>AVERAGE(N3:P3)</f>
        <v>-8.3333333333333332E-3</v>
      </c>
      <c r="R3" s="3">
        <v>14152943</v>
      </c>
      <c r="S3" s="3">
        <v>13639719</v>
      </c>
      <c r="T3" s="3">
        <v>17762870</v>
      </c>
      <c r="U3" s="3">
        <f>AVERAGE(R3:T3)</f>
        <v>15185177.333333334</v>
      </c>
      <c r="V3" s="6">
        <f t="shared" ref="V3:Y3" si="0">(D3-C3)/C3</f>
        <v>2.8484292313389815E-2</v>
      </c>
      <c r="W3" s="6">
        <f t="shared" si="0"/>
        <v>5.7377749896518226E-2</v>
      </c>
      <c r="X3" s="6">
        <f t="shared" si="0"/>
        <v>7.8535984969692538E-2</v>
      </c>
      <c r="Y3" s="6">
        <f t="shared" si="0"/>
        <v>2.857243973134934E-2</v>
      </c>
      <c r="Z3" s="60">
        <f t="shared" ref="Z3" si="1">AVERAGE(V3:Y3)</f>
        <v>4.8242616727737477E-2</v>
      </c>
    </row>
    <row r="4" spans="1:26" x14ac:dyDescent="0.25"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6"/>
      <c r="P4" s="6"/>
      <c r="Q4" s="6"/>
      <c r="R4" s="3"/>
      <c r="S4" s="3"/>
      <c r="T4" s="3"/>
      <c r="U4" s="3"/>
      <c r="V4" s="6"/>
      <c r="W4" s="6"/>
      <c r="X4" s="6"/>
      <c r="Y4" s="6"/>
      <c r="Z4" s="60"/>
    </row>
    <row r="5" spans="1:26" x14ac:dyDescent="0.25">
      <c r="B5" s="5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60"/>
    </row>
    <row r="6" spans="1:26" x14ac:dyDescent="0.25">
      <c r="B6" s="5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60"/>
    </row>
    <row r="7" spans="1:26" x14ac:dyDescent="0.25"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60"/>
    </row>
    <row r="8" spans="1:26" x14ac:dyDescent="0.25">
      <c r="A8" s="4" t="s">
        <v>9</v>
      </c>
      <c r="B8" s="4"/>
      <c r="C8" s="3">
        <f>SUM(C3:C7)</f>
        <v>160925957</v>
      </c>
      <c r="D8" s="5">
        <f>SUM(D3:D7)</f>
        <v>165509819</v>
      </c>
      <c r="E8" s="5">
        <f t="shared" ref="E8:G8" si="2">SUM(E3:E7)</f>
        <v>175006400</v>
      </c>
      <c r="F8" s="5">
        <f t="shared" si="2"/>
        <v>188750700</v>
      </c>
      <c r="G8" s="5">
        <f t="shared" si="2"/>
        <v>194143768</v>
      </c>
      <c r="H8" s="5">
        <f t="shared" ref="H8" si="3">SUM(H3:H7)</f>
        <v>192327800</v>
      </c>
      <c r="I8" s="5">
        <f t="shared" ref="I8" si="4">SUM(I3:I7)</f>
        <v>207107900</v>
      </c>
      <c r="J8" s="5">
        <f t="shared" ref="J8" si="5">SUM(J3:J7)</f>
        <v>231258141</v>
      </c>
      <c r="K8" s="5">
        <f t="shared" ref="K8" si="6">SUM(K3:K7)</f>
        <v>193886900</v>
      </c>
      <c r="L8" s="5">
        <f t="shared" ref="L8" si="7">SUM(L3:L7)</f>
        <v>210370600</v>
      </c>
      <c r="M8" s="5">
        <f t="shared" ref="M8" si="8">SUM(M3:M7)</f>
        <v>231597745</v>
      </c>
      <c r="N8" s="6">
        <f t="shared" ref="N8" si="9">(H8-K8)/H8</f>
        <v>-8.1064723872471892E-3</v>
      </c>
      <c r="O8" s="6">
        <f t="shared" ref="O8" si="10">(I8-L8)/I8</f>
        <v>-1.5753624077111495E-2</v>
      </c>
      <c r="P8" s="6">
        <f t="shared" ref="P8" si="11">(J8-M8)/J8</f>
        <v>-1.4685061400714105E-3</v>
      </c>
      <c r="Q8" s="6">
        <f t="shared" ref="Q8" si="12">AVERAGE(N8:P8)</f>
        <v>-8.4428675348100311E-3</v>
      </c>
      <c r="R8" s="3">
        <f t="shared" ref="R8" si="13">SUM(R3:R7)</f>
        <v>14152943</v>
      </c>
      <c r="S8" s="3">
        <f t="shared" ref="S8" si="14">SUM(S3:S7)</f>
        <v>13639719</v>
      </c>
      <c r="T8" s="3">
        <f t="shared" ref="T8" si="15">SUM(T3:T7)</f>
        <v>17762870</v>
      </c>
      <c r="U8" s="3">
        <f t="shared" ref="U8" si="16">AVERAGE(R8:T8)</f>
        <v>15185177.333333334</v>
      </c>
      <c r="V8" s="6">
        <f t="shared" ref="V8" si="17">(D8-C8)/C8</f>
        <v>2.8484292313389815E-2</v>
      </c>
      <c r="W8" s="6">
        <f t="shared" ref="W8" si="18">(E8-D8)/D8</f>
        <v>5.7377749896518226E-2</v>
      </c>
      <c r="X8" s="6">
        <f t="shared" ref="X8" si="19">(F8-E8)/E8</f>
        <v>7.8535984969692538E-2</v>
      </c>
      <c r="Y8" s="6">
        <f t="shared" ref="Y8" si="20">(G8-F8)/F8</f>
        <v>2.857243973134934E-2</v>
      </c>
      <c r="Z8" s="60">
        <f t="shared" ref="Z8" si="21">AVERAGE(V8:Y8)</f>
        <v>4.8242616727737477E-2</v>
      </c>
    </row>
    <row r="9" spans="1:26" x14ac:dyDescent="0.25">
      <c r="Q9" s="16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" formulaRange="1"/>
    <ignoredError sqref="V3:Z3 V8:Z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D1" workbookViewId="0">
      <selection activeCell="G9" sqref="G9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2" t="s">
        <v>11</v>
      </c>
      <c r="C2" s="73"/>
      <c r="D2" s="7"/>
      <c r="F2" s="75" t="s">
        <v>16</v>
      </c>
      <c r="G2" s="76"/>
      <c r="H2" s="76"/>
      <c r="I2" s="76"/>
      <c r="J2" s="76"/>
      <c r="K2" s="76"/>
      <c r="L2" s="76"/>
      <c r="M2" s="77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6" t="s">
        <v>28</v>
      </c>
      <c r="L3" s="46" t="s">
        <v>29</v>
      </c>
      <c r="M3" s="47" t="s">
        <v>30</v>
      </c>
    </row>
    <row r="4" spans="2:13" x14ac:dyDescent="0.25">
      <c r="B4" s="8" t="str">
        <f>Data!A3</f>
        <v>Hillsboro Medical Center</v>
      </c>
      <c r="C4" s="22">
        <f>Data!U3</f>
        <v>15185177.333333334</v>
      </c>
      <c r="D4" s="21"/>
      <c r="F4" s="8" t="str">
        <f>Data!A3</f>
        <v>Hillsboro Medical Center</v>
      </c>
      <c r="G4" s="39">
        <f>Data!V3</f>
        <v>2.8484292313389815E-2</v>
      </c>
      <c r="H4" s="39">
        <f>Data!W3</f>
        <v>5.7377749896518226E-2</v>
      </c>
      <c r="I4" s="39">
        <f>Data!X3</f>
        <v>7.8535984969692538E-2</v>
      </c>
      <c r="J4" s="39">
        <f>Data!Y3</f>
        <v>2.857243973134934E-2</v>
      </c>
      <c r="K4" s="39">
        <f>Data!Z3</f>
        <v>4.8242616727737477E-2</v>
      </c>
      <c r="L4" s="22">
        <f>(C4+C24)</f>
        <v>17514902.549333334</v>
      </c>
      <c r="M4" s="21">
        <f>L4+(L4*K4)</f>
        <v>18359867.280044492</v>
      </c>
    </row>
    <row r="5" spans="2:13" x14ac:dyDescent="0.25">
      <c r="B5" s="8"/>
      <c r="C5" s="22"/>
      <c r="D5" s="21"/>
      <c r="F5" s="8"/>
      <c r="G5" s="39"/>
      <c r="H5" s="39"/>
      <c r="I5" s="39"/>
      <c r="J5" s="39"/>
      <c r="K5" s="39"/>
      <c r="L5" s="48"/>
      <c r="M5" s="49"/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8"/>
      <c r="M6" s="49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8"/>
      <c r="M7" s="49"/>
    </row>
    <row r="8" spans="2:13" ht="15.75" thickBot="1" x14ac:dyDescent="0.3">
      <c r="B8" s="8"/>
      <c r="C8" s="22"/>
      <c r="D8" s="21"/>
      <c r="F8" s="44"/>
      <c r="G8" s="45"/>
      <c r="H8" s="45"/>
      <c r="I8" s="45"/>
      <c r="J8" s="45"/>
      <c r="K8" s="45"/>
      <c r="L8" s="50"/>
      <c r="M8" s="51"/>
    </row>
    <row r="9" spans="2:13" ht="16.5" thickBot="1" x14ac:dyDescent="0.3">
      <c r="B9" s="15" t="s">
        <v>18</v>
      </c>
      <c r="C9" s="30">
        <f>SUM(C4:C8)</f>
        <v>15185177.333333334</v>
      </c>
      <c r="D9" s="19"/>
      <c r="F9" s="40" t="s">
        <v>16</v>
      </c>
      <c r="G9" s="62">
        <f>SUM(M4:M8)</f>
        <v>18359867.280044492</v>
      </c>
      <c r="H9" s="42"/>
      <c r="I9" s="42"/>
      <c r="J9" s="42"/>
      <c r="K9" s="16"/>
    </row>
    <row r="10" spans="2:13" ht="15.75" x14ac:dyDescent="0.25">
      <c r="B10" s="17" t="s">
        <v>13</v>
      </c>
      <c r="C10" s="61" t="s">
        <v>35</v>
      </c>
      <c r="D10" s="57" t="s">
        <v>32</v>
      </c>
      <c r="F10" s="41"/>
      <c r="G10" s="42"/>
      <c r="H10" s="43"/>
      <c r="I10" s="43"/>
      <c r="J10" s="43"/>
    </row>
    <row r="11" spans="2:13" x14ac:dyDescent="0.25">
      <c r="B11" s="8" t="str">
        <f>Data!A3</f>
        <v>Hillsboro Medical Center</v>
      </c>
      <c r="C11" s="22">
        <f>Data!G3*D11</f>
        <v>2912156.52</v>
      </c>
      <c r="D11" s="56">
        <f>IF(Data!B3="DRG",0.015,0.01)</f>
        <v>1.4999999999999999E-2</v>
      </c>
    </row>
    <row r="12" spans="2:13" x14ac:dyDescent="0.25">
      <c r="B12" s="8"/>
      <c r="C12" s="22"/>
      <c r="D12" s="56"/>
    </row>
    <row r="13" spans="2:13" x14ac:dyDescent="0.25">
      <c r="B13" s="8"/>
      <c r="C13" s="22"/>
      <c r="D13" s="56"/>
    </row>
    <row r="14" spans="2:13" x14ac:dyDescent="0.25">
      <c r="B14" s="8"/>
      <c r="C14" s="22"/>
      <c r="D14" s="56"/>
    </row>
    <row r="15" spans="2:13" x14ac:dyDescent="0.25">
      <c r="B15" s="8"/>
      <c r="C15" s="22"/>
      <c r="D15" s="56"/>
    </row>
    <row r="16" spans="2:13" ht="15.75" x14ac:dyDescent="0.25">
      <c r="B16" s="8" t="s">
        <v>19</v>
      </c>
      <c r="C16" s="23">
        <f>SUM(C11:C15)</f>
        <v>2912156.52</v>
      </c>
      <c r="D16" s="10"/>
    </row>
    <row r="17" spans="2:7" ht="15" customHeight="1" x14ac:dyDescent="0.25">
      <c r="B17" s="17" t="s">
        <v>15</v>
      </c>
      <c r="C17" s="61" t="s">
        <v>36</v>
      </c>
      <c r="D17" s="26" t="s">
        <v>21</v>
      </c>
      <c r="F17" s="74"/>
      <c r="G17" s="74"/>
    </row>
    <row r="18" spans="2:7" x14ac:dyDescent="0.25">
      <c r="B18" s="8" t="str">
        <f>Data!A3</f>
        <v>Hillsboro Medical Center</v>
      </c>
      <c r="C18" s="24">
        <f>Data!Q3</f>
        <v>-8.3333333333333332E-3</v>
      </c>
      <c r="D18" s="27">
        <f>IF(C18&lt;-0.02,0.75,IF(C18&lt;0,0.8,IF(C18&lt;0.03,0.9,IF(C18&lt;0.06,1,1.05))))</f>
        <v>0.8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Hillsboro Medical Center</v>
      </c>
      <c r="C24" s="23">
        <f>C11*D18</f>
        <v>2329725.216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2329725.216</v>
      </c>
      <c r="D29" s="20"/>
    </row>
    <row r="30" spans="2:7" ht="16.5" thickBot="1" x14ac:dyDescent="0.3">
      <c r="B30" s="33" t="s">
        <v>11</v>
      </c>
      <c r="C30" s="34">
        <f>C9+C29</f>
        <v>17514902.549333334</v>
      </c>
      <c r="D30" s="12"/>
    </row>
    <row r="32" spans="2:7" x14ac:dyDescent="0.25">
      <c r="B32" s="13"/>
    </row>
  </sheetData>
  <sheetProtection sheet="1" objects="1" scenarios="1"/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https://www.oregon.gov/oha/HPA/ANALYTICS/HospitalDocuments/FY22-23%20MSF%20Calculation%20Hillsboro%20Med%20Ctr.xlsx</Url>
      <Description>FY22-23 MSF Calculation Hillsboro Med Ctr.xlsx</Description>
    </URL>
    <Meta_x0020_Keywords xmlns="10bab1ba-c75a-4166-8cdc-bbc3bb77138e" xsi:nil="true"/>
    <Meta_x0020_Description xmlns="10bab1ba-c75a-4166-8cdc-bbc3bb77138e" xsi:nil="true"/>
    <Hospital xmlns="10bab1ba-c75a-4166-8cdc-bbc3bb77138e">Hillsboro Medical Center</Hospital>
    <DocumentType xmlns="10bab1ba-c75a-4166-8cdc-bbc3bb77138e">MSF Calculation</Document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AA1101-A77E-4251-AC4D-5A1A9F96B1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Hillsboro Med Ctr.xlsx</dc:title>
  <dc:creator>Chris Holland</dc:creator>
  <cp:lastModifiedBy>Chris Holland</cp:lastModifiedBy>
  <dcterms:created xsi:type="dcterms:W3CDTF">2021-01-08T22:48:27Z</dcterms:created>
  <dcterms:modified xsi:type="dcterms:W3CDTF">2021-04-23T15:55:31Z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cc355e29-d0b2-4625-b17b-e81e368dee1c,4;cc355e29-d0b2-4625-b17b-e81e368dee1c,6;cc355e29-d0b2-4625-b17b-e81e368dee1c,8;</vt:lpwstr>
  </property>
</Properties>
</file>