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2 - 23\MSF Group 101 Legacy Health System\"/>
    </mc:Choice>
  </mc:AlternateContent>
  <xr:revisionPtr revIDLastSave="0" documentId="8_{F125F717-31A3-4AD9-B042-FF534B288C52}" xr6:coauthVersionLast="47" xr6:coauthVersionMax="47" xr10:uidLastSave="{00000000-0000-0000-0000-000000000000}"/>
  <bookViews>
    <workbookView xWindow="29145" yWindow="945" windowWidth="27390" windowHeight="14610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2" l="1"/>
  <c r="N3" i="1" l="1"/>
  <c r="G9" i="2"/>
  <c r="M4" i="2"/>
  <c r="L8" i="2"/>
  <c r="L7" i="2"/>
  <c r="L6" i="2"/>
  <c r="L5" i="2"/>
  <c r="L4" i="2"/>
  <c r="Z3" i="1"/>
  <c r="K4" i="2" s="1"/>
  <c r="C29" i="2"/>
  <c r="C30" i="2" s="1"/>
  <c r="C24" i="2"/>
  <c r="C28" i="2"/>
  <c r="C27" i="2"/>
  <c r="C26" i="2"/>
  <c r="C25" i="2"/>
  <c r="D21" i="2"/>
  <c r="K5" i="2"/>
  <c r="K6" i="2"/>
  <c r="K7" i="2"/>
  <c r="K8" i="2"/>
  <c r="J5" i="2"/>
  <c r="J6" i="2"/>
  <c r="J7" i="2"/>
  <c r="J8" i="2"/>
  <c r="I5" i="2"/>
  <c r="I6" i="2"/>
  <c r="I7" i="2"/>
  <c r="I8" i="2"/>
  <c r="H5" i="2"/>
  <c r="H6" i="2"/>
  <c r="H7" i="2"/>
  <c r="H8" i="2"/>
  <c r="H4" i="2"/>
  <c r="I4" i="2"/>
  <c r="J4" i="2"/>
  <c r="G5" i="2"/>
  <c r="G6" i="2"/>
  <c r="G7" i="2"/>
  <c r="G8" i="2"/>
  <c r="G4" i="2"/>
  <c r="Z4" i="1"/>
  <c r="Z5" i="1"/>
  <c r="Z6" i="1"/>
  <c r="Z7" i="1"/>
  <c r="Z8" i="1"/>
  <c r="Y4" i="1"/>
  <c r="Y5" i="1"/>
  <c r="Y6" i="1"/>
  <c r="Y7" i="1"/>
  <c r="Y8" i="1"/>
  <c r="Y3" i="1"/>
  <c r="X4" i="1"/>
  <c r="X5" i="1"/>
  <c r="X6" i="1"/>
  <c r="X7" i="1"/>
  <c r="X8" i="1"/>
  <c r="X3" i="1"/>
  <c r="W4" i="1"/>
  <c r="W5" i="1"/>
  <c r="W6" i="1"/>
  <c r="W7" i="1"/>
  <c r="W8" i="1"/>
  <c r="W3" i="1"/>
  <c r="V4" i="1"/>
  <c r="V5" i="1"/>
  <c r="V6" i="1"/>
  <c r="V7" i="1"/>
  <c r="V8" i="1"/>
  <c r="V3" i="1"/>
  <c r="F5" i="2"/>
  <c r="F6" i="2"/>
  <c r="F8" i="2"/>
  <c r="F4" i="2"/>
  <c r="B25" i="2"/>
  <c r="B26" i="2"/>
  <c r="B27" i="2"/>
  <c r="B28" i="2"/>
  <c r="B24" i="2"/>
  <c r="B19" i="2"/>
  <c r="B20" i="2"/>
  <c r="B21" i="2"/>
  <c r="B22" i="2"/>
  <c r="B18" i="2"/>
  <c r="B12" i="2"/>
  <c r="B13" i="2"/>
  <c r="B14" i="2"/>
  <c r="B15" i="2"/>
  <c r="B11" i="2"/>
  <c r="B5" i="2"/>
  <c r="B6" i="2"/>
  <c r="B7" i="2"/>
  <c r="B8" i="2"/>
  <c r="B4" i="2"/>
  <c r="C7" i="2"/>
  <c r="U4" i="1"/>
  <c r="C5" i="2" s="1"/>
  <c r="U5" i="1"/>
  <c r="C6" i="2" s="1"/>
  <c r="U6" i="1"/>
  <c r="U7" i="1"/>
  <c r="C8" i="2" s="1"/>
  <c r="U3" i="1"/>
  <c r="C4" i="2" s="1"/>
  <c r="D12" i="2" l="1"/>
  <c r="C12" i="2" s="1"/>
  <c r="D13" i="2"/>
  <c r="C13" i="2" s="1"/>
  <c r="D14" i="2"/>
  <c r="C14" i="2" s="1"/>
  <c r="D15" i="2"/>
  <c r="C15" i="2" s="1"/>
  <c r="D11" i="2"/>
  <c r="C11" i="2" s="1"/>
  <c r="C16" i="2" l="1"/>
  <c r="C9" i="2" l="1"/>
  <c r="C8" i="1" l="1"/>
  <c r="P4" i="1" l="1"/>
  <c r="P5" i="1"/>
  <c r="P6" i="1"/>
  <c r="P7" i="1"/>
  <c r="P3" i="1"/>
  <c r="O4" i="1"/>
  <c r="O5" i="1"/>
  <c r="O6" i="1"/>
  <c r="O7" i="1"/>
  <c r="O3" i="1"/>
  <c r="N4" i="1" l="1"/>
  <c r="Q4" i="1" s="1"/>
  <c r="C19" i="2" s="1"/>
  <c r="D19" i="2" s="1"/>
  <c r="M5" i="2" s="1"/>
  <c r="N5" i="1"/>
  <c r="Q5" i="1" s="1"/>
  <c r="C20" i="2" s="1"/>
  <c r="D20" i="2" s="1"/>
  <c r="M6" i="2" s="1"/>
  <c r="N6" i="1"/>
  <c r="Q6" i="1" s="1"/>
  <c r="C21" i="2" s="1"/>
  <c r="N7" i="1"/>
  <c r="Q7" i="1" s="1"/>
  <c r="C22" i="2" s="1"/>
  <c r="D22" i="2" s="1"/>
  <c r="M8" i="2" s="1"/>
  <c r="Q3" i="1"/>
  <c r="R8" i="1"/>
  <c r="U8" i="1" s="1"/>
  <c r="S8" i="1"/>
  <c r="T8" i="1"/>
  <c r="M7" i="2" l="1"/>
  <c r="C18" i="2"/>
  <c r="D18" i="2" s="1"/>
  <c r="K8" i="1"/>
  <c r="L8" i="1"/>
  <c r="M8" i="1"/>
  <c r="H8" i="1"/>
  <c r="N8" i="1" s="1"/>
  <c r="I8" i="1"/>
  <c r="J8" i="1"/>
  <c r="G8" i="1"/>
  <c r="E8" i="1"/>
  <c r="F8" i="1"/>
  <c r="D8" i="1"/>
  <c r="P8" i="1" l="1"/>
  <c r="O8" i="1"/>
  <c r="Q8" i="1" s="1"/>
</calcChain>
</file>

<file path=xl/sharedStrings.xml><?xml version="1.0" encoding="utf-8"?>
<sst xmlns="http://schemas.openxmlformats.org/spreadsheetml/2006/main" count="67" uniqueCount="45">
  <si>
    <t>Facility</t>
  </si>
  <si>
    <t>Net Patient Revenue</t>
  </si>
  <si>
    <t>Operating Revenue</t>
  </si>
  <si>
    <t>Total Operating Expense</t>
  </si>
  <si>
    <t>FY17</t>
  </si>
  <si>
    <t>FY18</t>
  </si>
  <si>
    <t>F19</t>
  </si>
  <si>
    <t>FY20</t>
  </si>
  <si>
    <t>FY19</t>
  </si>
  <si>
    <t>Legacy Good Samaritan Medical Center</t>
  </si>
  <si>
    <t>Legacy Emanuel Medical Center</t>
  </si>
  <si>
    <t>Legacy Mt Hood Medical Center</t>
  </si>
  <si>
    <t>Legacy Meridian Park Medical Center</t>
  </si>
  <si>
    <t>Legacy Silverton Hospital</t>
  </si>
  <si>
    <t>Group Total</t>
  </si>
  <si>
    <t>Unreimbursed Cost of Care</t>
  </si>
  <si>
    <t>FY22 Minimum Spending Floor</t>
  </si>
  <si>
    <t>3-year Average of Unreimbursed Care</t>
  </si>
  <si>
    <t>Direct Spending Net Patient Revenue %</t>
  </si>
  <si>
    <t>Operating Margin</t>
  </si>
  <si>
    <t>3-Year Average Operating Margin</t>
  </si>
  <si>
    <t>FY23 Minimum Spending Floor</t>
  </si>
  <si>
    <t>FY16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</si>
  <si>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</si>
  <si>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</si>
  <si>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</si>
  <si>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</si>
  <si>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</si>
  <si>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</si>
  <si>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FY16-FY17</t>
  </si>
  <si>
    <t>FY17-FY18</t>
  </si>
  <si>
    <t>FY18-FY19</t>
  </si>
  <si>
    <t>FY19-FY20</t>
  </si>
  <si>
    <t>4-Year Average</t>
  </si>
  <si>
    <t>Year 1 Spending Floor</t>
  </si>
  <si>
    <t>Year 2 Spending Floor</t>
  </si>
  <si>
    <t>Hospital Type</t>
  </si>
  <si>
    <t>DRG</t>
  </si>
  <si>
    <t>Type B</t>
  </si>
  <si>
    <t>Type % Mod</t>
  </si>
  <si>
    <t>3-Year Average</t>
  </si>
  <si>
    <t>Year-over-Year Change in Net Patient Revenue</t>
  </si>
  <si>
    <t>FY20 NPR</t>
  </si>
  <si>
    <t>3-Year Avg OpMarg</t>
  </si>
  <si>
    <t>Adj Direct Spending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</si>
</sst>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166" fontId="5" fillId="4" borderId="17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25</xdr:row>
      <xdr:rowOff>28575</xdr:rowOff>
    </xdr:from>
    <xdr:to>
      <xdr:col>7</xdr:col>
      <xdr:colOff>1086750</xdr:colOff>
      <xdr:row>30</xdr:row>
      <xdr:rowOff>57296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ECC7A-7A42-4699-AD53-0B507A63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4981575"/>
          <a:ext cx="6449325" cy="1047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workbookViewId="0">
      <selection activeCell="N22" sqref="N22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64" t="s">
        <v>0</v>
      </c>
      <c r="B1" s="55"/>
      <c r="C1" s="69" t="s">
        <v>1</v>
      </c>
      <c r="D1" s="70"/>
      <c r="E1" s="70"/>
      <c r="F1" s="70"/>
      <c r="G1" s="71"/>
      <c r="H1" s="63" t="s">
        <v>2</v>
      </c>
      <c r="I1" s="63"/>
      <c r="J1" s="63"/>
      <c r="K1" s="63" t="s">
        <v>3</v>
      </c>
      <c r="L1" s="63"/>
      <c r="M1" s="63"/>
      <c r="N1" s="66" t="s">
        <v>19</v>
      </c>
      <c r="O1" s="67"/>
      <c r="P1" s="68"/>
      <c r="Q1" s="1"/>
      <c r="R1" s="63" t="s">
        <v>15</v>
      </c>
      <c r="S1" s="63"/>
      <c r="T1" s="63"/>
      <c r="U1" s="54"/>
      <c r="V1" s="63" t="s">
        <v>41</v>
      </c>
      <c r="W1" s="63"/>
      <c r="X1" s="63"/>
      <c r="Y1" s="63"/>
      <c r="Z1" s="63"/>
    </row>
    <row r="2" spans="1:26" x14ac:dyDescent="0.25">
      <c r="A2" s="65"/>
      <c r="B2" s="53" t="s">
        <v>36</v>
      </c>
      <c r="C2" s="2" t="s">
        <v>22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5</v>
      </c>
      <c r="I2" s="2" t="s">
        <v>8</v>
      </c>
      <c r="J2" s="2" t="s">
        <v>7</v>
      </c>
      <c r="K2" s="2" t="s">
        <v>5</v>
      </c>
      <c r="L2" s="2" t="s">
        <v>8</v>
      </c>
      <c r="M2" s="2" t="s">
        <v>7</v>
      </c>
      <c r="N2" s="2" t="s">
        <v>5</v>
      </c>
      <c r="O2" s="2" t="s">
        <v>8</v>
      </c>
      <c r="P2" s="2" t="s">
        <v>7</v>
      </c>
      <c r="Q2" s="2" t="s">
        <v>40</v>
      </c>
      <c r="R2" s="2" t="s">
        <v>5</v>
      </c>
      <c r="S2" s="2" t="s">
        <v>8</v>
      </c>
      <c r="T2" s="2" t="s">
        <v>7</v>
      </c>
      <c r="U2" s="54" t="s">
        <v>40</v>
      </c>
      <c r="V2" s="59" t="s">
        <v>29</v>
      </c>
      <c r="W2" s="60" t="s">
        <v>30</v>
      </c>
      <c r="X2" s="60" t="s">
        <v>31</v>
      </c>
      <c r="Y2" s="60" t="s">
        <v>32</v>
      </c>
      <c r="Z2" s="60" t="s">
        <v>33</v>
      </c>
    </row>
    <row r="3" spans="1:26" x14ac:dyDescent="0.25">
      <c r="A3" t="s">
        <v>10</v>
      </c>
      <c r="B3" s="56" t="s">
        <v>37</v>
      </c>
      <c r="C3" s="3">
        <v>716650000</v>
      </c>
      <c r="D3" s="3">
        <v>778184000</v>
      </c>
      <c r="E3" s="3">
        <v>834517000</v>
      </c>
      <c r="F3" s="3">
        <v>845005000</v>
      </c>
      <c r="G3" s="3">
        <v>888188000</v>
      </c>
      <c r="H3" s="3">
        <v>890672000</v>
      </c>
      <c r="I3" s="3">
        <v>904708000</v>
      </c>
      <c r="J3" s="3">
        <v>947506000</v>
      </c>
      <c r="K3" s="3">
        <v>939194000</v>
      </c>
      <c r="L3" s="3">
        <v>968527000</v>
      </c>
      <c r="M3" s="3">
        <v>1000286000</v>
      </c>
      <c r="N3" s="6">
        <f>(H3-K3)/H3</f>
        <v>-5.4477967197801208E-2</v>
      </c>
      <c r="O3" s="6">
        <f>(I3-L3)/I3</f>
        <v>-7.0540992231747701E-2</v>
      </c>
      <c r="P3" s="6">
        <f>(J3-M3)/J3</f>
        <v>-5.5704132744278136E-2</v>
      </c>
      <c r="Q3" s="6">
        <f>AVERAGE(N3:P3)</f>
        <v>-6.0241030724609013E-2</v>
      </c>
      <c r="R3" s="3">
        <v>148194954</v>
      </c>
      <c r="S3" s="3">
        <v>154451754</v>
      </c>
      <c r="T3" s="3">
        <v>159797692</v>
      </c>
      <c r="U3" s="3">
        <f>AVERAGE(R3:T3)</f>
        <v>154148133.33333334</v>
      </c>
      <c r="V3" s="6">
        <f>(D3-C3)/C3</f>
        <v>8.5863392171910968E-2</v>
      </c>
      <c r="W3" s="6">
        <f>(E3-D3)/D3</f>
        <v>7.2390334419623129E-2</v>
      </c>
      <c r="X3" s="6">
        <f>(F3-E3)/E3</f>
        <v>1.2567748769647592E-2</v>
      </c>
      <c r="Y3" s="6">
        <f>(G3-F3)/F3</f>
        <v>5.1103839622250756E-2</v>
      </c>
      <c r="Z3" s="61">
        <f>AVERAGE(V3:Y3)</f>
        <v>5.5481328745858108E-2</v>
      </c>
    </row>
    <row r="4" spans="1:26" x14ac:dyDescent="0.25">
      <c r="A4" t="s">
        <v>9</v>
      </c>
      <c r="B4" s="56" t="s">
        <v>37</v>
      </c>
      <c r="C4" s="3">
        <v>320775000</v>
      </c>
      <c r="D4" s="3">
        <v>315166000</v>
      </c>
      <c r="E4" s="3">
        <v>331271000</v>
      </c>
      <c r="F4" s="3">
        <v>350547000</v>
      </c>
      <c r="G4" s="3">
        <v>381981000</v>
      </c>
      <c r="H4" s="3">
        <v>343826000</v>
      </c>
      <c r="I4" s="3">
        <v>361878000</v>
      </c>
      <c r="J4" s="3">
        <v>396780000</v>
      </c>
      <c r="K4" s="3">
        <v>321797000</v>
      </c>
      <c r="L4" s="3">
        <v>331164000</v>
      </c>
      <c r="M4" s="3">
        <v>352576000</v>
      </c>
      <c r="N4" s="6">
        <f t="shared" ref="N4:N8" si="0">(H4-K4)/H4</f>
        <v>6.4070198297976305E-2</v>
      </c>
      <c r="O4" s="6">
        <f t="shared" ref="O4:O8" si="1">(I4-L4)/I4</f>
        <v>8.4873907781075383E-2</v>
      </c>
      <c r="P4" s="6">
        <f t="shared" ref="P4:P8" si="2">(J4-M4)/J4</f>
        <v>0.11140682494077322</v>
      </c>
      <c r="Q4" s="6">
        <f t="shared" ref="Q4:Q8" si="3">AVERAGE(N4:P4)</f>
        <v>8.6783643673274957E-2</v>
      </c>
      <c r="R4" s="3">
        <v>28351583</v>
      </c>
      <c r="S4" s="3">
        <v>22126023</v>
      </c>
      <c r="T4" s="3">
        <v>16194187</v>
      </c>
      <c r="U4" s="3">
        <f t="shared" ref="U4:U8" si="4">AVERAGE(R4:T4)</f>
        <v>22223931</v>
      </c>
      <c r="V4" s="6">
        <f t="shared" ref="V4:V8" si="5">(D4-C4)/C4</f>
        <v>-1.7485776634712805E-2</v>
      </c>
      <c r="W4" s="6">
        <f t="shared" ref="W4:W8" si="6">(E4-D4)/D4</f>
        <v>5.1100055209000968E-2</v>
      </c>
      <c r="X4" s="6">
        <f t="shared" ref="X4:X8" si="7">(F4-E4)/E4</f>
        <v>5.8188009213000838E-2</v>
      </c>
      <c r="Y4" s="6">
        <f t="shared" ref="Y4:Y8" si="8">(G4-F4)/F4</f>
        <v>8.9671285162902556E-2</v>
      </c>
      <c r="Z4" s="61">
        <f t="shared" ref="Z4:Z8" si="9">AVERAGE(V4:Y4)</f>
        <v>4.5368393237547891E-2</v>
      </c>
    </row>
    <row r="5" spans="1:26" x14ac:dyDescent="0.25">
      <c r="A5" t="s">
        <v>12</v>
      </c>
      <c r="B5" s="56" t="s">
        <v>37</v>
      </c>
      <c r="C5" s="3">
        <v>223786000</v>
      </c>
      <c r="D5" s="3">
        <v>226788000</v>
      </c>
      <c r="E5" s="3">
        <v>235257000</v>
      </c>
      <c r="F5" s="3">
        <v>246062000</v>
      </c>
      <c r="G5" s="3">
        <v>263944000</v>
      </c>
      <c r="H5" s="3">
        <v>240087000</v>
      </c>
      <c r="I5" s="3">
        <v>250094000</v>
      </c>
      <c r="J5" s="3">
        <v>268029000</v>
      </c>
      <c r="K5" s="3">
        <v>208590000</v>
      </c>
      <c r="L5" s="3">
        <v>217142000</v>
      </c>
      <c r="M5" s="3">
        <v>235646000</v>
      </c>
      <c r="N5" s="6">
        <f t="shared" si="0"/>
        <v>0.13118994364542852</v>
      </c>
      <c r="O5" s="6">
        <f t="shared" si="1"/>
        <v>0.13175845881948386</v>
      </c>
      <c r="P5" s="6">
        <f t="shared" si="2"/>
        <v>0.1208190158527622</v>
      </c>
      <c r="Q5" s="6">
        <f t="shared" si="3"/>
        <v>0.12792247277255819</v>
      </c>
      <c r="R5" s="3">
        <v>12574371</v>
      </c>
      <c r="S5" s="3">
        <v>9218827</v>
      </c>
      <c r="T5" s="3">
        <v>5016069</v>
      </c>
      <c r="U5" s="3">
        <f t="shared" si="4"/>
        <v>8936422.333333334</v>
      </c>
      <c r="V5" s="6">
        <f t="shared" si="5"/>
        <v>1.341460144959917E-2</v>
      </c>
      <c r="W5" s="6">
        <f t="shared" si="6"/>
        <v>3.7343245674374304E-2</v>
      </c>
      <c r="X5" s="6">
        <f t="shared" si="7"/>
        <v>4.5928495220120977E-2</v>
      </c>
      <c r="Y5" s="6">
        <f t="shared" si="8"/>
        <v>7.2672741016491779E-2</v>
      </c>
      <c r="Z5" s="61">
        <f t="shared" si="9"/>
        <v>4.2339770840146562E-2</v>
      </c>
    </row>
    <row r="6" spans="1:26" x14ac:dyDescent="0.25">
      <c r="A6" t="s">
        <v>11</v>
      </c>
      <c r="B6" s="56" t="s">
        <v>37</v>
      </c>
      <c r="C6" s="3">
        <v>143876000</v>
      </c>
      <c r="D6" s="3">
        <v>145312000</v>
      </c>
      <c r="E6" s="3">
        <v>149716000</v>
      </c>
      <c r="F6" s="3">
        <v>165075000</v>
      </c>
      <c r="G6" s="3">
        <v>172106000</v>
      </c>
      <c r="H6" s="3">
        <v>153966000</v>
      </c>
      <c r="I6" s="3">
        <v>168029000</v>
      </c>
      <c r="J6" s="3">
        <v>174663000</v>
      </c>
      <c r="K6" s="3">
        <v>144684000</v>
      </c>
      <c r="L6" s="3">
        <v>151125000</v>
      </c>
      <c r="M6" s="3">
        <v>162230000</v>
      </c>
      <c r="N6" s="6">
        <f t="shared" si="0"/>
        <v>6.0286037177039085E-2</v>
      </c>
      <c r="O6" s="6">
        <f t="shared" si="1"/>
        <v>0.10060168185253736</v>
      </c>
      <c r="P6" s="6">
        <f t="shared" si="2"/>
        <v>7.1182792005175688E-2</v>
      </c>
      <c r="Q6" s="6">
        <f t="shared" si="3"/>
        <v>7.7356837011584037E-2</v>
      </c>
      <c r="R6" s="3">
        <v>17129387</v>
      </c>
      <c r="S6" s="3">
        <v>12235907</v>
      </c>
      <c r="T6" s="3">
        <v>13769356</v>
      </c>
      <c r="U6" s="3">
        <f t="shared" si="4"/>
        <v>14378216.666666666</v>
      </c>
      <c r="V6" s="6">
        <f t="shared" si="5"/>
        <v>9.9808168144791352E-3</v>
      </c>
      <c r="W6" s="6">
        <f t="shared" si="6"/>
        <v>3.0307201057035896E-2</v>
      </c>
      <c r="X6" s="6">
        <f t="shared" si="7"/>
        <v>0.10258756579123139</v>
      </c>
      <c r="Y6" s="6">
        <f t="shared" si="8"/>
        <v>4.2592760866272908E-2</v>
      </c>
      <c r="Z6" s="61">
        <f t="shared" si="9"/>
        <v>4.6367086132254834E-2</v>
      </c>
    </row>
    <row r="7" spans="1:26" x14ac:dyDescent="0.25">
      <c r="A7" t="s">
        <v>13</v>
      </c>
      <c r="B7" s="56" t="s">
        <v>38</v>
      </c>
      <c r="C7" s="3">
        <v>106944154</v>
      </c>
      <c r="D7" s="3">
        <v>99414000</v>
      </c>
      <c r="E7" s="3">
        <v>86688000</v>
      </c>
      <c r="F7" s="3">
        <v>100113000</v>
      </c>
      <c r="G7" s="3">
        <v>100466000</v>
      </c>
      <c r="H7" s="3">
        <v>130392000</v>
      </c>
      <c r="I7" s="3">
        <v>151282000</v>
      </c>
      <c r="J7" s="3">
        <v>139362000</v>
      </c>
      <c r="K7" s="3">
        <v>143493000</v>
      </c>
      <c r="L7" s="3">
        <v>159903000</v>
      </c>
      <c r="M7" s="3">
        <v>143287000</v>
      </c>
      <c r="N7" s="6">
        <f t="shared" si="0"/>
        <v>-0.10047395545739002</v>
      </c>
      <c r="O7" s="6">
        <f t="shared" si="1"/>
        <v>-5.6986290503827287E-2</v>
      </c>
      <c r="P7" s="6">
        <f t="shared" si="2"/>
        <v>-2.8164061939409596E-2</v>
      </c>
      <c r="Q7" s="6">
        <f t="shared" si="3"/>
        <v>-6.1874769300208965E-2</v>
      </c>
      <c r="R7" s="3">
        <v>31530713</v>
      </c>
      <c r="S7" s="3">
        <v>30642064</v>
      </c>
      <c r="T7" s="3">
        <v>26733234</v>
      </c>
      <c r="U7" s="3">
        <f t="shared" si="4"/>
        <v>29635337</v>
      </c>
      <c r="V7" s="6">
        <f t="shared" si="5"/>
        <v>-7.04120208384649E-2</v>
      </c>
      <c r="W7" s="6">
        <f t="shared" si="6"/>
        <v>-0.12801013941698353</v>
      </c>
      <c r="X7" s="6">
        <f t="shared" si="7"/>
        <v>0.15486572535991142</v>
      </c>
      <c r="Y7" s="6">
        <f t="shared" si="8"/>
        <v>3.5260156023693228E-3</v>
      </c>
      <c r="Z7" s="61">
        <f t="shared" si="9"/>
        <v>-1.0007604823291922E-2</v>
      </c>
    </row>
    <row r="8" spans="1:26" x14ac:dyDescent="0.25">
      <c r="A8" s="4" t="s">
        <v>14</v>
      </c>
      <c r="B8" s="4"/>
      <c r="C8" s="3">
        <f>SUM(C3:C7)</f>
        <v>1512031154</v>
      </c>
      <c r="D8" s="5">
        <f>SUM(D3:D7)</f>
        <v>1564864000</v>
      </c>
      <c r="E8" s="5">
        <f t="shared" ref="E8:G8" si="10">SUM(E3:E7)</f>
        <v>1637449000</v>
      </c>
      <c r="F8" s="5">
        <f t="shared" si="10"/>
        <v>1706802000</v>
      </c>
      <c r="G8" s="5">
        <f t="shared" si="10"/>
        <v>1806685000</v>
      </c>
      <c r="H8" s="5">
        <f t="shared" ref="H8" si="11">SUM(H3:H7)</f>
        <v>1758943000</v>
      </c>
      <c r="I8" s="5">
        <f t="shared" ref="I8" si="12">SUM(I3:I7)</f>
        <v>1835991000</v>
      </c>
      <c r="J8" s="5">
        <f t="shared" ref="J8" si="13">SUM(J3:J7)</f>
        <v>1926340000</v>
      </c>
      <c r="K8" s="5">
        <f t="shared" ref="K8" si="14">SUM(K3:K7)</f>
        <v>1757758000</v>
      </c>
      <c r="L8" s="5">
        <f t="shared" ref="L8" si="15">SUM(L3:L7)</f>
        <v>1827861000</v>
      </c>
      <c r="M8" s="5">
        <f t="shared" ref="M8" si="16">SUM(M3:M7)</f>
        <v>1894025000</v>
      </c>
      <c r="N8" s="6">
        <f t="shared" si="0"/>
        <v>6.7370005736399642E-4</v>
      </c>
      <c r="O8" s="6">
        <f t="shared" si="1"/>
        <v>4.4281262816647793E-3</v>
      </c>
      <c r="P8" s="6">
        <f t="shared" si="2"/>
        <v>1.6775335610536041E-2</v>
      </c>
      <c r="Q8" s="6">
        <f t="shared" si="3"/>
        <v>7.2923873165216049E-3</v>
      </c>
      <c r="R8" s="3">
        <f t="shared" ref="R8" si="17">SUM(R3:R7)</f>
        <v>237781008</v>
      </c>
      <c r="S8" s="3">
        <f t="shared" ref="S8" si="18">SUM(S3:S7)</f>
        <v>228674575</v>
      </c>
      <c r="T8" s="3">
        <f t="shared" ref="T8" si="19">SUM(T3:T7)</f>
        <v>221510538</v>
      </c>
      <c r="U8" s="3">
        <f t="shared" si="4"/>
        <v>229322040.33333334</v>
      </c>
      <c r="V8" s="6">
        <f t="shared" si="5"/>
        <v>3.4941638510710207E-2</v>
      </c>
      <c r="W8" s="6">
        <f t="shared" si="6"/>
        <v>4.6384222526686024E-2</v>
      </c>
      <c r="X8" s="6">
        <f t="shared" si="7"/>
        <v>4.2354296225409156E-2</v>
      </c>
      <c r="Y8" s="6">
        <f t="shared" si="8"/>
        <v>5.8520554815379877E-2</v>
      </c>
      <c r="Z8" s="61">
        <f t="shared" si="9"/>
        <v>4.5550178019546313E-2</v>
      </c>
    </row>
    <row r="9" spans="1:26" x14ac:dyDescent="0.25">
      <c r="Q9" s="16"/>
    </row>
  </sheetData>
  <sheetProtection sheet="1" objects="1" scenarios="1"/>
  <mergeCells count="7">
    <mergeCell ref="V1:Z1"/>
    <mergeCell ref="A1:A2"/>
    <mergeCell ref="H1:J1"/>
    <mergeCell ref="K1:M1"/>
    <mergeCell ref="R1:T1"/>
    <mergeCell ref="N1:P1"/>
    <mergeCell ref="C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tabSelected="1" workbookViewId="0">
      <selection activeCell="H4" sqref="H4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7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2" t="s">
        <v>16</v>
      </c>
      <c r="C2" s="73"/>
      <c r="D2" s="7"/>
      <c r="F2" s="75" t="s">
        <v>21</v>
      </c>
      <c r="G2" s="76"/>
      <c r="H2" s="76"/>
      <c r="I2" s="76"/>
      <c r="J2" s="76"/>
      <c r="K2" s="76"/>
      <c r="L2" s="76"/>
      <c r="M2" s="77"/>
    </row>
    <row r="3" spans="2:13" ht="18.75" customHeight="1" x14ac:dyDescent="0.25">
      <c r="B3" s="18" t="s">
        <v>17</v>
      </c>
      <c r="C3" s="14"/>
      <c r="D3" s="9"/>
      <c r="F3" s="35" t="s">
        <v>28</v>
      </c>
      <c r="G3" s="36" t="s">
        <v>29</v>
      </c>
      <c r="H3" s="38" t="s">
        <v>30</v>
      </c>
      <c r="I3" s="38" t="s">
        <v>31</v>
      </c>
      <c r="J3" s="38" t="s">
        <v>32</v>
      </c>
      <c r="K3" s="47" t="s">
        <v>33</v>
      </c>
      <c r="L3" s="47" t="s">
        <v>34</v>
      </c>
      <c r="M3" s="48" t="s">
        <v>35</v>
      </c>
    </row>
    <row r="4" spans="2:13" x14ac:dyDescent="0.25">
      <c r="B4" s="8" t="str">
        <f>Data!A3</f>
        <v>Legacy Emanuel Medical Center</v>
      </c>
      <c r="C4" s="22">
        <f>Data!U3</f>
        <v>154148133.33333334</v>
      </c>
      <c r="D4" s="21"/>
      <c r="F4" s="8" t="str">
        <f>Data!A3</f>
        <v>Legacy Emanuel Medical Center</v>
      </c>
      <c r="G4" s="39">
        <f>Data!V3</f>
        <v>8.5863392171910968E-2</v>
      </c>
      <c r="H4" s="39">
        <f>Data!W3</f>
        <v>7.2390334419623129E-2</v>
      </c>
      <c r="I4" s="39">
        <f>Data!X3</f>
        <v>1.2567748769647592E-2</v>
      </c>
      <c r="J4" s="39">
        <f>Data!Y3</f>
        <v>5.1103839622250756E-2</v>
      </c>
      <c r="K4" s="39">
        <f>Data!Z3</f>
        <v>5.5481328745858108E-2</v>
      </c>
      <c r="L4" s="49">
        <f>(C4+C24)</f>
        <v>164140248.33333334</v>
      </c>
      <c r="M4" s="50">
        <f>L4+(L4*K4)</f>
        <v>173246967.41154179</v>
      </c>
    </row>
    <row r="5" spans="2:13" x14ac:dyDescent="0.25">
      <c r="B5" s="8" t="str">
        <f>Data!A4</f>
        <v>Legacy Good Samaritan Medical Center</v>
      </c>
      <c r="C5" s="22">
        <f>Data!U4</f>
        <v>22223931</v>
      </c>
      <c r="D5" s="21"/>
      <c r="F5" s="8" t="str">
        <f>Data!A4</f>
        <v>Legacy Good Samaritan Medical Center</v>
      </c>
      <c r="G5" s="39">
        <f>Data!V4</f>
        <v>-1.7485776634712805E-2</v>
      </c>
      <c r="H5" s="39">
        <f>Data!W4</f>
        <v>5.1100055209000968E-2</v>
      </c>
      <c r="I5" s="39">
        <f>Data!X4</f>
        <v>5.8188009213000838E-2</v>
      </c>
      <c r="J5" s="39">
        <f>Data!Y4</f>
        <v>8.9671285162902556E-2</v>
      </c>
      <c r="K5" s="39">
        <f>Data!Z4</f>
        <v>4.5368393237547891E-2</v>
      </c>
      <c r="L5" s="49">
        <f>(C5+C25)</f>
        <v>28240131.75</v>
      </c>
      <c r="M5" s="50">
        <f t="shared" ref="M5:M8" si="0">L5+(L5*K5)</f>
        <v>29521341.15231416</v>
      </c>
    </row>
    <row r="6" spans="2:13" x14ac:dyDescent="0.25">
      <c r="B6" s="8" t="str">
        <f>Data!A5</f>
        <v>Legacy Meridian Park Medical Center</v>
      </c>
      <c r="C6" s="22">
        <f>Data!U5</f>
        <v>8936422.333333334</v>
      </c>
      <c r="D6" s="21"/>
      <c r="F6" s="8" t="str">
        <f>Data!A5</f>
        <v>Legacy Meridian Park Medical Center</v>
      </c>
      <c r="G6" s="39">
        <f>Data!V5</f>
        <v>1.341460144959917E-2</v>
      </c>
      <c r="H6" s="39">
        <f>Data!W5</f>
        <v>3.7343245674374304E-2</v>
      </c>
      <c r="I6" s="39">
        <f>Data!X5</f>
        <v>4.5928495220120977E-2</v>
      </c>
      <c r="J6" s="39">
        <f>Data!Y5</f>
        <v>7.2672741016491779E-2</v>
      </c>
      <c r="K6" s="39">
        <f>Data!Z5</f>
        <v>4.2339770840146562E-2</v>
      </c>
      <c r="L6" s="49">
        <f>(C6+C26)</f>
        <v>13093540.333333334</v>
      </c>
      <c r="M6" s="50">
        <f t="shared" si="0"/>
        <v>13647917.830532884</v>
      </c>
    </row>
    <row r="7" spans="2:13" x14ac:dyDescent="0.25">
      <c r="B7" s="8" t="str">
        <f>Data!A6</f>
        <v>Legacy Mt Hood Medical Center</v>
      </c>
      <c r="C7" s="22">
        <f>Data!U6</f>
        <v>14378216.666666666</v>
      </c>
      <c r="D7" s="21"/>
      <c r="F7" s="8" t="str">
        <f>Data!A6</f>
        <v>Legacy Mt Hood Medical Center</v>
      </c>
      <c r="G7" s="39">
        <f>Data!V6</f>
        <v>9.9808168144791352E-3</v>
      </c>
      <c r="H7" s="39">
        <f>Data!W6</f>
        <v>3.0307201057035896E-2</v>
      </c>
      <c r="I7" s="39">
        <f>Data!X6</f>
        <v>0.10258756579123139</v>
      </c>
      <c r="J7" s="39">
        <f>Data!Y6</f>
        <v>4.2592760866272908E-2</v>
      </c>
      <c r="K7" s="39">
        <f>Data!Z6</f>
        <v>4.6367086132254834E-2</v>
      </c>
      <c r="L7" s="49">
        <f>(C7+C27)</f>
        <v>17088886.166666664</v>
      </c>
      <c r="M7" s="50">
        <f t="shared" si="0"/>
        <v>17881248.023460794</v>
      </c>
    </row>
    <row r="8" spans="2:13" ht="15.75" thickBot="1" x14ac:dyDescent="0.3">
      <c r="B8" s="8" t="str">
        <f>Data!A7</f>
        <v>Legacy Silverton Hospital</v>
      </c>
      <c r="C8" s="22">
        <f>Data!U7</f>
        <v>29635337</v>
      </c>
      <c r="D8" s="21"/>
      <c r="F8" s="45" t="str">
        <f>Data!A7</f>
        <v>Legacy Silverton Hospital</v>
      </c>
      <c r="G8" s="46">
        <f>Data!V7</f>
        <v>-7.04120208384649E-2</v>
      </c>
      <c r="H8" s="46">
        <f>Data!W7</f>
        <v>-0.12801013941698353</v>
      </c>
      <c r="I8" s="46">
        <f>Data!X7</f>
        <v>0.15486572535991142</v>
      </c>
      <c r="J8" s="46">
        <f>Data!Y7</f>
        <v>3.5260156023693228E-3</v>
      </c>
      <c r="K8" s="46">
        <f>Data!Z7</f>
        <v>-1.0007604823291922E-2</v>
      </c>
      <c r="L8" s="51">
        <f>(C8+C28)</f>
        <v>30388832</v>
      </c>
      <c r="M8" s="52">
        <f t="shared" si="0"/>
        <v>30084712.578302592</v>
      </c>
    </row>
    <row r="9" spans="2:13" ht="16.5" thickBot="1" x14ac:dyDescent="0.3">
      <c r="B9" s="15" t="s">
        <v>23</v>
      </c>
      <c r="C9" s="30">
        <f>SUM(C4:C8)</f>
        <v>229322040.33333334</v>
      </c>
      <c r="D9" s="19"/>
      <c r="F9" s="40" t="s">
        <v>21</v>
      </c>
      <c r="G9" s="41">
        <f>SUM(M4:M8)</f>
        <v>264382186.99615222</v>
      </c>
      <c r="H9" s="43"/>
      <c r="I9" s="43"/>
      <c r="J9" s="43"/>
      <c r="K9" s="16"/>
    </row>
    <row r="10" spans="2:13" ht="15.75" x14ac:dyDescent="0.25">
      <c r="B10" s="17" t="s">
        <v>18</v>
      </c>
      <c r="C10" s="62" t="s">
        <v>42</v>
      </c>
      <c r="D10" s="58" t="s">
        <v>39</v>
      </c>
      <c r="F10" s="42"/>
      <c r="G10" s="43"/>
      <c r="H10" s="44"/>
      <c r="I10" s="44"/>
      <c r="J10" s="44"/>
    </row>
    <row r="11" spans="2:13" x14ac:dyDescent="0.25">
      <c r="B11" s="8" t="str">
        <f>Data!A3</f>
        <v>Legacy Emanuel Medical Center</v>
      </c>
      <c r="C11" s="22">
        <f>Data!G3*D11</f>
        <v>13322820</v>
      </c>
      <c r="D11" s="57">
        <f>IF(Data!B3="DRG",0.015,0.01)</f>
        <v>1.4999999999999999E-2</v>
      </c>
    </row>
    <row r="12" spans="2:13" x14ac:dyDescent="0.25">
      <c r="B12" s="8" t="str">
        <f>Data!A4</f>
        <v>Legacy Good Samaritan Medical Center</v>
      </c>
      <c r="C12" s="22">
        <f>Data!G4*D12</f>
        <v>5729715</v>
      </c>
      <c r="D12" s="57">
        <f>IF(Data!B4="DRG",0.015,0.01)</f>
        <v>1.4999999999999999E-2</v>
      </c>
    </row>
    <row r="13" spans="2:13" x14ac:dyDescent="0.25">
      <c r="B13" s="8" t="str">
        <f>Data!A5</f>
        <v>Legacy Meridian Park Medical Center</v>
      </c>
      <c r="C13" s="22">
        <f>Data!G5*D13</f>
        <v>3959160</v>
      </c>
      <c r="D13" s="57">
        <f>IF(Data!B5="DRG",0.015,0.01)</f>
        <v>1.4999999999999999E-2</v>
      </c>
    </row>
    <row r="14" spans="2:13" x14ac:dyDescent="0.25">
      <c r="B14" s="8" t="str">
        <f>Data!A6</f>
        <v>Legacy Mt Hood Medical Center</v>
      </c>
      <c r="C14" s="22">
        <f>Data!G6*D14</f>
        <v>2581590</v>
      </c>
      <c r="D14" s="57">
        <f>IF(Data!B6="DRG",0.015,0.01)</f>
        <v>1.4999999999999999E-2</v>
      </c>
    </row>
    <row r="15" spans="2:13" x14ac:dyDescent="0.25">
      <c r="B15" s="8" t="str">
        <f>Data!A7</f>
        <v>Legacy Silverton Hospital</v>
      </c>
      <c r="C15" s="22">
        <f>Data!G7*D15</f>
        <v>1004660</v>
      </c>
      <c r="D15" s="57">
        <f>IF(Data!B7="DRG",0.015,0.01)</f>
        <v>0.01</v>
      </c>
    </row>
    <row r="16" spans="2:13" ht="15.75" x14ac:dyDescent="0.25">
      <c r="B16" s="8" t="s">
        <v>24</v>
      </c>
      <c r="C16" s="23">
        <f>SUM(C11:C15)</f>
        <v>26597945</v>
      </c>
      <c r="D16" s="10"/>
    </row>
    <row r="17" spans="2:7" ht="15" customHeight="1" x14ac:dyDescent="0.25">
      <c r="B17" s="17" t="s">
        <v>20</v>
      </c>
      <c r="C17" s="62" t="s">
        <v>43</v>
      </c>
      <c r="D17" s="26" t="s">
        <v>26</v>
      </c>
      <c r="F17" s="74"/>
      <c r="G17" s="74"/>
    </row>
    <row r="18" spans="2:7" x14ac:dyDescent="0.25">
      <c r="B18" s="8" t="str">
        <f>Data!A3</f>
        <v>Legacy Emanuel Medical Center</v>
      </c>
      <c r="C18" s="24">
        <f>Data!Q3</f>
        <v>-6.0241030724609013E-2</v>
      </c>
      <c r="D18" s="27">
        <f>IF(C18&lt;-0.02,0.75,IF(C18&lt;0,0.8,IF(C18&lt;0.03,0.9,IF(C18&lt;0.06,1,1.05))))</f>
        <v>0.75</v>
      </c>
    </row>
    <row r="19" spans="2:7" x14ac:dyDescent="0.25">
      <c r="B19" s="8" t="str">
        <f>Data!A4</f>
        <v>Legacy Good Samaritan Medical Center</v>
      </c>
      <c r="C19" s="24">
        <f>Data!Q4</f>
        <v>8.6783643673274957E-2</v>
      </c>
      <c r="D19" s="27">
        <f t="shared" ref="D19:D22" si="1">IF(C19&lt;-0.02,0.75,IF(C19&lt;0,0.8,IF(C19&lt;0.03,0.9,IF(C19&lt;0.06,1,1.05))))</f>
        <v>1.05</v>
      </c>
    </row>
    <row r="20" spans="2:7" x14ac:dyDescent="0.25">
      <c r="B20" s="8" t="str">
        <f>Data!A5</f>
        <v>Legacy Meridian Park Medical Center</v>
      </c>
      <c r="C20" s="24">
        <f>Data!Q5</f>
        <v>0.12792247277255819</v>
      </c>
      <c r="D20" s="27">
        <f t="shared" si="1"/>
        <v>1.05</v>
      </c>
    </row>
    <row r="21" spans="2:7" x14ac:dyDescent="0.25">
      <c r="B21" s="8" t="str">
        <f>Data!A6</f>
        <v>Legacy Mt Hood Medical Center</v>
      </c>
      <c r="C21" s="24">
        <f>Data!Q6</f>
        <v>7.7356837011584037E-2</v>
      </c>
      <c r="D21" s="27">
        <f>IF(C21&lt;-0.02,0.75,IF(C21&lt;0,0.8,IF(C21&lt;0.03,0.9,IF(C21&lt;0.06,1,1.05))))</f>
        <v>1.05</v>
      </c>
    </row>
    <row r="22" spans="2:7" x14ac:dyDescent="0.25">
      <c r="B22" s="8" t="str">
        <f>Data!A7</f>
        <v>Legacy Silverton Hospital</v>
      </c>
      <c r="C22" s="24">
        <f>Data!Q7</f>
        <v>-6.1874769300208965E-2</v>
      </c>
      <c r="D22" s="27">
        <f t="shared" si="1"/>
        <v>0.75</v>
      </c>
    </row>
    <row r="23" spans="2:7" ht="15.75" x14ac:dyDescent="0.25">
      <c r="B23" s="28" t="s">
        <v>27</v>
      </c>
      <c r="C23" s="25" t="s">
        <v>44</v>
      </c>
      <c r="D23" s="29"/>
    </row>
    <row r="24" spans="2:7" ht="15.75" x14ac:dyDescent="0.25">
      <c r="B24" s="8" t="str">
        <f>Data!A3</f>
        <v>Legacy Emanuel Medical Center</v>
      </c>
      <c r="C24" s="23">
        <f>C11*D18</f>
        <v>9992115</v>
      </c>
      <c r="D24" s="11"/>
    </row>
    <row r="25" spans="2:7" ht="15.75" x14ac:dyDescent="0.25">
      <c r="B25" s="8" t="str">
        <f>Data!A4</f>
        <v>Legacy Good Samaritan Medical Center</v>
      </c>
      <c r="C25" s="23">
        <f>C12*D19</f>
        <v>6016200.75</v>
      </c>
      <c r="D25" s="9"/>
    </row>
    <row r="26" spans="2:7" ht="15.75" x14ac:dyDescent="0.25">
      <c r="B26" s="8" t="str">
        <f>Data!A5</f>
        <v>Legacy Meridian Park Medical Center</v>
      </c>
      <c r="C26" s="23">
        <f>C13*D20</f>
        <v>4157118</v>
      </c>
      <c r="D26" s="9"/>
    </row>
    <row r="27" spans="2:7" ht="15.75" x14ac:dyDescent="0.25">
      <c r="B27" s="8" t="str">
        <f>Data!A6</f>
        <v>Legacy Mt Hood Medical Center</v>
      </c>
      <c r="C27" s="23">
        <f>C14*D21</f>
        <v>2710669.5</v>
      </c>
      <c r="D27" s="9"/>
    </row>
    <row r="28" spans="2:7" ht="15.75" x14ac:dyDescent="0.25">
      <c r="B28" s="8" t="str">
        <f>Data!A7</f>
        <v>Legacy Silverton Hospital</v>
      </c>
      <c r="C28" s="23">
        <f>C15*D22</f>
        <v>753495</v>
      </c>
      <c r="D28" s="9"/>
    </row>
    <row r="29" spans="2:7" ht="16.5" thickBot="1" x14ac:dyDescent="0.3">
      <c r="B29" s="31" t="s">
        <v>25</v>
      </c>
      <c r="C29" s="32">
        <f>SUM(C24:C28)</f>
        <v>23629598.25</v>
      </c>
      <c r="D29" s="20"/>
    </row>
    <row r="30" spans="2:7" ht="16.5" thickBot="1" x14ac:dyDescent="0.3">
      <c r="B30" s="33" t="s">
        <v>16</v>
      </c>
      <c r="C30" s="34">
        <f>C9+C29</f>
        <v>252951638.58333334</v>
      </c>
      <c r="D30" s="12"/>
    </row>
    <row r="32" spans="2:7" x14ac:dyDescent="0.25">
      <c r="B32" s="13"/>
    </row>
  </sheetData>
  <sheetProtection sheet="1" objects="1" scenarios="1"/>
  <mergeCells count="3">
    <mergeCell ref="B2:C2"/>
    <mergeCell ref="F17:G17"/>
    <mergeCell ref="F2:M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https://www.oregon.gov/oha/HPA/ANALYTICS/HospitalDocuments/FY22-23%20MSF%20Calculation%20Legacy%20Health%20System%20Legacy%20Emanuel%20Med%20Ctr.xlsx</Url>
      <Description>FY22-23 MSF Calculation Legacy Health System Legacy Emanuel Med Ctr.xlsx</Description>
    </URL>
    <Meta_x0020_Keywords xmlns="10bab1ba-c75a-4166-8cdc-bbc3bb77138e" xsi:nil="true"/>
    <Meta_x0020_Description xmlns="10bab1ba-c75a-4166-8cdc-bbc3bb77138e" xsi:nil="true"/>
    <Hospital xmlns="10bab1ba-c75a-4166-8cdc-bbc3bb77138e">Legacy Emanuel Medical Center</Hospital>
    <DocumentType xmlns="10bab1ba-c75a-4166-8cdc-bbc3bb77138e">MSF Calculation</DocumentType>
  </documentManagement>
</p:properties>
</file>

<file path=customXml/itemProps1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8F65F7-C92D-466B-8AE0-A6542E71F05D}"/>
</file>

<file path=customXml/itemProps3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schemas.microsoft.com/office/infopath/2007/PartnerControls"/>
    <ds:schemaRef ds:uri="59da1016-2a1b-4f8a-9768-d7a4932f6f16"/>
    <ds:schemaRef ds:uri="eb1aef87-c49c-4ae6-851e-32e6bcd8ce9a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FY22-23 MSF Calculation Legacy Health System Legacy Emanuel Med Ctr.xlsx</dc:title>
  <dc:creator>Chris Holland</dc:creator>
  <cp:lastModifiedBy>Goetz Tiffany</cp:lastModifiedBy>
  <dcterms:created xsi:type="dcterms:W3CDTF">2021-01-08T22:48:27Z</dcterms:created>
  <dcterms:modified xsi:type="dcterms:W3CDTF">2023-08-03T15:59:00Z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925215f5-828f-4fe0-a372-d36dd1ddd0c5,2;925215f5-828f-4fe0-a372-d36dd1ddd0c5,4;cc355e29-d0b2-4625-b17b-e81e368dee1c,3;cc355e29-d0b2-4625-b17b-e81e368dee1c,5;</vt:lpwstr>
  </property>
</Properties>
</file>