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16 PeaceHealth Health System\"/>
    </mc:Choice>
  </mc:AlternateContent>
  <xr:revisionPtr revIDLastSave="0" documentId="13_ncr:1_{54C57354-3B1C-4183-B833-C305D51AA4AC}" xr6:coauthVersionLast="45" xr6:coauthVersionMax="45" xr10:uidLastSave="{00000000-0000-0000-0000-000000000000}"/>
  <bookViews>
    <workbookView xWindow="-120" yWindow="480" windowWidth="29040" windowHeight="1584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4" i="2"/>
  <c r="C30" i="2" l="1"/>
  <c r="C29" i="2"/>
  <c r="C16" i="2"/>
  <c r="T8" i="1"/>
  <c r="U8" i="1"/>
  <c r="M5" i="2" l="1"/>
  <c r="M6" i="2"/>
  <c r="M7" i="2"/>
  <c r="L5" i="2"/>
  <c r="L6" i="2"/>
  <c r="L7" i="2"/>
  <c r="J5" i="2"/>
  <c r="J6" i="2"/>
  <c r="J7" i="2"/>
  <c r="I5" i="2"/>
  <c r="I6" i="2"/>
  <c r="I7" i="2"/>
  <c r="H5" i="2"/>
  <c r="H6" i="2"/>
  <c r="H7" i="2"/>
  <c r="G5" i="2"/>
  <c r="G6" i="2"/>
  <c r="G7" i="2"/>
  <c r="F5" i="2"/>
  <c r="F6" i="2"/>
  <c r="F7" i="2"/>
  <c r="C25" i="2"/>
  <c r="C26" i="2"/>
  <c r="C27" i="2"/>
  <c r="B25" i="2"/>
  <c r="B26" i="2"/>
  <c r="B27" i="2"/>
  <c r="D19" i="2"/>
  <c r="D20" i="2"/>
  <c r="D21" i="2"/>
  <c r="C19" i="2"/>
  <c r="C20" i="2"/>
  <c r="C21" i="2"/>
  <c r="B19" i="2"/>
  <c r="B20" i="2"/>
  <c r="B21" i="2"/>
  <c r="D12" i="2"/>
  <c r="C12" i="2" s="1"/>
  <c r="D13" i="2"/>
  <c r="C13" i="2" s="1"/>
  <c r="D14" i="2"/>
  <c r="B12" i="2"/>
  <c r="B13" i="2"/>
  <c r="B14" i="2"/>
  <c r="C14" i="2"/>
  <c r="C5" i="2"/>
  <c r="C6" i="2"/>
  <c r="C7" i="2"/>
  <c r="B5" i="2"/>
  <c r="B6" i="2"/>
  <c r="B7" i="2"/>
  <c r="Z4" i="1"/>
  <c r="Z5" i="1"/>
  <c r="Z6" i="1"/>
  <c r="Y4" i="1"/>
  <c r="Y5" i="1"/>
  <c r="Y6" i="1"/>
  <c r="X4" i="1"/>
  <c r="X5" i="1"/>
  <c r="X6" i="1"/>
  <c r="W4" i="1"/>
  <c r="W5" i="1"/>
  <c r="W6" i="1"/>
  <c r="V4" i="1"/>
  <c r="V5" i="1"/>
  <c r="V6" i="1"/>
  <c r="U4" i="1"/>
  <c r="U5" i="1"/>
  <c r="U6" i="1"/>
  <c r="Q4" i="1"/>
  <c r="Q5" i="1"/>
  <c r="Q6" i="1"/>
  <c r="Y3" i="1" l="1"/>
  <c r="X3" i="1"/>
  <c r="W3" i="1"/>
  <c r="V3" i="1"/>
  <c r="U3" i="1"/>
  <c r="Q3" i="1"/>
  <c r="Z3" i="1" l="1"/>
  <c r="H4" i="2"/>
  <c r="I4" i="2"/>
  <c r="J4" i="2"/>
  <c r="G4" i="2"/>
  <c r="F4" i="2"/>
  <c r="B24" i="2"/>
  <c r="B18" i="2"/>
  <c r="B11" i="2"/>
  <c r="B4" i="2"/>
  <c r="C4" i="2"/>
  <c r="D11" i="2" l="1"/>
  <c r="C11" i="2" s="1"/>
  <c r="C9" i="2" l="1"/>
  <c r="C8" i="1" l="1"/>
  <c r="R8" i="1" l="1"/>
  <c r="S8" i="1"/>
  <c r="C18" i="2" l="1"/>
  <c r="D18" i="2" s="1"/>
  <c r="C24" i="2" s="1"/>
  <c r="K8" i="1"/>
  <c r="L8" i="1"/>
  <c r="M8" i="1"/>
  <c r="H8" i="1"/>
  <c r="I8" i="1"/>
  <c r="J8" i="1"/>
  <c r="G8" i="1"/>
  <c r="E8" i="1"/>
  <c r="F8" i="1"/>
  <c r="D8" i="1"/>
  <c r="V8" i="1" s="1"/>
  <c r="X8" i="1" l="1"/>
  <c r="W8" i="1"/>
  <c r="N8" i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<sst xmlns="http://schemas.openxmlformats.org/spreadsheetml/2006/main" count="66" uniqueCount="46">
  <si>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</si>
  <si>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</si>
  <si>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</si>
  <si>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</si>
  <si>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</si>
  <si>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</si>
  <si>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</si>
  <si>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</si>
  <si>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</si>
  <si>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</si>
  <si>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</si>
  <si>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</si>
  <si>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</si>
  <si>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</si>
  <si>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</si>
  <si>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</si>
  <si>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</si>
  <si>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</si>
  <si>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</si>
  <si>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</si>
  <si>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</si>
  <si>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</si>
  <si>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</si>
  <si>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</si>
  <si>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</si>
  <si>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</si>
  <si>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</si>
  <si>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</si>
  <si>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</si>
  <si>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</si>
  <si>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</si>
  <si>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</si>
  <si>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</si>
  <si>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</si>
  <si>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</si>
  <si>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</si>
  <si>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</si>
  <si>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</si>
  <si>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DRG</t>
  </si>
  <si>
    <t>PeaceHealth Cottage Grove Community Hospital</t>
  </si>
  <si>
    <t>PeaceHealth Peace Harbor Medical Center</t>
  </si>
  <si>
    <t>PeaceHealth Sacred Heart Medical Center - Riverbend</t>
  </si>
  <si>
    <t>PeaceHealth Sacred Heart Medical Center - University District</t>
  </si>
  <si>
    <t>Type B</t>
  </si>
  <si>
    <t>4-Year Average*</t>
  </si>
  <si>
    <t>*4-year average is capped at +/- 10%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</si>
</sst>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R1" workbookViewId="0">
      <selection activeCell="V15" sqref="V15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1" t="s">
        <v>0</v>
      </c>
      <c r="B1" s="51"/>
      <c r="C1" s="66" t="s">
        <v>1</v>
      </c>
      <c r="D1" s="67"/>
      <c r="E1" s="67"/>
      <c r="F1" s="67"/>
      <c r="G1" s="68"/>
      <c r="H1" s="60" t="s">
        <v>2</v>
      </c>
      <c r="I1" s="60"/>
      <c r="J1" s="60"/>
      <c r="K1" s="60" t="s">
        <v>3</v>
      </c>
      <c r="L1" s="60"/>
      <c r="M1" s="60"/>
      <c r="N1" s="63" t="s">
        <v>14</v>
      </c>
      <c r="O1" s="64"/>
      <c r="P1" s="65"/>
      <c r="Q1" s="1"/>
      <c r="R1" s="60" t="s">
        <v>10</v>
      </c>
      <c r="S1" s="60"/>
      <c r="T1" s="60"/>
      <c r="U1" s="50"/>
      <c r="V1" s="60" t="s">
        <v>34</v>
      </c>
      <c r="W1" s="60"/>
      <c r="X1" s="60"/>
      <c r="Y1" s="60"/>
      <c r="Z1" s="60"/>
    </row>
    <row r="2" spans="1:26" x14ac:dyDescent="0.25">
      <c r="A2" s="62"/>
      <c r="B2" s="49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0" t="s">
        <v>33</v>
      </c>
      <c r="V2" s="55" t="s">
        <v>24</v>
      </c>
      <c r="W2" s="56" t="s">
        <v>25</v>
      </c>
      <c r="X2" s="56" t="s">
        <v>26</v>
      </c>
      <c r="Y2" s="56" t="s">
        <v>27</v>
      </c>
      <c r="Z2" s="56" t="s">
        <v>28</v>
      </c>
    </row>
    <row r="3" spans="1:26" x14ac:dyDescent="0.25">
      <c r="A3" t="s">
        <v>39</v>
      </c>
      <c r="B3" s="52" t="s">
        <v>43</v>
      </c>
      <c r="C3" s="3">
        <v>28008942</v>
      </c>
      <c r="D3" s="3">
        <v>31447210</v>
      </c>
      <c r="E3" s="3">
        <v>35794076</v>
      </c>
      <c r="F3" s="3">
        <v>45155821</v>
      </c>
      <c r="G3" s="3">
        <v>44295046</v>
      </c>
      <c r="H3" s="3">
        <v>38470242</v>
      </c>
      <c r="I3" s="3">
        <v>45947349</v>
      </c>
      <c r="J3" s="3">
        <v>43810932</v>
      </c>
      <c r="K3" s="3">
        <v>37615286</v>
      </c>
      <c r="L3" s="3">
        <v>36169948</v>
      </c>
      <c r="M3" s="3">
        <v>43228301</v>
      </c>
      <c r="N3" s="6">
        <v>2.1999999999999999E-2</v>
      </c>
      <c r="O3" s="6">
        <v>0.21299999999999999</v>
      </c>
      <c r="P3" s="6">
        <v>1.2999999999999999E-2</v>
      </c>
      <c r="Q3" s="6">
        <f t="shared" ref="Q3:Q6" si="0">AVERAGE(N3:P3)</f>
        <v>8.2666666666666666E-2</v>
      </c>
      <c r="R3" s="3">
        <v>631366</v>
      </c>
      <c r="S3" s="3">
        <v>1199365</v>
      </c>
      <c r="T3" s="3">
        <v>1348696</v>
      </c>
      <c r="U3" s="3">
        <f t="shared" ref="U3:U6" si="1">AVERAGE(R3:T3)</f>
        <v>1059809</v>
      </c>
      <c r="V3" s="6">
        <f t="shared" ref="V3:Y6" si="2">(D3-C3)/C3</f>
        <v>0.12275608268245192</v>
      </c>
      <c r="W3" s="6">
        <f t="shared" si="2"/>
        <v>0.13822739759743391</v>
      </c>
      <c r="X3" s="6">
        <f t="shared" si="2"/>
        <v>0.261544536028811</v>
      </c>
      <c r="Y3" s="6">
        <f t="shared" si="2"/>
        <v>-1.9062326427416745E-2</v>
      </c>
      <c r="Z3" s="57">
        <f t="shared" ref="Z3:Z6" si="3">AVERAGE(V3:Y3)</f>
        <v>0.12586642247032001</v>
      </c>
    </row>
    <row r="4" spans="1:26" x14ac:dyDescent="0.25">
      <c r="A4" t="s">
        <v>40</v>
      </c>
      <c r="B4" s="52" t="s">
        <v>43</v>
      </c>
      <c r="C4" s="3">
        <v>71101425</v>
      </c>
      <c r="D4" s="3">
        <v>68929387</v>
      </c>
      <c r="E4" s="3">
        <v>70806751</v>
      </c>
      <c r="F4" s="3">
        <v>90998255</v>
      </c>
      <c r="G4" s="3">
        <v>84208998</v>
      </c>
      <c r="H4" s="3">
        <v>74065231</v>
      </c>
      <c r="I4" s="3">
        <v>94196972</v>
      </c>
      <c r="J4" s="3">
        <v>92269589</v>
      </c>
      <c r="K4" s="3">
        <v>84538722</v>
      </c>
      <c r="L4" s="3">
        <v>89457336</v>
      </c>
      <c r="M4" s="3">
        <v>92490612</v>
      </c>
      <c r="N4" s="6">
        <v>-0.14099999999999999</v>
      </c>
      <c r="O4" s="6">
        <v>0.05</v>
      </c>
      <c r="P4" s="6">
        <v>-2E-3</v>
      </c>
      <c r="Q4" s="6">
        <f t="shared" si="0"/>
        <v>-3.0999999999999996E-2</v>
      </c>
      <c r="R4" s="3">
        <v>1197649</v>
      </c>
      <c r="S4" s="3">
        <v>2240854</v>
      </c>
      <c r="T4" s="3">
        <v>2442313</v>
      </c>
      <c r="U4" s="3">
        <f t="shared" si="1"/>
        <v>1960272</v>
      </c>
      <c r="V4" s="6">
        <f t="shared" si="2"/>
        <v>-3.0548445407388106E-2</v>
      </c>
      <c r="W4" s="6">
        <f t="shared" si="2"/>
        <v>2.7236046651626249E-2</v>
      </c>
      <c r="X4" s="6">
        <f t="shared" si="2"/>
        <v>0.28516354323332815</v>
      </c>
      <c r="Y4" s="6">
        <f t="shared" si="2"/>
        <v>-7.460865046258304E-2</v>
      </c>
      <c r="Z4" s="57">
        <f t="shared" si="3"/>
        <v>5.1810623503745823E-2</v>
      </c>
    </row>
    <row r="5" spans="1:26" x14ac:dyDescent="0.25">
      <c r="A5" t="s">
        <v>41</v>
      </c>
      <c r="B5" s="52" t="s">
        <v>38</v>
      </c>
      <c r="C5" s="3">
        <v>608178486</v>
      </c>
      <c r="D5" s="3">
        <v>648223262</v>
      </c>
      <c r="E5" s="3">
        <v>690548902</v>
      </c>
      <c r="F5" s="3">
        <v>741832154</v>
      </c>
      <c r="G5" s="3">
        <v>715281006</v>
      </c>
      <c r="H5" s="3">
        <v>701673477</v>
      </c>
      <c r="I5" s="3">
        <v>746057576</v>
      </c>
      <c r="J5" s="3">
        <v>743019647</v>
      </c>
      <c r="K5" s="3">
        <v>611223195</v>
      </c>
      <c r="L5" s="3">
        <v>669392553</v>
      </c>
      <c r="M5" s="3">
        <v>671823588</v>
      </c>
      <c r="N5" s="6">
        <v>0.129</v>
      </c>
      <c r="O5" s="6">
        <v>0.10299999999999999</v>
      </c>
      <c r="P5" s="6">
        <v>9.6000000000000002E-2</v>
      </c>
      <c r="Q5" s="6">
        <f t="shared" si="0"/>
        <v>0.10933333333333332</v>
      </c>
      <c r="R5" s="3">
        <v>57079735</v>
      </c>
      <c r="S5" s="3">
        <v>80805949</v>
      </c>
      <c r="T5" s="3">
        <v>79731508</v>
      </c>
      <c r="U5" s="3">
        <f t="shared" si="1"/>
        <v>72539064</v>
      </c>
      <c r="V5" s="6">
        <f t="shared" si="2"/>
        <v>6.5843789153699192E-2</v>
      </c>
      <c r="W5" s="6">
        <f t="shared" si="2"/>
        <v>6.5294848983682416E-2</v>
      </c>
      <c r="X5" s="6">
        <f t="shared" si="2"/>
        <v>7.4264475479536712E-2</v>
      </c>
      <c r="Y5" s="6">
        <f t="shared" si="2"/>
        <v>-3.5791314594325337E-2</v>
      </c>
      <c r="Z5" s="57">
        <f t="shared" si="3"/>
        <v>4.2402949755648248E-2</v>
      </c>
    </row>
    <row r="6" spans="1:26" x14ac:dyDescent="0.25">
      <c r="A6" t="s">
        <v>42</v>
      </c>
      <c r="B6" s="52" t="s">
        <v>38</v>
      </c>
      <c r="C6" s="3">
        <v>104816689</v>
      </c>
      <c r="D6" s="3">
        <v>110057777</v>
      </c>
      <c r="E6" s="3">
        <v>111583222</v>
      </c>
      <c r="F6" s="3">
        <v>94834922</v>
      </c>
      <c r="G6" s="3">
        <v>93579534</v>
      </c>
      <c r="H6" s="3">
        <v>114086374</v>
      </c>
      <c r="I6" s="3">
        <v>96926860</v>
      </c>
      <c r="J6" s="3">
        <v>100490249</v>
      </c>
      <c r="K6" s="3">
        <v>124764690</v>
      </c>
      <c r="L6" s="3">
        <v>119727624</v>
      </c>
      <c r="M6" s="3">
        <v>132954052</v>
      </c>
      <c r="N6" s="6">
        <v>-9.4E-2</v>
      </c>
      <c r="O6" s="6">
        <v>-0.23499999999999999</v>
      </c>
      <c r="P6" s="6">
        <v>-0.32300000000000001</v>
      </c>
      <c r="Q6" s="6">
        <f t="shared" si="0"/>
        <v>-0.2173333333333333</v>
      </c>
      <c r="R6" s="3">
        <v>10591791</v>
      </c>
      <c r="S6" s="3">
        <v>16443535</v>
      </c>
      <c r="T6" s="3">
        <v>17288391</v>
      </c>
      <c r="U6" s="3">
        <f t="shared" si="1"/>
        <v>14774572.333333334</v>
      </c>
      <c r="V6" s="6">
        <f t="shared" si="2"/>
        <v>5.0002418985014875E-2</v>
      </c>
      <c r="W6" s="6">
        <f t="shared" si="2"/>
        <v>1.3860401705187994E-2</v>
      </c>
      <c r="X6" s="6">
        <f t="shared" si="2"/>
        <v>-0.15009693840889449</v>
      </c>
      <c r="Y6" s="6">
        <f t="shared" si="2"/>
        <v>-1.3237613038791765E-2</v>
      </c>
      <c r="Z6" s="57">
        <f t="shared" si="3"/>
        <v>-2.4867932689370847E-2</v>
      </c>
    </row>
    <row r="7" spans="1:26" x14ac:dyDescent="0.25">
      <c r="B7" s="5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57"/>
    </row>
    <row r="8" spans="1:26" x14ac:dyDescent="0.25">
      <c r="A8" s="4" t="s">
        <v>9</v>
      </c>
      <c r="B8" s="4"/>
      <c r="C8" s="3">
        <f>SUM(C3:C7)</f>
        <v>812105542</v>
      </c>
      <c r="D8" s="5">
        <f>SUM(D3:D7)</f>
        <v>858657636</v>
      </c>
      <c r="E8" s="5">
        <f t="shared" ref="E8:G8" si="4">SUM(E3:E7)</f>
        <v>908732951</v>
      </c>
      <c r="F8" s="5">
        <f t="shared" si="4"/>
        <v>972821152</v>
      </c>
      <c r="G8" s="5">
        <f t="shared" si="4"/>
        <v>937364584</v>
      </c>
      <c r="H8" s="5">
        <f t="shared" ref="H8" si="5">SUM(H3:H7)</f>
        <v>928295324</v>
      </c>
      <c r="I8" s="5">
        <f t="shared" ref="I8" si="6">SUM(I3:I7)</f>
        <v>983128757</v>
      </c>
      <c r="J8" s="5">
        <f t="shared" ref="J8" si="7">SUM(J3:J7)</f>
        <v>979590417</v>
      </c>
      <c r="K8" s="5">
        <f t="shared" ref="K8" si="8">SUM(K3:K7)</f>
        <v>858141893</v>
      </c>
      <c r="L8" s="5">
        <f t="shared" ref="L8" si="9">SUM(L3:L7)</f>
        <v>914747461</v>
      </c>
      <c r="M8" s="5">
        <f t="shared" ref="M8" si="10">SUM(M3:M7)</f>
        <v>940496553</v>
      </c>
      <c r="N8" s="6">
        <f t="shared" ref="N8" si="11">(H8-K8)/H8</f>
        <v>7.5572319698553173E-2</v>
      </c>
      <c r="O8" s="6">
        <f t="shared" ref="O8" si="12">(I8-L8)/I8</f>
        <v>6.9554771450958591E-2</v>
      </c>
      <c r="P8" s="6">
        <f t="shared" ref="P8" si="13">(J8-M8)/J8</f>
        <v>3.990837733971013E-2</v>
      </c>
      <c r="Q8" s="6">
        <f t="shared" ref="Q8" si="14">AVERAGE(N8:P8)</f>
        <v>6.1678489496407307E-2</v>
      </c>
      <c r="R8" s="3">
        <f t="shared" ref="R8" si="15">SUM(R3:R7)</f>
        <v>69500541</v>
      </c>
      <c r="S8" s="3">
        <f t="shared" ref="S8" si="16">SUM(S3:S7)</f>
        <v>100689703</v>
      </c>
      <c r="T8" s="3">
        <f>SUM(T3:T7)</f>
        <v>100810908</v>
      </c>
      <c r="U8" s="3">
        <f>AVERAGE(R8:T8)</f>
        <v>90333717.333333328</v>
      </c>
      <c r="V8" s="6">
        <f t="shared" ref="V8" si="17">(D8-C8)/C8</f>
        <v>5.7322714342466587E-2</v>
      </c>
      <c r="W8" s="6">
        <f t="shared" ref="W8" si="18">(E8-D8)/D8</f>
        <v>5.8318138569491508E-2</v>
      </c>
      <c r="X8" s="6">
        <f t="shared" ref="X8" si="19">(F8-E8)/E8</f>
        <v>7.0524790511310512E-2</v>
      </c>
      <c r="Y8" s="6">
        <f t="shared" ref="Y8" si="20">(G8-F8)/F8</f>
        <v>-3.6447159816689514E-2</v>
      </c>
      <c r="Z8" s="57">
        <f t="shared" ref="Z8" si="21">AVERAGE(V8:Y8)</f>
        <v>3.742962090164477E-2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:Q6" formulaRange="1"/>
    <ignoredError sqref="P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E1" workbookViewId="0">
      <selection activeCell="I19" sqref="I19"/>
    </sheetView>
  </sheetViews>
  <sheetFormatPr defaultRowHeight="15" x14ac:dyDescent="0.25"/>
  <cols>
    <col min="2" max="2" width="56.4257812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69" t="s">
        <v>11</v>
      </c>
      <c r="C2" s="70"/>
      <c r="D2" s="7"/>
      <c r="F2" s="72" t="s">
        <v>16</v>
      </c>
      <c r="G2" s="73"/>
      <c r="H2" s="73"/>
      <c r="I2" s="73"/>
      <c r="J2" s="73"/>
      <c r="K2" s="73"/>
      <c r="L2" s="73"/>
      <c r="M2" s="74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5" t="s">
        <v>44</v>
      </c>
      <c r="L3" s="45" t="s">
        <v>29</v>
      </c>
      <c r="M3" s="46" t="s">
        <v>30</v>
      </c>
    </row>
    <row r="4" spans="2:13" x14ac:dyDescent="0.25">
      <c r="B4" s="8" t="str">
        <f>Data!A3</f>
        <v>PeaceHealth Cottage Grove Community Hospital</v>
      </c>
      <c r="C4" s="22">
        <f>Data!U3</f>
        <v>1059809</v>
      </c>
      <c r="D4" s="21"/>
      <c r="F4" s="8" t="str">
        <f>Data!A3</f>
        <v>PeaceHealth Cottage Grove Community Hospital</v>
      </c>
      <c r="G4" s="39">
        <f>Data!V3</f>
        <v>0.12275608268245192</v>
      </c>
      <c r="H4" s="39">
        <f>Data!W3</f>
        <v>0.13822739759743391</v>
      </c>
      <c r="I4" s="39">
        <f>Data!X3</f>
        <v>0.261544536028811</v>
      </c>
      <c r="J4" s="39">
        <f>Data!Y3</f>
        <v>-1.9062326427416745E-2</v>
      </c>
      <c r="K4" s="39">
        <f>IF(Data!Z3&lt;0.1,Data!Z3, 0.1)</f>
        <v>0.1</v>
      </c>
      <c r="L4" s="22">
        <f>(C4+C24)</f>
        <v>1524906.983</v>
      </c>
      <c r="M4" s="21">
        <f>L4+(L4*K4)</f>
        <v>1677397.6813000001</v>
      </c>
    </row>
    <row r="5" spans="2:13" x14ac:dyDescent="0.25">
      <c r="B5" s="8" t="str">
        <f>Data!A4</f>
        <v>PeaceHealth Peace Harbor Medical Center</v>
      </c>
      <c r="C5" s="22">
        <f>Data!U4</f>
        <v>1960272</v>
      </c>
      <c r="D5" s="21"/>
      <c r="F5" s="8" t="str">
        <f>Data!A4</f>
        <v>PeaceHealth Peace Harbor Medical Center</v>
      </c>
      <c r="G5" s="39">
        <f>Data!V4</f>
        <v>-3.0548445407388106E-2</v>
      </c>
      <c r="H5" s="39">
        <f>Data!W4</f>
        <v>2.7236046651626249E-2</v>
      </c>
      <c r="I5" s="39">
        <f>Data!X4</f>
        <v>0.28516354323332815</v>
      </c>
      <c r="J5" s="39">
        <f>Data!Y4</f>
        <v>-7.460865046258304E-2</v>
      </c>
      <c r="K5" s="39">
        <f>IF(Data!Z4&lt;0.1,Data!Z4, 0.1)</f>
        <v>5.1810623503745823E-2</v>
      </c>
      <c r="L5" s="22">
        <f t="shared" ref="L5:L7" si="0">(C5+C25)</f>
        <v>2591839.4849999999</v>
      </c>
      <c r="M5" s="21">
        <f t="shared" ref="M5:M7" si="1">L5+(L5*K5)</f>
        <v>2726124.3047394771</v>
      </c>
    </row>
    <row r="6" spans="2:13" x14ac:dyDescent="0.25">
      <c r="B6" s="8" t="str">
        <f>Data!A5</f>
        <v>PeaceHealth Sacred Heart Medical Center - Riverbend</v>
      </c>
      <c r="C6" s="22">
        <f>Data!U5</f>
        <v>72539064</v>
      </c>
      <c r="D6" s="21"/>
      <c r="F6" s="8" t="str">
        <f>Data!A5</f>
        <v>PeaceHealth Sacred Heart Medical Center - Riverbend</v>
      </c>
      <c r="G6" s="39">
        <f>Data!V5</f>
        <v>6.5843789153699192E-2</v>
      </c>
      <c r="H6" s="39">
        <f>Data!W5</f>
        <v>6.5294848983682416E-2</v>
      </c>
      <c r="I6" s="39">
        <f>Data!X5</f>
        <v>7.4264475479536712E-2</v>
      </c>
      <c r="J6" s="39">
        <f>Data!Y5</f>
        <v>-3.5791314594325337E-2</v>
      </c>
      <c r="K6" s="39">
        <f>IF(Data!Z5&lt;0.1,Data!Z5, 0.1)</f>
        <v>4.2402949755648248E-2</v>
      </c>
      <c r="L6" s="22">
        <f t="shared" si="0"/>
        <v>83804739.844500005</v>
      </c>
      <c r="M6" s="21">
        <f t="shared" si="1"/>
        <v>87358308.017411515</v>
      </c>
    </row>
    <row r="7" spans="2:13" x14ac:dyDescent="0.25">
      <c r="B7" s="8" t="str">
        <f>Data!A6</f>
        <v>PeaceHealth Sacred Heart Medical Center - University District</v>
      </c>
      <c r="C7" s="22">
        <f>Data!U6</f>
        <v>14774572.333333334</v>
      </c>
      <c r="D7" s="21"/>
      <c r="F7" s="8" t="str">
        <f>Data!A6</f>
        <v>PeaceHealth Sacred Heart Medical Center - University District</v>
      </c>
      <c r="G7" s="39">
        <f>Data!V6</f>
        <v>5.0002418985014875E-2</v>
      </c>
      <c r="H7" s="39">
        <f>Data!W6</f>
        <v>1.3860401705187994E-2</v>
      </c>
      <c r="I7" s="39">
        <f>Data!X6</f>
        <v>-0.15009693840889449</v>
      </c>
      <c r="J7" s="39">
        <f>Data!Y6</f>
        <v>-1.3237613038791765E-2</v>
      </c>
      <c r="K7" s="39">
        <f>IF(Data!Z6&lt;0.1,Data!Z6, 0.1)</f>
        <v>-2.4867932689370847E-2</v>
      </c>
      <c r="L7" s="22">
        <f t="shared" si="0"/>
        <v>15827342.090833334</v>
      </c>
      <c r="M7" s="21">
        <f t="shared" si="1"/>
        <v>15433748.813066844</v>
      </c>
    </row>
    <row r="8" spans="2:13" ht="15.75" thickBot="1" x14ac:dyDescent="0.3">
      <c r="B8" s="8"/>
      <c r="C8" s="22"/>
      <c r="D8" s="21"/>
      <c r="F8" s="43"/>
      <c r="G8" s="44"/>
      <c r="H8" s="44"/>
      <c r="I8" s="44"/>
      <c r="J8" s="44"/>
      <c r="K8" s="44"/>
      <c r="L8" s="47"/>
      <c r="M8" s="48"/>
    </row>
    <row r="9" spans="2:13" ht="16.5" thickBot="1" x14ac:dyDescent="0.3">
      <c r="B9" s="15" t="s">
        <v>18</v>
      </c>
      <c r="C9" s="30">
        <f>SUM(C4:C8)</f>
        <v>90333717.333333328</v>
      </c>
      <c r="D9" s="19"/>
      <c r="F9" s="40" t="s">
        <v>16</v>
      </c>
      <c r="G9" s="75">
        <f>SUM(M4:M8)</f>
        <v>107195578.81651783</v>
      </c>
      <c r="H9" s="41"/>
      <c r="I9" s="41"/>
      <c r="J9" s="41"/>
      <c r="K9" s="16"/>
    </row>
    <row r="10" spans="2:13" ht="15.75" x14ac:dyDescent="0.25">
      <c r="B10" s="17" t="s">
        <v>13</v>
      </c>
      <c r="C10" s="58" t="s">
        <v>35</v>
      </c>
      <c r="D10" s="54" t="s">
        <v>32</v>
      </c>
      <c r="F10" s="59" t="s">
        <v>45</v>
      </c>
      <c r="G10" s="41"/>
      <c r="H10" s="42"/>
      <c r="I10" s="42"/>
      <c r="J10" s="42"/>
    </row>
    <row r="11" spans="2:13" x14ac:dyDescent="0.25">
      <c r="B11" s="8" t="str">
        <f>Data!A3</f>
        <v>PeaceHealth Cottage Grove Community Hospital</v>
      </c>
      <c r="C11" s="22">
        <f>Data!G3*D11</f>
        <v>442950.46</v>
      </c>
      <c r="D11" s="53">
        <f>IF(Data!B3="DRG",0.015,0.01)</f>
        <v>0.01</v>
      </c>
    </row>
    <row r="12" spans="2:13" x14ac:dyDescent="0.25">
      <c r="B12" s="8" t="str">
        <f>Data!A4</f>
        <v>PeaceHealth Peace Harbor Medical Center</v>
      </c>
      <c r="C12" s="22">
        <f>Data!G4*D12</f>
        <v>842089.98</v>
      </c>
      <c r="D12" s="53">
        <f>IF(Data!B4="DRG",0.015,0.01)</f>
        <v>0.01</v>
      </c>
    </row>
    <row r="13" spans="2:13" x14ac:dyDescent="0.25">
      <c r="B13" s="8" t="str">
        <f>Data!A5</f>
        <v>PeaceHealth Sacred Heart Medical Center - Riverbend</v>
      </c>
      <c r="C13" s="22">
        <f>Data!G5*D13</f>
        <v>10729215.09</v>
      </c>
      <c r="D13" s="53">
        <f>IF(Data!B5="DRG",0.015,0.01)</f>
        <v>1.4999999999999999E-2</v>
      </c>
    </row>
    <row r="14" spans="2:13" x14ac:dyDescent="0.25">
      <c r="B14" s="8" t="str">
        <f>Data!A6</f>
        <v>PeaceHealth Sacred Heart Medical Center - University District</v>
      </c>
      <c r="C14" s="22">
        <f>Data!G6*D14</f>
        <v>1403693.01</v>
      </c>
      <c r="D14" s="53">
        <f>IF(Data!B6="DRG",0.015,0.01)</f>
        <v>1.4999999999999999E-2</v>
      </c>
    </row>
    <row r="15" spans="2:13" x14ac:dyDescent="0.25">
      <c r="B15" s="8"/>
      <c r="C15" s="22"/>
      <c r="D15" s="53"/>
    </row>
    <row r="16" spans="2:13" ht="15.75" x14ac:dyDescent="0.25">
      <c r="B16" s="8" t="s">
        <v>19</v>
      </c>
      <c r="C16" s="23">
        <f>SUM(C11:C15)</f>
        <v>13417948.539999999</v>
      </c>
      <c r="D16" s="10"/>
    </row>
    <row r="17" spans="2:7" ht="15" customHeight="1" x14ac:dyDescent="0.25">
      <c r="B17" s="17" t="s">
        <v>15</v>
      </c>
      <c r="C17" s="58" t="s">
        <v>36</v>
      </c>
      <c r="D17" s="26" t="s">
        <v>21</v>
      </c>
      <c r="F17" s="71"/>
      <c r="G17" s="71"/>
    </row>
    <row r="18" spans="2:7" x14ac:dyDescent="0.25">
      <c r="B18" s="8" t="str">
        <f>Data!A3</f>
        <v>PeaceHealth Cottage Grove Community Hospital</v>
      </c>
      <c r="C18" s="24">
        <f>Data!Q3</f>
        <v>8.2666666666666666E-2</v>
      </c>
      <c r="D18" s="27">
        <f>IF(C18&lt;-0.02,0.75,IF(C18&lt;0,0.8,IF(C18&lt;0.03,0.9,IF(C18&lt;0.06,1,1.05))))</f>
        <v>1.05</v>
      </c>
    </row>
    <row r="19" spans="2:7" x14ac:dyDescent="0.25">
      <c r="B19" s="8" t="str">
        <f>Data!A4</f>
        <v>PeaceHealth Peace Harbor Medical Center</v>
      </c>
      <c r="C19" s="24">
        <f>Data!Q4</f>
        <v>-3.0999999999999996E-2</v>
      </c>
      <c r="D19" s="27">
        <f t="shared" ref="D19:D21" si="2">IF(C19&lt;-0.02,0.75,IF(C19&lt;0,0.8,IF(C19&lt;0.03,0.9,IF(C19&lt;0.06,1,1.05))))</f>
        <v>0.75</v>
      </c>
    </row>
    <row r="20" spans="2:7" x14ac:dyDescent="0.25">
      <c r="B20" s="8" t="str">
        <f>Data!A5</f>
        <v>PeaceHealth Sacred Heart Medical Center - Riverbend</v>
      </c>
      <c r="C20" s="24">
        <f>Data!Q5</f>
        <v>0.10933333333333332</v>
      </c>
      <c r="D20" s="27">
        <f t="shared" si="2"/>
        <v>1.05</v>
      </c>
    </row>
    <row r="21" spans="2:7" x14ac:dyDescent="0.25">
      <c r="B21" s="8" t="str">
        <f>Data!A6</f>
        <v>PeaceHealth Sacred Heart Medical Center - University District</v>
      </c>
      <c r="C21" s="24">
        <f>Data!Q6</f>
        <v>-0.2173333333333333</v>
      </c>
      <c r="D21" s="27">
        <f t="shared" si="2"/>
        <v>0.75</v>
      </c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PeaceHealth Cottage Grove Community Hospital</v>
      </c>
      <c r="C24" s="23">
        <f>C11*D18</f>
        <v>465097.98300000007</v>
      </c>
      <c r="D24" s="11"/>
    </row>
    <row r="25" spans="2:7" ht="15.75" x14ac:dyDescent="0.25">
      <c r="B25" s="8" t="str">
        <f>Data!A4</f>
        <v>PeaceHealth Peace Harbor Medical Center</v>
      </c>
      <c r="C25" s="23">
        <f t="shared" ref="C25:C27" si="3">C12*D19</f>
        <v>631567.48499999999</v>
      </c>
      <c r="D25" s="9"/>
    </row>
    <row r="26" spans="2:7" ht="15.75" x14ac:dyDescent="0.25">
      <c r="B26" s="8" t="str">
        <f>Data!A5</f>
        <v>PeaceHealth Sacred Heart Medical Center - Riverbend</v>
      </c>
      <c r="C26" s="23">
        <f t="shared" si="3"/>
        <v>11265675.8445</v>
      </c>
      <c r="D26" s="9"/>
    </row>
    <row r="27" spans="2:7" ht="15.75" x14ac:dyDescent="0.25">
      <c r="B27" s="8" t="str">
        <f>Data!A6</f>
        <v>PeaceHealth Sacred Heart Medical Center - University District</v>
      </c>
      <c r="C27" s="23">
        <f t="shared" si="3"/>
        <v>1052769.7575000001</v>
      </c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13415111.07</v>
      </c>
      <c r="D29" s="20"/>
    </row>
    <row r="30" spans="2:7" ht="16.5" thickBot="1" x14ac:dyDescent="0.3">
      <c r="B30" s="33" t="s">
        <v>11</v>
      </c>
      <c r="C30" s="34">
        <f>C9+C29</f>
        <v>103748828.40333334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https://www.oregon.gov/oha/HPA/ANALYTICS/HospitalDocuments/FY22-23%20MSF%20Calculation%20PeaceHealth%20System%20PeaceHealth%20Peace%20Harbor%20Med%20Ctr.xlsx</Url>
      <Description>FY22-23 MSF Calculation PeaceHealth System PeaceHealth Peace Harbor Med Ctr.xlsx</Description>
    </URL>
    <Meta_x0020_Keywords xmlns="10bab1ba-c75a-4166-8cdc-bbc3bb77138e" xsi:nil="true"/>
    <Meta_x0020_Description xmlns="10bab1ba-c75a-4166-8cdc-bbc3bb77138e" xsi:nil="true"/>
    <Hospital xmlns="10bab1ba-c75a-4166-8cdc-bbc3bb77138e">PeaceHealth Peace Harbor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6C40728C-7F41-426A-8BFF-87D8EAC4330B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PeaceHealth System PeaceHealth Peace Harbor Med Ctr.xlsx</dc:title>
  <dc:creator>Chris Holland</dc:creator>
  <cp:lastModifiedBy>Chris Holland</cp:lastModifiedBy>
  <dcterms:created xsi:type="dcterms:W3CDTF">2021-01-08T22:48:27Z</dcterms:created>
  <dcterms:modified xsi:type="dcterms:W3CDTF">2021-04-21T15:49:46Z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cc355e29-d0b2-4625-b17b-e81e368dee1c,4;cc355e29-d0b2-4625-b17b-e81e368dee1c,7;cc355e29-d0b2-4625-b17b-e81e368dee1c,9;cc355e29-d0b2-4625-b17b-e81e368dee1c,11;</vt:lpwstr>
  </property>
</Properties>
</file>