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4 Salem Health System\"/>
    </mc:Choice>
  </mc:AlternateContent>
  <xr:revisionPtr revIDLastSave="0" documentId="13_ncr:1_{B35E4BAB-E52D-47AE-989C-1C5A5495F8CE}" xr6:coauthVersionLast="45" xr6:coauthVersionMax="45" xr10:uidLastSave="{00000000-0000-0000-0000-000000000000}"/>
  <bookViews>
    <workbookView xWindow="14400" yWindow="5535" windowWidth="14400" windowHeight="1066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C25" i="2"/>
  <c r="C24" i="2"/>
  <c r="C16" i="2"/>
  <c r="T8" i="1"/>
  <c r="S8" i="1"/>
  <c r="R8" i="1"/>
  <c r="U4" i="1"/>
  <c r="Q3" i="1"/>
  <c r="Q4" i="1"/>
  <c r="U8" i="1" l="1"/>
  <c r="K5" i="2"/>
  <c r="J5" i="2"/>
  <c r="I5" i="2"/>
  <c r="H5" i="2"/>
  <c r="G5" i="2"/>
  <c r="F5" i="2"/>
  <c r="B25" i="2"/>
  <c r="C19" i="2"/>
  <c r="D19" i="2" s="1"/>
  <c r="B19" i="2"/>
  <c r="D12" i="2"/>
  <c r="C12" i="2"/>
  <c r="B12" i="2"/>
  <c r="C5" i="2"/>
  <c r="B5" i="2"/>
  <c r="Z4" i="1"/>
  <c r="Y4" i="1"/>
  <c r="X4" i="1"/>
  <c r="W4" i="1"/>
  <c r="V4" i="1"/>
  <c r="L5" i="2" l="1"/>
  <c r="M5" i="2" s="1"/>
  <c r="Y3" i="1"/>
  <c r="X3" i="1"/>
  <c r="W3" i="1"/>
  <c r="V3" i="1"/>
  <c r="U3" i="1"/>
  <c r="Z3" i="1" l="1"/>
  <c r="K4" i="2"/>
  <c r="H4" i="2"/>
  <c r="I4" i="2"/>
  <c r="J4" i="2"/>
  <c r="G4" i="2"/>
  <c r="F4" i="2"/>
  <c r="B24" i="2"/>
  <c r="B18" i="2"/>
  <c r="B11" i="2"/>
  <c r="B4" i="2"/>
  <c r="C4" i="2"/>
  <c r="D11" i="2" l="1"/>
  <c r="C11" i="2" s="1"/>
  <c r="C9" i="2" l="1"/>
  <c r="C30" i="2" s="1"/>
  <c r="C8" i="1" l="1"/>
  <c r="C18" i="2" l="1"/>
  <c r="D18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<sst xmlns="http://schemas.openxmlformats.org/spreadsheetml/2006/main" count="61" uniqueCount="42">
  <si>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</si>
  <si>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</si>
  <si>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</si>
  <si>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</si>
  <si>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</si>
  <si>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</si>
  <si>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</si>
  <si>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</si>
  <si>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</si>
  <si>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</si>
  <si>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</si>
  <si>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</si>
  <si>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</si>
  <si>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</si>
  <si>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</si>
  <si>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</si>
  <si>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</si>
  <si>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</si>
  <si>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</si>
  <si>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</si>
  <si>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</si>
  <si>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</si>
  <si>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</si>
  <si>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</si>
  <si>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</si>
  <si>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</si>
  <si>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</si>
  <si>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</si>
  <si>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</si>
  <si>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</si>
  <si>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</si>
  <si>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</si>
  <si>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</si>
  <si>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</si>
  <si>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</si>
  <si>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</si>
  <si>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</si>
  <si>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</si>
  <si>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</si>
  <si>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Salem Hospital</t>
  </si>
  <si>
    <t>Salem Health West Valley Hospital</t>
  </si>
  <si>
    <t>Type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</si>
</sst>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abSelected="1" workbookViewId="0">
      <selection activeCell="U4" sqref="U4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39</v>
      </c>
      <c r="B3" s="55" t="s">
        <v>38</v>
      </c>
      <c r="C3" s="3">
        <v>653402134</v>
      </c>
      <c r="D3" s="3">
        <v>690271777</v>
      </c>
      <c r="E3" s="3">
        <v>727953334</v>
      </c>
      <c r="F3" s="3">
        <v>771839047</v>
      </c>
      <c r="G3" s="3">
        <v>767322201</v>
      </c>
      <c r="H3" s="3">
        <v>773166892</v>
      </c>
      <c r="I3" s="3">
        <v>820087607</v>
      </c>
      <c r="J3" s="3">
        <v>829223568</v>
      </c>
      <c r="K3" s="3">
        <v>721754054</v>
      </c>
      <c r="L3" s="3">
        <v>770618572</v>
      </c>
      <c r="M3" s="3">
        <v>793349006</v>
      </c>
      <c r="N3" s="6">
        <v>6.6000000000000003E-2</v>
      </c>
      <c r="O3" s="6">
        <v>0.06</v>
      </c>
      <c r="P3" s="6">
        <v>4.2999999999999997E-2</v>
      </c>
      <c r="Q3" s="6">
        <f>AVERAGE(N3:P3)</f>
        <v>5.6333333333333326E-2</v>
      </c>
      <c r="R3" s="3">
        <v>63039503</v>
      </c>
      <c r="S3" s="3">
        <v>74201909</v>
      </c>
      <c r="T3" s="3">
        <v>90923212</v>
      </c>
      <c r="U3" s="3">
        <f t="shared" ref="U3" si="0">AVERAGE(R3:T3)</f>
        <v>76054874.666666672</v>
      </c>
      <c r="V3" s="6">
        <f t="shared" ref="V3:Y4" si="1">(D3-C3)/C3</f>
        <v>5.6427184855199757E-2</v>
      </c>
      <c r="W3" s="6">
        <f t="shared" si="1"/>
        <v>5.4589450496974327E-2</v>
      </c>
      <c r="X3" s="6">
        <f t="shared" si="1"/>
        <v>6.0286437262199559E-2</v>
      </c>
      <c r="Y3" s="6">
        <f t="shared" si="1"/>
        <v>-5.8520568731993683E-3</v>
      </c>
      <c r="Z3" s="60">
        <f t="shared" ref="Z3:Z4" si="2">AVERAGE(V3:Y3)</f>
        <v>4.1362753935293567E-2</v>
      </c>
    </row>
    <row r="4" spans="1:26" x14ac:dyDescent="0.25">
      <c r="A4" t="s">
        <v>40</v>
      </c>
      <c r="B4" s="55" t="s">
        <v>41</v>
      </c>
      <c r="C4" s="3">
        <v>26522160</v>
      </c>
      <c r="D4" s="3">
        <v>27179718</v>
      </c>
      <c r="E4" s="3">
        <v>28501966</v>
      </c>
      <c r="F4" s="3">
        <v>30361299</v>
      </c>
      <c r="G4" s="3">
        <v>36020707</v>
      </c>
      <c r="H4" s="3">
        <v>29042135</v>
      </c>
      <c r="I4" s="3">
        <v>30898136</v>
      </c>
      <c r="J4" s="3">
        <v>37024578</v>
      </c>
      <c r="K4" s="3">
        <v>26230944</v>
      </c>
      <c r="L4" s="3">
        <v>28932757</v>
      </c>
      <c r="M4" s="3">
        <v>30684506</v>
      </c>
      <c r="N4" s="6">
        <v>9.7000000000000003E-2</v>
      </c>
      <c r="O4" s="6">
        <v>6.4000000000000001E-2</v>
      </c>
      <c r="P4" s="6">
        <v>0.17100000000000001</v>
      </c>
      <c r="Q4" s="6">
        <f>AVERAGE(N4:P4)</f>
        <v>0.11066666666666668</v>
      </c>
      <c r="R4" s="3">
        <v>3702492</v>
      </c>
      <c r="S4" s="3">
        <v>4695975</v>
      </c>
      <c r="T4" s="3">
        <v>2888882</v>
      </c>
      <c r="U4" s="3">
        <f>AVERAGE(R4:T4)</f>
        <v>3762449.6666666665</v>
      </c>
      <c r="V4" s="6">
        <f t="shared" si="1"/>
        <v>2.4792777058882082E-2</v>
      </c>
      <c r="W4" s="6">
        <f t="shared" si="1"/>
        <v>4.8648334026129336E-2</v>
      </c>
      <c r="X4" s="6">
        <f t="shared" si="1"/>
        <v>6.5235254297896506E-2</v>
      </c>
      <c r="Y4" s="6">
        <f t="shared" si="1"/>
        <v>0.18640203767302579</v>
      </c>
      <c r="Z4" s="60">
        <f t="shared" si="2"/>
        <v>8.1269600763983429E-2</v>
      </c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679924294</v>
      </c>
      <c r="D8" s="5">
        <f>SUM(D3:D7)</f>
        <v>717451495</v>
      </c>
      <c r="E8" s="5">
        <f t="shared" ref="E8:G8" si="3">SUM(E3:E7)</f>
        <v>756455300</v>
      </c>
      <c r="F8" s="5">
        <f t="shared" si="3"/>
        <v>802200346</v>
      </c>
      <c r="G8" s="5">
        <f t="shared" si="3"/>
        <v>803342908</v>
      </c>
      <c r="H8" s="5">
        <f t="shared" ref="H8" si="4">SUM(H3:H7)</f>
        <v>802209027</v>
      </c>
      <c r="I8" s="5">
        <f t="shared" ref="I8" si="5">SUM(I3:I7)</f>
        <v>850985743</v>
      </c>
      <c r="J8" s="5">
        <f t="shared" ref="J8" si="6">SUM(J3:J7)</f>
        <v>866248146</v>
      </c>
      <c r="K8" s="5">
        <f t="shared" ref="K8" si="7">SUM(K3:K7)</f>
        <v>747984998</v>
      </c>
      <c r="L8" s="5">
        <f t="shared" ref="L8" si="8">SUM(L3:L7)</f>
        <v>799551329</v>
      </c>
      <c r="M8" s="5">
        <f t="shared" ref="M8" si="9">SUM(M3:M7)</f>
        <v>824033512</v>
      </c>
      <c r="N8" s="6">
        <f t="shared" ref="N8" si="10">(H8-K8)/H8</f>
        <v>6.7593391715847648E-2</v>
      </c>
      <c r="O8" s="6">
        <f t="shared" ref="O8" si="11">(I8-L8)/I8</f>
        <v>6.0440982029472144E-2</v>
      </c>
      <c r="P8" s="6">
        <f t="shared" ref="P8" si="12">(J8-M8)/J8</f>
        <v>4.8732726522914833E-2</v>
      </c>
      <c r="Q8" s="6">
        <f t="shared" ref="Q8" si="13">AVERAGE(N8:P8)</f>
        <v>5.8922366756078204E-2</v>
      </c>
      <c r="R8" s="3">
        <f>SUM(R3:R7)</f>
        <v>66741995</v>
      </c>
      <c r="S8" s="3">
        <f>SUM(S3:S7)</f>
        <v>78897884</v>
      </c>
      <c r="T8" s="3">
        <f>SUM(T3:T7)</f>
        <v>93812094</v>
      </c>
      <c r="U8" s="3">
        <f>AVERAGE(R8:T8)</f>
        <v>79817324.333333328</v>
      </c>
      <c r="V8" s="6">
        <f t="shared" ref="V8" si="14">(D8-C8)/C8</f>
        <v>5.5193205083505961E-2</v>
      </c>
      <c r="W8" s="6">
        <f t="shared" ref="W8" si="15">(E8-D8)/D8</f>
        <v>5.4364379016312456E-2</v>
      </c>
      <c r="X8" s="6">
        <f t="shared" ref="X8" si="16">(F8-E8)/E8</f>
        <v>6.0472900381555922E-2</v>
      </c>
      <c r="Y8" s="6">
        <f t="shared" ref="Y8" si="17">(G8-F8)/F8</f>
        <v>1.4242850999717719E-3</v>
      </c>
      <c r="Z8" s="60">
        <f t="shared" ref="Z8" si="18">AVERAGE(V8:Y8)</f>
        <v>4.2863692395336529E-2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:Q4" formulaRange="1"/>
    <ignoredError sqref="P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opLeftCell="E1" workbookViewId="0">
      <selection activeCell="H14" sqref="H1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Salem Hospital</v>
      </c>
      <c r="C4" s="22">
        <f>Data!U3</f>
        <v>76054874.666666672</v>
      </c>
      <c r="D4" s="21"/>
      <c r="F4" s="8" t="str">
        <f>Data!A3</f>
        <v>Salem Hospital</v>
      </c>
      <c r="G4" s="39">
        <f>Data!V3</f>
        <v>5.6427184855199757E-2</v>
      </c>
      <c r="H4" s="39">
        <f>Data!W3</f>
        <v>5.4589450496974327E-2</v>
      </c>
      <c r="I4" s="39">
        <f>Data!X3</f>
        <v>6.0286437262199559E-2</v>
      </c>
      <c r="J4" s="39">
        <f>Data!Y3</f>
        <v>-5.8520568731993683E-3</v>
      </c>
      <c r="K4" s="39">
        <f>Data!Z3</f>
        <v>4.1362753935293567E-2</v>
      </c>
      <c r="L4" s="22">
        <f>(C4+C24)</f>
        <v>87564707.681666672</v>
      </c>
      <c r="M4" s="21">
        <f>L4+(L4*K4)</f>
        <v>91186625.138919368</v>
      </c>
    </row>
    <row r="5" spans="2:13" x14ac:dyDescent="0.25">
      <c r="B5" s="8" t="str">
        <f>Data!A4</f>
        <v>Salem Health West Valley Hospital</v>
      </c>
      <c r="C5" s="22">
        <f>Data!U4</f>
        <v>3762449.6666666665</v>
      </c>
      <c r="D5" s="21"/>
      <c r="F5" s="8" t="str">
        <f>Data!A4</f>
        <v>Salem Health West Valley Hospital</v>
      </c>
      <c r="G5" s="39">
        <f>Data!V4</f>
        <v>2.4792777058882082E-2</v>
      </c>
      <c r="H5" s="39">
        <f>Data!W4</f>
        <v>4.8648334026129336E-2</v>
      </c>
      <c r="I5" s="39">
        <f>Data!X4</f>
        <v>6.5235254297896506E-2</v>
      </c>
      <c r="J5" s="39">
        <f>Data!Y4</f>
        <v>0.18640203767302579</v>
      </c>
      <c r="K5" s="39">
        <f>Data!Z4</f>
        <v>8.1269600763983429E-2</v>
      </c>
      <c r="L5" s="22">
        <f>(C5+C25)</f>
        <v>4140667.0901666665</v>
      </c>
      <c r="M5" s="21">
        <f>L5+(L5*K5)</f>
        <v>4477177.4514810769</v>
      </c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79817324.333333343</v>
      </c>
      <c r="D9" s="19"/>
      <c r="F9" s="40" t="s">
        <v>16</v>
      </c>
      <c r="G9" s="62">
        <f>SUM(M4:M8)</f>
        <v>95663802.590400442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Salem Hospital</v>
      </c>
      <c r="C11" s="22">
        <f>Data!G3*D11</f>
        <v>11509833.014999999</v>
      </c>
      <c r="D11" s="56">
        <f>IF(Data!B3="DRG",0.015,0.01)</f>
        <v>1.4999999999999999E-2</v>
      </c>
    </row>
    <row r="12" spans="2:13" x14ac:dyDescent="0.25">
      <c r="B12" s="8" t="str">
        <f>Data!A4</f>
        <v>Salem Health West Valley Hospital</v>
      </c>
      <c r="C12" s="22">
        <f>Data!G4*D12</f>
        <v>360207.07</v>
      </c>
      <c r="D12" s="56">
        <f>IF(Data!B4="DRG",0.015,0.01)</f>
        <v>0.01</v>
      </c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11870040.084999999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Salem Hospital</v>
      </c>
      <c r="C18" s="24">
        <f>Data!Q3</f>
        <v>5.6333333333333326E-2</v>
      </c>
      <c r="D18" s="27">
        <f>IF(C18&lt;-0.02,0.75,IF(C18&lt;0,0.8,IF(C18&lt;0.03,0.9,IF(C18&lt;0.06,1,1.05))))</f>
        <v>1</v>
      </c>
    </row>
    <row r="19" spans="2:7" x14ac:dyDescent="0.25">
      <c r="B19" s="8" t="str">
        <f>Data!A4</f>
        <v>Salem Health West Valley Hospital</v>
      </c>
      <c r="C19" s="24">
        <f>Data!Q4</f>
        <v>0.11066666666666668</v>
      </c>
      <c r="D19" s="27">
        <f>IF(C19&lt;-0.02,0.75,IF(C19&lt;0,0.8,IF(C19&lt;0.03,0.9,IF(C19&lt;0.06,1,1.05))))</f>
        <v>1.05</v>
      </c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Salem Hospital</v>
      </c>
      <c r="C24" s="23">
        <f>C11*D18</f>
        <v>11509833.014999999</v>
      </c>
      <c r="D24" s="11"/>
    </row>
    <row r="25" spans="2:7" ht="15.75" x14ac:dyDescent="0.25">
      <c r="B25" s="8" t="str">
        <f>Data!A4</f>
        <v>Salem Health West Valley Hospital</v>
      </c>
      <c r="C25" s="23">
        <f>C12*D19</f>
        <v>378217.42350000003</v>
      </c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11888050.438499998</v>
      </c>
      <c r="D29" s="20"/>
    </row>
    <row r="30" spans="2:7" ht="16.5" thickBot="1" x14ac:dyDescent="0.3">
      <c r="B30" s="33" t="s">
        <v>11</v>
      </c>
      <c r="C30" s="34">
        <f>C9+C29</f>
        <v>91705374.771833345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https://www.oregon.gov/oha/HPA/ANALYTICS/HospitalDocuments/FY22-23%20MSF%20Calculation%20Salem%20Health%20System%20Salem%20Health%20West%20Valley.xlsx</Url>
      <Description>FY22-23 MSF Calculation Salem Health System Salem Health West Valley.xlsx</Description>
    </URL>
    <Meta_x0020_Keywords xmlns="10bab1ba-c75a-4166-8cdc-bbc3bb77138e" xsi:nil="true"/>
    <Meta_x0020_Description xmlns="10bab1ba-c75a-4166-8cdc-bbc3bb77138e" xsi:nil="true"/>
    <Hospital xmlns="10bab1ba-c75a-4166-8cdc-bbc3bb77138e">Salem Health West Valley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AD8763-295F-4EC9-8B96-8DF476FFFC02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Salem Health System Salem Health West Valley.xlsx</dc:title>
  <dc:creator>Chris Holland</dc:creator>
  <cp:lastModifiedBy>Chris Holland</cp:lastModifiedBy>
  <dcterms:created xsi:type="dcterms:W3CDTF">2021-01-08T22:48:27Z</dcterms:created>
  <dcterms:modified xsi:type="dcterms:W3CDTF">2021-05-07T15:49:20Z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cc355e29-d0b2-4625-b17b-e81e368dee1c,4;cc355e29-d0b2-4625-b17b-e81e368dee1c,6;cc355e29-d0b2-4625-b17b-e81e368dee1c,8;</vt:lpwstr>
  </property>
</Properties>
</file>