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10 St Anthony Hospital\"/>
    </mc:Choice>
  </mc:AlternateContent>
  <xr:revisionPtr revIDLastSave="0" documentId="13_ncr:1_{1FFF1E7D-45D2-49DA-944C-2EF25755293C}" xr6:coauthVersionLast="45" xr6:coauthVersionMax="45" xr10:uidLastSave="{00000000-0000-0000-0000-000000000000}"/>
  <bookViews>
    <workbookView xWindow="9135" yWindow="3585" windowWidth="2730" windowHeight="7875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11" i="2"/>
  <c r="U3" i="1"/>
  <c r="Q3" i="1"/>
  <c r="Y3" i="1" l="1"/>
  <c r="X3" i="1"/>
  <c r="W3" i="1"/>
  <c r="V3" i="1"/>
  <c r="Z3" i="1" l="1"/>
  <c r="K4" i="2"/>
  <c r="H4" i="2"/>
  <c r="I4" i="2"/>
  <c r="J4" i="2"/>
  <c r="G4" i="2"/>
  <c r="F4" i="2"/>
  <c r="B24" i="2"/>
  <c r="B18" i="2"/>
  <c r="B11" i="2"/>
  <c r="B4" i="2"/>
  <c r="C4" i="2"/>
  <c r="D11" i="2" l="1"/>
  <c r="C16" i="2" l="1"/>
  <c r="C9" i="2" l="1"/>
  <c r="C8" i="1" l="1"/>
  <c r="R8" i="1" l="1"/>
  <c r="S8" i="1"/>
  <c r="T8" i="1"/>
  <c r="U8" i="1" l="1"/>
  <c r="D18" i="2"/>
  <c r="C24" i="2" s="1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C29" i="2"/>
  <c r="C30" i="2" s="1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<sst xmlns="http://schemas.openxmlformats.org/spreadsheetml/2006/main" count="59" uniqueCount="40">
  <si>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</si>
  <si>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</si>
  <si>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</si>
  <si>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</si>
  <si>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</si>
  <si>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</si>
  <si>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</si>
  <si>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</si>
  <si>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</si>
  <si>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</si>
  <si>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</si>
  <si>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</si>
  <si>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</si>
  <si>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</si>
  <si>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</si>
  <si>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</si>
  <si>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</si>
  <si>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</si>
  <si>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</si>
  <si>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</si>
  <si>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</si>
  <si>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</si>
  <si>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</si>
  <si>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</si>
  <si>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</si>
  <si>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</si>
  <si>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</si>
  <si>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</si>
  <si>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</si>
  <si>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</si>
  <si>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</si>
  <si>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</si>
  <si>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</si>
  <si>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</si>
  <si>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</si>
  <si>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</si>
  <si>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</si>
  <si>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</si>
  <si>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St. Anthony Hospital</t>
  </si>
  <si>
    <t>Type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</si>
</sst>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0" fontId="0" fillId="0" borderId="0" xfId="0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C19" sqref="C19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4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3"/>
      <c r="V1" s="63" t="s">
        <v>34</v>
      </c>
      <c r="W1" s="63"/>
      <c r="X1" s="63"/>
      <c r="Y1" s="63"/>
      <c r="Z1" s="63"/>
    </row>
    <row r="2" spans="1:26" x14ac:dyDescent="0.25">
      <c r="A2" s="65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3" t="s">
        <v>33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38</v>
      </c>
      <c r="B3" s="55" t="s">
        <v>39</v>
      </c>
      <c r="C3" s="3">
        <v>65179508</v>
      </c>
      <c r="D3" s="3">
        <v>68524790</v>
      </c>
      <c r="E3" s="3">
        <v>73927000</v>
      </c>
      <c r="F3" s="3">
        <v>80009000</v>
      </c>
      <c r="G3" s="3">
        <v>79473277</v>
      </c>
      <c r="H3" s="3">
        <v>77988000</v>
      </c>
      <c r="I3" s="3">
        <v>82707000</v>
      </c>
      <c r="J3" s="3">
        <v>84331345</v>
      </c>
      <c r="K3" s="3">
        <v>65825000</v>
      </c>
      <c r="L3" s="3">
        <v>70833000</v>
      </c>
      <c r="M3" s="3">
        <v>70276250</v>
      </c>
      <c r="N3" s="6">
        <v>0.156</v>
      </c>
      <c r="O3" s="6">
        <v>0.14399999999999999</v>
      </c>
      <c r="P3" s="6">
        <v>0.16700000000000001</v>
      </c>
      <c r="Q3" s="6">
        <f>AVERAGE(N3:P3)</f>
        <v>0.15566666666666665</v>
      </c>
      <c r="R3" s="3">
        <v>1263565</v>
      </c>
      <c r="S3" s="3">
        <v>1519448</v>
      </c>
      <c r="T3" s="3">
        <v>1011311</v>
      </c>
      <c r="U3" s="3">
        <f>AVERAGE(R3:T3)</f>
        <v>1264774.6666666667</v>
      </c>
      <c r="V3" s="6">
        <f t="shared" ref="V3:Y3" si="0">(D3-C3)/C3</f>
        <v>5.1324137027852372E-2</v>
      </c>
      <c r="W3" s="6">
        <f t="shared" si="0"/>
        <v>7.8835849040909137E-2</v>
      </c>
      <c r="X3" s="6">
        <f t="shared" si="0"/>
        <v>8.2270347775508276E-2</v>
      </c>
      <c r="Y3" s="6">
        <f t="shared" si="0"/>
        <v>-6.6957842242747687E-3</v>
      </c>
      <c r="Z3" s="60">
        <f t="shared" ref="Z3" si="1">AVERAGE(V3:Y3)</f>
        <v>5.1433637404998754E-2</v>
      </c>
    </row>
    <row r="4" spans="1:26" x14ac:dyDescent="0.25"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60"/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>SUM(C3:C7)</f>
        <v>65179508</v>
      </c>
      <c r="D8" s="5">
        <f>SUM(D3:D7)</f>
        <v>68524790</v>
      </c>
      <c r="E8" s="5">
        <f t="shared" ref="E8:G8" si="2">SUM(E3:E7)</f>
        <v>73927000</v>
      </c>
      <c r="F8" s="5">
        <f t="shared" si="2"/>
        <v>80009000</v>
      </c>
      <c r="G8" s="5">
        <f t="shared" si="2"/>
        <v>79473277</v>
      </c>
      <c r="H8" s="5">
        <f t="shared" ref="H8" si="3">SUM(H3:H7)</f>
        <v>77988000</v>
      </c>
      <c r="I8" s="5">
        <f t="shared" ref="I8" si="4">SUM(I3:I7)</f>
        <v>82707000</v>
      </c>
      <c r="J8" s="5">
        <f t="shared" ref="J8" si="5">SUM(J3:J7)</f>
        <v>84331345</v>
      </c>
      <c r="K8" s="5">
        <f t="shared" ref="K8" si="6">SUM(K3:K7)</f>
        <v>65825000</v>
      </c>
      <c r="L8" s="5">
        <f t="shared" ref="L8" si="7">SUM(L3:L7)</f>
        <v>70833000</v>
      </c>
      <c r="M8" s="5">
        <f t="shared" ref="M8" si="8">SUM(M3:M7)</f>
        <v>70276250</v>
      </c>
      <c r="N8" s="6">
        <f t="shared" ref="N8" si="9">(H8-K8)/H8</f>
        <v>0.15595989126532286</v>
      </c>
      <c r="O8" s="6">
        <f t="shared" ref="O8" si="10">(I8-L8)/I8</f>
        <v>0.14356704994740468</v>
      </c>
      <c r="P8" s="6">
        <f t="shared" ref="P8" si="11">(J8-M8)/J8</f>
        <v>0.16666513501000133</v>
      </c>
      <c r="Q8" s="6">
        <f t="shared" ref="Q8" si="12">AVERAGE(N8:P8)</f>
        <v>0.15539735874090962</v>
      </c>
      <c r="R8" s="3">
        <f t="shared" ref="R8" si="13">SUM(R3:R7)</f>
        <v>1263565</v>
      </c>
      <c r="S8" s="3">
        <f t="shared" ref="S8" si="14">SUM(S3:S7)</f>
        <v>1519448</v>
      </c>
      <c r="T8" s="3">
        <f t="shared" ref="T8" si="15">SUM(T3:T7)</f>
        <v>1011311</v>
      </c>
      <c r="U8" s="3">
        <f t="shared" ref="U8" si="16">AVERAGE(R8:T8)</f>
        <v>1264774.6666666667</v>
      </c>
      <c r="V8" s="6">
        <f t="shared" ref="V8" si="17">(D8-C8)/C8</f>
        <v>5.1324137027852372E-2</v>
      </c>
      <c r="W8" s="6">
        <f t="shared" ref="W8" si="18">(E8-D8)/D8</f>
        <v>7.8835849040909137E-2</v>
      </c>
      <c r="X8" s="6">
        <f t="shared" ref="X8" si="19">(F8-E8)/E8</f>
        <v>8.2270347775508276E-2</v>
      </c>
      <c r="Y8" s="6">
        <f t="shared" ref="Y8" si="20">(G8-F8)/F8</f>
        <v>-6.6957842242747687E-3</v>
      </c>
      <c r="Z8" s="60">
        <f t="shared" ref="Z8" si="21">AVERAGE(V8:Y8)</f>
        <v>5.1433637404998754E-2</v>
      </c>
    </row>
    <row r="9" spans="1:26" x14ac:dyDescent="0.25">
      <c r="Q9" s="16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C1" workbookViewId="0">
      <selection activeCell="I17" sqref="I17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28</v>
      </c>
      <c r="L3" s="46" t="s">
        <v>29</v>
      </c>
      <c r="M3" s="47" t="s">
        <v>30</v>
      </c>
    </row>
    <row r="4" spans="2:13" x14ac:dyDescent="0.25">
      <c r="B4" s="8" t="str">
        <f>Data!A3</f>
        <v>St. Anthony Hospital</v>
      </c>
      <c r="C4" s="22">
        <f>Data!U3</f>
        <v>1264774.6666666667</v>
      </c>
      <c r="D4" s="21"/>
      <c r="F4" s="8" t="str">
        <f>Data!A3</f>
        <v>St. Anthony Hospital</v>
      </c>
      <c r="G4" s="39">
        <f>Data!V3</f>
        <v>5.1324137027852372E-2</v>
      </c>
      <c r="H4" s="39">
        <f>Data!W3</f>
        <v>7.8835849040909137E-2</v>
      </c>
      <c r="I4" s="39">
        <f>Data!X3</f>
        <v>8.2270347775508276E-2</v>
      </c>
      <c r="J4" s="39">
        <f>Data!Y3</f>
        <v>-6.6957842242747687E-3</v>
      </c>
      <c r="K4" s="39">
        <f>Data!Z3</f>
        <v>5.1433637404998754E-2</v>
      </c>
      <c r="L4" s="22">
        <f>(C4+C24)</f>
        <v>2099244.0751666669</v>
      </c>
      <c r="M4" s="21">
        <f>L4+(L4*K4)</f>
        <v>2207215.8337533814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8"/>
      <c r="M5" s="49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1264774.6666666667</v>
      </c>
      <c r="D9" s="19"/>
      <c r="F9" s="40" t="s">
        <v>16</v>
      </c>
      <c r="G9" s="62">
        <f>SUM(M4:M8)</f>
        <v>2207215.8337533814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35</v>
      </c>
      <c r="D10" s="57" t="s">
        <v>32</v>
      </c>
      <c r="F10" s="41"/>
      <c r="G10" s="42"/>
      <c r="H10" s="43"/>
      <c r="I10" s="43"/>
      <c r="J10" s="43"/>
    </row>
    <row r="11" spans="2:13" x14ac:dyDescent="0.25">
      <c r="B11" s="8" t="str">
        <f>Data!A3</f>
        <v>St. Anthony Hospital</v>
      </c>
      <c r="C11" s="22">
        <f>Data!G3*D11</f>
        <v>794732.77</v>
      </c>
      <c r="D11" s="56">
        <f>IF(Data!B3="DRG",0.015,0.01)</f>
        <v>0.01</v>
      </c>
    </row>
    <row r="12" spans="2:13" x14ac:dyDescent="0.25">
      <c r="B12" s="8"/>
      <c r="C12" s="22"/>
      <c r="D12" s="56"/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794732.77</v>
      </c>
      <c r="D16" s="10"/>
    </row>
    <row r="17" spans="2:7" ht="15" customHeight="1" x14ac:dyDescent="0.25">
      <c r="B17" s="17" t="s">
        <v>15</v>
      </c>
      <c r="C17" s="61" t="s">
        <v>36</v>
      </c>
      <c r="D17" s="26" t="s">
        <v>21</v>
      </c>
      <c r="F17" s="74"/>
      <c r="G17" s="74"/>
    </row>
    <row r="18" spans="2:7" x14ac:dyDescent="0.25">
      <c r="B18" s="8" t="str">
        <f>Data!A3</f>
        <v>St. Anthony Hospital</v>
      </c>
      <c r="C18" s="24">
        <f>Data!Q3</f>
        <v>0.15566666666666665</v>
      </c>
      <c r="D18" s="27">
        <f>IF(C18&lt;-0.02,0.75,IF(C18&lt;0,0.8,IF(C18&lt;0.03,0.9,IF(C18&lt;0.06,1,1.05))))</f>
        <v>1.05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St. Anthony Hospital</v>
      </c>
      <c r="C24" s="23">
        <f>C11*D18</f>
        <v>834469.40850000002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834469.40850000002</v>
      </c>
      <c r="D29" s="20"/>
    </row>
    <row r="30" spans="2:7" ht="16.5" thickBot="1" x14ac:dyDescent="0.3">
      <c r="B30" s="33" t="s">
        <v>11</v>
      </c>
      <c r="C30" s="34">
        <f>C9+C29</f>
        <v>2099244.0751666669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https://www.oregon.gov/oha/HPA/ANALYTICS/HospitalDocuments/FY22-23%20MSF%20Calculation%20St.%20Anthony%20Hospital.xlsx.xlsx</Url>
      <Description>FY22-23 MSF Calculation St. Anthony Hospital.xlsx</Description>
    </URL>
    <Meta_x0020_Keywords xmlns="10bab1ba-c75a-4166-8cdc-bbc3bb77138e" xsi:nil="true"/>
    <Meta_x0020_Description xmlns="10bab1ba-c75a-4166-8cdc-bbc3bb77138e" xsi:nil="true"/>
    <Hospital xmlns="10bab1ba-c75a-4166-8cdc-bbc3bb77138e">St. Anthony Hospital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F4BD9C10-9B6A-431B-97C8-77F37B7E96CC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St. Anthony Hospital.xlsx</dc:title>
  <dc:creator>Chris Holland</dc:creator>
  <cp:lastModifiedBy>Chris Holland</cp:lastModifiedBy>
  <dcterms:created xsi:type="dcterms:W3CDTF">2021-01-08T22:48:27Z</dcterms:created>
  <dcterms:modified xsi:type="dcterms:W3CDTF">2021-04-23T15:58:55Z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</vt:lpwstr>
  </property>
</Properties>
</file>