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4 - 25\Group 4\Asante Health System\"/>
    </mc:Choice>
  </mc:AlternateContent>
  <xr:revisionPtr revIDLastSave="0" documentId="8_{6F932A5D-5CCC-48AE-86CF-42B23E748578}" xr6:coauthVersionLast="47" xr6:coauthVersionMax="47" xr10:uidLastSave="{00000000-0000-0000-0000-000000000000}"/>
  <bookViews>
    <workbookView xWindow="405" yWindow="390" windowWidth="25785" windowHeight="15345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2" l="1"/>
  <c r="C13" i="2"/>
  <c r="C11" i="2"/>
  <c r="Z5" i="1"/>
  <c r="Z4" i="1"/>
  <c r="Y5" i="1"/>
  <c r="Y4" i="1"/>
  <c r="V8" i="1"/>
  <c r="U8" i="1"/>
  <c r="S8" i="1"/>
  <c r="T8" i="1"/>
  <c r="R8" i="1"/>
  <c r="Q8" i="1"/>
  <c r="P8" i="1"/>
  <c r="O8" i="1"/>
  <c r="N8" i="1"/>
  <c r="K8" i="1"/>
  <c r="C8" i="1"/>
  <c r="D8" i="1"/>
  <c r="E8" i="1"/>
  <c r="F8" i="1"/>
  <c r="G8" i="1"/>
  <c r="H8" i="1"/>
  <c r="N4" i="1" l="1"/>
  <c r="Q4" i="1" s="1"/>
  <c r="O4" i="1"/>
  <c r="P4" i="1"/>
  <c r="N5" i="1"/>
  <c r="Q5" i="1" s="1"/>
  <c r="O5" i="1"/>
  <c r="P5" i="1"/>
  <c r="N3" i="1"/>
  <c r="P3" i="1"/>
  <c r="Q3" i="1" s="1"/>
  <c r="O3" i="1"/>
  <c r="V4" i="1" l="1"/>
  <c r="W4" i="1"/>
  <c r="X4" i="1"/>
  <c r="V5" i="1"/>
  <c r="W5" i="1"/>
  <c r="X5" i="1"/>
  <c r="Y3" i="1"/>
  <c r="X3" i="1"/>
  <c r="Z3" i="1" s="1"/>
  <c r="W3" i="1"/>
  <c r="V3" i="1"/>
  <c r="U5" i="1"/>
  <c r="U4" i="1"/>
  <c r="U3" i="1"/>
  <c r="C18" i="2"/>
  <c r="F5" i="2" l="1"/>
  <c r="F6" i="2"/>
  <c r="B25" i="2"/>
  <c r="B26" i="2"/>
  <c r="C20" i="2"/>
  <c r="D20" i="2" s="1"/>
  <c r="B19" i="2"/>
  <c r="B20" i="2"/>
  <c r="D12" i="2"/>
  <c r="D13" i="2"/>
  <c r="B12" i="2"/>
  <c r="B13" i="2"/>
  <c r="B5" i="2"/>
  <c r="B6" i="2"/>
  <c r="J5" i="2"/>
  <c r="J6" i="2"/>
  <c r="I5" i="2"/>
  <c r="I6" i="2"/>
  <c r="H5" i="2"/>
  <c r="H6" i="2"/>
  <c r="K5" i="2"/>
  <c r="G6" i="2"/>
  <c r="C19" i="2"/>
  <c r="D19" i="2" s="1"/>
  <c r="C26" i="2" l="1"/>
  <c r="C25" i="2"/>
  <c r="G5" i="2"/>
  <c r="K6" i="2"/>
  <c r="C5" i="2"/>
  <c r="C6" i="2"/>
  <c r="L6" i="2" l="1"/>
  <c r="M6" i="2" s="1"/>
  <c r="L5" i="2"/>
  <c r="M5" i="2" s="1"/>
  <c r="K4" i="2"/>
  <c r="H4" i="2" l="1"/>
  <c r="I4" i="2"/>
  <c r="J4" i="2"/>
  <c r="G4" i="2"/>
  <c r="F4" i="2"/>
  <c r="B24" i="2"/>
  <c r="B18" i="2"/>
  <c r="B11" i="2"/>
  <c r="B4" i="2"/>
  <c r="C4" i="2"/>
  <c r="C9" i="2" s="1"/>
  <c r="D11" i="2" l="1"/>
  <c r="C16" i="2" s="1"/>
  <c r="D18" i="2" l="1"/>
  <c r="C24" i="2" s="1"/>
  <c r="C29" i="2" s="1"/>
  <c r="L8" i="1"/>
  <c r="M8" i="1"/>
  <c r="I8" i="1"/>
  <c r="J8" i="1"/>
  <c r="X8" i="1" l="1"/>
  <c r="Y8" i="1"/>
  <c r="W8" i="1"/>
  <c r="C30" i="2"/>
  <c r="L4" i="2"/>
  <c r="M4" i="2" s="1"/>
  <c r="G9" i="2" s="1"/>
  <c r="Z8" i="1" l="1"/>
</calcChain>
</file>

<file path=xl/sharedStrings.xml><?xml version="1.0" encoding="utf-8"?>
<sst xmlns="http://schemas.openxmlformats.org/spreadsheetml/2006/main" count="64" uniqueCount="45">
  <si>
    <t>Facility</t>
  </si>
  <si>
    <t>Net Patient Revenue</t>
  </si>
  <si>
    <t>Operating Revenue</t>
  </si>
  <si>
    <t>Total Operating Expense</t>
  </si>
  <si>
    <t>FY18</t>
  </si>
  <si>
    <t>F19</t>
  </si>
  <si>
    <t>FY20</t>
  </si>
  <si>
    <t>Group Total</t>
  </si>
  <si>
    <t>Unreimbursed Cost of Care</t>
  </si>
  <si>
    <t>3-year Average of Unreimbursed Care</t>
  </si>
  <si>
    <t>Direct Spending Net Patient Revenue %</t>
  </si>
  <si>
    <t>Operating Margin</t>
  </si>
  <si>
    <t>3-Year Average Operating Margin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</si>
  <si>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</si>
  <si>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</si>
  <si>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</si>
  <si>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</si>
  <si>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</si>
  <si>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</si>
  <si>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</si>
  <si>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</si>
  <si>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</si>
  <si>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</si>
  <si>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</si>
  <si>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</si>
  <si>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</si>
  <si>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</si>
  <si>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</si>
  <si>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3-Year Avg OpMarg</t>
  </si>
  <si>
    <t>Adj Direct Spending</t>
  </si>
  <si>
    <t>DRG</t>
  </si>
  <si>
    <t>4-Year Average*</t>
  </si>
  <si>
    <t>* 4-year average is capped at +/- 10%</t>
  </si>
  <si>
    <t>Asante Ashland Community Hospital</t>
  </si>
  <si>
    <t>Asante Rogue Regional Medical Center</t>
  </si>
  <si>
    <t>Asante Three Rivers Medical Center</t>
  </si>
  <si>
    <t>Type B</t>
  </si>
  <si>
    <t>FY22 NPR</t>
  </si>
  <si>
    <t>FY24 Minimum Spending Floor</t>
  </si>
  <si>
    <t>FY25 Minimum Spending Floor</t>
  </si>
  <si>
    <t>FY20-FY21</t>
  </si>
  <si>
    <t>FY21-FY22</t>
  </si>
  <si>
    <t>FY21</t>
  </si>
  <si>
    <t>FY22</t>
  </si>
  <si>
    <t>F21-FY22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</si>
</sst>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2" fillId="2" borderId="5" xfId="0" applyFont="1" applyFill="1" applyBorder="1" applyAlignment="1">
      <alignment horizontal="center"/>
    </xf>
    <xf numFmtId="166" fontId="5" fillId="4" borderId="1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65" fontId="0" fillId="0" borderId="0" xfId="0" applyNumberFormat="1" applyFill="1"/>
    <xf numFmtId="165" fontId="0" fillId="0" borderId="0" xfId="0" applyNumberForma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24</xdr:row>
      <xdr:rowOff>47625</xdr:rowOff>
    </xdr:from>
    <xdr:to>
      <xdr:col>7</xdr:col>
      <xdr:colOff>1445598</xdr:colOff>
      <xdr:row>30</xdr:row>
      <xdr:rowOff>16039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83B2C0-AB4F-412A-A063-7C4E25BE0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4800600"/>
          <a:ext cx="6989148" cy="1187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workbookViewId="0">
      <selection activeCell="G5" sqref="G5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4" t="s">
        <v>0</v>
      </c>
      <c r="B1" s="52"/>
      <c r="C1" s="69" t="s">
        <v>1</v>
      </c>
      <c r="D1" s="70"/>
      <c r="E1" s="70"/>
      <c r="F1" s="70"/>
      <c r="G1" s="71"/>
      <c r="H1" s="63" t="s">
        <v>2</v>
      </c>
      <c r="I1" s="63"/>
      <c r="J1" s="63"/>
      <c r="K1" s="63" t="s">
        <v>3</v>
      </c>
      <c r="L1" s="63"/>
      <c r="M1" s="63"/>
      <c r="N1" s="66" t="s">
        <v>11</v>
      </c>
      <c r="O1" s="67"/>
      <c r="P1" s="68"/>
      <c r="Q1" s="1"/>
      <c r="R1" s="63" t="s">
        <v>8</v>
      </c>
      <c r="S1" s="63"/>
      <c r="T1" s="63"/>
      <c r="U1" s="51"/>
      <c r="V1" s="63" t="s">
        <v>27</v>
      </c>
      <c r="W1" s="63"/>
      <c r="X1" s="63"/>
      <c r="Y1" s="63"/>
      <c r="Z1" s="63"/>
    </row>
    <row r="2" spans="1:26" x14ac:dyDescent="0.25">
      <c r="A2" s="65"/>
      <c r="B2" s="50" t="s">
        <v>24</v>
      </c>
      <c r="C2" s="2" t="s">
        <v>4</v>
      </c>
      <c r="D2" s="2" t="s">
        <v>5</v>
      </c>
      <c r="E2" s="2" t="s">
        <v>6</v>
      </c>
      <c r="F2" s="61" t="s">
        <v>42</v>
      </c>
      <c r="G2" s="61" t="s">
        <v>43</v>
      </c>
      <c r="H2" s="2" t="s">
        <v>6</v>
      </c>
      <c r="I2" s="61" t="s">
        <v>42</v>
      </c>
      <c r="J2" s="61" t="s">
        <v>43</v>
      </c>
      <c r="K2" s="2" t="s">
        <v>6</v>
      </c>
      <c r="L2" s="61" t="s">
        <v>42</v>
      </c>
      <c r="M2" s="61" t="s">
        <v>43</v>
      </c>
      <c r="N2" s="2" t="s">
        <v>6</v>
      </c>
      <c r="O2" s="61" t="s">
        <v>42</v>
      </c>
      <c r="P2" s="61" t="s">
        <v>43</v>
      </c>
      <c r="Q2" s="2" t="s">
        <v>26</v>
      </c>
      <c r="R2" s="2" t="s">
        <v>6</v>
      </c>
      <c r="S2" s="61" t="s">
        <v>42</v>
      </c>
      <c r="T2" s="61" t="s">
        <v>43</v>
      </c>
      <c r="U2" s="51" t="s">
        <v>26</v>
      </c>
      <c r="V2" s="56" t="s">
        <v>19</v>
      </c>
      <c r="W2" s="57" t="s">
        <v>20</v>
      </c>
      <c r="X2" s="57" t="s">
        <v>40</v>
      </c>
      <c r="Y2" s="57" t="s">
        <v>44</v>
      </c>
      <c r="Z2" s="57" t="s">
        <v>21</v>
      </c>
    </row>
    <row r="3" spans="1:26" s="79" customFormat="1" x14ac:dyDescent="0.25">
      <c r="A3" s="79" t="s">
        <v>33</v>
      </c>
      <c r="B3" s="80" t="s">
        <v>36</v>
      </c>
      <c r="C3" s="81">
        <v>57111233</v>
      </c>
      <c r="D3" s="81">
        <v>60821173</v>
      </c>
      <c r="E3" s="81">
        <v>58110119</v>
      </c>
      <c r="F3" s="81">
        <v>72233730</v>
      </c>
      <c r="G3" s="82">
        <v>74519799.890000015</v>
      </c>
      <c r="H3" s="81">
        <v>67338910</v>
      </c>
      <c r="I3" s="81">
        <v>78852432</v>
      </c>
      <c r="J3" s="82">
        <v>80774427.24000001</v>
      </c>
      <c r="K3" s="81">
        <v>62706449</v>
      </c>
      <c r="L3" s="81">
        <v>71136165</v>
      </c>
      <c r="M3" s="82">
        <v>78519760.159999996</v>
      </c>
      <c r="N3" s="83">
        <f>(H3-K3)/H3</f>
        <v>6.8793228164815853E-2</v>
      </c>
      <c r="O3" s="83">
        <f>(I3-L3)/I3</f>
        <v>9.7857057852064722E-2</v>
      </c>
      <c r="P3" s="84">
        <f>(J3-M3)/J3</f>
        <v>2.791312989816519E-2</v>
      </c>
      <c r="Q3" s="83">
        <f>AVERAGE(N3:P3)</f>
        <v>6.4854471971681926E-2</v>
      </c>
      <c r="R3" s="81">
        <v>2369613</v>
      </c>
      <c r="S3" s="81">
        <v>1623404.6001825826</v>
      </c>
      <c r="T3" s="82">
        <v>3187655.3883936666</v>
      </c>
      <c r="U3" s="81">
        <f>AVERAGE(R3:T3)</f>
        <v>2393557.6628587497</v>
      </c>
      <c r="V3" s="83">
        <f>(D3-C3)/C3</f>
        <v>6.4959900270407406E-2</v>
      </c>
      <c r="W3" s="83">
        <f>(E3-D3)/D3</f>
        <v>-4.4574181428562717E-2</v>
      </c>
      <c r="X3" s="83">
        <f>(F3-E3)/E3</f>
        <v>0.24304908066011705</v>
      </c>
      <c r="Y3" s="83">
        <f>(G3-F3)/F3</f>
        <v>3.1648232619304245E-2</v>
      </c>
      <c r="Z3" s="85">
        <f>AVERAGE(V3:Y3)</f>
        <v>7.3770758030316491E-2</v>
      </c>
    </row>
    <row r="4" spans="1:26" s="79" customFormat="1" x14ac:dyDescent="0.25">
      <c r="A4" s="79" t="s">
        <v>34</v>
      </c>
      <c r="B4" s="80" t="s">
        <v>30</v>
      </c>
      <c r="C4" s="81">
        <v>531833378</v>
      </c>
      <c r="D4" s="81">
        <v>656600613</v>
      </c>
      <c r="E4" s="81">
        <v>648527007</v>
      </c>
      <c r="F4" s="81">
        <v>669392800</v>
      </c>
      <c r="G4" s="82">
        <v>711412352.5</v>
      </c>
      <c r="H4" s="81">
        <v>677813642</v>
      </c>
      <c r="I4" s="81">
        <v>688545903</v>
      </c>
      <c r="J4" s="82">
        <v>734269608.79999995</v>
      </c>
      <c r="K4" s="81">
        <v>628788058</v>
      </c>
      <c r="L4" s="81">
        <v>657196146</v>
      </c>
      <c r="M4" s="82">
        <v>752634862.70000017</v>
      </c>
      <c r="N4" s="83">
        <f t="shared" ref="N4:N5" si="0">(H4-K4)/H4</f>
        <v>7.2329001604839349E-2</v>
      </c>
      <c r="O4" s="83">
        <f t="shared" ref="O4:O5" si="1">(I4-L4)/I4</f>
        <v>4.5530380564910572E-2</v>
      </c>
      <c r="P4" s="84">
        <f t="shared" ref="P4:P5" si="2">(J4-M4)/J4</f>
        <v>-2.5011594760151017E-2</v>
      </c>
      <c r="Q4" s="83">
        <f t="shared" ref="Q4:Q5" si="3">AVERAGE(N4:P4)</f>
        <v>3.09492624698663E-2</v>
      </c>
      <c r="R4" s="81">
        <v>57184266</v>
      </c>
      <c r="S4" s="81">
        <v>71038737.609765649</v>
      </c>
      <c r="T4" s="82">
        <v>111797444.1947574</v>
      </c>
      <c r="U4" s="81">
        <f>AVERAGE(R4:T4)</f>
        <v>80006815.934841022</v>
      </c>
      <c r="V4" s="83">
        <f t="shared" ref="V4:V5" si="4">(D4-C4)/C4</f>
        <v>0.23459835384758421</v>
      </c>
      <c r="W4" s="83">
        <f t="shared" ref="W4:W5" si="5">(E4-D4)/D4</f>
        <v>-1.2296068325479921E-2</v>
      </c>
      <c r="X4" s="83">
        <f t="shared" ref="X4:X5" si="6">(F4-E4)/E4</f>
        <v>3.217413118464009E-2</v>
      </c>
      <c r="Y4" s="83">
        <f>(G4-F4)/F4</f>
        <v>6.2772638875111891E-2</v>
      </c>
      <c r="Z4" s="85">
        <f>AVERAGE(V4:Y4)</f>
        <v>7.9312263895464058E-2</v>
      </c>
    </row>
    <row r="5" spans="1:26" s="79" customFormat="1" x14ac:dyDescent="0.25">
      <c r="A5" s="79" t="s">
        <v>35</v>
      </c>
      <c r="B5" s="80" t="s">
        <v>30</v>
      </c>
      <c r="C5" s="81">
        <v>175689912</v>
      </c>
      <c r="D5" s="81">
        <v>196363792</v>
      </c>
      <c r="E5" s="81">
        <v>185435133</v>
      </c>
      <c r="F5" s="81">
        <v>210472762</v>
      </c>
      <c r="G5" s="82">
        <v>245587718.73000002</v>
      </c>
      <c r="H5" s="81">
        <v>195163623</v>
      </c>
      <c r="I5" s="81">
        <v>218619500</v>
      </c>
      <c r="J5" s="82">
        <v>257284923.30000001</v>
      </c>
      <c r="K5" s="81">
        <v>196611424</v>
      </c>
      <c r="L5" s="81">
        <v>214800610</v>
      </c>
      <c r="M5" s="82">
        <v>276851454.39999998</v>
      </c>
      <c r="N5" s="83">
        <f t="shared" si="0"/>
        <v>-7.4183957939743719E-3</v>
      </c>
      <c r="O5" s="83">
        <f t="shared" si="1"/>
        <v>1.7468203888491192E-2</v>
      </c>
      <c r="P5" s="84">
        <f t="shared" si="2"/>
        <v>-7.6050049295678893E-2</v>
      </c>
      <c r="Q5" s="83">
        <f t="shared" si="3"/>
        <v>-2.2000080400387357E-2</v>
      </c>
      <c r="R5" s="81">
        <v>24745083</v>
      </c>
      <c r="S5" s="81">
        <v>27675915.774214029</v>
      </c>
      <c r="T5" s="82">
        <v>49511826.527961671</v>
      </c>
      <c r="U5" s="81">
        <f>AVERAGE(R5:T5)</f>
        <v>33977608.434058569</v>
      </c>
      <c r="V5" s="83">
        <f t="shared" si="4"/>
        <v>0.11767255026002858</v>
      </c>
      <c r="W5" s="83">
        <f t="shared" si="5"/>
        <v>-5.5655163758499833E-2</v>
      </c>
      <c r="X5" s="83">
        <f t="shared" si="6"/>
        <v>0.13502095635782244</v>
      </c>
      <c r="Y5" s="83">
        <f>(G5-F5)/F5</f>
        <v>0.16683848492471448</v>
      </c>
      <c r="Z5" s="85">
        <f>AVERAGE(V5:Y5)</f>
        <v>9.0969206946016415E-2</v>
      </c>
    </row>
    <row r="6" spans="1:26" x14ac:dyDescent="0.25">
      <c r="B6" s="5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6"/>
      <c r="O6" s="6"/>
      <c r="P6" s="6"/>
      <c r="Q6" s="6"/>
      <c r="R6" s="3"/>
      <c r="S6" s="3"/>
      <c r="T6" s="3"/>
      <c r="U6" s="3"/>
      <c r="V6" s="6"/>
      <c r="W6" s="6"/>
      <c r="X6" s="6"/>
      <c r="Y6" s="6"/>
      <c r="Z6" s="58"/>
    </row>
    <row r="7" spans="1:26" x14ac:dyDescent="0.25">
      <c r="B7" s="5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6"/>
      <c r="O7" s="6"/>
      <c r="P7" s="6"/>
      <c r="Q7" s="6"/>
      <c r="R7" s="3"/>
      <c r="S7" s="3"/>
      <c r="T7" s="3"/>
      <c r="U7" s="3"/>
      <c r="V7" s="6"/>
      <c r="W7" s="6"/>
      <c r="X7" s="6"/>
      <c r="Y7" s="6"/>
      <c r="Z7" s="58"/>
    </row>
    <row r="8" spans="1:26" x14ac:dyDescent="0.25">
      <c r="A8" s="4" t="s">
        <v>7</v>
      </c>
      <c r="B8" s="4"/>
      <c r="C8" s="3">
        <f>SUM(C3:C7)</f>
        <v>764634523</v>
      </c>
      <c r="D8" s="3">
        <f>SUM(D3:D7)</f>
        <v>913785578</v>
      </c>
      <c r="E8" s="5">
        <f>SUM(E3:E7)</f>
        <v>892072259</v>
      </c>
      <c r="F8" s="5">
        <f>SUM(F3:F7)</f>
        <v>952099292</v>
      </c>
      <c r="G8" s="5">
        <f>SUM(G3:G7)</f>
        <v>1031519871.12</v>
      </c>
      <c r="H8" s="5">
        <f>SUM(H3:H7)</f>
        <v>940316175</v>
      </c>
      <c r="I8" s="5">
        <f t="shared" ref="I8" si="7">SUM(I3:I7)</f>
        <v>986017835</v>
      </c>
      <c r="J8" s="5">
        <f t="shared" ref="J8:K8" si="8">SUM(J3:J7)</f>
        <v>1072328959.3399999</v>
      </c>
      <c r="K8" s="5">
        <f t="shared" si="8"/>
        <v>888105931</v>
      </c>
      <c r="L8" s="5">
        <f t="shared" ref="L8" si="9">SUM(L3:L7)</f>
        <v>943132921</v>
      </c>
      <c r="M8" s="5">
        <f t="shared" ref="M8" si="10">SUM(M3:M7)</f>
        <v>1108006077.2600002</v>
      </c>
      <c r="N8" s="6">
        <f>(H8-K8)/H8</f>
        <v>5.5524136868112473E-2</v>
      </c>
      <c r="O8" s="6">
        <f>(I8-L8)/I8</f>
        <v>4.3493040873849913E-2</v>
      </c>
      <c r="P8" s="6">
        <f>(J8-M8)/J8</f>
        <v>-3.3270683971790678E-2</v>
      </c>
      <c r="Q8" s="6">
        <f>AVERAGE(N8:P8)</f>
        <v>2.1915497923390575E-2</v>
      </c>
      <c r="R8" s="3">
        <f>SUM(R3:R7)</f>
        <v>84298962</v>
      </c>
      <c r="S8" s="3">
        <f>SUM(S3:S7)</f>
        <v>100338057.98416226</v>
      </c>
      <c r="T8" s="3">
        <f>SUM(T3:T7)</f>
        <v>164496926.11111274</v>
      </c>
      <c r="U8" s="3">
        <f>AVERAGE(R8:T8)</f>
        <v>116377982.03175835</v>
      </c>
      <c r="V8" s="6">
        <f>(D8-C8)/C8</f>
        <v>0.19506188971799798</v>
      </c>
      <c r="W8" s="6">
        <f t="shared" ref="W8" si="11">(E8-D8)/D8</f>
        <v>-2.376194100975404E-2</v>
      </c>
      <c r="X8" s="6">
        <f>(F8-E8)/E8</f>
        <v>6.7289429073032078E-2</v>
      </c>
      <c r="Y8" s="6">
        <f>(G8-F8)/F8</f>
        <v>8.3416277889638429E-2</v>
      </c>
      <c r="Z8" s="58">
        <f>AVERAGE(V8:Y8)</f>
        <v>8.0501413917728609E-2</v>
      </c>
    </row>
    <row r="9" spans="1:26" x14ac:dyDescent="0.25">
      <c r="Q9" s="16"/>
    </row>
  </sheetData>
  <mergeCells count="7">
    <mergeCell ref="V1:Z1"/>
    <mergeCell ref="A1:A2"/>
    <mergeCell ref="H1:J1"/>
    <mergeCell ref="K1:M1"/>
    <mergeCell ref="R1:T1"/>
    <mergeCell ref="N1:P1"/>
    <mergeCell ref="C1:G1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workbookViewId="0">
      <selection activeCell="L4" sqref="L4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6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2" t="s">
        <v>38</v>
      </c>
      <c r="C2" s="73"/>
      <c r="D2" s="7"/>
      <c r="F2" s="75" t="s">
        <v>39</v>
      </c>
      <c r="G2" s="76"/>
      <c r="H2" s="76"/>
      <c r="I2" s="76"/>
      <c r="J2" s="76"/>
      <c r="K2" s="76"/>
      <c r="L2" s="76"/>
      <c r="M2" s="77"/>
    </row>
    <row r="3" spans="2:13" ht="18.75" customHeight="1" x14ac:dyDescent="0.25">
      <c r="B3" s="18" t="s">
        <v>9</v>
      </c>
      <c r="C3" s="14"/>
      <c r="D3" s="9"/>
      <c r="F3" s="35" t="s">
        <v>18</v>
      </c>
      <c r="G3" s="78" t="s">
        <v>19</v>
      </c>
      <c r="H3" s="37" t="s">
        <v>20</v>
      </c>
      <c r="I3" s="37" t="s">
        <v>40</v>
      </c>
      <c r="J3" s="37" t="s">
        <v>41</v>
      </c>
      <c r="K3" s="44" t="s">
        <v>31</v>
      </c>
      <c r="L3" s="44" t="s">
        <v>22</v>
      </c>
      <c r="M3" s="45" t="s">
        <v>23</v>
      </c>
    </row>
    <row r="4" spans="2:13" x14ac:dyDescent="0.25">
      <c r="B4" s="8" t="str">
        <f>Data!A3</f>
        <v>Asante Ashland Community Hospital</v>
      </c>
      <c r="C4" s="22">
        <f>Data!U3</f>
        <v>2393557.6628587497</v>
      </c>
      <c r="D4" s="21"/>
      <c r="F4" s="8" t="str">
        <f>Data!A3</f>
        <v>Asante Ashland Community Hospital</v>
      </c>
      <c r="G4" s="38">
        <f>Data!V3</f>
        <v>6.4959900270407406E-2</v>
      </c>
      <c r="H4" s="38">
        <f>Data!W3</f>
        <v>-4.4574181428562717E-2</v>
      </c>
      <c r="I4" s="38">
        <f>Data!X3</f>
        <v>0.24304908066011705</v>
      </c>
      <c r="J4" s="38">
        <f>Data!Y3</f>
        <v>3.1648232619304245E-2</v>
      </c>
      <c r="K4" s="38">
        <f>IF(Data!Z3 &lt; 0.1, Data!Z3, 0.1)</f>
        <v>7.3770758030316491E-2</v>
      </c>
      <c r="L4" s="46">
        <f>(C4+C24)</f>
        <v>3176015.5617037499</v>
      </c>
      <c r="M4" s="47">
        <f>L4+(L4*K4)</f>
        <v>3410312.6372067169</v>
      </c>
    </row>
    <row r="5" spans="2:13" x14ac:dyDescent="0.25">
      <c r="B5" s="8" t="str">
        <f>Data!A4</f>
        <v>Asante Rogue Regional Medical Center</v>
      </c>
      <c r="C5" s="22">
        <f>Data!U4</f>
        <v>80006815.934841022</v>
      </c>
      <c r="D5" s="21"/>
      <c r="F5" s="8" t="str">
        <f>Data!A4</f>
        <v>Asante Rogue Regional Medical Center</v>
      </c>
      <c r="G5" s="38">
        <f>Data!V4</f>
        <v>0.23459835384758421</v>
      </c>
      <c r="H5" s="38">
        <f>Data!W4</f>
        <v>-1.2296068325479921E-2</v>
      </c>
      <c r="I5" s="38">
        <f>Data!X4</f>
        <v>3.217413118464009E-2</v>
      </c>
      <c r="J5" s="38">
        <f>Data!Y4</f>
        <v>6.2772638875111891E-2</v>
      </c>
      <c r="K5" s="38">
        <f>IF(Data!Z4 &lt; 0.1, Data!Z4, 0.1)</f>
        <v>7.9312263895464058E-2</v>
      </c>
      <c r="L5" s="46">
        <f t="shared" ref="L5:L6" si="0">(C5+C25)</f>
        <v>90678001.222341016</v>
      </c>
      <c r="M5" s="47">
        <f t="shared" ref="M5:M6" si="1">L5+(L5*K5)</f>
        <v>97869878.784800544</v>
      </c>
    </row>
    <row r="6" spans="2:13" x14ac:dyDescent="0.25">
      <c r="B6" s="8" t="str">
        <f>Data!A5</f>
        <v>Asante Three Rivers Medical Center</v>
      </c>
      <c r="C6" s="22">
        <f>Data!U5</f>
        <v>33977608.434058569</v>
      </c>
      <c r="D6" s="21"/>
      <c r="F6" s="8" t="str">
        <f>Data!A5</f>
        <v>Asante Three Rivers Medical Center</v>
      </c>
      <c r="G6" s="38">
        <f>Data!V5</f>
        <v>0.11767255026002858</v>
      </c>
      <c r="H6" s="38">
        <f>Data!W5</f>
        <v>-5.5655163758499833E-2</v>
      </c>
      <c r="I6" s="38">
        <f>Data!X5</f>
        <v>0.13502095635782244</v>
      </c>
      <c r="J6" s="38">
        <f>Data!Y5</f>
        <v>0.16683848492471448</v>
      </c>
      <c r="K6" s="38">
        <f>IF(Data!Z5 &lt; 0.1, Data!Z5, 0.1)</f>
        <v>9.0969206946016415E-2</v>
      </c>
      <c r="L6" s="46">
        <f t="shared" si="0"/>
        <v>36740470.269771069</v>
      </c>
      <c r="M6" s="47">
        <f t="shared" si="1"/>
        <v>40082721.713035837</v>
      </c>
    </row>
    <row r="7" spans="2:13" x14ac:dyDescent="0.25">
      <c r="B7" s="8"/>
      <c r="C7" s="22"/>
      <c r="D7" s="21"/>
      <c r="F7" s="8"/>
      <c r="G7" s="38"/>
      <c r="H7" s="38"/>
      <c r="I7" s="38"/>
      <c r="J7" s="38"/>
      <c r="K7" s="38"/>
      <c r="L7" s="46"/>
      <c r="M7" s="47"/>
    </row>
    <row r="8" spans="2:13" ht="15.75" thickBot="1" x14ac:dyDescent="0.3">
      <c r="B8" s="8"/>
      <c r="C8" s="22"/>
      <c r="D8" s="21"/>
      <c r="F8" s="42"/>
      <c r="G8" s="43"/>
      <c r="H8" s="43"/>
      <c r="I8" s="43"/>
      <c r="J8" s="43"/>
      <c r="K8" s="43"/>
      <c r="L8" s="48"/>
      <c r="M8" s="49"/>
    </row>
    <row r="9" spans="2:13" ht="16.5" thickBot="1" x14ac:dyDescent="0.3">
      <c r="B9" s="15" t="s">
        <v>13</v>
      </c>
      <c r="C9" s="30">
        <f>SUM(C4:C8)</f>
        <v>116377982.03175834</v>
      </c>
      <c r="D9" s="19"/>
      <c r="F9" s="39" t="s">
        <v>39</v>
      </c>
      <c r="G9" s="62">
        <f>SUM(M4:M8)</f>
        <v>141362913.13504308</v>
      </c>
      <c r="H9" s="40"/>
      <c r="I9" s="40"/>
      <c r="J9" s="40"/>
      <c r="K9" s="16"/>
    </row>
    <row r="10" spans="2:13" ht="15.75" x14ac:dyDescent="0.25">
      <c r="B10" s="17" t="s">
        <v>10</v>
      </c>
      <c r="C10" s="59" t="s">
        <v>37</v>
      </c>
      <c r="D10" s="55" t="s">
        <v>25</v>
      </c>
      <c r="F10" s="60" t="s">
        <v>32</v>
      </c>
      <c r="G10" s="40"/>
      <c r="H10" s="41"/>
      <c r="I10" s="41"/>
      <c r="J10" s="41"/>
    </row>
    <row r="11" spans="2:13" x14ac:dyDescent="0.25">
      <c r="B11" s="8" t="str">
        <f>Data!A3</f>
        <v>Asante Ashland Community Hospital</v>
      </c>
      <c r="C11" s="22">
        <f>Data!G3*D11</f>
        <v>745197.99890000012</v>
      </c>
      <c r="D11" s="54">
        <f>IF(Data!B3="DRG",0.015,0.01)</f>
        <v>0.01</v>
      </c>
    </row>
    <row r="12" spans="2:13" x14ac:dyDescent="0.25">
      <c r="B12" s="8" t="str">
        <f>Data!A4</f>
        <v>Asante Rogue Regional Medical Center</v>
      </c>
      <c r="C12" s="22">
        <f>Data!G4*D12</f>
        <v>10671185.2875</v>
      </c>
      <c r="D12" s="54">
        <f>IF(Data!B4="DRG",0.015,0.01)</f>
        <v>1.4999999999999999E-2</v>
      </c>
    </row>
    <row r="13" spans="2:13" x14ac:dyDescent="0.25">
      <c r="B13" s="8" t="str">
        <f>Data!A5</f>
        <v>Asante Three Rivers Medical Center</v>
      </c>
      <c r="C13" s="22">
        <f>Data!G5*D13</f>
        <v>3683815.78095</v>
      </c>
      <c r="D13" s="54">
        <f>IF(Data!B5="DRG",0.015,0.01)</f>
        <v>1.4999999999999999E-2</v>
      </c>
    </row>
    <row r="14" spans="2:13" x14ac:dyDescent="0.25">
      <c r="B14" s="8"/>
      <c r="C14" s="22"/>
      <c r="D14" s="54"/>
    </row>
    <row r="15" spans="2:13" x14ac:dyDescent="0.25">
      <c r="B15" s="8"/>
      <c r="C15" s="22"/>
      <c r="D15" s="54"/>
    </row>
    <row r="16" spans="2:13" ht="15.75" x14ac:dyDescent="0.25">
      <c r="B16" s="8" t="s">
        <v>14</v>
      </c>
      <c r="C16" s="23">
        <f>SUM(C11:C15)</f>
        <v>15100199.06735</v>
      </c>
      <c r="D16" s="10"/>
    </row>
    <row r="17" spans="2:7" ht="15" customHeight="1" x14ac:dyDescent="0.25">
      <c r="B17" s="17" t="s">
        <v>12</v>
      </c>
      <c r="C17" s="59" t="s">
        <v>28</v>
      </c>
      <c r="D17" s="26" t="s">
        <v>16</v>
      </c>
      <c r="F17" s="74"/>
      <c r="G17" s="74"/>
    </row>
    <row r="18" spans="2:7" x14ac:dyDescent="0.25">
      <c r="B18" s="8" t="str">
        <f>Data!A3</f>
        <v>Asante Ashland Community Hospital</v>
      </c>
      <c r="C18" s="24">
        <f>Data!Q3</f>
        <v>6.4854471971681926E-2</v>
      </c>
      <c r="D18" s="27">
        <f>IF(C18&lt;-0.02,0.75,IF(C18&lt;0,0.8,IF(C18&lt;0.03,0.9,IF(C18&lt;0.06,1,1.05))))</f>
        <v>1.05</v>
      </c>
    </row>
    <row r="19" spans="2:7" x14ac:dyDescent="0.25">
      <c r="B19" s="8" t="str">
        <f>Data!A4</f>
        <v>Asante Rogue Regional Medical Center</v>
      </c>
      <c r="C19" s="24">
        <f>Data!Q4</f>
        <v>3.09492624698663E-2</v>
      </c>
      <c r="D19" s="27">
        <f t="shared" ref="D19:D20" si="2">IF(C19&lt;-0.02,0.75,IF(C19&lt;0,0.8,IF(C19&lt;0.03,0.9,IF(C19&lt;0.06,1,1.05))))</f>
        <v>1</v>
      </c>
    </row>
    <row r="20" spans="2:7" x14ac:dyDescent="0.25">
      <c r="B20" s="8" t="str">
        <f>Data!A5</f>
        <v>Asante Three Rivers Medical Center</v>
      </c>
      <c r="C20" s="24">
        <f>Data!Q5</f>
        <v>-2.2000080400387357E-2</v>
      </c>
      <c r="D20" s="27">
        <f t="shared" si="2"/>
        <v>0.75</v>
      </c>
    </row>
    <row r="21" spans="2:7" x14ac:dyDescent="0.25">
      <c r="B21" s="8"/>
      <c r="C21" s="24"/>
      <c r="D21" s="27"/>
    </row>
    <row r="22" spans="2:7" x14ac:dyDescent="0.25">
      <c r="B22" s="8"/>
      <c r="C22" s="24"/>
      <c r="D22" s="27"/>
    </row>
    <row r="23" spans="2:7" ht="15.75" x14ac:dyDescent="0.25">
      <c r="B23" s="28" t="s">
        <v>17</v>
      </c>
      <c r="C23" s="25" t="s">
        <v>29</v>
      </c>
      <c r="D23" s="29"/>
    </row>
    <row r="24" spans="2:7" ht="15.75" x14ac:dyDescent="0.25">
      <c r="B24" s="8" t="str">
        <f>Data!A3</f>
        <v>Asante Ashland Community Hospital</v>
      </c>
      <c r="C24" s="23">
        <f>C11*D18</f>
        <v>782457.89884500019</v>
      </c>
      <c r="D24" s="11"/>
    </row>
    <row r="25" spans="2:7" ht="15.75" x14ac:dyDescent="0.25">
      <c r="B25" s="8" t="str">
        <f>Data!A4</f>
        <v>Asante Rogue Regional Medical Center</v>
      </c>
      <c r="C25" s="23">
        <f t="shared" ref="C25:C26" si="3">C12*D19</f>
        <v>10671185.2875</v>
      </c>
      <c r="D25" s="9"/>
    </row>
    <row r="26" spans="2:7" ht="15.75" x14ac:dyDescent="0.25">
      <c r="B26" s="8" t="str">
        <f>Data!A5</f>
        <v>Asante Three Rivers Medical Center</v>
      </c>
      <c r="C26" s="23">
        <f t="shared" si="3"/>
        <v>2762861.8357124999</v>
      </c>
      <c r="D26" s="9"/>
    </row>
    <row r="27" spans="2:7" ht="15.75" x14ac:dyDescent="0.25">
      <c r="B27" s="8"/>
      <c r="C27" s="23"/>
      <c r="D27" s="9"/>
    </row>
    <row r="28" spans="2:7" ht="15.75" x14ac:dyDescent="0.25">
      <c r="B28" s="8"/>
      <c r="C28" s="23"/>
      <c r="D28" s="9"/>
    </row>
    <row r="29" spans="2:7" ht="16.5" thickBot="1" x14ac:dyDescent="0.3">
      <c r="B29" s="31" t="s">
        <v>15</v>
      </c>
      <c r="C29" s="32">
        <f>SUM(C24:C28)</f>
        <v>14216505.0220575</v>
      </c>
      <c r="D29" s="20"/>
    </row>
    <row r="30" spans="2:7" ht="16.5" thickBot="1" x14ac:dyDescent="0.3">
      <c r="B30" s="33" t="s">
        <v>38</v>
      </c>
      <c r="C30" s="34">
        <f>C9+C29</f>
        <v>130594487.05381584</v>
      </c>
      <c r="D30" s="12"/>
    </row>
    <row r="32" spans="2:7" x14ac:dyDescent="0.25">
      <c r="B32" s="13"/>
    </row>
  </sheetData>
  <mergeCells count="3">
    <mergeCell ref="B2:C2"/>
    <mergeCell ref="F17:G17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https://www.oregon.gov/oha/HPA/ANALYTICS/HospitalDocuments/FY24-25%20MSF%20Calculation%20Asante%20Health%20System%20Asante%20Three%20Rivers%20Med%20Ctr.xlsx</Url>
      <Description>FY24-25 MSF Calculation Asante Health System Asante Three Rivers Med Ctr.xlsx</Description>
    </URL>
    <Meta_x0020_Keywords xmlns="10bab1ba-c75a-4166-8cdc-bbc3bb77138e" xsi:nil="true"/>
    <Meta_x0020_Description xmlns="10bab1ba-c75a-4166-8cdc-bbc3bb77138e" xsi:nil="true"/>
    <Hospital xmlns="10bab1ba-c75a-4166-8cdc-bbc3bb77138e">Asante Three Rivers Medical Center</Hospital>
    <DocumentType xmlns="10bab1ba-c75a-4166-8cdc-bbc3bb77138e">MSF Calculation</Document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04F65DE-2B68-4140-AC55-633B9B38A92B}"/>
</file>

<file path=customXml/itemProps3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FY24-25 MSF Calculation Asante Health System Asante Three Rivers Med Ctr.xlsx</dc:title>
  <dc:creator>Chris Holland</dc:creator>
  <cp:lastModifiedBy>Higgins Rachel  Jeanette</cp:lastModifiedBy>
  <dcterms:created xsi:type="dcterms:W3CDTF">2021-01-08T22:48:27Z</dcterms:created>
  <dcterms:modified xsi:type="dcterms:W3CDTF">2023-06-01T22:06:24Z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cc355e29-d0b2-4625-b17b-e81e368dee1c,3;</vt:lpwstr>
  </property>
</Properties>
</file>