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Curry General Hospital\"/>
    </mc:Choice>
  </mc:AlternateContent>
  <xr:revisionPtr revIDLastSave="0" documentId="13_ncr:1_{2C4E1FEB-A468-41EC-A0A4-A9AE90189D50}" xr6:coauthVersionLast="47" xr6:coauthVersionMax="47" xr10:uidLastSave="{00000000-0000-0000-0000-000000000000}"/>
  <bookViews>
    <workbookView xWindow="2355" yWindow="690" windowWidth="25380" windowHeight="1239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I4" i="2"/>
  <c r="J4" i="2"/>
  <c r="Z3" i="1"/>
  <c r="U8" i="1"/>
  <c r="U3" i="1"/>
  <c r="Q3" i="1"/>
  <c r="Z8" i="1"/>
  <c r="Y8" i="1"/>
  <c r="Y3" i="1"/>
  <c r="Q8" i="1"/>
  <c r="P3" i="1"/>
  <c r="O3" i="1"/>
  <c r="N3" i="1"/>
  <c r="X3" i="1" l="1"/>
  <c r="W3" i="1"/>
  <c r="V3" i="1"/>
  <c r="R8" i="1"/>
  <c r="K8" i="1"/>
  <c r="H8" i="1"/>
  <c r="D8" i="1"/>
  <c r="C8" i="1"/>
  <c r="H4" i="2" l="1"/>
  <c r="G4" i="2"/>
  <c r="K4" i="2" l="1"/>
  <c r="F4" i="2"/>
  <c r="B24" i="2"/>
  <c r="B18" i="2"/>
  <c r="B11" i="2"/>
  <c r="B4" i="2"/>
  <c r="C4" i="2"/>
  <c r="D11" i="2" l="1"/>
  <c r="C16" i="2" l="1"/>
  <c r="C9" i="2" l="1"/>
  <c r="S8" i="1" l="1"/>
  <c r="T8" i="1"/>
  <c r="C18" i="2" l="1"/>
  <c r="D18" i="2" s="1"/>
  <c r="C24" i="2" s="1"/>
  <c r="L8" i="1"/>
  <c r="M8" i="1"/>
  <c r="I8" i="1"/>
  <c r="J8" i="1"/>
  <c r="G8" i="1"/>
  <c r="E8" i="1"/>
  <c r="F8" i="1"/>
  <c r="V8" i="1"/>
  <c r="X8" i="1" l="1"/>
  <c r="W8" i="1"/>
  <c r="N8" i="1"/>
  <c r="C29" i="2"/>
  <c r="C30" i="2" s="1"/>
  <c r="L4" i="2"/>
  <c r="M4" i="2" s="1"/>
  <c r="G9" i="2" s="1"/>
  <c r="P8" i="1"/>
  <c r="O8" i="1"/>
</calcChain>
</file>

<file path=xl/sharedStrings.xml><?xml version="1.0" encoding="utf-8"?>
<sst xmlns="http://schemas.openxmlformats.org/spreadsheetml/2006/main" count="60" uniqueCount="41">
  <si>
    <t>Facility</t>
  </si>
  <si>
    <t>Net Patient Revenue</t>
  </si>
  <si>
    <t>Operating Revenue</t>
  </si>
  <si>
    <t>Total Operating Expense</t>
  </si>
  <si>
    <t>FY18</t>
  </si>
  <si>
    <t>FY20</t>
  </si>
  <si>
    <t>FY19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</si>
  <si>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</si>
  <si>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</si>
  <si>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</si>
  <si>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</si>
  <si>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</si>
  <si>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</si>
  <si>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</si>
  <si>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</si>
  <si>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</si>
  <si>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</si>
  <si>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</si>
  <si>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</si>
  <si>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</si>
  <si>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</si>
  <si>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</si>
  <si>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</si>
  <si>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</si>
  <si>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</si>
  <si>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</si>
  <si>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</si>
  <si>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</si>
  <si>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</si>
  <si>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</si>
  <si>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4-Year Average*</t>
  </si>
  <si>
    <t>* 4-year average is capped at +/- 10%</t>
  </si>
  <si>
    <t>Curry General Hospital</t>
  </si>
  <si>
    <t>Type A</t>
  </si>
  <si>
    <t>FY25 Minimum Spending Floor</t>
  </si>
  <si>
    <t>FY24 Minimum Spending Floor</t>
  </si>
  <si>
    <t>FY21</t>
  </si>
  <si>
    <t>FY22</t>
  </si>
  <si>
    <t>FY20-FY21</t>
  </si>
  <si>
    <t>FY21-FY22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</si>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</sst>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24</xdr:row>
      <xdr:rowOff>0</xdr:rowOff>
    </xdr:from>
    <xdr:to>
      <xdr:col>8</xdr:col>
      <xdr:colOff>45423</xdr:colOff>
      <xdr:row>29</xdr:row>
      <xdr:rowOff>177964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1007D7-CBC9-4188-99AB-4A4C0817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4752975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B1" workbookViewId="0">
      <selection activeCell="G3" sqref="G3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7" t="s">
        <v>0</v>
      </c>
      <c r="B1" s="50"/>
      <c r="C1" s="72" t="s">
        <v>1</v>
      </c>
      <c r="D1" s="73"/>
      <c r="E1" s="73"/>
      <c r="F1" s="73"/>
      <c r="G1" s="74"/>
      <c r="H1" s="66" t="s">
        <v>2</v>
      </c>
      <c r="I1" s="66"/>
      <c r="J1" s="66"/>
      <c r="K1" s="66" t="s">
        <v>3</v>
      </c>
      <c r="L1" s="66"/>
      <c r="M1" s="66"/>
      <c r="N1" s="69" t="s">
        <v>11</v>
      </c>
      <c r="O1" s="70"/>
      <c r="P1" s="71"/>
      <c r="Q1" s="1"/>
      <c r="R1" s="66" t="s">
        <v>8</v>
      </c>
      <c r="S1" s="66"/>
      <c r="T1" s="66"/>
      <c r="U1" s="49"/>
      <c r="V1" s="66" t="s">
        <v>27</v>
      </c>
      <c r="W1" s="66"/>
      <c r="X1" s="66"/>
      <c r="Y1" s="66"/>
      <c r="Z1" s="66"/>
    </row>
    <row r="2" spans="1:26" x14ac:dyDescent="0.25">
      <c r="A2" s="68"/>
      <c r="B2" s="48" t="s">
        <v>24</v>
      </c>
      <c r="C2" s="2" t="s">
        <v>4</v>
      </c>
      <c r="D2" s="58" t="s">
        <v>6</v>
      </c>
      <c r="E2" s="2" t="s">
        <v>5</v>
      </c>
      <c r="F2" s="58" t="s">
        <v>36</v>
      </c>
      <c r="G2" s="58" t="s">
        <v>37</v>
      </c>
      <c r="H2" s="2" t="s">
        <v>5</v>
      </c>
      <c r="I2" s="58" t="s">
        <v>36</v>
      </c>
      <c r="J2" s="58" t="s">
        <v>37</v>
      </c>
      <c r="K2" s="2" t="s">
        <v>5</v>
      </c>
      <c r="L2" s="58" t="s">
        <v>36</v>
      </c>
      <c r="M2" s="58" t="s">
        <v>37</v>
      </c>
      <c r="N2" s="2" t="s">
        <v>5</v>
      </c>
      <c r="O2" s="58" t="s">
        <v>36</v>
      </c>
      <c r="P2" s="58" t="s">
        <v>37</v>
      </c>
      <c r="Q2" s="2" t="s">
        <v>26</v>
      </c>
      <c r="R2" s="2" t="s">
        <v>5</v>
      </c>
      <c r="S2" s="58" t="s">
        <v>36</v>
      </c>
      <c r="T2" s="58" t="s">
        <v>37</v>
      </c>
      <c r="U2" s="49" t="s">
        <v>26</v>
      </c>
      <c r="V2" s="54" t="s">
        <v>19</v>
      </c>
      <c r="W2" s="54" t="s">
        <v>20</v>
      </c>
      <c r="X2" s="54" t="s">
        <v>38</v>
      </c>
      <c r="Y2" s="54" t="s">
        <v>39</v>
      </c>
      <c r="Z2" s="54" t="s">
        <v>21</v>
      </c>
    </row>
    <row r="3" spans="1:26" s="34" customFormat="1" x14ac:dyDescent="0.25">
      <c r="A3" s="65" t="s">
        <v>32</v>
      </c>
      <c r="B3" s="34" t="s">
        <v>33</v>
      </c>
      <c r="C3" s="60">
        <v>42489686</v>
      </c>
      <c r="D3" s="60">
        <v>45577514</v>
      </c>
      <c r="E3" s="60">
        <v>47461499</v>
      </c>
      <c r="F3" s="60">
        <v>53733401</v>
      </c>
      <c r="G3" s="62">
        <v>59893929</v>
      </c>
      <c r="H3" s="60">
        <v>47877953</v>
      </c>
      <c r="I3" s="60">
        <v>53962143</v>
      </c>
      <c r="J3" s="62">
        <v>60552829</v>
      </c>
      <c r="K3" s="60">
        <v>50796717</v>
      </c>
      <c r="L3" s="60">
        <v>48404370</v>
      </c>
      <c r="M3" s="62">
        <v>55225690</v>
      </c>
      <c r="N3" s="64">
        <f>(H3-K3)/H3</f>
        <v>-6.0962589607788789E-2</v>
      </c>
      <c r="O3" s="64">
        <f>(I3-L3)/I3</f>
        <v>0.10299392668671442</v>
      </c>
      <c r="P3" s="61">
        <f>(J3-M3)/J3</f>
        <v>8.7975063890078531E-2</v>
      </c>
      <c r="Q3" s="64">
        <f>AVERAGE(N3:P3)</f>
        <v>4.3335466989668059E-2</v>
      </c>
      <c r="R3" s="60">
        <v>731969</v>
      </c>
      <c r="S3" s="60">
        <v>311769.9227</v>
      </c>
      <c r="T3" s="60">
        <v>382069.35220224957</v>
      </c>
      <c r="U3" s="60">
        <f>AVERAGE(R3:T3)</f>
        <v>475269.42496741656</v>
      </c>
      <c r="V3" s="64">
        <f>(D3-C3)/C3</f>
        <v>7.2672412782716259E-2</v>
      </c>
      <c r="W3" s="64">
        <f>(E3-D3)/D3</f>
        <v>4.1335843811051209E-2</v>
      </c>
      <c r="X3" s="61">
        <f>(F3-E3)/E3</f>
        <v>0.13214715363288462</v>
      </c>
      <c r="Y3" s="61">
        <f>(G3-F3)/F3</f>
        <v>0.11464988043470392</v>
      </c>
      <c r="Z3" s="61">
        <f>AVERAGE(V3:Y3)</f>
        <v>9.0201322665339007E-2</v>
      </c>
    </row>
    <row r="4" spans="1:26" x14ac:dyDescent="0.25">
      <c r="B4" s="5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3"/>
      <c r="S4" s="3"/>
      <c r="T4" s="3"/>
      <c r="U4" s="3"/>
      <c r="V4" s="4"/>
      <c r="W4" s="4"/>
      <c r="X4" s="4"/>
      <c r="Y4" s="4"/>
      <c r="Z4" s="55"/>
    </row>
    <row r="5" spans="1:26" x14ac:dyDescent="0.25">
      <c r="B5" s="5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3"/>
      <c r="S5" s="3"/>
      <c r="T5" s="3"/>
      <c r="U5" s="3"/>
      <c r="V5" s="4"/>
      <c r="W5" s="4"/>
      <c r="X5" s="4"/>
      <c r="Y5" s="4"/>
      <c r="Z5" s="55"/>
    </row>
    <row r="6" spans="1:26" x14ac:dyDescent="0.25">
      <c r="B6" s="5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3"/>
      <c r="S6" s="3"/>
      <c r="T6" s="3"/>
      <c r="U6" s="3"/>
      <c r="V6" s="4"/>
      <c r="W6" s="4"/>
      <c r="X6" s="4"/>
      <c r="Y6" s="4"/>
      <c r="Z6" s="55"/>
    </row>
    <row r="7" spans="1:26" x14ac:dyDescent="0.25">
      <c r="B7" s="5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  <c r="Q7" s="4"/>
      <c r="R7" s="3"/>
      <c r="S7" s="3"/>
      <c r="T7" s="3"/>
      <c r="U7" s="3"/>
      <c r="V7" s="4"/>
      <c r="W7" s="4"/>
      <c r="X7" s="4"/>
      <c r="Y7" s="4"/>
      <c r="Z7" s="55"/>
    </row>
    <row r="8" spans="1:26" s="34" customFormat="1" x14ac:dyDescent="0.25">
      <c r="A8" s="63" t="s">
        <v>7</v>
      </c>
      <c r="C8" s="60">
        <f>SUM(C3:C7)</f>
        <v>42489686</v>
      </c>
      <c r="D8" s="60">
        <f>SUM(D3:D7)</f>
        <v>45577514</v>
      </c>
      <c r="E8" s="60">
        <f t="shared" ref="E8:H8" si="0">SUM(E3:E7)</f>
        <v>47461499</v>
      </c>
      <c r="F8" s="60">
        <f t="shared" si="0"/>
        <v>53733401</v>
      </c>
      <c r="G8" s="60">
        <f t="shared" si="0"/>
        <v>59893929</v>
      </c>
      <c r="H8" s="60">
        <f t="shared" si="0"/>
        <v>47877953</v>
      </c>
      <c r="I8" s="60">
        <f t="shared" ref="I8" si="1">SUM(I3:I7)</f>
        <v>53962143</v>
      </c>
      <c r="J8" s="60">
        <f t="shared" ref="J8:K8" si="2">SUM(J3:J7)</f>
        <v>60552829</v>
      </c>
      <c r="K8" s="60">
        <f t="shared" si="2"/>
        <v>50796717</v>
      </c>
      <c r="L8" s="60">
        <f t="shared" ref="L8" si="3">SUM(L3:L7)</f>
        <v>48404370</v>
      </c>
      <c r="M8" s="60">
        <f t="shared" ref="M8" si="4">SUM(M3:M7)</f>
        <v>55225690</v>
      </c>
      <c r="N8" s="64">
        <f t="shared" ref="N8" si="5">(H8-K8)/H8</f>
        <v>-6.0962589607788789E-2</v>
      </c>
      <c r="O8" s="64">
        <f t="shared" ref="O8" si="6">(I8-L8)/I8</f>
        <v>0.10299392668671442</v>
      </c>
      <c r="P8" s="64">
        <f t="shared" ref="P8" si="7">(J8-M8)/J8</f>
        <v>8.7975063890078531E-2</v>
      </c>
      <c r="Q8" s="64">
        <f>AVERAGE(N8:P8)</f>
        <v>4.3335466989668059E-2</v>
      </c>
      <c r="R8" s="60">
        <f>SUM(R3:R7)</f>
        <v>731969</v>
      </c>
      <c r="S8" s="60">
        <f t="shared" ref="S8" si="8">SUM(S3:S7)</f>
        <v>311769.9227</v>
      </c>
      <c r="T8" s="60">
        <f t="shared" ref="T8" si="9">SUM(T3:T7)</f>
        <v>382069.35220224957</v>
      </c>
      <c r="U8" s="60">
        <f>AVERAGE(R8:T8)</f>
        <v>475269.42496741656</v>
      </c>
      <c r="V8" s="64">
        <f t="shared" ref="V8" si="10">(D8-C8)/C8</f>
        <v>7.2672412782716259E-2</v>
      </c>
      <c r="W8" s="64">
        <f t="shared" ref="W8" si="11">(E8-D8)/D8</f>
        <v>4.1335843811051209E-2</v>
      </c>
      <c r="X8" s="64">
        <f t="shared" ref="X8" si="12">(F8-E8)/E8</f>
        <v>0.13214715363288462</v>
      </c>
      <c r="Y8" s="64">
        <f>(G8-F8)/F8</f>
        <v>0.11464988043470392</v>
      </c>
      <c r="Z8" s="61">
        <f>AVERAGE(V8:Y8)</f>
        <v>9.0201322665339007E-2</v>
      </c>
    </row>
    <row r="9" spans="1:26" x14ac:dyDescent="0.25">
      <c r="Q9" s="14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A10" workbookViewId="0">
      <selection activeCell="C11" sqref="C1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4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5" t="s">
        <v>35</v>
      </c>
      <c r="C2" s="76"/>
      <c r="D2" s="5"/>
      <c r="F2" s="78" t="s">
        <v>34</v>
      </c>
      <c r="G2" s="79"/>
      <c r="H2" s="79"/>
      <c r="I2" s="79"/>
      <c r="J2" s="79"/>
      <c r="K2" s="79"/>
      <c r="L2" s="79"/>
      <c r="M2" s="80"/>
    </row>
    <row r="3" spans="2:13" ht="18.75" customHeight="1" x14ac:dyDescent="0.25">
      <c r="B3" s="16" t="s">
        <v>9</v>
      </c>
      <c r="C3" s="12"/>
      <c r="D3" s="7"/>
      <c r="F3" s="33" t="s">
        <v>18</v>
      </c>
      <c r="G3" s="35" t="s">
        <v>19</v>
      </c>
      <c r="H3" s="35" t="s">
        <v>20</v>
      </c>
      <c r="I3" s="35" t="s">
        <v>38</v>
      </c>
      <c r="J3" s="35" t="s">
        <v>39</v>
      </c>
      <c r="K3" s="42" t="s">
        <v>30</v>
      </c>
      <c r="L3" s="42" t="s">
        <v>22</v>
      </c>
      <c r="M3" s="43" t="s">
        <v>23</v>
      </c>
    </row>
    <row r="4" spans="2:13" x14ac:dyDescent="0.25">
      <c r="B4" s="6" t="str">
        <f>Data!A3</f>
        <v>Curry General Hospital</v>
      </c>
      <c r="C4" s="20">
        <f>Data!U3</f>
        <v>475269.42496741656</v>
      </c>
      <c r="D4" s="19"/>
      <c r="F4" s="6" t="str">
        <f>Data!A3</f>
        <v>Curry General Hospital</v>
      </c>
      <c r="G4" s="36">
        <f>Data!V3</f>
        <v>7.2672412782716259E-2</v>
      </c>
      <c r="H4" s="36">
        <f>Data!W3</f>
        <v>4.1335843811051209E-2</v>
      </c>
      <c r="I4" s="36">
        <f>Data!X3</f>
        <v>0.13214715363288462</v>
      </c>
      <c r="J4" s="36">
        <f>Data!Y3</f>
        <v>0.11464988043470392</v>
      </c>
      <c r="K4" s="36">
        <f>IF(Data!Z3 &lt; 0.1, Data!Z3, 0.1)</f>
        <v>9.0201322665339007E-2</v>
      </c>
      <c r="L4" s="44">
        <f>(C4+C24)</f>
        <v>1074208.7149674166</v>
      </c>
      <c r="M4" s="45">
        <f>L4+(L4*K4)</f>
        <v>1171103.7618761116</v>
      </c>
    </row>
    <row r="5" spans="2:13" x14ac:dyDescent="0.25">
      <c r="B5" s="6"/>
      <c r="C5" s="20"/>
      <c r="D5" s="19"/>
      <c r="F5" s="6"/>
      <c r="G5" s="36"/>
      <c r="H5" s="36"/>
      <c r="I5" s="36"/>
      <c r="J5" s="36"/>
      <c r="K5" s="36"/>
      <c r="L5" s="44"/>
      <c r="M5" s="45"/>
    </row>
    <row r="6" spans="2:13" x14ac:dyDescent="0.25">
      <c r="B6" s="6"/>
      <c r="C6" s="20"/>
      <c r="D6" s="19"/>
      <c r="F6" s="6"/>
      <c r="G6" s="36"/>
      <c r="H6" s="36"/>
      <c r="I6" s="36"/>
      <c r="J6" s="36"/>
      <c r="K6" s="36"/>
      <c r="L6" s="44"/>
      <c r="M6" s="45"/>
    </row>
    <row r="7" spans="2:13" x14ac:dyDescent="0.25">
      <c r="B7" s="6"/>
      <c r="C7" s="20"/>
      <c r="D7" s="19"/>
      <c r="F7" s="6"/>
      <c r="G7" s="36"/>
      <c r="H7" s="36"/>
      <c r="I7" s="36"/>
      <c r="J7" s="36"/>
      <c r="K7" s="36"/>
      <c r="L7" s="44"/>
      <c r="M7" s="45"/>
    </row>
    <row r="8" spans="2:13" ht="15.75" thickBot="1" x14ac:dyDescent="0.3">
      <c r="B8" s="6"/>
      <c r="C8" s="20"/>
      <c r="D8" s="19"/>
      <c r="F8" s="40"/>
      <c r="G8" s="41"/>
      <c r="H8" s="41"/>
      <c r="I8" s="41"/>
      <c r="J8" s="41"/>
      <c r="K8" s="41"/>
      <c r="L8" s="46"/>
      <c r="M8" s="47"/>
    </row>
    <row r="9" spans="2:13" ht="16.5" thickBot="1" x14ac:dyDescent="0.3">
      <c r="B9" s="13" t="s">
        <v>13</v>
      </c>
      <c r="C9" s="28">
        <f>SUM(C4:C8)</f>
        <v>475269.42496741656</v>
      </c>
      <c r="D9" s="17"/>
      <c r="F9" s="37" t="s">
        <v>34</v>
      </c>
      <c r="G9" s="59">
        <f>SUM(M4:M8)</f>
        <v>1171103.7618761116</v>
      </c>
      <c r="H9" s="38"/>
      <c r="I9" s="38"/>
      <c r="J9" s="38"/>
      <c r="K9" s="14"/>
    </row>
    <row r="10" spans="2:13" ht="15.75" x14ac:dyDescent="0.25">
      <c r="B10" s="15" t="s">
        <v>10</v>
      </c>
      <c r="C10" s="56" t="s">
        <v>40</v>
      </c>
      <c r="D10" s="53" t="s">
        <v>25</v>
      </c>
      <c r="F10" s="57" t="s">
        <v>31</v>
      </c>
      <c r="G10" s="38"/>
      <c r="H10" s="39"/>
      <c r="I10" s="39"/>
      <c r="J10" s="39"/>
    </row>
    <row r="11" spans="2:13" x14ac:dyDescent="0.25">
      <c r="B11" s="6" t="str">
        <f>Data!A3</f>
        <v>Curry General Hospital</v>
      </c>
      <c r="C11" s="20">
        <f>Data!G3*D11</f>
        <v>598939.29</v>
      </c>
      <c r="D11" s="52">
        <f>IF(Data!B3="DRG",0.015,0.01)</f>
        <v>0.01</v>
      </c>
    </row>
    <row r="12" spans="2:13" x14ac:dyDescent="0.25">
      <c r="B12" s="6"/>
      <c r="C12" s="20"/>
      <c r="D12" s="52"/>
    </row>
    <row r="13" spans="2:13" x14ac:dyDescent="0.25">
      <c r="B13" s="6"/>
      <c r="C13" s="20"/>
      <c r="D13" s="52"/>
    </row>
    <row r="14" spans="2:13" x14ac:dyDescent="0.25">
      <c r="B14" s="6"/>
      <c r="C14" s="20"/>
      <c r="D14" s="52"/>
    </row>
    <row r="15" spans="2:13" x14ac:dyDescent="0.25">
      <c r="B15" s="6"/>
      <c r="C15" s="20"/>
      <c r="D15" s="52"/>
    </row>
    <row r="16" spans="2:13" ht="15.75" x14ac:dyDescent="0.25">
      <c r="B16" s="6" t="s">
        <v>14</v>
      </c>
      <c r="C16" s="21">
        <f>SUM(C11:C15)</f>
        <v>598939.29</v>
      </c>
      <c r="D16" s="8"/>
    </row>
    <row r="17" spans="2:7" ht="15" customHeight="1" x14ac:dyDescent="0.25">
      <c r="B17" s="15" t="s">
        <v>12</v>
      </c>
      <c r="C17" s="56" t="s">
        <v>28</v>
      </c>
      <c r="D17" s="24" t="s">
        <v>16</v>
      </c>
      <c r="F17" s="77"/>
      <c r="G17" s="77"/>
    </row>
    <row r="18" spans="2:7" x14ac:dyDescent="0.25">
      <c r="B18" s="6" t="str">
        <f>Data!A3</f>
        <v>Curry General Hospital</v>
      </c>
      <c r="C18" s="22">
        <f>Data!Q3</f>
        <v>4.3335466989668059E-2</v>
      </c>
      <c r="D18" s="25">
        <f>IF(C18&lt;-0.02,0.75,IF(C18&lt;0,0.8,IF(C18&lt;0.03,0.9,IF(C18&lt;0.06,1,1.05))))</f>
        <v>1</v>
      </c>
    </row>
    <row r="19" spans="2:7" x14ac:dyDescent="0.25">
      <c r="B19" s="6"/>
      <c r="C19" s="22"/>
      <c r="D19" s="25"/>
    </row>
    <row r="20" spans="2:7" x14ac:dyDescent="0.25">
      <c r="B20" s="6"/>
      <c r="C20" s="22"/>
      <c r="D20" s="25"/>
    </row>
    <row r="21" spans="2:7" x14ac:dyDescent="0.25">
      <c r="B21" s="6"/>
      <c r="C21" s="22"/>
      <c r="D21" s="25"/>
    </row>
    <row r="22" spans="2:7" x14ac:dyDescent="0.25">
      <c r="B22" s="6"/>
      <c r="C22" s="22"/>
      <c r="D22" s="25"/>
    </row>
    <row r="23" spans="2:7" ht="15.75" x14ac:dyDescent="0.25">
      <c r="B23" s="26" t="s">
        <v>17</v>
      </c>
      <c r="C23" s="23" t="s">
        <v>29</v>
      </c>
      <c r="D23" s="27"/>
    </row>
    <row r="24" spans="2:7" ht="15.75" x14ac:dyDescent="0.25">
      <c r="B24" s="6" t="str">
        <f>Data!A3</f>
        <v>Curry General Hospital</v>
      </c>
      <c r="C24" s="21">
        <f>C11*D18</f>
        <v>598939.29</v>
      </c>
      <c r="D24" s="9"/>
    </row>
    <row r="25" spans="2:7" ht="15.75" x14ac:dyDescent="0.25">
      <c r="B25" s="6"/>
      <c r="C25" s="21"/>
      <c r="D25" s="7"/>
    </row>
    <row r="26" spans="2:7" ht="15.75" x14ac:dyDescent="0.25">
      <c r="B26" s="6"/>
      <c r="C26" s="21"/>
      <c r="D26" s="7"/>
    </row>
    <row r="27" spans="2:7" ht="15.75" x14ac:dyDescent="0.25">
      <c r="B27" s="6"/>
      <c r="C27" s="21"/>
      <c r="D27" s="7"/>
    </row>
    <row r="28" spans="2:7" ht="15.75" x14ac:dyDescent="0.25">
      <c r="B28" s="6"/>
      <c r="C28" s="21"/>
      <c r="D28" s="7"/>
    </row>
    <row r="29" spans="2:7" ht="16.5" thickBot="1" x14ac:dyDescent="0.3">
      <c r="B29" s="29" t="s">
        <v>15</v>
      </c>
      <c r="C29" s="30">
        <f>SUM(C24:C28)</f>
        <v>598939.29</v>
      </c>
      <c r="D29" s="18"/>
    </row>
    <row r="30" spans="2:7" ht="16.5" thickBot="1" x14ac:dyDescent="0.3">
      <c r="B30" s="31" t="s">
        <v>35</v>
      </c>
      <c r="C30" s="32">
        <f>C9+C29</f>
        <v>1074208.7149674166</v>
      </c>
      <c r="D30" s="10"/>
    </row>
    <row r="32" spans="2:7" x14ac:dyDescent="0.25">
      <c r="B32" s="11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https://www.oregon.gov/oha/HPA/ANALYTICS/HospitalDocuments/FY24-25%20MSF%20Calculation%20Curry%20General%20Hospital.xlsx</Url>
      <Description>FY24-25 MSF Calculation Curry General Hospital.xlsx</Description>
    </URL>
    <Meta_x0020_Keywords xmlns="10bab1ba-c75a-4166-8cdc-bbc3bb77138e" xsi:nil="true"/>
    <Meta_x0020_Description xmlns="10bab1ba-c75a-4166-8cdc-bbc3bb77138e" xsi:nil="true"/>
    <Hospital xmlns="10bab1ba-c75a-4166-8cdc-bbc3bb77138e">Curry General Hospital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552520-5B0A-4D4B-8ECE-C46C6CE9290F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Curry General Hospital.xlsx</dc:title>
  <dc:creator>Chris Holland</dc:creator>
  <cp:lastModifiedBy>Higgins Rachel  Jeanette</cp:lastModifiedBy>
  <dcterms:created xsi:type="dcterms:W3CDTF">2021-01-08T22:48:27Z</dcterms:created>
  <dcterms:modified xsi:type="dcterms:W3CDTF">2023-05-01T16:51:58Z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