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1\Legacy Health System\"/>
    </mc:Choice>
  </mc:AlternateContent>
  <xr:revisionPtr revIDLastSave="0" documentId="13_ncr:1_{6DFF23DA-5A2D-4B83-AF05-8A4E304CBEE5}" xr6:coauthVersionLast="47" xr6:coauthVersionMax="47" xr10:uidLastSave="{00000000-0000-0000-0000-000000000000}"/>
  <bookViews>
    <workbookView xWindow="30135" yWindow="1920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K5" i="2"/>
  <c r="K6" i="2"/>
  <c r="K7" i="2"/>
  <c r="K8" i="2"/>
  <c r="J5" i="2"/>
  <c r="J6" i="2"/>
  <c r="J7" i="2"/>
  <c r="J8" i="2"/>
  <c r="I5" i="2"/>
  <c r="I6" i="2"/>
  <c r="I7" i="2"/>
  <c r="I8" i="2"/>
  <c r="H5" i="2"/>
  <c r="H6" i="2"/>
  <c r="H7" i="2"/>
  <c r="H8" i="2"/>
  <c r="G5" i="2"/>
  <c r="G6" i="2"/>
  <c r="G7" i="2"/>
  <c r="G8" i="2"/>
  <c r="F5" i="2"/>
  <c r="F6" i="2"/>
  <c r="F7" i="2"/>
  <c r="F8" i="2"/>
  <c r="C25" i="2"/>
  <c r="C26" i="2"/>
  <c r="C27" i="2"/>
  <c r="C28" i="2"/>
  <c r="B25" i="2"/>
  <c r="B26" i="2"/>
  <c r="B27" i="2"/>
  <c r="B28" i="2"/>
  <c r="D19" i="2"/>
  <c r="D20" i="2"/>
  <c r="D21" i="2"/>
  <c r="D22" i="2"/>
  <c r="C19" i="2"/>
  <c r="C20" i="2"/>
  <c r="C21" i="2"/>
  <c r="C22" i="2"/>
  <c r="B19" i="2"/>
  <c r="B20" i="2"/>
  <c r="B21" i="2"/>
  <c r="B22" i="2"/>
  <c r="C12" i="2"/>
  <c r="C13" i="2"/>
  <c r="C14" i="2"/>
  <c r="C15" i="2"/>
  <c r="D12" i="2"/>
  <c r="D13" i="2"/>
  <c r="D14" i="2"/>
  <c r="D15" i="2"/>
  <c r="B12" i="2"/>
  <c r="B13" i="2"/>
  <c r="B14" i="2"/>
  <c r="B15" i="2"/>
  <c r="B5" i="2"/>
  <c r="B6" i="2"/>
  <c r="B7" i="2"/>
  <c r="B8" i="2"/>
  <c r="Z4" i="1"/>
  <c r="Z5" i="1"/>
  <c r="Z6" i="1"/>
  <c r="Z7" i="1"/>
  <c r="Y4" i="1"/>
  <c r="Y5" i="1"/>
  <c r="Y6" i="1"/>
  <c r="Y7" i="1"/>
  <c r="X4" i="1"/>
  <c r="X5" i="1"/>
  <c r="X6" i="1"/>
  <c r="X7" i="1"/>
  <c r="W4" i="1"/>
  <c r="W5" i="1"/>
  <c r="W6" i="1"/>
  <c r="W7" i="1"/>
  <c r="V4" i="1"/>
  <c r="V5" i="1"/>
  <c r="V6" i="1"/>
  <c r="V7" i="1"/>
  <c r="U4" i="1"/>
  <c r="C5" i="2" s="1"/>
  <c r="L5" i="2" s="1"/>
  <c r="M5" i="2" s="1"/>
  <c r="U5" i="1"/>
  <c r="C6" i="2" s="1"/>
  <c r="L6" i="2" s="1"/>
  <c r="M6" i="2" s="1"/>
  <c r="U6" i="1"/>
  <c r="C7" i="2" s="1"/>
  <c r="L7" i="2" s="1"/>
  <c r="M7" i="2" s="1"/>
  <c r="U7" i="1"/>
  <c r="C8" i="2" s="1"/>
  <c r="L8" i="2" s="1"/>
  <c r="M8" i="2" s="1"/>
  <c r="Q4" i="1"/>
  <c r="Q5" i="1"/>
  <c r="Q6" i="1"/>
  <c r="Q7" i="1"/>
  <c r="Y3" i="1" l="1"/>
  <c r="X3" i="1"/>
  <c r="W3" i="1"/>
  <c r="V3" i="1"/>
  <c r="Z3" i="1" s="1"/>
  <c r="K4" i="2" s="1"/>
  <c r="U3" i="1"/>
  <c r="Q3" i="1"/>
  <c r="H4" i="2" l="1"/>
  <c r="I4" i="2"/>
  <c r="J4" i="2"/>
  <c r="G4" i="2"/>
  <c r="F4" i="2"/>
  <c r="B24" i="2"/>
  <c r="B18" i="2"/>
  <c r="B11" i="2"/>
  <c r="B4" i="2"/>
  <c r="C4" i="2"/>
  <c r="D11" i="2" l="1"/>
  <c r="C16" i="2" l="1"/>
  <c r="C9" i="2" l="1"/>
  <c r="C8" i="1" l="1"/>
  <c r="R8" i="1" l="1"/>
  <c r="S8" i="1"/>
  <c r="T8" i="1"/>
  <c r="U8" i="1" l="1"/>
  <c r="C18" i="2"/>
  <c r="D18" i="2" s="1"/>
  <c r="C24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C30" i="2" s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<sst xmlns="http://schemas.openxmlformats.org/spreadsheetml/2006/main" count="68" uniqueCount="46">
  <si>
    <t>Facility</t>
  </si>
  <si>
    <t>Net Patient Revenue</t>
  </si>
  <si>
    <t>Operating Revenue</t>
  </si>
  <si>
    <t>Total Operating Expense</t>
  </si>
  <si>
    <t>FY18</t>
  </si>
  <si>
    <t>FY20</t>
  </si>
  <si>
    <t>FY19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</si>
  <si>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</si>
  <si>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</si>
  <si>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</si>
  <si>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</si>
  <si>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</si>
  <si>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</si>
  <si>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</si>
  <si>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</si>
  <si>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</si>
  <si>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</si>
  <si>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</si>
  <si>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</si>
  <si>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</si>
  <si>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</si>
  <si>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</si>
  <si>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</si>
  <si>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</si>
  <si>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</si>
  <si>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</si>
  <si>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</si>
  <si>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</si>
  <si>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</si>
  <si>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</si>
  <si>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</si>
  <si>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4-Year Average*</t>
  </si>
  <si>
    <t>* 4-year average is capped at +/- 10%</t>
  </si>
  <si>
    <t>FY22</t>
  </si>
  <si>
    <t>FY21</t>
  </si>
  <si>
    <t>Legacy Emanual Medical Center</t>
  </si>
  <si>
    <t>Legacy Good Samaritan Medical Center</t>
  </si>
  <si>
    <t>Legacy Meridian Park Medical Center</t>
  </si>
  <si>
    <t>Legacy Mt. Hood Medical Center</t>
  </si>
  <si>
    <t>Legacy Silverton Medical Center</t>
  </si>
  <si>
    <t>B</t>
  </si>
  <si>
    <t>FY20-FY21</t>
  </si>
  <si>
    <t>FY21-FY22</t>
  </si>
  <si>
    <t>FY24 Minimum Spending Floor</t>
  </si>
  <si>
    <t>FY25 Minimum Spending Floor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</si>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</sst>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6" fontId="5" fillId="4" borderId="17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165" fontId="0" fillId="0" borderId="0" xfId="1" applyNumberFormat="1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8</xdr:col>
      <xdr:colOff>200998</xdr:colOff>
      <xdr:row>25</xdr:row>
      <xdr:rowOff>190664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717E3C-7D9E-40A8-A5FC-F4057DCE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3971925"/>
          <a:ext cx="6973273" cy="1171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D8" sqref="D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6" t="s">
        <v>0</v>
      </c>
      <c r="B1" s="54"/>
      <c r="C1" s="71" t="s">
        <v>1</v>
      </c>
      <c r="D1" s="72"/>
      <c r="E1" s="72"/>
      <c r="F1" s="72"/>
      <c r="G1" s="73"/>
      <c r="H1" s="65" t="s">
        <v>2</v>
      </c>
      <c r="I1" s="65"/>
      <c r="J1" s="65"/>
      <c r="K1" s="65" t="s">
        <v>3</v>
      </c>
      <c r="L1" s="65"/>
      <c r="M1" s="65"/>
      <c r="N1" s="68" t="s">
        <v>11</v>
      </c>
      <c r="O1" s="69"/>
      <c r="P1" s="70"/>
      <c r="Q1" s="1"/>
      <c r="R1" s="65" t="s">
        <v>8</v>
      </c>
      <c r="S1" s="65"/>
      <c r="T1" s="65"/>
      <c r="U1" s="53"/>
      <c r="V1" s="65" t="s">
        <v>27</v>
      </c>
      <c r="W1" s="65"/>
      <c r="X1" s="65"/>
      <c r="Y1" s="65"/>
      <c r="Z1" s="65"/>
    </row>
    <row r="2" spans="1:26" x14ac:dyDescent="0.25">
      <c r="A2" s="67"/>
      <c r="B2" s="52" t="s">
        <v>24</v>
      </c>
      <c r="C2" s="2" t="s">
        <v>4</v>
      </c>
      <c r="D2" s="2" t="s">
        <v>6</v>
      </c>
      <c r="E2" s="2" t="s">
        <v>5</v>
      </c>
      <c r="F2" s="2" t="s">
        <v>34</v>
      </c>
      <c r="G2" s="2" t="s">
        <v>33</v>
      </c>
      <c r="H2" s="2" t="s">
        <v>5</v>
      </c>
      <c r="I2" s="2" t="s">
        <v>34</v>
      </c>
      <c r="J2" s="2" t="s">
        <v>33</v>
      </c>
      <c r="K2" s="63" t="s">
        <v>5</v>
      </c>
      <c r="L2" s="63" t="s">
        <v>34</v>
      </c>
      <c r="M2" s="63" t="s">
        <v>33</v>
      </c>
      <c r="N2" s="63" t="s">
        <v>5</v>
      </c>
      <c r="O2" s="63" t="s">
        <v>34</v>
      </c>
      <c r="P2" s="63" t="s">
        <v>33</v>
      </c>
      <c r="Q2" s="2" t="s">
        <v>26</v>
      </c>
      <c r="R2" s="63" t="s">
        <v>5</v>
      </c>
      <c r="S2" s="63" t="s">
        <v>34</v>
      </c>
      <c r="T2" s="63" t="s">
        <v>33</v>
      </c>
      <c r="U2" s="53" t="s">
        <v>26</v>
      </c>
      <c r="V2" s="58" t="s">
        <v>19</v>
      </c>
      <c r="W2" s="59" t="s">
        <v>20</v>
      </c>
      <c r="X2" s="59" t="s">
        <v>41</v>
      </c>
      <c r="Y2" s="59" t="s">
        <v>42</v>
      </c>
      <c r="Z2" s="59" t="s">
        <v>21</v>
      </c>
    </row>
    <row r="3" spans="1:26" x14ac:dyDescent="0.25">
      <c r="A3" t="s">
        <v>35</v>
      </c>
      <c r="B3" s="55" t="s">
        <v>30</v>
      </c>
      <c r="C3" s="5">
        <v>834517000</v>
      </c>
      <c r="D3" s="5">
        <v>845005000</v>
      </c>
      <c r="E3" s="5">
        <v>888188000</v>
      </c>
      <c r="F3" s="5">
        <v>840473000</v>
      </c>
      <c r="G3" s="5">
        <v>982037000</v>
      </c>
      <c r="H3" s="5">
        <v>947506000</v>
      </c>
      <c r="I3" s="5">
        <v>958117000</v>
      </c>
      <c r="J3" s="5">
        <v>1078756000</v>
      </c>
      <c r="K3">
        <v>1000286000</v>
      </c>
      <c r="L3">
        <v>1007401000</v>
      </c>
      <c r="M3">
        <v>1132184000</v>
      </c>
      <c r="N3" s="64">
        <v>-5.5704132744278136E-2</v>
      </c>
      <c r="O3" s="64">
        <v>-5.1438394267088468E-2</v>
      </c>
      <c r="P3" s="64">
        <v>-4.9527418619224363E-2</v>
      </c>
      <c r="Q3" s="6">
        <f t="shared" ref="Q3:Q7" si="0">AVERAGE(N3:P3)</f>
        <v>-5.2223315210196991E-2</v>
      </c>
      <c r="R3">
        <v>159797692</v>
      </c>
      <c r="S3">
        <v>179138799</v>
      </c>
      <c r="T3">
        <v>217579831</v>
      </c>
      <c r="U3" s="3">
        <f t="shared" ref="U3:U7" si="1">AVERAGE(R3:T3)</f>
        <v>185505440.66666666</v>
      </c>
      <c r="V3" s="6">
        <f t="shared" ref="V3:Y7" si="2">(D3-C3)/C3</f>
        <v>1.2567748769647592E-2</v>
      </c>
      <c r="W3" s="6">
        <f t="shared" si="2"/>
        <v>5.1103839622250756E-2</v>
      </c>
      <c r="X3" s="6">
        <f t="shared" si="2"/>
        <v>-5.3721734587722419E-2</v>
      </c>
      <c r="Y3" s="6">
        <f t="shared" si="2"/>
        <v>0.16843372719885114</v>
      </c>
      <c r="Z3" s="60">
        <f t="shared" ref="Z3:Z7" si="3">AVERAGE(V3:Y3)</f>
        <v>4.4595895250756766E-2</v>
      </c>
    </row>
    <row r="4" spans="1:26" x14ac:dyDescent="0.25">
      <c r="A4" t="s">
        <v>36</v>
      </c>
      <c r="B4" s="55" t="s">
        <v>30</v>
      </c>
      <c r="C4" s="5">
        <v>331271000</v>
      </c>
      <c r="D4" s="5">
        <v>350547000</v>
      </c>
      <c r="E4" s="5">
        <v>381981000</v>
      </c>
      <c r="F4" s="5">
        <v>350324000</v>
      </c>
      <c r="G4" s="5">
        <v>402534000</v>
      </c>
      <c r="H4" s="5">
        <v>396780000</v>
      </c>
      <c r="I4" s="5">
        <v>369179000</v>
      </c>
      <c r="J4" s="5">
        <v>423040000</v>
      </c>
      <c r="K4">
        <v>352576000</v>
      </c>
      <c r="L4">
        <v>354084000</v>
      </c>
      <c r="M4">
        <v>394567000</v>
      </c>
      <c r="N4" s="64">
        <v>0.11140682494077322</v>
      </c>
      <c r="O4" s="64">
        <v>4.0888024508436288E-2</v>
      </c>
      <c r="P4" s="64">
        <v>6.7305692133131617E-2</v>
      </c>
      <c r="Q4" s="6">
        <f t="shared" si="0"/>
        <v>7.3200180527447048E-2</v>
      </c>
      <c r="R4">
        <v>16194187</v>
      </c>
      <c r="S4">
        <v>35103408</v>
      </c>
      <c r="T4">
        <v>32936950</v>
      </c>
      <c r="U4" s="3">
        <f t="shared" si="1"/>
        <v>28078181.666666668</v>
      </c>
      <c r="V4" s="6">
        <f t="shared" si="2"/>
        <v>5.8188009213000838E-2</v>
      </c>
      <c r="W4" s="6">
        <f t="shared" si="2"/>
        <v>8.9671285162902556E-2</v>
      </c>
      <c r="X4" s="6">
        <f t="shared" si="2"/>
        <v>-8.287584984593474E-2</v>
      </c>
      <c r="Y4" s="6">
        <f t="shared" si="2"/>
        <v>0.1490334661627522</v>
      </c>
      <c r="Z4" s="60">
        <f t="shared" si="3"/>
        <v>5.3504227673180214E-2</v>
      </c>
    </row>
    <row r="5" spans="1:26" x14ac:dyDescent="0.25">
      <c r="A5" t="s">
        <v>37</v>
      </c>
      <c r="B5" s="55" t="s">
        <v>30</v>
      </c>
      <c r="C5" s="5">
        <v>235257000</v>
      </c>
      <c r="D5" s="5">
        <v>246062000</v>
      </c>
      <c r="E5" s="5">
        <v>263944000</v>
      </c>
      <c r="F5" s="5">
        <v>240857000</v>
      </c>
      <c r="G5" s="5">
        <v>256699000</v>
      </c>
      <c r="H5" s="5">
        <v>268029000</v>
      </c>
      <c r="I5" s="5">
        <v>252365000</v>
      </c>
      <c r="J5" s="5">
        <v>267323000</v>
      </c>
      <c r="K5">
        <v>235646000</v>
      </c>
      <c r="L5">
        <v>225640000</v>
      </c>
      <c r="M5">
        <v>246857000</v>
      </c>
      <c r="N5" s="64">
        <v>0.1208190158527622</v>
      </c>
      <c r="O5" s="64">
        <v>0.10589820299962356</v>
      </c>
      <c r="P5" s="64">
        <v>7.6559068991444809E-2</v>
      </c>
      <c r="Q5" s="6">
        <f t="shared" si="0"/>
        <v>0.10109209594794354</v>
      </c>
      <c r="R5">
        <v>5016069</v>
      </c>
      <c r="S5">
        <v>12597734</v>
      </c>
      <c r="T5">
        <v>14941142</v>
      </c>
      <c r="U5" s="3">
        <f t="shared" si="1"/>
        <v>10851648.333333334</v>
      </c>
      <c r="V5" s="6">
        <f t="shared" si="2"/>
        <v>4.5928495220120977E-2</v>
      </c>
      <c r="W5" s="6">
        <f t="shared" si="2"/>
        <v>7.2672741016491779E-2</v>
      </c>
      <c r="X5" s="6">
        <f t="shared" si="2"/>
        <v>-8.7469311672172881E-2</v>
      </c>
      <c r="Y5" s="6">
        <f t="shared" si="2"/>
        <v>6.577346724404938E-2</v>
      </c>
      <c r="Z5" s="60">
        <f t="shared" si="3"/>
        <v>2.4226347952122314E-2</v>
      </c>
    </row>
    <row r="6" spans="1:26" x14ac:dyDescent="0.25">
      <c r="A6" t="s">
        <v>38</v>
      </c>
      <c r="B6" s="55" t="s">
        <v>30</v>
      </c>
      <c r="C6" s="5">
        <v>149716000</v>
      </c>
      <c r="D6" s="5">
        <v>165075000</v>
      </c>
      <c r="E6" s="5">
        <v>172106000</v>
      </c>
      <c r="F6" s="5">
        <v>152947000</v>
      </c>
      <c r="G6" s="5">
        <v>185268000</v>
      </c>
      <c r="H6" s="5">
        <v>174663000</v>
      </c>
      <c r="I6" s="5">
        <v>158683000</v>
      </c>
      <c r="J6" s="5">
        <v>193616000</v>
      </c>
      <c r="K6">
        <v>162230000</v>
      </c>
      <c r="L6">
        <v>161469000</v>
      </c>
      <c r="M6">
        <v>188247000</v>
      </c>
      <c r="N6" s="64">
        <v>7.1182792005175688E-2</v>
      </c>
      <c r="O6" s="64">
        <v>-1.7557016189509903E-2</v>
      </c>
      <c r="P6" s="64">
        <v>2.7730146268903397E-2</v>
      </c>
      <c r="Q6" s="6">
        <f t="shared" si="0"/>
        <v>2.7118640694856394E-2</v>
      </c>
      <c r="R6">
        <v>13769356</v>
      </c>
      <c r="S6">
        <v>22315095</v>
      </c>
      <c r="T6">
        <v>20337890</v>
      </c>
      <c r="U6" s="3">
        <f t="shared" si="1"/>
        <v>18807447</v>
      </c>
      <c r="V6" s="6">
        <f t="shared" si="2"/>
        <v>0.10258756579123139</v>
      </c>
      <c r="W6" s="6">
        <f t="shared" si="2"/>
        <v>4.2592760866272908E-2</v>
      </c>
      <c r="X6" s="6">
        <f t="shared" si="2"/>
        <v>-0.11132093012445818</v>
      </c>
      <c r="Y6" s="6">
        <f t="shared" si="2"/>
        <v>0.21132156890949153</v>
      </c>
      <c r="Z6" s="60">
        <f t="shared" si="3"/>
        <v>6.1295241360634412E-2</v>
      </c>
    </row>
    <row r="7" spans="1:26" x14ac:dyDescent="0.25">
      <c r="A7" t="s">
        <v>39</v>
      </c>
      <c r="B7" s="55" t="s">
        <v>40</v>
      </c>
      <c r="C7" s="5">
        <v>86688000</v>
      </c>
      <c r="D7" s="5">
        <v>100113000</v>
      </c>
      <c r="E7" s="5">
        <v>100466000</v>
      </c>
      <c r="F7" s="5">
        <v>88244000</v>
      </c>
      <c r="G7" s="5">
        <v>109816000</v>
      </c>
      <c r="H7" s="5">
        <v>139362000</v>
      </c>
      <c r="I7" s="5">
        <v>104551000</v>
      </c>
      <c r="J7" s="5">
        <v>117804000</v>
      </c>
      <c r="K7">
        <v>143287000</v>
      </c>
      <c r="L7">
        <v>106150000</v>
      </c>
      <c r="M7">
        <v>120372000</v>
      </c>
      <c r="N7" s="64">
        <v>-2.8164061939409596E-2</v>
      </c>
      <c r="O7" s="64">
        <v>-1.5293971363258123E-2</v>
      </c>
      <c r="P7" s="64">
        <v>-2.1798920240399308E-2</v>
      </c>
      <c r="Q7" s="6">
        <f t="shared" si="0"/>
        <v>-2.1752317847689009E-2</v>
      </c>
      <c r="R7">
        <v>26733234</v>
      </c>
      <c r="S7">
        <v>11805967</v>
      </c>
      <c r="T7">
        <v>12939335</v>
      </c>
      <c r="U7" s="3">
        <f t="shared" si="1"/>
        <v>17159512</v>
      </c>
      <c r="V7" s="6">
        <f t="shared" si="2"/>
        <v>0.15486572535991142</v>
      </c>
      <c r="W7" s="6">
        <f t="shared" si="2"/>
        <v>3.5260156023693228E-3</v>
      </c>
      <c r="X7" s="6">
        <f t="shared" si="2"/>
        <v>-0.12165309656998388</v>
      </c>
      <c r="Y7" s="6">
        <f t="shared" si="2"/>
        <v>0.24445854675671999</v>
      </c>
      <c r="Z7" s="60">
        <f t="shared" si="3"/>
        <v>7.0299297787254217E-2</v>
      </c>
    </row>
    <row r="8" spans="1:26" x14ac:dyDescent="0.25">
      <c r="A8" s="4" t="s">
        <v>7</v>
      </c>
      <c r="B8" s="4"/>
      <c r="C8" s="3">
        <f>SUM(C3:C7)</f>
        <v>1637449000</v>
      </c>
      <c r="D8" s="5">
        <f>SUM(D3:D7)</f>
        <v>1706802000</v>
      </c>
      <c r="E8" s="5">
        <f t="shared" ref="E8:G8" si="4">SUM(E3:E7)</f>
        <v>1806685000</v>
      </c>
      <c r="F8" s="5">
        <f t="shared" si="4"/>
        <v>1672845000</v>
      </c>
      <c r="G8" s="5">
        <f t="shared" si="4"/>
        <v>1936354000</v>
      </c>
      <c r="H8" s="5">
        <f t="shared" ref="H8" si="5">SUM(H3:H7)</f>
        <v>1926340000</v>
      </c>
      <c r="I8" s="5">
        <f t="shared" ref="I8" si="6">SUM(I3:I7)</f>
        <v>1842895000</v>
      </c>
      <c r="J8" s="5">
        <f t="shared" ref="J8" si="7">SUM(J3:J7)</f>
        <v>2080539000</v>
      </c>
      <c r="K8" s="5">
        <f t="shared" ref="K8" si="8">SUM(K3:K7)</f>
        <v>1894025000</v>
      </c>
      <c r="L8" s="5">
        <f t="shared" ref="L8" si="9">SUM(L3:L7)</f>
        <v>1854744000</v>
      </c>
      <c r="M8" s="5">
        <f t="shared" ref="M8" si="10">SUM(M3:M7)</f>
        <v>2082227000</v>
      </c>
      <c r="N8" s="6">
        <f t="shared" ref="N8" si="11">(H8-K8)/H8</f>
        <v>1.6775335610536041E-2</v>
      </c>
      <c r="O8" s="6">
        <f t="shared" ref="O8" si="12">(I8-L8)/I8</f>
        <v>-6.4295578424164151E-3</v>
      </c>
      <c r="P8" s="6">
        <f t="shared" ref="P8" si="13">(J8-M8)/J8</f>
        <v>-8.1132821831265836E-4</v>
      </c>
      <c r="Q8" s="6">
        <f t="shared" ref="Q8" si="14">AVERAGE(N8:P8)</f>
        <v>3.178149849935656E-3</v>
      </c>
      <c r="R8" s="3">
        <f t="shared" ref="R8" si="15">SUM(R3:R7)</f>
        <v>221510538</v>
      </c>
      <c r="S8" s="3">
        <f t="shared" ref="S8" si="16">SUM(S3:S7)</f>
        <v>260961003</v>
      </c>
      <c r="T8" s="3">
        <f t="shared" ref="T8" si="17">SUM(T3:T7)</f>
        <v>298735148</v>
      </c>
      <c r="U8" s="3">
        <f t="shared" ref="U8" si="18">AVERAGE(R8:T8)</f>
        <v>260402229.66666666</v>
      </c>
      <c r="V8" s="6">
        <f t="shared" ref="V8" si="19">(D8-C8)/C8</f>
        <v>4.2354296225409156E-2</v>
      </c>
      <c r="W8" s="6">
        <f t="shared" ref="W8" si="20">(E8-D8)/D8</f>
        <v>5.8520554815379877E-2</v>
      </c>
      <c r="X8" s="6">
        <f t="shared" ref="X8" si="21">(F8-E8)/E8</f>
        <v>-7.4080429073136708E-2</v>
      </c>
      <c r="Y8" s="6">
        <f t="shared" ref="Y8" si="22">(G8-F8)/F8</f>
        <v>0.15752146791842639</v>
      </c>
      <c r="Z8" s="60">
        <f t="shared" ref="Z8" si="23">AVERAGE(V8:Y8)</f>
        <v>4.607897247151968E-2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zoomScaleNormal="100" workbookViewId="0">
      <selection activeCell="C11" sqref="C1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4" t="s">
        <v>43</v>
      </c>
      <c r="C2" s="75"/>
      <c r="D2" s="7"/>
      <c r="F2" s="77" t="s">
        <v>44</v>
      </c>
      <c r="G2" s="78"/>
      <c r="H2" s="78"/>
      <c r="I2" s="78"/>
      <c r="J2" s="78"/>
      <c r="K2" s="78"/>
      <c r="L2" s="78"/>
      <c r="M2" s="79"/>
    </row>
    <row r="3" spans="2:13" ht="18.75" customHeight="1" x14ac:dyDescent="0.25">
      <c r="B3" s="18" t="s">
        <v>9</v>
      </c>
      <c r="C3" s="14"/>
      <c r="D3" s="9"/>
      <c r="F3" s="35" t="s">
        <v>18</v>
      </c>
      <c r="G3" s="36" t="s">
        <v>19</v>
      </c>
      <c r="H3" s="38" t="s">
        <v>20</v>
      </c>
      <c r="I3" s="38" t="s">
        <v>41</v>
      </c>
      <c r="J3" s="38" t="s">
        <v>42</v>
      </c>
      <c r="K3" s="46" t="s">
        <v>31</v>
      </c>
      <c r="L3" s="46" t="s">
        <v>22</v>
      </c>
      <c r="M3" s="47" t="s">
        <v>23</v>
      </c>
    </row>
    <row r="4" spans="2:13" x14ac:dyDescent="0.25">
      <c r="B4" s="8" t="str">
        <f>Data!A3</f>
        <v>Legacy Emanual Medical Center</v>
      </c>
      <c r="C4" s="22">
        <f>Data!U3</f>
        <v>185505440.66666666</v>
      </c>
      <c r="D4" s="21"/>
      <c r="F4" s="8" t="str">
        <f>Data!A3</f>
        <v>Legacy Emanual Medical Center</v>
      </c>
      <c r="G4" s="39">
        <f>Data!V3</f>
        <v>1.2567748769647592E-2</v>
      </c>
      <c r="H4" s="39">
        <f>Data!W3</f>
        <v>5.1103839622250756E-2</v>
      </c>
      <c r="I4" s="39">
        <f>Data!X3</f>
        <v>-5.3721734587722419E-2</v>
      </c>
      <c r="J4" s="39">
        <f>Data!Y3</f>
        <v>0.16843372719885114</v>
      </c>
      <c r="K4" s="39">
        <f>IF(Data!Z3 &lt; 0.1, Data!Z3, 0.1)</f>
        <v>4.4595895250756766E-2</v>
      </c>
      <c r="L4" s="48">
        <f>(C4+C24)</f>
        <v>196553356.91666666</v>
      </c>
      <c r="M4" s="49">
        <f>L4+(L4*K4)</f>
        <v>205318829.83290693</v>
      </c>
    </row>
    <row r="5" spans="2:13" x14ac:dyDescent="0.25">
      <c r="B5" s="8" t="str">
        <f>Data!A4</f>
        <v>Legacy Good Samaritan Medical Center</v>
      </c>
      <c r="C5" s="22">
        <f>Data!U4</f>
        <v>28078181.666666668</v>
      </c>
      <c r="D5" s="21"/>
      <c r="F5" s="8" t="str">
        <f>Data!A4</f>
        <v>Legacy Good Samaritan Medical Center</v>
      </c>
      <c r="G5" s="39">
        <f>Data!V4</f>
        <v>5.8188009213000838E-2</v>
      </c>
      <c r="H5" s="39">
        <f>Data!W4</f>
        <v>8.9671285162902556E-2</v>
      </c>
      <c r="I5" s="39">
        <f>Data!X4</f>
        <v>-8.287584984593474E-2</v>
      </c>
      <c r="J5" s="39">
        <f>Data!Y4</f>
        <v>0.1490334661627522</v>
      </c>
      <c r="K5" s="39">
        <f>IF(Data!Z4 &lt; 0.1, Data!Z4, 0.1)</f>
        <v>5.3504227673180214E-2</v>
      </c>
      <c r="L5" s="48">
        <f t="shared" ref="L5:L8" si="0">(C5+C25)</f>
        <v>34418092.166666672</v>
      </c>
      <c r="M5" s="49">
        <f t="shared" ref="M5:M8" si="1">L5+(L5*K5)</f>
        <v>36259605.606028505</v>
      </c>
    </row>
    <row r="6" spans="2:13" x14ac:dyDescent="0.25">
      <c r="B6" s="8" t="str">
        <f>Data!A5</f>
        <v>Legacy Meridian Park Medical Center</v>
      </c>
      <c r="C6" s="22">
        <f>Data!U5</f>
        <v>10851648.333333334</v>
      </c>
      <c r="D6" s="21"/>
      <c r="F6" s="8" t="str">
        <f>Data!A5</f>
        <v>Legacy Meridian Park Medical Center</v>
      </c>
      <c r="G6" s="39">
        <f>Data!V5</f>
        <v>4.5928495220120977E-2</v>
      </c>
      <c r="H6" s="39">
        <f>Data!W5</f>
        <v>7.2672741016491779E-2</v>
      </c>
      <c r="I6" s="39">
        <f>Data!X5</f>
        <v>-8.7469311672172881E-2</v>
      </c>
      <c r="J6" s="39">
        <f>Data!Y5</f>
        <v>6.577346724404938E-2</v>
      </c>
      <c r="K6" s="39">
        <f>IF(Data!Z5 &lt; 0.1, Data!Z5, 0.1)</f>
        <v>2.4226347952122314E-2</v>
      </c>
      <c r="L6" s="48">
        <f t="shared" si="0"/>
        <v>14894657.583333334</v>
      </c>
      <c r="M6" s="49">
        <f t="shared" si="1"/>
        <v>15255500.740574885</v>
      </c>
    </row>
    <row r="7" spans="2:13" x14ac:dyDescent="0.25">
      <c r="B7" s="8" t="str">
        <f>Data!A6</f>
        <v>Legacy Mt. Hood Medical Center</v>
      </c>
      <c r="C7" s="22">
        <f>Data!U6</f>
        <v>18807447</v>
      </c>
      <c r="D7" s="21"/>
      <c r="F7" s="8" t="str">
        <f>Data!A6</f>
        <v>Legacy Mt. Hood Medical Center</v>
      </c>
      <c r="G7" s="39">
        <f>Data!V6</f>
        <v>0.10258756579123139</v>
      </c>
      <c r="H7" s="39">
        <f>Data!W6</f>
        <v>4.2592760866272908E-2</v>
      </c>
      <c r="I7" s="39">
        <f>Data!X6</f>
        <v>-0.11132093012445818</v>
      </c>
      <c r="J7" s="39">
        <f>Data!Y6</f>
        <v>0.21132156890949153</v>
      </c>
      <c r="K7" s="39">
        <f>IF(Data!Z6 &lt; 0.1, Data!Z6, 0.1)</f>
        <v>6.1295241360634412E-2</v>
      </c>
      <c r="L7" s="48">
        <f t="shared" si="0"/>
        <v>21308565</v>
      </c>
      <c r="M7" s="49">
        <f t="shared" si="1"/>
        <v>22614678.634723768</v>
      </c>
    </row>
    <row r="8" spans="2:13" ht="15.75" thickBot="1" x14ac:dyDescent="0.3">
      <c r="B8" s="8" t="str">
        <f>Data!A7</f>
        <v>Legacy Silverton Medical Center</v>
      </c>
      <c r="C8" s="22">
        <f>Data!U7</f>
        <v>17159512</v>
      </c>
      <c r="D8" s="21"/>
      <c r="F8" s="44" t="str">
        <f>Data!A7</f>
        <v>Legacy Silverton Medical Center</v>
      </c>
      <c r="G8" s="45">
        <f>Data!V7</f>
        <v>0.15486572535991142</v>
      </c>
      <c r="H8" s="45">
        <f>Data!W7</f>
        <v>3.5260156023693228E-3</v>
      </c>
      <c r="I8" s="45">
        <f>Data!X7</f>
        <v>-0.12165309656998388</v>
      </c>
      <c r="J8" s="45">
        <f>Data!Y7</f>
        <v>0.24445854675671999</v>
      </c>
      <c r="K8" s="45">
        <f>IF(Data!Z7 &lt; 0.1, Data!Z7, 0.1)</f>
        <v>7.0299297787254217E-2</v>
      </c>
      <c r="L8" s="50">
        <f t="shared" si="0"/>
        <v>17983132</v>
      </c>
      <c r="M8" s="51">
        <f t="shared" si="1"/>
        <v>19247333.551615499</v>
      </c>
    </row>
    <row r="9" spans="2:13" ht="16.5" thickBot="1" x14ac:dyDescent="0.3">
      <c r="B9" s="15" t="s">
        <v>13</v>
      </c>
      <c r="C9" s="30">
        <f>SUM(C4:C8)</f>
        <v>260402229.66666666</v>
      </c>
      <c r="D9" s="19"/>
      <c r="F9" s="40" t="s">
        <v>44</v>
      </c>
      <c r="G9" s="41">
        <f>SUM(M4:M8)</f>
        <v>298695948.36584955</v>
      </c>
      <c r="H9" s="42"/>
      <c r="I9" s="42"/>
      <c r="J9" s="42"/>
      <c r="K9" s="16"/>
    </row>
    <row r="10" spans="2:13" ht="15.75" x14ac:dyDescent="0.25">
      <c r="B10" s="17" t="s">
        <v>10</v>
      </c>
      <c r="C10" s="61" t="s">
        <v>45</v>
      </c>
      <c r="D10" s="57" t="s">
        <v>25</v>
      </c>
      <c r="F10" s="62" t="s">
        <v>32</v>
      </c>
      <c r="G10" s="42"/>
      <c r="H10" s="43"/>
      <c r="I10" s="43"/>
      <c r="J10" s="43"/>
    </row>
    <row r="11" spans="2:13" x14ac:dyDescent="0.25">
      <c r="B11" s="8" t="str">
        <f>Data!A3</f>
        <v>Legacy Emanual Medical Center</v>
      </c>
      <c r="C11" s="22">
        <f>Data!G3*D11</f>
        <v>14730555</v>
      </c>
      <c r="D11" s="56">
        <f>IF(Data!B3="DRG",0.015,0.01)</f>
        <v>1.4999999999999999E-2</v>
      </c>
    </row>
    <row r="12" spans="2:13" x14ac:dyDescent="0.25">
      <c r="B12" s="8" t="str">
        <f>Data!A4</f>
        <v>Legacy Good Samaritan Medical Center</v>
      </c>
      <c r="C12" s="22">
        <f>Data!G4*D12</f>
        <v>6038010</v>
      </c>
      <c r="D12" s="56">
        <f>IF(Data!B4="DRG",0.015,0.01)</f>
        <v>1.4999999999999999E-2</v>
      </c>
    </row>
    <row r="13" spans="2:13" x14ac:dyDescent="0.25">
      <c r="B13" s="8" t="str">
        <f>Data!A5</f>
        <v>Legacy Meridian Park Medical Center</v>
      </c>
      <c r="C13" s="22">
        <f>Data!G5*D13</f>
        <v>3850485</v>
      </c>
      <c r="D13" s="56">
        <f>IF(Data!B5="DRG",0.015,0.01)</f>
        <v>1.4999999999999999E-2</v>
      </c>
    </row>
    <row r="14" spans="2:13" x14ac:dyDescent="0.25">
      <c r="B14" s="8" t="str">
        <f>Data!A6</f>
        <v>Legacy Mt. Hood Medical Center</v>
      </c>
      <c r="C14" s="22">
        <f>Data!G6*D14</f>
        <v>2779020</v>
      </c>
      <c r="D14" s="56">
        <f>IF(Data!B6="DRG",0.015,0.01)</f>
        <v>1.4999999999999999E-2</v>
      </c>
    </row>
    <row r="15" spans="2:13" x14ac:dyDescent="0.25">
      <c r="B15" s="8" t="str">
        <f>Data!A7</f>
        <v>Legacy Silverton Medical Center</v>
      </c>
      <c r="C15" s="22">
        <f>Data!G7*D15</f>
        <v>1098160</v>
      </c>
      <c r="D15" s="56">
        <f>IF(Data!B7="DRG",0.015,0.01)</f>
        <v>0.01</v>
      </c>
    </row>
    <row r="16" spans="2:13" ht="15.75" x14ac:dyDescent="0.25">
      <c r="B16" s="8" t="s">
        <v>14</v>
      </c>
      <c r="C16" s="23">
        <f>SUM(C11:C15)</f>
        <v>28496230</v>
      </c>
      <c r="D16" s="10"/>
    </row>
    <row r="17" spans="2:7" ht="15" customHeight="1" x14ac:dyDescent="0.25">
      <c r="B17" s="17" t="s">
        <v>12</v>
      </c>
      <c r="C17" s="61" t="s">
        <v>28</v>
      </c>
      <c r="D17" s="26" t="s">
        <v>16</v>
      </c>
      <c r="F17" s="76"/>
      <c r="G17" s="76"/>
    </row>
    <row r="18" spans="2:7" x14ac:dyDescent="0.25">
      <c r="B18" s="8" t="str">
        <f>Data!A3</f>
        <v>Legacy Emanual Medical Center</v>
      </c>
      <c r="C18" s="24">
        <f>Data!Q3</f>
        <v>-5.2223315210196991E-2</v>
      </c>
      <c r="D18" s="27">
        <f>IF(C18&lt;-0.02,0.75,IF(C18&lt;0,0.8,IF(C18&lt;0.03,0.9,IF(C18&lt;0.06,1,1.05))))</f>
        <v>0.75</v>
      </c>
    </row>
    <row r="19" spans="2:7" x14ac:dyDescent="0.25">
      <c r="B19" s="8" t="str">
        <f>Data!A4</f>
        <v>Legacy Good Samaritan Medical Center</v>
      </c>
      <c r="C19" s="24">
        <f>Data!Q4</f>
        <v>7.3200180527447048E-2</v>
      </c>
      <c r="D19" s="27">
        <f t="shared" ref="D19:D22" si="2">IF(C19&lt;-0.02,0.75,IF(C19&lt;0,0.8,IF(C19&lt;0.03,0.9,IF(C19&lt;0.06,1,1.05))))</f>
        <v>1.05</v>
      </c>
    </row>
    <row r="20" spans="2:7" x14ac:dyDescent="0.25">
      <c r="B20" s="8" t="str">
        <f>Data!A5</f>
        <v>Legacy Meridian Park Medical Center</v>
      </c>
      <c r="C20" s="24">
        <f>Data!Q5</f>
        <v>0.10109209594794354</v>
      </c>
      <c r="D20" s="27">
        <f t="shared" si="2"/>
        <v>1.05</v>
      </c>
    </row>
    <row r="21" spans="2:7" x14ac:dyDescent="0.25">
      <c r="B21" s="8" t="str">
        <f>Data!A6</f>
        <v>Legacy Mt. Hood Medical Center</v>
      </c>
      <c r="C21" s="24">
        <f>Data!Q6</f>
        <v>2.7118640694856394E-2</v>
      </c>
      <c r="D21" s="27">
        <f t="shared" si="2"/>
        <v>0.9</v>
      </c>
    </row>
    <row r="22" spans="2:7" x14ac:dyDescent="0.25">
      <c r="B22" s="8" t="str">
        <f>Data!A7</f>
        <v>Legacy Silverton Medical Center</v>
      </c>
      <c r="C22" s="24">
        <f>Data!Q7</f>
        <v>-2.1752317847689009E-2</v>
      </c>
      <c r="D22" s="27">
        <f t="shared" si="2"/>
        <v>0.75</v>
      </c>
    </row>
    <row r="23" spans="2:7" ht="15.75" x14ac:dyDescent="0.25">
      <c r="B23" s="28" t="s">
        <v>17</v>
      </c>
      <c r="C23" s="25" t="s">
        <v>29</v>
      </c>
      <c r="D23" s="29"/>
    </row>
    <row r="24" spans="2:7" ht="15.75" x14ac:dyDescent="0.25">
      <c r="B24" s="8" t="str">
        <f>Data!A3</f>
        <v>Legacy Emanual Medical Center</v>
      </c>
      <c r="C24" s="23">
        <f>C11*D18</f>
        <v>11047916.25</v>
      </c>
      <c r="D24" s="11"/>
    </row>
    <row r="25" spans="2:7" ht="15.75" x14ac:dyDescent="0.25">
      <c r="B25" s="8" t="str">
        <f>Data!A4</f>
        <v>Legacy Good Samaritan Medical Center</v>
      </c>
      <c r="C25" s="23">
        <f t="shared" ref="C25:C28" si="3">C12*D19</f>
        <v>6339910.5</v>
      </c>
      <c r="D25" s="9"/>
    </row>
    <row r="26" spans="2:7" ht="15.75" x14ac:dyDescent="0.25">
      <c r="B26" s="8" t="str">
        <f>Data!A5</f>
        <v>Legacy Meridian Park Medical Center</v>
      </c>
      <c r="C26" s="23">
        <f t="shared" si="3"/>
        <v>4043009.25</v>
      </c>
      <c r="D26" s="9"/>
    </row>
    <row r="27" spans="2:7" ht="15.75" x14ac:dyDescent="0.25">
      <c r="B27" s="8" t="str">
        <f>Data!A6</f>
        <v>Legacy Mt. Hood Medical Center</v>
      </c>
      <c r="C27" s="23">
        <f t="shared" si="3"/>
        <v>2501118</v>
      </c>
      <c r="D27" s="9"/>
    </row>
    <row r="28" spans="2:7" ht="15.75" x14ac:dyDescent="0.25">
      <c r="B28" s="8" t="str">
        <f>Data!A7</f>
        <v>Legacy Silverton Medical Center</v>
      </c>
      <c r="C28" s="23">
        <f t="shared" si="3"/>
        <v>823620</v>
      </c>
      <c r="D28" s="9"/>
    </row>
    <row r="29" spans="2:7" ht="16.5" thickBot="1" x14ac:dyDescent="0.3">
      <c r="B29" s="31" t="s">
        <v>15</v>
      </c>
      <c r="C29" s="32">
        <f>SUM(C24:C28)</f>
        <v>24755574</v>
      </c>
      <c r="D29" s="20"/>
    </row>
    <row r="30" spans="2:7" ht="16.5" thickBot="1" x14ac:dyDescent="0.3">
      <c r="B30" s="33" t="s">
        <v>43</v>
      </c>
      <c r="C30" s="34">
        <f>C9+C29</f>
        <v>285157803.66666663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https://www.oregon.gov/oha/HPA/ANALYTICS/HospitalDocuments/FY24-25%20MSF%20Calculation%20Legacy%20Health%20System%20Legacy%20Emanuel%20Med%20Ctr.xlsx</Url>
      <Description>FY24-25 MSF Calculation Legacy Health System Legacy Emanuel Med Ctr.xlsx</Description>
    </URL>
    <Meta_x0020_Keywords xmlns="10bab1ba-c75a-4166-8cdc-bbc3bb77138e" xsi:nil="true"/>
    <Meta_x0020_Description xmlns="10bab1ba-c75a-4166-8cdc-bbc3bb77138e" xsi:nil="true"/>
    <Hospital xmlns="10bab1ba-c75a-4166-8cdc-bbc3bb77138e">Legacy Emanuel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70986CAB-C958-49CF-B2E2-451A6D7677B1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Legacy Health System Legacy Emanuel Med Ctr.xlsx</dc:title>
  <dc:creator>Chris Holland</dc:creator>
  <cp:lastModifiedBy>Higgins Rachel  Jeanette</cp:lastModifiedBy>
  <dcterms:created xsi:type="dcterms:W3CDTF">2021-01-08T22:48:27Z</dcterms:created>
  <dcterms:modified xsi:type="dcterms:W3CDTF">2023-05-01T16:00:03Z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</vt:lpwstr>
  </property>
</Properties>
</file>