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PeaceHealth Health System\"/>
    </mc:Choice>
  </mc:AlternateContent>
  <xr:revisionPtr revIDLastSave="0" documentId="13_ncr:1_{A280B7A4-B95E-4839-98FD-A3255D2671EC}" xr6:coauthVersionLast="47" xr6:coauthVersionMax="47" xr10:uidLastSave="{00000000-0000-0000-0000-000000000000}"/>
  <bookViews>
    <workbookView xWindow="30480" yWindow="2265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Q3" i="1"/>
  <c r="Q4" i="1"/>
  <c r="Q5" i="1"/>
  <c r="Q6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V8" i="1"/>
  <c r="Z6" i="1"/>
  <c r="Z5" i="1"/>
  <c r="Y6" i="1"/>
  <c r="Y5" i="1"/>
  <c r="U3" i="1"/>
  <c r="U4" i="1"/>
  <c r="U5" i="1"/>
  <c r="U6" i="1"/>
  <c r="K4" i="2"/>
  <c r="I4" i="2"/>
  <c r="J4" i="2"/>
  <c r="I5" i="2"/>
  <c r="J5" i="2"/>
  <c r="Y4" i="1"/>
  <c r="Z4" i="1"/>
  <c r="V5" i="1"/>
  <c r="W5" i="1"/>
  <c r="X5" i="1"/>
  <c r="I6" i="2" s="1"/>
  <c r="J6" i="2"/>
  <c r="V6" i="1"/>
  <c r="W6" i="1"/>
  <c r="X6" i="1"/>
  <c r="J7" i="2"/>
  <c r="V4" i="1"/>
  <c r="W4" i="1"/>
  <c r="X4" i="1"/>
  <c r="T8" i="1"/>
  <c r="U8" i="1" s="1"/>
  <c r="R8" i="1"/>
  <c r="S8" i="1"/>
  <c r="Z3" i="1"/>
  <c r="Y3" i="1"/>
  <c r="X3" i="1"/>
  <c r="W3" i="1"/>
  <c r="V3" i="1"/>
  <c r="N5" i="1"/>
  <c r="N6" i="1"/>
  <c r="O5" i="1"/>
  <c r="O6" i="1"/>
  <c r="P5" i="1"/>
  <c r="P6" i="1"/>
  <c r="P4" i="1"/>
  <c r="P3" i="1"/>
  <c r="O4" i="1"/>
  <c r="O3" i="1"/>
  <c r="N4" i="1"/>
  <c r="N3" i="1"/>
  <c r="I7" i="2" l="1"/>
  <c r="H7" i="2" l="1"/>
  <c r="G5" i="2"/>
  <c r="G6" i="2"/>
  <c r="G7" i="2"/>
  <c r="F5" i="2"/>
  <c r="F6" i="2"/>
  <c r="F7" i="2"/>
  <c r="B25" i="2"/>
  <c r="B26" i="2"/>
  <c r="B27" i="2"/>
  <c r="B19" i="2"/>
  <c r="B20" i="2"/>
  <c r="B21" i="2"/>
  <c r="D12" i="2"/>
  <c r="D13" i="2"/>
  <c r="D14" i="2"/>
  <c r="B12" i="2"/>
  <c r="B13" i="2"/>
  <c r="B14" i="2"/>
  <c r="B5" i="2"/>
  <c r="B6" i="2"/>
  <c r="B7" i="2"/>
  <c r="H5" i="2"/>
  <c r="H6" i="2"/>
  <c r="K5" i="2"/>
  <c r="K6" i="2"/>
  <c r="K7" i="2"/>
  <c r="C5" i="2"/>
  <c r="C6" i="2"/>
  <c r="C7" i="2"/>
  <c r="C19" i="2"/>
  <c r="D19" i="2" s="1"/>
  <c r="C20" i="2"/>
  <c r="D20" i="2" s="1"/>
  <c r="C21" i="2"/>
  <c r="D21" i="2" s="1"/>
  <c r="C26" i="2" l="1"/>
  <c r="L6" i="2" s="1"/>
  <c r="M6" i="2" s="1"/>
  <c r="C27" i="2"/>
  <c r="L7" i="2" s="1"/>
  <c r="M7" i="2" s="1"/>
  <c r="C25" i="2"/>
  <c r="L5" i="2" s="1"/>
  <c r="M5" i="2" s="1"/>
  <c r="G4" i="2" l="1"/>
  <c r="H4" i="2"/>
  <c r="F4" i="2"/>
  <c r="B24" i="2"/>
  <c r="B18" i="2"/>
  <c r="B11" i="2"/>
  <c r="B4" i="2"/>
  <c r="C4" i="2"/>
  <c r="D11" i="2" l="1"/>
  <c r="C16" i="2" s="1"/>
  <c r="C9" i="2" l="1"/>
  <c r="C18" i="2" l="1"/>
  <c r="D18" i="2" s="1"/>
  <c r="C24" i="2" s="1"/>
  <c r="C29" i="2" s="1"/>
  <c r="C30" i="2" s="1"/>
  <c r="X8" i="1" l="1"/>
  <c r="W8" i="1"/>
  <c r="Z8" i="1" s="1"/>
  <c r="L4" i="2"/>
  <c r="M4" i="2" s="1"/>
  <c r="G9" i="2" s="1"/>
  <c r="Y8" i="1"/>
</calcChain>
</file>

<file path=xl/sharedStrings.xml><?xml version="1.0" encoding="utf-8"?>
<sst xmlns="http://schemas.openxmlformats.org/spreadsheetml/2006/main" count="66" uniqueCount="45">
  <si>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</si>
  <si>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</si>
  <si>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</si>
  <si>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</si>
  <si>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</si>
  <si>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</si>
  <si>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</si>
  <si>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</si>
  <si>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</si>
  <si>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</si>
  <si>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</si>
  <si>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</si>
  <si>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</si>
  <si>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</si>
  <si>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</si>
  <si>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</si>
  <si>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</si>
  <si>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</si>
  <si>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</si>
  <si>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</si>
  <si>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</si>
  <si>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</si>
  <si>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</si>
  <si>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</si>
  <si>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</si>
  <si>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</si>
  <si>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</si>
  <si>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</si>
  <si>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</si>
  <si>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</si>
  <si>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</si>
  <si>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PeaceHealth Cottage Grove Community Hospital</t>
  </si>
  <si>
    <t>PeaceHealth Peace Harbor Medical Center</t>
  </si>
  <si>
    <t>PeaceHealth Sacred Heart Medical Center - Riverbend</t>
  </si>
  <si>
    <t>PeaceHealth Sacred Heart Medical Center - University District</t>
  </si>
  <si>
    <t>Type B</t>
  </si>
  <si>
    <t>4-Year Average*</t>
  </si>
  <si>
    <t>*4-year average is capped at +/- 10%</t>
  </si>
  <si>
    <t>FY21</t>
  </si>
  <si>
    <t>FY22</t>
  </si>
  <si>
    <t>FY21-FY22</t>
  </si>
  <si>
    <t>FY20-FY21</t>
  </si>
  <si>
    <t>FY24 Minimum Spending Floor</t>
  </si>
  <si>
    <t>FY25 Minimum Spending Floor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</si>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</sst>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6" fontId="0" fillId="0" borderId="0" xfId="0" applyNumberFormat="1" applyFill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24</xdr:row>
      <xdr:rowOff>38100</xdr:rowOff>
    </xdr:from>
    <xdr:to>
      <xdr:col>8</xdr:col>
      <xdr:colOff>64473</xdr:colOff>
      <xdr:row>30</xdr:row>
      <xdr:rowOff>6514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2D5DF-BE53-40D5-ADDD-028619FC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4791075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G6" sqref="G6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70" t="s">
        <v>0</v>
      </c>
      <c r="B1" s="49"/>
      <c r="C1" s="75" t="s">
        <v>1</v>
      </c>
      <c r="D1" s="76"/>
      <c r="E1" s="76"/>
      <c r="F1" s="76"/>
      <c r="G1" s="77"/>
      <c r="H1" s="69" t="s">
        <v>2</v>
      </c>
      <c r="I1" s="69"/>
      <c r="J1" s="69"/>
      <c r="K1" s="69" t="s">
        <v>3</v>
      </c>
      <c r="L1" s="69"/>
      <c r="M1" s="69"/>
      <c r="N1" s="72" t="s">
        <v>11</v>
      </c>
      <c r="O1" s="73"/>
      <c r="P1" s="74"/>
      <c r="Q1" s="1"/>
      <c r="R1" s="69" t="s">
        <v>8</v>
      </c>
      <c r="S1" s="69"/>
      <c r="T1" s="69"/>
      <c r="U1" s="48"/>
      <c r="V1" s="69" t="s">
        <v>27</v>
      </c>
      <c r="W1" s="69"/>
      <c r="X1" s="69"/>
      <c r="Y1" s="69"/>
      <c r="Z1" s="69"/>
    </row>
    <row r="2" spans="1:26" x14ac:dyDescent="0.25">
      <c r="A2" s="71"/>
      <c r="B2" s="47" t="s">
        <v>24</v>
      </c>
      <c r="C2" s="2" t="s">
        <v>4</v>
      </c>
      <c r="D2" s="2" t="s">
        <v>5</v>
      </c>
      <c r="E2" s="2" t="s">
        <v>6</v>
      </c>
      <c r="F2" s="56" t="s">
        <v>38</v>
      </c>
      <c r="G2" s="56" t="s">
        <v>39</v>
      </c>
      <c r="H2" s="2" t="s">
        <v>6</v>
      </c>
      <c r="I2" s="56" t="s">
        <v>38</v>
      </c>
      <c r="J2" s="56" t="s">
        <v>39</v>
      </c>
      <c r="K2" s="2" t="s">
        <v>6</v>
      </c>
      <c r="L2" s="56" t="s">
        <v>38</v>
      </c>
      <c r="M2" s="56" t="s">
        <v>39</v>
      </c>
      <c r="N2" s="2" t="s">
        <v>6</v>
      </c>
      <c r="O2" s="56" t="s">
        <v>38</v>
      </c>
      <c r="P2" s="56" t="s">
        <v>39</v>
      </c>
      <c r="Q2" s="2" t="s">
        <v>26</v>
      </c>
      <c r="R2" s="2" t="s">
        <v>6</v>
      </c>
      <c r="S2" s="56" t="s">
        <v>38</v>
      </c>
      <c r="T2" s="56" t="s">
        <v>39</v>
      </c>
      <c r="U2" s="48" t="s">
        <v>26</v>
      </c>
      <c r="V2" s="53" t="s">
        <v>19</v>
      </c>
      <c r="W2" s="53" t="s">
        <v>20</v>
      </c>
      <c r="X2" s="53" t="s">
        <v>41</v>
      </c>
      <c r="Y2" s="53" t="s">
        <v>40</v>
      </c>
      <c r="Z2" s="53" t="s">
        <v>21</v>
      </c>
    </row>
    <row r="3" spans="1:26" s="58" customFormat="1" x14ac:dyDescent="0.25">
      <c r="A3" s="58" t="s">
        <v>31</v>
      </c>
      <c r="B3" s="64" t="s">
        <v>35</v>
      </c>
      <c r="C3" s="65">
        <v>35794076</v>
      </c>
      <c r="D3" s="65">
        <v>45155821</v>
      </c>
      <c r="E3" s="65">
        <v>44295046</v>
      </c>
      <c r="F3" s="66">
        <v>52007315</v>
      </c>
      <c r="G3" s="66">
        <v>53030427</v>
      </c>
      <c r="H3" s="65">
        <v>43810932</v>
      </c>
      <c r="I3" s="67">
        <v>52721197</v>
      </c>
      <c r="J3" s="66">
        <v>54352950</v>
      </c>
      <c r="K3" s="65">
        <v>43228301</v>
      </c>
      <c r="L3" s="65">
        <v>44274397</v>
      </c>
      <c r="M3" s="66">
        <v>49313197</v>
      </c>
      <c r="N3" s="62">
        <f t="shared" ref="N3:P6" si="0">(H3-K3)/H3</f>
        <v>1.3298758401213652E-2</v>
      </c>
      <c r="O3" s="62">
        <f t="shared" si="0"/>
        <v>0.16021639265891477</v>
      </c>
      <c r="P3" s="63">
        <f t="shared" si="0"/>
        <v>9.2722713302589826E-2</v>
      </c>
      <c r="Q3" s="62">
        <f>AVERAGE(N3:P3)</f>
        <v>8.8745954787572745E-2</v>
      </c>
      <c r="R3" s="65">
        <v>1348696</v>
      </c>
      <c r="S3" s="65">
        <v>745625.22479999997</v>
      </c>
      <c r="T3" s="67">
        <v>926221.0017379201</v>
      </c>
      <c r="U3" s="65">
        <f>AVERAGE(R3:T3)</f>
        <v>1006847.4088459733</v>
      </c>
      <c r="V3" s="62">
        <f t="shared" ref="V3:Y6" si="1">(D3-C3)/C3</f>
        <v>0.261544536028811</v>
      </c>
      <c r="W3" s="62">
        <f t="shared" si="1"/>
        <v>-1.9062326427416745E-2</v>
      </c>
      <c r="X3" s="63">
        <f t="shared" si="1"/>
        <v>0.17411132161370824</v>
      </c>
      <c r="Y3" s="63">
        <f t="shared" si="1"/>
        <v>1.9672463383275988E-2</v>
      </c>
      <c r="Z3" s="63">
        <f>AVERAGE(V3:Y3)</f>
        <v>0.10906649864959463</v>
      </c>
    </row>
    <row r="4" spans="1:26" s="58" customFormat="1" x14ac:dyDescent="0.25">
      <c r="A4" s="58" t="s">
        <v>32</v>
      </c>
      <c r="B4" s="64" t="s">
        <v>35</v>
      </c>
      <c r="C4" s="65">
        <v>70806751</v>
      </c>
      <c r="D4" s="65">
        <v>90998255</v>
      </c>
      <c r="E4" s="65">
        <v>84208998</v>
      </c>
      <c r="F4" s="66">
        <v>92136992</v>
      </c>
      <c r="G4" s="66">
        <v>97562395</v>
      </c>
      <c r="H4" s="65">
        <v>92269589</v>
      </c>
      <c r="I4" s="67">
        <v>97171485</v>
      </c>
      <c r="J4" s="66">
        <v>100252110</v>
      </c>
      <c r="K4" s="65">
        <v>92490612</v>
      </c>
      <c r="L4" s="65">
        <v>103499042</v>
      </c>
      <c r="M4" s="66">
        <v>113196860</v>
      </c>
      <c r="N4" s="62">
        <f t="shared" si="0"/>
        <v>-2.3954046224265724E-3</v>
      </c>
      <c r="O4" s="62">
        <f t="shared" si="0"/>
        <v>-6.5117426166740169E-2</v>
      </c>
      <c r="P4" s="63">
        <f t="shared" si="0"/>
        <v>-0.12912197059992053</v>
      </c>
      <c r="Q4" s="62">
        <f>AVERAGE(N4:P4)</f>
        <v>-6.5544933796362434E-2</v>
      </c>
      <c r="R4" s="65">
        <v>2442313</v>
      </c>
      <c r="S4" s="65">
        <v>1627772.6259999999</v>
      </c>
      <c r="T4" s="67">
        <v>6622995.1336302506</v>
      </c>
      <c r="U4" s="65">
        <f>AVERAGE(R4:T4)</f>
        <v>3564360.253210084</v>
      </c>
      <c r="V4" s="62">
        <f t="shared" si="1"/>
        <v>0.28516354323332815</v>
      </c>
      <c r="W4" s="62">
        <f t="shared" si="1"/>
        <v>-7.460865046258304E-2</v>
      </c>
      <c r="X4" s="63">
        <f t="shared" si="1"/>
        <v>9.4146637393785398E-2</v>
      </c>
      <c r="Y4" s="63">
        <f t="shared" si="1"/>
        <v>5.8884090767799324E-2</v>
      </c>
      <c r="Z4" s="63">
        <f>AVERAGE(V4:Y4)</f>
        <v>9.0896405233082456E-2</v>
      </c>
    </row>
    <row r="5" spans="1:26" s="58" customFormat="1" x14ac:dyDescent="0.25">
      <c r="A5" s="58" t="s">
        <v>33</v>
      </c>
      <c r="B5" s="64" t="s">
        <v>30</v>
      </c>
      <c r="C5" s="65">
        <v>690548902</v>
      </c>
      <c r="D5" s="65">
        <v>741832154</v>
      </c>
      <c r="E5" s="65">
        <v>715281006</v>
      </c>
      <c r="F5" s="68">
        <v>767835761</v>
      </c>
      <c r="G5" s="66">
        <v>807975800</v>
      </c>
      <c r="H5" s="65">
        <v>743019647</v>
      </c>
      <c r="I5" s="65">
        <v>772159295</v>
      </c>
      <c r="J5" s="66">
        <v>812538087</v>
      </c>
      <c r="K5" s="65">
        <v>671823588</v>
      </c>
      <c r="L5" s="65">
        <v>708094683</v>
      </c>
      <c r="M5" s="66">
        <v>805302070</v>
      </c>
      <c r="N5" s="62">
        <f t="shared" si="0"/>
        <v>9.5819887519071209E-2</v>
      </c>
      <c r="O5" s="62">
        <f t="shared" si="0"/>
        <v>8.296812900503904E-2</v>
      </c>
      <c r="P5" s="63">
        <f t="shared" si="0"/>
        <v>8.9054496223264432E-3</v>
      </c>
      <c r="Q5" s="62">
        <f>AVERAGE(N5:P5)</f>
        <v>6.25644887154789E-2</v>
      </c>
      <c r="R5" s="65">
        <v>79731508</v>
      </c>
      <c r="S5" s="65">
        <v>87975828.989999995</v>
      </c>
      <c r="T5" s="67">
        <v>97587225.562947273</v>
      </c>
      <c r="U5" s="65">
        <f>AVERAGE(R5:T5)</f>
        <v>88431520.850982428</v>
      </c>
      <c r="V5" s="62">
        <f t="shared" si="1"/>
        <v>7.4264475479536712E-2</v>
      </c>
      <c r="W5" s="62">
        <f t="shared" si="1"/>
        <v>-3.5791314594325337E-2</v>
      </c>
      <c r="X5" s="63">
        <f t="shared" si="1"/>
        <v>7.3474277324791712E-2</v>
      </c>
      <c r="Y5" s="63">
        <f t="shared" si="1"/>
        <v>5.2276855336515125E-2</v>
      </c>
      <c r="Z5" s="63">
        <f>AVERAGE(V5:Y5)</f>
        <v>4.1056073386629553E-2</v>
      </c>
    </row>
    <row r="6" spans="1:26" s="58" customFormat="1" x14ac:dyDescent="0.25">
      <c r="A6" s="58" t="s">
        <v>34</v>
      </c>
      <c r="B6" s="64" t="s">
        <v>30</v>
      </c>
      <c r="C6" s="65">
        <v>111583222</v>
      </c>
      <c r="D6" s="65">
        <v>94834922</v>
      </c>
      <c r="E6" s="65">
        <v>93579534</v>
      </c>
      <c r="F6" s="68">
        <v>107961065</v>
      </c>
      <c r="G6" s="66">
        <v>116898030</v>
      </c>
      <c r="H6" s="65">
        <v>100490249</v>
      </c>
      <c r="I6" s="65">
        <v>109192524</v>
      </c>
      <c r="J6" s="66">
        <v>119023305</v>
      </c>
      <c r="K6" s="65">
        <v>132954052</v>
      </c>
      <c r="L6" s="65">
        <v>157994726</v>
      </c>
      <c r="M6" s="66">
        <v>186725871</v>
      </c>
      <c r="N6" s="62">
        <f t="shared" si="0"/>
        <v>-0.32305425972225427</v>
      </c>
      <c r="O6" s="62">
        <f t="shared" si="0"/>
        <v>-0.44693720973058559</v>
      </c>
      <c r="P6" s="63">
        <f t="shared" si="0"/>
        <v>-0.56881772859525281</v>
      </c>
      <c r="Q6" s="62">
        <f>AVERAGE(N6:P6)</f>
        <v>-0.44626973268269748</v>
      </c>
      <c r="R6" s="65">
        <v>17288391</v>
      </c>
      <c r="S6" s="65">
        <v>20870654.579999998</v>
      </c>
      <c r="T6" s="67">
        <v>46813382.247660406</v>
      </c>
      <c r="U6" s="65">
        <f>AVERAGE(R6:T6)</f>
        <v>28324142.609220136</v>
      </c>
      <c r="V6" s="62">
        <f t="shared" si="1"/>
        <v>-0.15009693840889449</v>
      </c>
      <c r="W6" s="62">
        <f t="shared" si="1"/>
        <v>-1.3237613038791765E-2</v>
      </c>
      <c r="X6" s="63">
        <f t="shared" si="1"/>
        <v>0.15368243872639931</v>
      </c>
      <c r="Y6" s="63">
        <f t="shared" si="1"/>
        <v>8.2779518708897507E-2</v>
      </c>
      <c r="Z6" s="63">
        <f>AVERAGE(V6:Y6)</f>
        <v>1.8281851496902642E-2</v>
      </c>
    </row>
    <row r="7" spans="1:26" x14ac:dyDescent="0.25">
      <c r="B7" s="5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60"/>
      <c r="W7" s="60"/>
      <c r="X7" s="60"/>
      <c r="Y7" s="60"/>
      <c r="Z7" s="61"/>
    </row>
    <row r="8" spans="1:26" x14ac:dyDescent="0.25">
      <c r="A8" s="4" t="s">
        <v>7</v>
      </c>
      <c r="B8" s="4"/>
      <c r="C8" s="59">
        <f t="shared" ref="C8:M8" si="2">SUM(C3:C7)</f>
        <v>908732951</v>
      </c>
      <c r="D8" s="59">
        <f t="shared" si="2"/>
        <v>972821152</v>
      </c>
      <c r="E8" s="59">
        <f t="shared" si="2"/>
        <v>937364584</v>
      </c>
      <c r="F8" s="59">
        <f t="shared" si="2"/>
        <v>1019941133</v>
      </c>
      <c r="G8" s="59">
        <f t="shared" si="2"/>
        <v>1075466652</v>
      </c>
      <c r="H8" s="59">
        <f t="shared" si="2"/>
        <v>979590417</v>
      </c>
      <c r="I8" s="59">
        <f t="shared" si="2"/>
        <v>1031244501</v>
      </c>
      <c r="J8" s="59">
        <f t="shared" si="2"/>
        <v>1086166452</v>
      </c>
      <c r="K8" s="59">
        <f t="shared" si="2"/>
        <v>940496553</v>
      </c>
      <c r="L8" s="59">
        <f t="shared" si="2"/>
        <v>1013862848</v>
      </c>
      <c r="M8" s="59">
        <f t="shared" si="2"/>
        <v>1154537998</v>
      </c>
      <c r="N8" s="60">
        <f>(H8-K8)/H8</f>
        <v>3.990837733971013E-2</v>
      </c>
      <c r="O8" s="60">
        <f>(I8-L8)/I8</f>
        <v>1.6855026119552613E-2</v>
      </c>
      <c r="P8" s="60">
        <f>(J8-M8)/J8</f>
        <v>-6.2947576657431142E-2</v>
      </c>
      <c r="Q8" s="60">
        <f>AVERAGE(N8:P8)</f>
        <v>-2.0613910660561333E-3</v>
      </c>
      <c r="R8" s="59">
        <f>SUM(R3:R7)</f>
        <v>100810908</v>
      </c>
      <c r="S8" s="59">
        <f>SUM(S3:S7)</f>
        <v>111219881.42079999</v>
      </c>
      <c r="T8" s="59">
        <f>SUM(T3:T7)</f>
        <v>151949823.94597584</v>
      </c>
      <c r="U8" s="59">
        <f>AVERAGE(R8:T8)</f>
        <v>121326871.1222586</v>
      </c>
      <c r="V8" s="60">
        <f>(D8-C8)/C8</f>
        <v>7.0524790511310512E-2</v>
      </c>
      <c r="W8" s="60">
        <f t="shared" ref="W8" si="3">(E8-D8)/D8</f>
        <v>-3.6447159816689514E-2</v>
      </c>
      <c r="X8" s="60">
        <f t="shared" ref="X8" si="4">(F8-E8)/E8</f>
        <v>8.809437694735861E-2</v>
      </c>
      <c r="Y8" s="60">
        <f t="shared" ref="Y8" si="5">(G8-F8)/F8</f>
        <v>5.4439925210860184E-2</v>
      </c>
      <c r="Z8" s="61">
        <f>AVERAGE(V8:Y8)</f>
        <v>4.415298321320995E-2</v>
      </c>
    </row>
    <row r="9" spans="1:26" x14ac:dyDescent="0.25">
      <c r="Q9" s="15"/>
      <c r="V9" s="35"/>
      <c r="W9" s="35"/>
      <c r="X9" s="35"/>
      <c r="Y9" s="35"/>
      <c r="Z9" s="3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10" workbookViewId="0">
      <selection activeCell="C14" sqref="C14"/>
    </sheetView>
  </sheetViews>
  <sheetFormatPr defaultRowHeight="15" x14ac:dyDescent="0.25"/>
  <cols>
    <col min="2" max="2" width="56.4257812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8" t="s">
        <v>42</v>
      </c>
      <c r="C2" s="79"/>
      <c r="D2" s="6"/>
      <c r="F2" s="81" t="s">
        <v>43</v>
      </c>
      <c r="G2" s="82"/>
      <c r="H2" s="82"/>
      <c r="I2" s="82"/>
      <c r="J2" s="82"/>
      <c r="K2" s="82"/>
      <c r="L2" s="82"/>
      <c r="M2" s="83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41</v>
      </c>
      <c r="J3" s="36" t="s">
        <v>40</v>
      </c>
      <c r="K3" s="43" t="s">
        <v>36</v>
      </c>
      <c r="L3" s="43" t="s">
        <v>22</v>
      </c>
      <c r="M3" s="44" t="s">
        <v>23</v>
      </c>
    </row>
    <row r="4" spans="2:13" x14ac:dyDescent="0.25">
      <c r="B4" s="7" t="str">
        <f>Data!A3</f>
        <v>PeaceHealth Cottage Grove Community Hospital</v>
      </c>
      <c r="C4" s="21">
        <f>Data!U3</f>
        <v>1006847.4088459733</v>
      </c>
      <c r="D4" s="20"/>
      <c r="F4" s="7" t="str">
        <f>Data!A3</f>
        <v>PeaceHealth Cottage Grove Community Hospital</v>
      </c>
      <c r="G4" s="37">
        <f>Data!V3</f>
        <v>0.261544536028811</v>
      </c>
      <c r="H4" s="37">
        <f>Data!W3</f>
        <v>-1.9062326427416745E-2</v>
      </c>
      <c r="I4" s="37">
        <f>Data!X3</f>
        <v>0.17411132161370824</v>
      </c>
      <c r="J4" s="37">
        <f>Data!Y3</f>
        <v>1.9672463383275988E-2</v>
      </c>
      <c r="K4" s="37">
        <f>IF(Data!Z3&lt;0.1,Data!Z3, 0.1)</f>
        <v>0.1</v>
      </c>
      <c r="L4" s="21">
        <f>(C4+C24)</f>
        <v>1563666.8923459733</v>
      </c>
      <c r="M4" s="20">
        <f>L4+(L4*K4)</f>
        <v>1720033.5815805707</v>
      </c>
    </row>
    <row r="5" spans="2:13" x14ac:dyDescent="0.25">
      <c r="B5" s="7" t="str">
        <f>Data!A4</f>
        <v>PeaceHealth Peace Harbor Medical Center</v>
      </c>
      <c r="C5" s="21">
        <f>Data!U4</f>
        <v>3564360.253210084</v>
      </c>
      <c r="D5" s="20"/>
      <c r="F5" s="7" t="str">
        <f>Data!A4</f>
        <v>PeaceHealth Peace Harbor Medical Center</v>
      </c>
      <c r="G5" s="37">
        <f>Data!V4</f>
        <v>0.28516354323332815</v>
      </c>
      <c r="H5" s="37">
        <f>Data!W4</f>
        <v>-7.460865046258304E-2</v>
      </c>
      <c r="I5" s="37">
        <f>Data!X4</f>
        <v>9.4146637393785398E-2</v>
      </c>
      <c r="J5" s="37">
        <f>Data!Y4</f>
        <v>5.8884090767799324E-2</v>
      </c>
      <c r="K5" s="37">
        <f>IF(Data!Z4&lt;0.1,Data!Z4, 0.1)</f>
        <v>9.0896405233082456E-2</v>
      </c>
      <c r="L5" s="21">
        <f t="shared" ref="L5:L7" si="0">(C5+C25)</f>
        <v>4296078.215710084</v>
      </c>
      <c r="M5" s="20">
        <f t="shared" ref="M5:M7" si="1">L5+(L5*K5)</f>
        <v>4686576.2821182851</v>
      </c>
    </row>
    <row r="6" spans="2:13" x14ac:dyDescent="0.25">
      <c r="B6" s="7" t="str">
        <f>Data!A5</f>
        <v>PeaceHealth Sacred Heart Medical Center - Riverbend</v>
      </c>
      <c r="C6" s="21">
        <f>Data!U5</f>
        <v>88431520.850982428</v>
      </c>
      <c r="D6" s="20"/>
      <c r="F6" s="7" t="str">
        <f>Data!A5</f>
        <v>PeaceHealth Sacred Heart Medical Center - Riverbend</v>
      </c>
      <c r="G6" s="37">
        <f>Data!V5</f>
        <v>7.4264475479536712E-2</v>
      </c>
      <c r="H6" s="37">
        <f>Data!W5</f>
        <v>-3.5791314594325337E-2</v>
      </c>
      <c r="I6" s="37">
        <f>Data!X5</f>
        <v>7.3474277324791712E-2</v>
      </c>
      <c r="J6" s="37">
        <f>Data!Y5</f>
        <v>5.2276855336515125E-2</v>
      </c>
      <c r="K6" s="37">
        <f>IF(Data!Z5&lt;0.1,Data!Z5, 0.1)</f>
        <v>4.1056073386629553E-2</v>
      </c>
      <c r="L6" s="21">
        <f t="shared" si="0"/>
        <v>101157139.70098242</v>
      </c>
      <c r="M6" s="20">
        <f t="shared" si="1"/>
        <v>105310254.65212749</v>
      </c>
    </row>
    <row r="7" spans="2:13" x14ac:dyDescent="0.25">
      <c r="B7" s="7" t="str">
        <f>Data!A6</f>
        <v>PeaceHealth Sacred Heart Medical Center - University District</v>
      </c>
      <c r="C7" s="21">
        <f>Data!U6</f>
        <v>28324142.609220136</v>
      </c>
      <c r="D7" s="20"/>
      <c r="F7" s="7" t="str">
        <f>Data!A6</f>
        <v>PeaceHealth Sacred Heart Medical Center - University District</v>
      </c>
      <c r="G7" s="37">
        <f>Data!V6</f>
        <v>-0.15009693840889449</v>
      </c>
      <c r="H7" s="37">
        <f>Data!W6</f>
        <v>-1.3237613038791765E-2</v>
      </c>
      <c r="I7" s="37">
        <f>Data!X6</f>
        <v>0.15368243872639931</v>
      </c>
      <c r="J7" s="37">
        <f>Data!Y6</f>
        <v>8.2779518708897507E-2</v>
      </c>
      <c r="K7" s="37">
        <f>IF(Data!Z6&lt;0.1,Data!Z6, 0.1)</f>
        <v>1.8281851496902642E-2</v>
      </c>
      <c r="L7" s="21">
        <f t="shared" si="0"/>
        <v>29639245.446720134</v>
      </c>
      <c r="M7" s="20">
        <f t="shared" si="1"/>
        <v>30181105.730457321</v>
      </c>
    </row>
    <row r="8" spans="2:13" ht="15.75" thickBot="1" x14ac:dyDescent="0.3">
      <c r="B8" s="7"/>
      <c r="C8" s="21"/>
      <c r="D8" s="20"/>
      <c r="F8" s="41"/>
      <c r="G8" s="42"/>
      <c r="H8" s="42"/>
      <c r="I8" s="42"/>
      <c r="J8" s="42"/>
      <c r="K8" s="42"/>
      <c r="L8" s="45"/>
      <c r="M8" s="46"/>
    </row>
    <row r="9" spans="2:13" ht="16.5" thickBot="1" x14ac:dyDescent="0.3">
      <c r="B9" s="14" t="s">
        <v>13</v>
      </c>
      <c r="C9" s="29">
        <f>SUM(C4:C8)</f>
        <v>121326871.12225862</v>
      </c>
      <c r="D9" s="18"/>
      <c r="F9" s="38" t="s">
        <v>43</v>
      </c>
      <c r="G9" s="57">
        <f>SUM(M4:M8)</f>
        <v>141897970.24628365</v>
      </c>
      <c r="H9" s="39"/>
      <c r="I9" s="39"/>
      <c r="J9" s="39"/>
      <c r="K9" s="15"/>
    </row>
    <row r="10" spans="2:13" ht="15.75" x14ac:dyDescent="0.25">
      <c r="B10" s="16" t="s">
        <v>10</v>
      </c>
      <c r="C10" s="54" t="s">
        <v>44</v>
      </c>
      <c r="D10" s="52" t="s">
        <v>25</v>
      </c>
      <c r="F10" s="55" t="s">
        <v>37</v>
      </c>
      <c r="G10" s="39"/>
      <c r="H10" s="40"/>
      <c r="I10" s="40"/>
      <c r="J10" s="40"/>
    </row>
    <row r="11" spans="2:13" x14ac:dyDescent="0.25">
      <c r="B11" s="7" t="str">
        <f>Data!A3</f>
        <v>PeaceHealth Cottage Grove Community Hospital</v>
      </c>
      <c r="C11" s="21">
        <f>Data!G3*D11</f>
        <v>530304.27</v>
      </c>
      <c r="D11" s="51">
        <f>IF(Data!B3="DRG",0.015,0.01)</f>
        <v>0.01</v>
      </c>
    </row>
    <row r="12" spans="2:13" x14ac:dyDescent="0.25">
      <c r="B12" s="7" t="str">
        <f>Data!A4</f>
        <v>PeaceHealth Peace Harbor Medical Center</v>
      </c>
      <c r="C12" s="21">
        <f>Data!G4*D12</f>
        <v>975623.95000000007</v>
      </c>
      <c r="D12" s="51">
        <f>IF(Data!B4="DRG",0.015,0.01)</f>
        <v>0.01</v>
      </c>
    </row>
    <row r="13" spans="2:13" x14ac:dyDescent="0.25">
      <c r="B13" s="7" t="str">
        <f>Data!A5</f>
        <v>PeaceHealth Sacred Heart Medical Center - Riverbend</v>
      </c>
      <c r="C13" s="21">
        <f>Data!G5*D13</f>
        <v>12119637</v>
      </c>
      <c r="D13" s="51">
        <f>IF(Data!B5="DRG",0.015,0.01)</f>
        <v>1.4999999999999999E-2</v>
      </c>
    </row>
    <row r="14" spans="2:13" x14ac:dyDescent="0.25">
      <c r="B14" s="7" t="str">
        <f>Data!A6</f>
        <v>PeaceHealth Sacred Heart Medical Center - University District</v>
      </c>
      <c r="C14" s="21">
        <f>Data!G6*D14</f>
        <v>1753470.45</v>
      </c>
      <c r="D14" s="51">
        <f>IF(Data!B6="DRG",0.015,0.01)</f>
        <v>1.4999999999999999E-2</v>
      </c>
    </row>
    <row r="15" spans="2:13" x14ac:dyDescent="0.25">
      <c r="B15" s="7"/>
      <c r="C15" s="21"/>
      <c r="D15" s="51"/>
    </row>
    <row r="16" spans="2:13" ht="15.75" x14ac:dyDescent="0.25">
      <c r="B16" s="7" t="s">
        <v>14</v>
      </c>
      <c r="C16" s="22">
        <f>SUM(C11:C15)</f>
        <v>15379035.67</v>
      </c>
      <c r="D16" s="9"/>
    </row>
    <row r="17" spans="2:7" ht="15" customHeight="1" x14ac:dyDescent="0.25">
      <c r="B17" s="16" t="s">
        <v>12</v>
      </c>
      <c r="C17" s="54" t="s">
        <v>28</v>
      </c>
      <c r="D17" s="25" t="s">
        <v>16</v>
      </c>
      <c r="F17" s="80"/>
      <c r="G17" s="80"/>
    </row>
    <row r="18" spans="2:7" x14ac:dyDescent="0.25">
      <c r="B18" s="7" t="str">
        <f>Data!A3</f>
        <v>PeaceHealth Cottage Grove Community Hospital</v>
      </c>
      <c r="C18" s="23">
        <f>Data!Q3</f>
        <v>8.8745954787572745E-2</v>
      </c>
      <c r="D18" s="26">
        <f>IF(C18&lt;-0.02,0.75,IF(C18&lt;0,0.8,IF(C18&lt;0.03,0.9,IF(C18&lt;0.06,1,1.05))))</f>
        <v>1.05</v>
      </c>
    </row>
    <row r="19" spans="2:7" x14ac:dyDescent="0.25">
      <c r="B19" s="7" t="str">
        <f>Data!A4</f>
        <v>PeaceHealth Peace Harbor Medical Center</v>
      </c>
      <c r="C19" s="23">
        <f>Data!Q4</f>
        <v>-6.5544933796362434E-2</v>
      </c>
      <c r="D19" s="26">
        <f t="shared" ref="D19:D21" si="2">IF(C19&lt;-0.02,0.75,IF(C19&lt;0,0.8,IF(C19&lt;0.03,0.9,IF(C19&lt;0.06,1,1.05))))</f>
        <v>0.75</v>
      </c>
    </row>
    <row r="20" spans="2:7" x14ac:dyDescent="0.25">
      <c r="B20" s="7" t="str">
        <f>Data!A5</f>
        <v>PeaceHealth Sacred Heart Medical Center - Riverbend</v>
      </c>
      <c r="C20" s="23">
        <f>Data!Q5</f>
        <v>6.25644887154789E-2</v>
      </c>
      <c r="D20" s="26">
        <f t="shared" si="2"/>
        <v>1.05</v>
      </c>
    </row>
    <row r="21" spans="2:7" x14ac:dyDescent="0.25">
      <c r="B21" s="7" t="str">
        <f>Data!A6</f>
        <v>PeaceHealth Sacred Heart Medical Center - University District</v>
      </c>
      <c r="C21" s="23">
        <f>Data!Q6</f>
        <v>-0.44626973268269748</v>
      </c>
      <c r="D21" s="26">
        <f t="shared" si="2"/>
        <v>0.75</v>
      </c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PeaceHealth Cottage Grove Community Hospital</v>
      </c>
      <c r="C24" s="22">
        <f>C11*D18</f>
        <v>556819.48350000009</v>
      </c>
      <c r="D24" s="10"/>
    </row>
    <row r="25" spans="2:7" ht="15.75" x14ac:dyDescent="0.25">
      <c r="B25" s="7" t="str">
        <f>Data!A4</f>
        <v>PeaceHealth Peace Harbor Medical Center</v>
      </c>
      <c r="C25" s="22">
        <f t="shared" ref="C25:C27" si="3">C12*D19</f>
        <v>731717.96250000002</v>
      </c>
      <c r="D25" s="8"/>
    </row>
    <row r="26" spans="2:7" ht="15.75" x14ac:dyDescent="0.25">
      <c r="B26" s="7" t="str">
        <f>Data!A5</f>
        <v>PeaceHealth Sacred Heart Medical Center - Riverbend</v>
      </c>
      <c r="C26" s="22">
        <f t="shared" si="3"/>
        <v>12725618.85</v>
      </c>
      <c r="D26" s="8"/>
    </row>
    <row r="27" spans="2:7" ht="15.75" x14ac:dyDescent="0.25">
      <c r="B27" s="7" t="str">
        <f>Data!A6</f>
        <v>PeaceHealth Sacred Heart Medical Center - University District</v>
      </c>
      <c r="C27" s="22">
        <f t="shared" si="3"/>
        <v>1315102.8374999999</v>
      </c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15329259.1335</v>
      </c>
      <c r="D29" s="19"/>
    </row>
    <row r="30" spans="2:7" ht="16.5" thickBot="1" x14ac:dyDescent="0.3">
      <c r="B30" s="32" t="s">
        <v>42</v>
      </c>
      <c r="C30" s="33">
        <f>C9+C29</f>
        <v>136656130.25575861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https://www.oregon.gov/oha/HPA/ANALYTICS/HospitalDocuments/FY24-25%20MSF%20Calculation%20PeaceHealth%20System%20PeaceHealth%20Peace%20Harbor%20Med%20Ctr.xlsx</Url>
      <Description>FY24-25 MSF Calculation PeaceHealth System PeaceHealth Peace Harbor Med Ctr.xlsx</Description>
    </URL>
    <Meta_x0020_Keywords xmlns="10bab1ba-c75a-4166-8cdc-bbc3bb77138e" xsi:nil="true"/>
    <Meta_x0020_Description xmlns="10bab1ba-c75a-4166-8cdc-bbc3bb77138e" xsi:nil="true"/>
    <Hospital xmlns="10bab1ba-c75a-4166-8cdc-bbc3bb77138e">PeaceHealth Peace Harbor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2CE862F7-1166-4178-91A1-1E677FD21DCC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PeaceHealth System PeaceHealth Peace Harbor Med Ctr.xlsx</dc:title>
  <dc:creator>Chris Holland</dc:creator>
  <cp:lastModifiedBy>Higgins Rachel  Jeanette</cp:lastModifiedBy>
  <dcterms:created xsi:type="dcterms:W3CDTF">2021-01-08T22:48:27Z</dcterms:created>
  <dcterms:modified xsi:type="dcterms:W3CDTF">2023-05-01T17:14:33Z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cc355e29-d0b2-4625-b17b-e81e368dee1c,3;cc355e29-d0b2-4625-b17b-e81e368dee1c,5;cc355e29-d0b2-4625-b17b-e81e368dee1c,7;cc355e29-d0b2-4625-b17b-e81e368dee1c,9;cc355e29-d0b2-4625-b17b-e81e368dee1c,11;cc355e29-d0b2-4625-b17b-e81e368dee1c,13;</vt:lpwstr>
  </property>
</Properties>
</file>