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I:\Health Analytics\Hospital Reporting Program\Community Benefit\Spending floor letters and calculations\FY 24 - 25\Group 3\Pioneer Memorial\"/>
    </mc:Choice>
  </mc:AlternateContent>
  <xr:revisionPtr revIDLastSave="0" documentId="13_ncr:1_{E3838C3F-1491-4A7E-BD20-E3E1A94939A5}" xr6:coauthVersionLast="47" xr6:coauthVersionMax="47" xr10:uidLastSave="{00000000-0000-0000-0000-000000000000}"/>
  <bookViews>
    <workbookView xWindow="345" yWindow="0" windowWidth="25320" windowHeight="15795" activeTab="1" xr2:uid="{2473DA90-149C-4364-8D7B-874E168A1C74}"/>
  </bookViews>
  <sheets>
    <sheet name="Data" sheetId="1" r:id="rId1"/>
    <sheet name="Calculation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1" i="2" l="1"/>
  <c r="C24" i="2"/>
  <c r="K4" i="2"/>
  <c r="I4" i="2"/>
  <c r="J4" i="2"/>
  <c r="Z8" i="1"/>
  <c r="Y8" i="1"/>
  <c r="O3" i="1"/>
  <c r="P3" i="1"/>
  <c r="J8" i="1"/>
  <c r="M8" i="1"/>
  <c r="P8" i="1"/>
  <c r="Q8" i="1"/>
  <c r="U8" i="1"/>
  <c r="U3" i="1"/>
  <c r="R8" i="1"/>
  <c r="Q3" i="1"/>
  <c r="X3" i="1"/>
  <c r="Y3" i="1"/>
  <c r="Z3" i="1"/>
  <c r="W3" i="1"/>
  <c r="N3" i="1"/>
  <c r="K8" i="1"/>
  <c r="F8" i="1"/>
  <c r="G8" i="1"/>
  <c r="X8" i="1"/>
  <c r="H8" i="1"/>
  <c r="D8" i="1"/>
  <c r="C8" i="1"/>
  <c r="D11" i="2"/>
  <c r="C18" i="2"/>
  <c r="D18" i="2"/>
  <c r="V3" i="1"/>
  <c r="G4" i="2"/>
  <c r="H4" i="2"/>
  <c r="F4" i="2"/>
  <c r="B24" i="2"/>
  <c r="B18" i="2"/>
  <c r="B11" i="2"/>
  <c r="B4" i="2"/>
  <c r="C4" i="2"/>
  <c r="C9" i="2"/>
  <c r="S8" i="1"/>
  <c r="T8" i="1"/>
  <c r="L8" i="1"/>
  <c r="I8" i="1"/>
  <c r="E8" i="1"/>
  <c r="V8" i="1"/>
  <c r="W8" i="1"/>
  <c r="N8" i="1"/>
  <c r="O8" i="1"/>
  <c r="C29" i="2" l="1"/>
  <c r="C30" i="2" s="1"/>
  <c r="L4" i="2"/>
  <c r="M4" i="2" s="1"/>
  <c r="G9" i="2" s="1"/>
  <c r="C16" i="2"/>
</calcChain>
</file>

<file path=xl/sharedStrings.xml><?xml version="1.0" encoding="utf-8"?>
<sst xmlns="http://schemas.openxmlformats.org/spreadsheetml/2006/main" count="60" uniqueCount="43">
  <si>
    <t>Facility</t>
  </si>
  <si>
    <t>Net Patient Revenue</t>
  </si>
  <si>
    <t>Operating Revenue</t>
  </si>
  <si>
    <t>Total Operating Expense</t>
  </si>
  <si>
    <t>FY18</t>
  </si>
  <si>
    <t>F19</t>
  </si>
  <si>
    <t>FY20</t>
  </si>
  <si>
    <t>Group Total</t>
  </si>
  <si>
    <t>Unreimbursed Cost of Care</t>
  </si>
  <si>
    <t>3-year Average of Unreimbursed Care</t>
  </si>
  <si>
    <t>Direct Spending Net Patient Revenue %</t>
  </si>
  <si>
    <t>Operating Margin</t>
  </si>
  <si>
    <t>3-Year Average Operating Margin</t>
  </si>
  <si>
    <t>Total 3-year Average of Unreimbursed Care</t>
  </si>
  <si>
    <t>Total Direct Spending Net Patient Revenue %</t>
  </si>
  <si>
    <t>Total Adjusted Direct Spending Amount</t>
  </si>
  <si>
    <t>Modifier</t>
  </si>
  <si>
    <t>Adjusted Direct Spending</t>
  </si>
  <si>
    <t>Year-Over-Year Change in Net Patient Revenue</t>
  </si>
  <si>
    <t>FY18-FY19</t>
  </si>
  <si>
    <t>FY19-FY20</t>
  </si>
  <si>
    <t>4-Year Average</t>
  </si>
  <si>
    <t>Year 1 Spending Floor</t>
  </si>
  <si>
    <t>Year 2 Spending Floor</t>
  </si>
  <si>
    <t>Hospital Type</t>
  </si>
  <si>
    <t>Type % Mod</t>
  </si>
  <si>
    <t>3-Year Average</t>
  </si>
  <si>
    <t>Year-over-Year Change in Net Patient Revenue</t>
  </si>
  <si>
    <t>3-Year Avg OpMarg</t>
  </si>
  <si>
    <t>Adj Direct Spending</t>
  </si>
  <si>
    <t>Type A</t>
  </si>
  <si>
    <t>Pioneer Memorial Hospital - Heppner</t>
  </si>
  <si>
    <t>FY24 Minimum Spending Floor</t>
  </si>
  <si>
    <t>FY25 Minimum Spending Floor</t>
  </si>
  <si>
    <t>FY21</t>
  </si>
  <si>
    <t>FY22</t>
  </si>
  <si>
    <t>FY19-FY21</t>
  </si>
  <si>
    <t>FY19-FY22</t>
  </si>
  <si>
    <t>* 4-year average is capped at +/- 10%</t>
  </si>
  <si>
    <t>4-Year Average*</t>
  </si>
  <si>
    <t>FY22 NPR</t>
  </si>
  <si>
    <t>FY20-FY21</t>
  </si>
  <si>
    <t>FY21-FY22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</si>
</sst>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164" formatCode="&quot;$&quot;#,##0"/>
    <numFmt numFmtId="165" formatCode="0.0%"/>
    <numFmt numFmtId="166" formatCode="&quot;$&quot;#,##0.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4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rgb="FF0070C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/>
    <xf numFmtId="0" fontId="9" fillId="0" borderId="0" applyNumberFormat="0" applyFill="0" applyBorder="0" applyAlignment="0" applyProtection="0"/>
  </cellStyleXfs>
  <cellXfs count="80">
    <xf numFmtId="0" fontId="0" fillId="0" borderId="0" xfId="0"/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0" fillId="0" borderId="0" xfId="0" applyAlignment="1">
      <alignment horizontal="right"/>
    </xf>
    <xf numFmtId="0" fontId="4" fillId="0" borderId="8" xfId="0" applyFont="1" applyBorder="1" applyAlignment="1">
      <alignment horizontal="center"/>
    </xf>
    <xf numFmtId="0" fontId="0" fillId="0" borderId="9" xfId="0" applyBorder="1"/>
    <xf numFmtId="0" fontId="0" fillId="0" borderId="10" xfId="0" applyBorder="1"/>
    <xf numFmtId="164" fontId="3" fillId="0" borderId="10" xfId="0" applyNumberFormat="1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164" fontId="3" fillId="3" borderId="12" xfId="0" applyNumberFormat="1" applyFont="1" applyFill="1" applyBorder="1" applyAlignment="1">
      <alignment horizontal="center"/>
    </xf>
    <xf numFmtId="0" fontId="0" fillId="0" borderId="0" xfId="0" applyAlignment="1">
      <alignment horizontal="left" vertical="center" wrapText="1"/>
    </xf>
    <xf numFmtId="0" fontId="0" fillId="0" borderId="0" xfId="0" applyBorder="1"/>
    <xf numFmtId="0" fontId="0" fillId="0" borderId="18" xfId="0" applyBorder="1"/>
    <xf numFmtId="165" fontId="0" fillId="0" borderId="0" xfId="0" applyNumberFormat="1"/>
    <xf numFmtId="0" fontId="6" fillId="0" borderId="9" xfId="0" applyFont="1" applyBorder="1" applyAlignment="1">
      <alignment horizontal="left"/>
    </xf>
    <xf numFmtId="0" fontId="6" fillId="0" borderId="9" xfId="0" applyFont="1" applyBorder="1" applyAlignment="1">
      <alignment horizontal="left" wrapText="1"/>
    </xf>
    <xf numFmtId="164" fontId="6" fillId="0" borderId="19" xfId="0" applyNumberFormat="1" applyFont="1" applyBorder="1" applyAlignment="1">
      <alignment horizontal="center" vertical="center"/>
    </xf>
    <xf numFmtId="164" fontId="6" fillId="0" borderId="19" xfId="0" applyNumberFormat="1" applyFont="1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165" fontId="0" fillId="0" borderId="0" xfId="0" applyNumberFormat="1" applyBorder="1" applyAlignment="1">
      <alignment horizontal="center"/>
    </xf>
    <xf numFmtId="165" fontId="6" fillId="0" borderId="0" xfId="1" applyNumberFormat="1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0" fillId="0" borderId="10" xfId="0" applyNumberFormat="1" applyBorder="1" applyAlignment="1">
      <alignment horizontal="center"/>
    </xf>
    <xf numFmtId="0" fontId="6" fillId="0" borderId="9" xfId="0" applyFont="1" applyFill="1" applyBorder="1"/>
    <xf numFmtId="165" fontId="6" fillId="0" borderId="10" xfId="1" applyNumberFormat="1" applyFont="1" applyBorder="1" applyAlignment="1">
      <alignment horizontal="center"/>
    </xf>
    <xf numFmtId="164" fontId="6" fillId="0" borderId="21" xfId="0" applyNumberFormat="1" applyFont="1" applyBorder="1" applyAlignment="1">
      <alignment horizontal="center" vertical="center"/>
    </xf>
    <xf numFmtId="0" fontId="3" fillId="0" borderId="18" xfId="0" applyFont="1" applyBorder="1" applyAlignment="1">
      <alignment horizontal="left"/>
    </xf>
    <xf numFmtId="164" fontId="6" fillId="0" borderId="21" xfId="0" applyNumberFormat="1" applyFont="1" applyBorder="1" applyAlignment="1">
      <alignment horizontal="center"/>
    </xf>
    <xf numFmtId="0" fontId="6" fillId="3" borderId="11" xfId="0" applyFont="1" applyFill="1" applyBorder="1" applyAlignment="1">
      <alignment horizontal="left"/>
    </xf>
    <xf numFmtId="164" fontId="6" fillId="3" borderId="23" xfId="0" applyNumberFormat="1" applyFont="1" applyFill="1" applyBorder="1" applyAlignment="1">
      <alignment horizontal="center"/>
    </xf>
    <xf numFmtId="0" fontId="6" fillId="0" borderId="7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165" fontId="0" fillId="0" borderId="0" xfId="1" applyNumberFormat="1" applyFont="1" applyBorder="1" applyAlignment="1">
      <alignment horizontal="center" vertical="center"/>
    </xf>
    <xf numFmtId="0" fontId="5" fillId="4" borderId="16" xfId="0" applyFont="1" applyFill="1" applyBorder="1"/>
    <xf numFmtId="165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6" xfId="0" applyBorder="1"/>
    <xf numFmtId="165" fontId="0" fillId="0" borderId="22" xfId="1" applyNumberFormat="1" applyFont="1" applyBorder="1" applyAlignment="1">
      <alignment horizontal="center" vertical="center"/>
    </xf>
    <xf numFmtId="0" fontId="6" fillId="0" borderId="20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166" fontId="0" fillId="0" borderId="0" xfId="0" applyNumberFormat="1" applyBorder="1" applyAlignment="1">
      <alignment horizontal="center"/>
    </xf>
    <xf numFmtId="166" fontId="0" fillId="0" borderId="10" xfId="0" applyNumberFormat="1" applyBorder="1" applyAlignment="1">
      <alignment horizontal="center"/>
    </xf>
    <xf numFmtId="166" fontId="0" fillId="0" borderId="22" xfId="0" applyNumberFormat="1" applyBorder="1" applyAlignment="1">
      <alignment horizontal="center"/>
    </xf>
    <xf numFmtId="166" fontId="0" fillId="0" borderId="17" xfId="0" applyNumberFormat="1" applyBorder="1" applyAlignment="1">
      <alignment horizontal="center"/>
    </xf>
    <xf numFmtId="0" fontId="2" fillId="2" borderId="6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165" fontId="0" fillId="0" borderId="10" xfId="1" applyNumberFormat="1" applyFont="1" applyBorder="1" applyAlignment="1">
      <alignment horizontal="center"/>
    </xf>
    <xf numFmtId="0" fontId="5" fillId="0" borderId="10" xfId="0" applyFont="1" applyBorder="1"/>
    <xf numFmtId="0" fontId="2" fillId="2" borderId="5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164" fontId="5" fillId="4" borderId="17" xfId="0" applyNumberFormat="1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/>
    </xf>
    <xf numFmtId="164" fontId="0" fillId="0" borderId="0" xfId="0" applyNumberFormat="1" applyFill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5" fontId="0" fillId="0" borderId="0" xfId="1" applyNumberFormat="1" applyFont="1" applyAlignment="1">
      <alignment horizontal="center" vertical="center"/>
    </xf>
    <xf numFmtId="165" fontId="0" fillId="0" borderId="0" xfId="1" applyNumberFormat="1" applyFont="1" applyFill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6" fontId="0" fillId="0" borderId="0" xfId="0" applyNumberFormat="1" applyFill="1" applyAlignment="1">
      <alignment horizontal="center" vertical="center"/>
    </xf>
    <xf numFmtId="165" fontId="0" fillId="0" borderId="0" xfId="0" applyNumberFormat="1" applyFill="1" applyAlignment="1">
      <alignment horizontal="center" vertical="center"/>
    </xf>
    <xf numFmtId="0" fontId="5" fillId="0" borderId="0" xfId="0" applyFont="1"/>
    <xf numFmtId="0" fontId="2" fillId="2" borderId="5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0" fillId="0" borderId="0" xfId="0" applyAlignment="1">
      <alignment horizontal="left" vertical="center" wrapText="1"/>
    </xf>
    <xf numFmtId="0" fontId="4" fillId="0" borderId="11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4" fillId="0" borderId="12" xfId="0" applyFont="1" applyBorder="1" applyAlignment="1">
      <alignment horizontal="center"/>
    </xf>
  </cellXfs>
  <cellStyles count="4">
    <cellStyle name="Hyperlink 2" xfId="3" xr:uid="{07E90DF7-F8BA-4A8A-9398-FB82E96EFEEA}"/>
    <cellStyle name="Normal" xfId="0" builtinId="0"/>
    <cellStyle name="Normal 2" xfId="2" xr:uid="{3DF70842-1CCC-4814-834F-ACBE21C98434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342900</xdr:colOff>
      <xdr:row>24</xdr:row>
      <xdr:rowOff>28575</xdr:rowOff>
    </xdr:from>
    <xdr:to>
      <xdr:col>7</xdr:col>
      <xdr:colOff>1464648</xdr:colOff>
      <xdr:row>29</xdr:row>
      <xdr:rowOff>206539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247A7E1-DA32-4D43-8362-70F9B095DB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29325" y="4781550"/>
          <a:ext cx="6989148" cy="11876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440BE1-271C-4910-AAE4-DAD64F3AEF06}">
  <dimension ref="A1:Z9"/>
  <sheetViews>
    <sheetView workbookViewId="0">
      <selection activeCell="D11" sqref="D11"/>
    </sheetView>
  </sheetViews>
  <sheetFormatPr defaultRowHeight="15" x14ac:dyDescent="0.25"/>
  <cols>
    <col min="1" max="1" width="59.85546875" customWidth="1"/>
    <col min="2" max="2" width="23.42578125" customWidth="1"/>
    <col min="3" max="26" width="15.7109375" customWidth="1"/>
  </cols>
  <sheetData>
    <row r="1" spans="1:26" x14ac:dyDescent="0.25">
      <c r="A1" s="66" t="s">
        <v>0</v>
      </c>
      <c r="B1" s="49"/>
      <c r="C1" s="71" t="s">
        <v>1</v>
      </c>
      <c r="D1" s="72"/>
      <c r="E1" s="72"/>
      <c r="F1" s="72"/>
      <c r="G1" s="73"/>
      <c r="H1" s="65" t="s">
        <v>2</v>
      </c>
      <c r="I1" s="65"/>
      <c r="J1" s="65"/>
      <c r="K1" s="65" t="s">
        <v>3</v>
      </c>
      <c r="L1" s="65"/>
      <c r="M1" s="65"/>
      <c r="N1" s="68" t="s">
        <v>11</v>
      </c>
      <c r="O1" s="69"/>
      <c r="P1" s="70"/>
      <c r="Q1" s="1"/>
      <c r="R1" s="65" t="s">
        <v>8</v>
      </c>
      <c r="S1" s="65"/>
      <c r="T1" s="65"/>
      <c r="U1" s="48"/>
      <c r="V1" s="65" t="s">
        <v>27</v>
      </c>
      <c r="W1" s="65"/>
      <c r="X1" s="65"/>
      <c r="Y1" s="65"/>
      <c r="Z1" s="65"/>
    </row>
    <row r="2" spans="1:26" x14ac:dyDescent="0.25">
      <c r="A2" s="67"/>
      <c r="B2" s="47" t="s">
        <v>24</v>
      </c>
      <c r="C2" s="2" t="s">
        <v>4</v>
      </c>
      <c r="D2" s="2" t="s">
        <v>5</v>
      </c>
      <c r="E2" s="2" t="s">
        <v>6</v>
      </c>
      <c r="F2" s="56" t="s">
        <v>34</v>
      </c>
      <c r="G2" s="56" t="s">
        <v>35</v>
      </c>
      <c r="H2" s="2" t="s">
        <v>6</v>
      </c>
      <c r="I2" s="56" t="s">
        <v>34</v>
      </c>
      <c r="J2" s="56" t="s">
        <v>35</v>
      </c>
      <c r="K2" s="2" t="s">
        <v>6</v>
      </c>
      <c r="L2" s="56" t="s">
        <v>34</v>
      </c>
      <c r="M2" s="56" t="s">
        <v>35</v>
      </c>
      <c r="N2" s="2" t="s">
        <v>6</v>
      </c>
      <c r="O2" s="56" t="s">
        <v>34</v>
      </c>
      <c r="P2" s="56" t="s">
        <v>35</v>
      </c>
      <c r="Q2" s="2" t="s">
        <v>26</v>
      </c>
      <c r="R2" s="2" t="s">
        <v>6</v>
      </c>
      <c r="S2" s="56" t="s">
        <v>34</v>
      </c>
      <c r="T2" s="56" t="s">
        <v>35</v>
      </c>
      <c r="U2" s="48" t="s">
        <v>26</v>
      </c>
      <c r="V2" s="53" t="s">
        <v>19</v>
      </c>
      <c r="W2" s="53" t="s">
        <v>20</v>
      </c>
      <c r="X2" s="53" t="s">
        <v>36</v>
      </c>
      <c r="Y2" s="53" t="s">
        <v>37</v>
      </c>
      <c r="Z2" s="53" t="s">
        <v>21</v>
      </c>
    </row>
    <row r="3" spans="1:26" x14ac:dyDescent="0.25">
      <c r="A3" t="s">
        <v>31</v>
      </c>
      <c r="B3" s="50" t="s">
        <v>30</v>
      </c>
      <c r="C3" s="58">
        <v>10120299</v>
      </c>
      <c r="D3" s="58">
        <v>10941559</v>
      </c>
      <c r="E3" s="58">
        <v>11644364</v>
      </c>
      <c r="F3" s="57">
        <v>13243682</v>
      </c>
      <c r="G3" s="62">
        <v>13261872</v>
      </c>
      <c r="H3" s="58">
        <v>12018712</v>
      </c>
      <c r="I3" s="57">
        <v>13640632</v>
      </c>
      <c r="J3" s="57">
        <v>13640632</v>
      </c>
      <c r="K3" s="58">
        <v>15181812</v>
      </c>
      <c r="L3" s="57">
        <v>17034833</v>
      </c>
      <c r="M3" s="57">
        <v>17034833</v>
      </c>
      <c r="N3" s="59">
        <f>(H3-K3)/H3</f>
        <v>-0.26318127932510571</v>
      </c>
      <c r="O3" s="60">
        <f>(I3-L3)/I3</f>
        <v>-0.24883018616732713</v>
      </c>
      <c r="P3" s="63">
        <f>(J3-M3)/J3</f>
        <v>-0.24883018616732713</v>
      </c>
      <c r="Q3" s="59">
        <f>AVERAGE(N3:P3)</f>
        <v>-0.25361388388658662</v>
      </c>
      <c r="R3" s="58">
        <v>1121783</v>
      </c>
      <c r="S3" s="57">
        <v>1525022.8793595191</v>
      </c>
      <c r="T3" s="57">
        <v>2177091</v>
      </c>
      <c r="U3" s="58">
        <f>AVERAGE(R3:T3)</f>
        <v>1607965.6264531731</v>
      </c>
      <c r="V3" s="59">
        <f>(D3-C3)/C3</f>
        <v>8.1149776306016261E-2</v>
      </c>
      <c r="W3" s="59">
        <f>(E3-D3)/D3</f>
        <v>6.4232619867059165E-2</v>
      </c>
      <c r="X3" s="59">
        <f t="shared" ref="X3:Y3" si="0">(F3-E3)/E3</f>
        <v>0.13734696029770282</v>
      </c>
      <c r="Y3" s="59">
        <f t="shared" si="0"/>
        <v>1.3734851078423659E-3</v>
      </c>
      <c r="Z3" s="61">
        <f>AVERAGE(V3:Y3)</f>
        <v>7.1025710394655148E-2</v>
      </c>
    </row>
    <row r="4" spans="1:26" x14ac:dyDescent="0.25">
      <c r="B4" s="50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9"/>
      <c r="O4" s="59"/>
      <c r="P4" s="59"/>
      <c r="Q4" s="59"/>
      <c r="R4" s="58"/>
      <c r="S4" s="58"/>
      <c r="T4" s="58"/>
      <c r="U4" s="58"/>
      <c r="V4" s="59"/>
      <c r="W4" s="59"/>
      <c r="X4" s="59"/>
      <c r="Y4" s="59"/>
      <c r="Z4" s="61"/>
    </row>
    <row r="5" spans="1:26" x14ac:dyDescent="0.25">
      <c r="B5" s="50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9"/>
      <c r="O5" s="59"/>
      <c r="P5" s="59"/>
      <c r="Q5" s="59"/>
      <c r="R5" s="58"/>
      <c r="S5" s="58"/>
      <c r="T5" s="58"/>
      <c r="U5" s="58"/>
      <c r="V5" s="59"/>
      <c r="W5" s="59"/>
      <c r="X5" s="59"/>
      <c r="Y5" s="59"/>
      <c r="Z5" s="61"/>
    </row>
    <row r="6" spans="1:26" x14ac:dyDescent="0.25">
      <c r="B6" s="50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9"/>
      <c r="O6" s="59"/>
      <c r="P6" s="59"/>
      <c r="Q6" s="59"/>
      <c r="R6" s="58"/>
      <c r="S6" s="58"/>
      <c r="T6" s="58"/>
      <c r="U6" s="58"/>
      <c r="V6" s="59"/>
      <c r="W6" s="59"/>
      <c r="X6" s="59"/>
      <c r="Y6" s="59"/>
      <c r="Z6" s="61"/>
    </row>
    <row r="7" spans="1:26" x14ac:dyDescent="0.25">
      <c r="B7" s="50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9"/>
      <c r="O7" s="59"/>
      <c r="P7" s="59"/>
      <c r="Q7" s="59"/>
      <c r="R7" s="58"/>
      <c r="S7" s="58"/>
      <c r="T7" s="58"/>
      <c r="U7" s="58"/>
      <c r="V7" s="59"/>
      <c r="W7" s="59"/>
      <c r="X7" s="59"/>
      <c r="Y7" s="59"/>
      <c r="Z7" s="61"/>
    </row>
    <row r="8" spans="1:26" x14ac:dyDescent="0.25">
      <c r="A8" s="3" t="s">
        <v>7</v>
      </c>
      <c r="B8" s="3"/>
      <c r="C8" s="58">
        <f>SUM(C3:C7)</f>
        <v>10120299</v>
      </c>
      <c r="D8" s="58">
        <f>SUM(D3:D7)</f>
        <v>10941559</v>
      </c>
      <c r="E8" s="58">
        <f t="shared" ref="E8:H8" si="1">SUM(E3:E7)</f>
        <v>11644364</v>
      </c>
      <c r="F8" s="58">
        <f t="shared" si="1"/>
        <v>13243682</v>
      </c>
      <c r="G8" s="58">
        <f t="shared" si="1"/>
        <v>13261872</v>
      </c>
      <c r="H8" s="58">
        <f t="shared" si="1"/>
        <v>12018712</v>
      </c>
      <c r="I8" s="58">
        <f t="shared" ref="I8" si="2">SUM(I3:I7)</f>
        <v>13640632</v>
      </c>
      <c r="J8" s="58">
        <f t="shared" ref="J8:K8" si="3">SUM(J3:J7)</f>
        <v>13640632</v>
      </c>
      <c r="K8" s="58">
        <f t="shared" si="3"/>
        <v>15181812</v>
      </c>
      <c r="L8" s="58">
        <f t="shared" ref="L8" si="4">SUM(L3:L7)</f>
        <v>17034833</v>
      </c>
      <c r="M8" s="58">
        <f t="shared" ref="M8" si="5">SUM(M3:M7)</f>
        <v>17034833</v>
      </c>
      <c r="N8" s="59">
        <f t="shared" ref="N8" si="6">(H8-K8)/H8</f>
        <v>-0.26318127932510571</v>
      </c>
      <c r="O8" s="59">
        <f t="shared" ref="O8" si="7">(I8-L8)/I8</f>
        <v>-0.24883018616732713</v>
      </c>
      <c r="P8" s="59">
        <f t="shared" ref="P8" si="8">(J8-M8)/J8</f>
        <v>-0.24883018616732713</v>
      </c>
      <c r="Q8" s="59">
        <f>AVERAGE(N8:P8)</f>
        <v>-0.25361388388658662</v>
      </c>
      <c r="R8" s="58">
        <f>SUM(R3:R7)</f>
        <v>1121783</v>
      </c>
      <c r="S8" s="58">
        <f t="shared" ref="S8" si="9">SUM(S3:S7)</f>
        <v>1525022.8793595191</v>
      </c>
      <c r="T8" s="58">
        <f t="shared" ref="T8" si="10">SUM(T3:T7)</f>
        <v>2177091</v>
      </c>
      <c r="U8" s="58">
        <f>AVERAGE(R8:T8)</f>
        <v>1607965.6264531731</v>
      </c>
      <c r="V8" s="59">
        <f t="shared" ref="V8" si="11">(D8-C8)/C8</f>
        <v>8.1149776306016261E-2</v>
      </c>
      <c r="W8" s="59">
        <f t="shared" ref="W8" si="12">(E8-D8)/D8</f>
        <v>6.4232619867059165E-2</v>
      </c>
      <c r="X8" s="59">
        <f t="shared" ref="X8" si="13">(F8-E8)/E8</f>
        <v>0.13734696029770282</v>
      </c>
      <c r="Y8" s="59">
        <f>(G8-F8)/F8</f>
        <v>1.3734851078423659E-3</v>
      </c>
      <c r="Z8" s="61">
        <f>AVERAGE(V8:Y8)</f>
        <v>7.1025710394655148E-2</v>
      </c>
    </row>
    <row r="9" spans="1:26" x14ac:dyDescent="0.25">
      <c r="Q9" s="13"/>
    </row>
  </sheetData>
  <mergeCells count="7">
    <mergeCell ref="V1:Z1"/>
    <mergeCell ref="A1:A2"/>
    <mergeCell ref="H1:J1"/>
    <mergeCell ref="K1:M1"/>
    <mergeCell ref="R1:T1"/>
    <mergeCell ref="N1:P1"/>
    <mergeCell ref="C1:G1"/>
  </mergeCells>
  <phoneticPr fontId="7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AF1C8E-6784-4D6D-BE2A-F939DC7B6B89}">
  <dimension ref="B1:M32"/>
  <sheetViews>
    <sheetView showGridLines="0" tabSelected="1" topLeftCell="D1" workbookViewId="0">
      <selection activeCell="H14" sqref="H14"/>
    </sheetView>
  </sheetViews>
  <sheetFormatPr defaultRowHeight="15" x14ac:dyDescent="0.25"/>
  <cols>
    <col min="2" max="2" width="40.7109375" customWidth="1"/>
    <col min="3" max="3" width="22.7109375" customWidth="1"/>
    <col min="4" max="4" width="12.7109375" customWidth="1"/>
    <col min="6" max="6" width="56.140625" customWidth="1"/>
    <col min="7" max="10" width="22.7109375" style="33" customWidth="1"/>
    <col min="11" max="11" width="16" customWidth="1"/>
    <col min="12" max="12" width="22.7109375" customWidth="1"/>
    <col min="13" max="13" width="24.140625" customWidth="1"/>
  </cols>
  <sheetData>
    <row r="1" spans="2:13" ht="15.75" thickBot="1" x14ac:dyDescent="0.3"/>
    <row r="2" spans="2:13" ht="19.5" thickBot="1" x14ac:dyDescent="0.35">
      <c r="B2" s="74" t="s">
        <v>32</v>
      </c>
      <c r="C2" s="75"/>
      <c r="D2" s="4"/>
      <c r="F2" s="77" t="s">
        <v>33</v>
      </c>
      <c r="G2" s="78"/>
      <c r="H2" s="78"/>
      <c r="I2" s="78"/>
      <c r="J2" s="78"/>
      <c r="K2" s="78"/>
      <c r="L2" s="78"/>
      <c r="M2" s="79"/>
    </row>
    <row r="3" spans="2:13" ht="18.75" customHeight="1" x14ac:dyDescent="0.25">
      <c r="B3" s="15" t="s">
        <v>9</v>
      </c>
      <c r="C3" s="11"/>
      <c r="D3" s="6"/>
      <c r="F3" s="32" t="s">
        <v>18</v>
      </c>
      <c r="G3" s="34" t="s">
        <v>19</v>
      </c>
      <c r="H3" s="34" t="s">
        <v>20</v>
      </c>
      <c r="I3" s="34" t="s">
        <v>41</v>
      </c>
      <c r="J3" s="34" t="s">
        <v>42</v>
      </c>
      <c r="K3" s="41" t="s">
        <v>39</v>
      </c>
      <c r="L3" s="41" t="s">
        <v>22</v>
      </c>
      <c r="M3" s="42" t="s">
        <v>23</v>
      </c>
    </row>
    <row r="4" spans="2:13" x14ac:dyDescent="0.25">
      <c r="B4" s="5" t="str">
        <f>Data!A3</f>
        <v>Pioneer Memorial Hospital - Heppner</v>
      </c>
      <c r="C4" s="19">
        <f>Data!U3</f>
        <v>1607965.6264531731</v>
      </c>
      <c r="D4" s="18"/>
      <c r="F4" s="5" t="str">
        <f>Data!A3</f>
        <v>Pioneer Memorial Hospital - Heppner</v>
      </c>
      <c r="G4" s="35">
        <f>Data!V3</f>
        <v>8.1149776306016261E-2</v>
      </c>
      <c r="H4" s="35">
        <f>Data!W3</f>
        <v>6.4232619867059165E-2</v>
      </c>
      <c r="I4" s="35">
        <f>Data!X3</f>
        <v>0.13734696029770282</v>
      </c>
      <c r="J4" s="35">
        <f>Data!Y3</f>
        <v>1.3734851078423659E-3</v>
      </c>
      <c r="K4" s="35">
        <f>IF(Data!Z3&lt;0.1,Data!Z3, 0.1)</f>
        <v>7.1025710394655148E-2</v>
      </c>
      <c r="L4" s="19">
        <f>(C4+C24)</f>
        <v>1707429.6664531732</v>
      </c>
      <c r="M4" s="18">
        <f>L4+(L4*K4)</f>
        <v>1828701.0714619188</v>
      </c>
    </row>
    <row r="5" spans="2:13" x14ac:dyDescent="0.25">
      <c r="B5" s="5"/>
      <c r="C5" s="19"/>
      <c r="D5" s="18"/>
      <c r="F5" s="5"/>
      <c r="G5" s="35"/>
      <c r="H5" s="35"/>
      <c r="I5" s="35"/>
      <c r="J5" s="35"/>
      <c r="K5" s="35"/>
      <c r="L5" s="43"/>
      <c r="M5" s="44"/>
    </row>
    <row r="6" spans="2:13" x14ac:dyDescent="0.25">
      <c r="B6" s="5"/>
      <c r="C6" s="19"/>
      <c r="D6" s="18"/>
      <c r="F6" s="5"/>
      <c r="G6" s="35"/>
      <c r="H6" s="35"/>
      <c r="I6" s="35"/>
      <c r="J6" s="35"/>
      <c r="K6" s="35"/>
      <c r="L6" s="43"/>
      <c r="M6" s="44"/>
    </row>
    <row r="7" spans="2:13" x14ac:dyDescent="0.25">
      <c r="B7" s="5"/>
      <c r="C7" s="19"/>
      <c r="D7" s="18"/>
      <c r="F7" s="5"/>
      <c r="G7" s="35"/>
      <c r="H7" s="35"/>
      <c r="I7" s="35"/>
      <c r="J7" s="35"/>
      <c r="K7" s="35"/>
      <c r="L7" s="43"/>
      <c r="M7" s="44"/>
    </row>
    <row r="8" spans="2:13" ht="15.75" thickBot="1" x14ac:dyDescent="0.3">
      <c r="B8" s="5"/>
      <c r="C8" s="19"/>
      <c r="D8" s="18"/>
      <c r="F8" s="39"/>
      <c r="G8" s="40"/>
      <c r="H8" s="40"/>
      <c r="I8" s="40"/>
      <c r="J8" s="40"/>
      <c r="K8" s="40"/>
      <c r="L8" s="45"/>
      <c r="M8" s="46"/>
    </row>
    <row r="9" spans="2:13" ht="16.5" thickBot="1" x14ac:dyDescent="0.3">
      <c r="B9" s="12" t="s">
        <v>13</v>
      </c>
      <c r="C9" s="27">
        <f>SUM(C4:C8)</f>
        <v>1607965.6264531731</v>
      </c>
      <c r="D9" s="16"/>
      <c r="F9" s="36" t="s">
        <v>33</v>
      </c>
      <c r="G9" s="55">
        <f>SUM(M4:M8)</f>
        <v>1828701.0714619188</v>
      </c>
      <c r="H9" s="37"/>
      <c r="I9" s="37"/>
      <c r="J9" s="37"/>
      <c r="K9" s="13"/>
    </row>
    <row r="10" spans="2:13" ht="15.75" x14ac:dyDescent="0.25">
      <c r="B10" s="14" t="s">
        <v>10</v>
      </c>
      <c r="C10" s="54" t="s">
        <v>40</v>
      </c>
      <c r="D10" s="52" t="s">
        <v>25</v>
      </c>
      <c r="F10" s="64" t="s">
        <v>38</v>
      </c>
      <c r="G10" s="37"/>
      <c r="H10" s="38"/>
      <c r="I10" s="38"/>
      <c r="J10" s="38"/>
    </row>
    <row r="11" spans="2:13" x14ac:dyDescent="0.25">
      <c r="B11" s="5" t="str">
        <f>Data!A3</f>
        <v>Pioneer Memorial Hospital - Heppner</v>
      </c>
      <c r="C11" s="19">
        <f>Data!G3*D11</f>
        <v>132618.72</v>
      </c>
      <c r="D11" s="51">
        <f>IF(Data!B3="DRG",0.015,0.01)</f>
        <v>0.01</v>
      </c>
    </row>
    <row r="12" spans="2:13" x14ac:dyDescent="0.25">
      <c r="B12" s="5"/>
      <c r="C12" s="19"/>
      <c r="D12" s="51"/>
    </row>
    <row r="13" spans="2:13" x14ac:dyDescent="0.25">
      <c r="B13" s="5"/>
      <c r="C13" s="19"/>
      <c r="D13" s="51"/>
    </row>
    <row r="14" spans="2:13" x14ac:dyDescent="0.25">
      <c r="B14" s="5"/>
      <c r="C14" s="19"/>
      <c r="D14" s="51"/>
    </row>
    <row r="15" spans="2:13" x14ac:dyDescent="0.25">
      <c r="B15" s="5"/>
      <c r="C15" s="19"/>
      <c r="D15" s="51"/>
    </row>
    <row r="16" spans="2:13" ht="15.75" x14ac:dyDescent="0.25">
      <c r="B16" s="5" t="s">
        <v>14</v>
      </c>
      <c r="C16" s="20">
        <f>SUM(C11:C15)</f>
        <v>132618.72</v>
      </c>
      <c r="D16" s="7"/>
    </row>
    <row r="17" spans="2:7" ht="15" customHeight="1" x14ac:dyDescent="0.25">
      <c r="B17" s="14" t="s">
        <v>12</v>
      </c>
      <c r="C17" s="54" t="s">
        <v>28</v>
      </c>
      <c r="D17" s="23" t="s">
        <v>16</v>
      </c>
      <c r="F17" s="76"/>
      <c r="G17" s="76"/>
    </row>
    <row r="18" spans="2:7" x14ac:dyDescent="0.25">
      <c r="B18" s="5" t="str">
        <f>Data!A3</f>
        <v>Pioneer Memorial Hospital - Heppner</v>
      </c>
      <c r="C18" s="21">
        <f>Data!Q3</f>
        <v>-0.25361388388658662</v>
      </c>
      <c r="D18" s="24">
        <f>IF(C18&lt;-0.02,0.75,IF(C18&lt;0,0.8,IF(C18&lt;0.03,0.9,IF(C18&lt;0.06,1,1.05))))</f>
        <v>0.75</v>
      </c>
    </row>
    <row r="19" spans="2:7" x14ac:dyDescent="0.25">
      <c r="B19" s="5"/>
      <c r="C19" s="21"/>
      <c r="D19" s="24"/>
    </row>
    <row r="20" spans="2:7" x14ac:dyDescent="0.25">
      <c r="B20" s="5"/>
      <c r="C20" s="21"/>
      <c r="D20" s="24"/>
    </row>
    <row r="21" spans="2:7" x14ac:dyDescent="0.25">
      <c r="B21" s="5"/>
      <c r="C21" s="21"/>
      <c r="D21" s="24"/>
    </row>
    <row r="22" spans="2:7" x14ac:dyDescent="0.25">
      <c r="B22" s="5"/>
      <c r="C22" s="21"/>
      <c r="D22" s="24"/>
    </row>
    <row r="23" spans="2:7" ht="15.75" x14ac:dyDescent="0.25">
      <c r="B23" s="25" t="s">
        <v>17</v>
      </c>
      <c r="C23" s="22" t="s">
        <v>29</v>
      </c>
      <c r="D23" s="26"/>
    </row>
    <row r="24" spans="2:7" ht="15.75" x14ac:dyDescent="0.25">
      <c r="B24" s="5" t="str">
        <f>Data!A3</f>
        <v>Pioneer Memorial Hospital - Heppner</v>
      </c>
      <c r="C24" s="20">
        <f>C11*D18</f>
        <v>99464.040000000008</v>
      </c>
      <c r="D24" s="8"/>
    </row>
    <row r="25" spans="2:7" ht="15.75" x14ac:dyDescent="0.25">
      <c r="B25" s="5"/>
      <c r="C25" s="20"/>
      <c r="D25" s="6"/>
    </row>
    <row r="26" spans="2:7" ht="15.75" x14ac:dyDescent="0.25">
      <c r="B26" s="5"/>
      <c r="C26" s="20"/>
      <c r="D26" s="6"/>
    </row>
    <row r="27" spans="2:7" ht="15.75" x14ac:dyDescent="0.25">
      <c r="B27" s="5"/>
      <c r="C27" s="20"/>
      <c r="D27" s="6"/>
    </row>
    <row r="28" spans="2:7" ht="15.75" x14ac:dyDescent="0.25">
      <c r="B28" s="5"/>
      <c r="C28" s="20"/>
      <c r="D28" s="6"/>
    </row>
    <row r="29" spans="2:7" ht="16.5" thickBot="1" x14ac:dyDescent="0.3">
      <c r="B29" s="28" t="s">
        <v>15</v>
      </c>
      <c r="C29" s="29">
        <f>SUM(C24:C28)</f>
        <v>99464.040000000008</v>
      </c>
      <c r="D29" s="17"/>
    </row>
    <row r="30" spans="2:7" ht="16.5" thickBot="1" x14ac:dyDescent="0.3">
      <c r="B30" s="30" t="s">
        <v>32</v>
      </c>
      <c r="C30" s="31">
        <f>C9+C29</f>
        <v>1707429.6664531732</v>
      </c>
      <c r="D30" s="9"/>
    </row>
    <row r="32" spans="2:7" x14ac:dyDescent="0.25">
      <c r="B32" s="10"/>
    </row>
  </sheetData>
  <mergeCells count="3">
    <mergeCell ref="B2:C2"/>
    <mergeCell ref="F17:G17"/>
    <mergeCell ref="F2:M2"/>
  </mergeCells>
  <phoneticPr fontId="7" type="noConversion"/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E142F0E1969F140B56534D9CB82977F" ma:contentTypeVersion="18" ma:contentTypeDescription="Create a new document." ma:contentTypeScope="" ma:versionID="cee60a230065906e9cb3d4f12e29f2b7">
  <xsd:schema xmlns:xsd="http://www.w3.org/2001/XMLSchema" xmlns:xs="http://www.w3.org/2001/XMLSchema" xmlns:p="http://schemas.microsoft.com/office/2006/metadata/properties" xmlns:ns1="http://schemas.microsoft.com/sharepoint/v3" xmlns:ns2="59da1016-2a1b-4f8a-9768-d7a4932f6f16" xmlns:ns3="10bab1ba-c75a-4166-8cdc-bbc3bb77138e" targetNamespace="http://schemas.microsoft.com/office/2006/metadata/properties" ma:root="true" ma:fieldsID="9bbb6f419a230ca1193cc7cae8466f68" ns1:_="" ns2:_="" ns3:_="">
    <xsd:import namespace="http://schemas.microsoft.com/sharepoint/v3"/>
    <xsd:import namespace="59da1016-2a1b-4f8a-9768-d7a4932f6f16"/>
    <xsd:import namespace="10bab1ba-c75a-4166-8cdc-bbc3bb77138e"/>
    <xsd:element name="properties">
      <xsd:complexType>
        <xsd:sequence>
          <xsd:element name="documentManagement">
            <xsd:complexType>
              <xsd:all>
                <xsd:element ref="ns2:IACategory" minOccurs="0"/>
                <xsd:element ref="ns2:IATopic" minOccurs="0"/>
                <xsd:element ref="ns2:IASubtopic" minOccurs="0"/>
                <xsd:element ref="ns2:DocumentExpirationDate" minOccurs="0"/>
                <xsd:element ref="ns3:Meta_x0020_Description" minOccurs="0"/>
                <xsd:element ref="ns3:Meta_x0020_Keywords" minOccurs="0"/>
                <xsd:element ref="ns1:URL" minOccurs="0"/>
                <xsd:element ref="ns3:Hospital" minOccurs="0"/>
                <xsd:element ref="ns3:DocumentTyp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URL" ma:index="8" nillable="true" ma:displayName="URL" ma:internalName="URL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da1016-2a1b-4f8a-9768-d7a4932f6f16" elementFormDefault="qualified">
    <xsd:import namespace="http://schemas.microsoft.com/office/2006/documentManagement/types"/>
    <xsd:import namespace="http://schemas.microsoft.com/office/infopath/2007/PartnerControls"/>
    <xsd:element name="IACategory" ma:index="2" nillable="true" ma:displayName="IA Category" ma:format="Dropdown" ma:hidden="true" ma:internalName="IACategory" ma:readOnly="false">
      <xsd:simpleType>
        <xsd:restriction base="dms:Choice">
          <xsd:enumeration value="About OHA"/>
          <xsd:enumeration value="Programs and Services"/>
          <xsd:enumeration value="Oregon Health Plan"/>
          <xsd:enumeration value="Health System Reform"/>
          <xsd:enumeration value="Licenses and Certificates"/>
          <xsd:enumeration value="Public Health"/>
        </xsd:restriction>
      </xsd:simpleType>
    </xsd:element>
    <xsd:element name="IATopic" ma:index="3" nillable="true" ma:displayName="IA Topic" ma:format="Dropdown" ma:hidden="true" ma:internalName="IATopic" ma:readOnly="false">
      <xsd:simpleType>
        <xsd:restriction base="dms:Choice">
          <xsd:enumeration value="About OHA - Agency Communications"/>
          <xsd:enumeration value="About OHA - Budget"/>
          <xsd:enumeration value="About OHA - Contacts"/>
          <xsd:enumeration value="About OHA - Grants &amp; Contracts"/>
          <xsd:enumeration value="About OHA - Jobs &amp; Employment"/>
          <xsd:enumeration value="About OHA - Organization"/>
          <xsd:enumeration value="About OHA - Policies"/>
          <xsd:enumeration value="About OHA - Public Meetings"/>
          <xsd:enumeration value="About OHA - Public Records"/>
          <xsd:enumeration value="About OHA - Questions &amp; Comments"/>
          <xsd:enumeration value="About OHA - Reports &amp; Data"/>
          <xsd:enumeration value="About OHA - Rulemaking"/>
          <xsd:enumeration value="Programs and Services - Behavioral Health"/>
          <xsd:enumeration value="Programs and Services - Contacts"/>
          <xsd:enumeration value="Programs and Services - Coordinated Care"/>
          <xsd:enumeration value="Programs and Services - Disease"/>
          <xsd:enumeration value="Programs and Services - Environment"/>
          <xsd:enumeration value="Programs and Services - Health Resources"/>
          <xsd:enumeration value="Programs and Services - OEBB"/>
          <xsd:enumeration value="Programs and Services - Oregon Health Plan"/>
          <xsd:enumeration value="Programs and Services - Oregon State Hospital"/>
          <xsd:enumeration value="Programs and Services - PEBB"/>
          <xsd:enumeration value="Programs and Services - Pharmacy"/>
          <xsd:enumeration value="Programs and Services - Prevention"/>
          <xsd:enumeration value="Programs and Services - Safety"/>
          <xsd:enumeration value="Oregon Health Plan - Agency Communications"/>
          <xsd:enumeration value="Oregon Health Plan - Benefits"/>
          <xsd:enumeration value="Oregon Health Plan - Contacts"/>
          <xsd:enumeration value="Oregon Health Plan - Coordinated Care"/>
          <xsd:enumeration value="Oregon Health Plan - Grants &amp; Contracts"/>
          <xsd:enumeration value="Oregon Health Plan - Health Resources"/>
          <xsd:enumeration value="Oregon Health Plan - Policies"/>
          <xsd:enumeration value="Oregon Health Plan - Providers and Partners"/>
          <xsd:enumeration value="Oregon Health Plan - Public Meetings"/>
          <xsd:enumeration value="Oregon Health Plan - Questions &amp; Comments"/>
          <xsd:enumeration value="Oregon Health Plan - Rule Making"/>
          <xsd:enumeration value="Health System Reform - Agency Communications"/>
          <xsd:enumeration value="Health System Reform - Coordinated Care"/>
          <xsd:enumeration value="Health System Reform - Public Meetings"/>
          <xsd:enumeration value="Health System Reform - Questions &amp; Comments"/>
          <xsd:enumeration value="Health System Reform - Reports &amp; Data"/>
          <xsd:enumeration value="Licenses and Certificates - Certificates"/>
          <xsd:enumeration value="Licenses and Certificates - Contacts"/>
          <xsd:enumeration value="Licenses and Certificates - Licenses"/>
          <xsd:enumeration value="Licenses and Certificates - Vital Records"/>
          <xsd:enumeration value="Public Health - Agency Communications"/>
          <xsd:enumeration value="Public Health - Contacts"/>
          <xsd:enumeration value="Public Health - Disease"/>
          <xsd:enumeration value="Public Health - Environment"/>
          <xsd:enumeration value="Public Health - Health Resources"/>
          <xsd:enumeration value="Public Health - Questions &amp; Comments"/>
          <xsd:enumeration value="Public Health - Prevention"/>
          <xsd:enumeration value="Public Health - Providers and Partners"/>
          <xsd:enumeration value="Public Health - Reports &amp; Data"/>
          <xsd:enumeration value="Public Health - Safety"/>
          <xsd:enumeration value="Public Health - Vital Records"/>
        </xsd:restriction>
      </xsd:simpleType>
    </xsd:element>
    <xsd:element name="IASubtopic" ma:index="4" nillable="true" ma:displayName="IA Subtopic" ma:format="Dropdown" ma:hidden="true" ma:internalName="IASubtopic" ma:readOnly="false">
      <xsd:simpleType>
        <xsd:restriction base="dms:Choice">
          <xsd:enumeration value="Addiction Services - Alcohol"/>
          <xsd:enumeration value="Addiction Services - Drug"/>
          <xsd:enumeration value="Addiction Services - Gambling"/>
          <xsd:enumeration value="Addiction Services - Tobacco"/>
          <xsd:enumeration value="Applications"/>
          <xsd:enumeration value="Benefits - Health Plans"/>
          <xsd:enumeration value="Benefits - OEBB"/>
          <xsd:enumeration value="Benefits - OHP"/>
          <xsd:enumeration value="Benefits - PEBB"/>
          <xsd:enumeration value="Benefits - Retirement"/>
          <xsd:enumeration value="Budget - Agency Summary"/>
          <xsd:enumeration value="Budget - Agency Request (ARB)"/>
          <xsd:enumeration value="Budget - Governors Budget"/>
          <xsd:enumeration value="Budget - Infrastructure"/>
          <xsd:enumeration value="Budget - Legislatively Adopted (LAB)"/>
          <xsd:enumeration value="Budget - Legislative action"/>
          <xsd:enumeration value="Budget - Overview"/>
          <xsd:enumeration value="Budget - Policy Option Package (POP)"/>
          <xsd:enumeration value="Budget - Priorities"/>
          <xsd:enumeration value="Budget - Program"/>
          <xsd:enumeration value="Budget - Reduction"/>
          <xsd:enumeration value="Budget - Strategic funding proposal"/>
          <xsd:enumeration value="Budget - Special report"/>
          <xsd:enumeration value="Budget - Stakeholder meeting"/>
          <xsd:enumeration value="CCO - Contact"/>
          <xsd:enumeration value="CCO - Audited Financial Statement"/>
          <xsd:enumeration value="CCO - Interim Financial Statement"/>
          <xsd:enumeration value="CCO - Internal Financial Statement"/>
          <xsd:enumeration value="Clean Air"/>
          <xsd:enumeration value="Clean Water"/>
          <xsd:enumeration value="Clinics"/>
          <xsd:enumeration value="Commissions"/>
          <xsd:enumeration value="Committee Members"/>
          <xsd:enumeration value="Committees"/>
          <xsd:enumeration value="Crisis Services"/>
          <xsd:enumeration value="Drug Addiction Services"/>
          <xsd:enumeration value="Electronic Health Care Records (EHR)"/>
          <xsd:enumeration value="Emergency Preparedness"/>
          <xsd:enumeration value="Environmental Pollution"/>
          <xsd:enumeration value="Featured Content"/>
          <xsd:enumeration value="Fees"/>
          <xsd:enumeration value="Health Services - Primary Care Home"/>
          <xsd:enumeration value="Health Services - Prioritized list"/>
          <xsd:enumeration value="ICD-10"/>
          <xsd:enumeration value="Immunizations"/>
          <xsd:enumeration value="Legislation - Bills"/>
          <xsd:enumeration value="Legislation - Contact"/>
          <xsd:enumeration value="Legislation - Highlights"/>
          <xsd:enumeration value="Legislation - Session Summary"/>
          <xsd:enumeration value="Materials - Commission"/>
          <xsd:enumeration value="Materials - Committee"/>
          <xsd:enumeration value="Materials - Coverage Guidance"/>
          <xsd:enumeration value="Materials - Evidence-based Guidelines"/>
          <xsd:enumeration value="Materials - Health care plan details"/>
          <xsd:enumeration value="Materials - Health care plan overview"/>
          <xsd:enumeration value="Materials - Meeting Document"/>
          <xsd:enumeration value="Materials - Meeting Recording"/>
          <xsd:enumeration value="Materials - Meeting Schedule"/>
          <xsd:enumeration value="Materials - Open Enrollment"/>
          <xsd:enumeration value="Materials - Training"/>
          <xsd:enumeration value="Materials - Webinar"/>
          <xsd:enumeration value="Materials - Workgroup"/>
          <xsd:enumeration value="Medical Marijuana (OMMP)"/>
          <xsd:enumeration value="Medical Services"/>
          <xsd:enumeration value="Meeting Document"/>
          <xsd:enumeration value="Meeting Schedule"/>
          <xsd:enumeration value="Mental Health Services"/>
          <xsd:enumeration value="Metrics - Behavioral Health"/>
          <xsd:enumeration value="Metrics - CCO"/>
          <xsd:enumeration value="Metrics - Demographics"/>
          <xsd:enumeration value="Metrics - Hospital Performance"/>
          <xsd:enumeration value="Metrics - Incentive"/>
          <xsd:enumeration value="Metrics - Measures and Outcomes Tracking (MOTS)"/>
          <xsd:enumeration value="Metrics - ONE Eligibility system"/>
          <xsd:enumeration value="Metrics - Prevention"/>
          <xsd:enumeration value="Metrics - Rural health"/>
          <xsd:enumeration value="Metrics - State-Wide"/>
          <xsd:enumeration value="News Letter"/>
          <xsd:enumeration value="News Release"/>
          <xsd:enumeration value="OHP - Medicaid Waiver"/>
          <xsd:enumeration value="OHP - Provider Announcement"/>
          <xsd:enumeration value="OHP - Provider Rates"/>
          <xsd:enumeration value="Preferred Drug List"/>
          <xsd:enumeration value="Prescription Drugs - Monitoring"/>
          <xsd:enumeration value="Prescription Drugs - Preferred List"/>
          <xsd:enumeration value="Prescription Drugs - Subsidy"/>
          <xsd:enumeration value="Prescription Drugs Subsidy"/>
          <xsd:enumeration value="Technical Assistance"/>
          <xsd:enumeration value="Training"/>
          <xsd:enumeration value="Vital Statistics - Birth Certificate"/>
          <xsd:enumeration value="Vital Statistics - Certificate Death"/>
          <xsd:enumeration value="Vital Statistics - Data Use Requests"/>
          <xsd:enumeration value="Vital Statistics - Divorce Data"/>
          <xsd:enumeration value="Vital Statistics - Domestic Partnership Data"/>
          <xsd:enumeration value="Vital Statistics - Fetal Death Data"/>
          <xsd:enumeration value="Vital Statistics - Marriage Data"/>
          <xsd:enumeration value="Vital Statistics - Teen Pregnancy Data"/>
          <xsd:enumeration value="Wellness - Exercise"/>
          <xsd:enumeration value="Wellness - HEM"/>
          <xsd:enumeration value="Wellness - Intervention"/>
          <xsd:enumeration value="Wellness - Pain Management"/>
          <xsd:enumeration value="Wellness - Reproductive Health"/>
          <xsd:enumeration value="Wellness - Stress Relief"/>
        </xsd:restriction>
      </xsd:simpleType>
    </xsd:element>
    <xsd:element name="DocumentExpirationDate" ma:index="5" nillable="true" ma:displayName="Document Expiration Date" ma:format="DateOnly" ma:internalName="DocumentExpirationDate" ma:readOnly="false">
      <xsd:simpleType>
        <xsd:restriction base="dms:DateTime"/>
      </xsd:simple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bab1ba-c75a-4166-8cdc-bbc3bb77138e" elementFormDefault="qualified">
    <xsd:import namespace="http://schemas.microsoft.com/office/2006/documentManagement/types"/>
    <xsd:import namespace="http://schemas.microsoft.com/office/infopath/2007/PartnerControls"/>
    <xsd:element name="Meta_x0020_Description" ma:index="6" nillable="true" ma:displayName="Meta Description" ma:internalName="Meta_x0020_Description" ma:readOnly="false">
      <xsd:simpleType>
        <xsd:restriction base="dms:Text"/>
      </xsd:simpleType>
    </xsd:element>
    <xsd:element name="Meta_x0020_Keywords" ma:index="7" nillable="true" ma:displayName="Meta Keywords" ma:internalName="Meta_x0020_Keywords" ma:readOnly="false">
      <xsd:simpleType>
        <xsd:restriction base="dms:Text"/>
      </xsd:simpleType>
    </xsd:element>
    <xsd:element name="Hospital" ma:index="16" nillable="true" ma:displayName="Hospital" ma:format="Dropdown" ma:internalName="Hospital">
      <xsd:simpleType>
        <xsd:restriction base="dms:Choice">
          <xsd:enumeration value="Adventist Health Columbia Gorge"/>
          <xsd:enumeration value="Adventist Health Portland"/>
          <xsd:enumeration value="Adventist Health Tillamook"/>
          <xsd:enumeration value="Asante Ashland Community Hospital"/>
          <xsd:enumeration value="Asante Rogue Regional Medical Center"/>
          <xsd:enumeration value="Asante Three Rivers Medical Center"/>
          <xsd:enumeration value="Bay Area Hospital"/>
          <xsd:enumeration value="Blue Mountain Hospital"/>
          <xsd:enumeration value="Columbia Memorial Hospital"/>
          <xsd:enumeration value="Coquille Valley Hospital"/>
          <xsd:enumeration value="Curry General Hospital"/>
          <xsd:enumeration value="Good Samaritan Regional Medical Center"/>
          <xsd:enumeration value="Good Shepherd Medical Center"/>
          <xsd:enumeration value="Grande Ronde Hospital"/>
          <xsd:enumeration value="Harney District Hospital"/>
          <xsd:enumeration value="Hillsboro Medical Center"/>
          <xsd:enumeration value="Kaiser Sunnyside Medical Center"/>
          <xsd:enumeration value="Kaiser Westside Medical Center"/>
          <xsd:enumeration value="Lake District Hospital"/>
          <xsd:enumeration value="Legacy Emanuel Medical Center"/>
          <xsd:enumeration value="Legacy Good Samaritan Medical Center"/>
          <xsd:enumeration value="Legacy Meridian Park Medical Center"/>
          <xsd:enumeration value="Legacy Mount Hood Medical Center"/>
          <xsd:enumeration value="Legacy Silverton Medical Center"/>
          <xsd:enumeration value="Lower Umpqua Hospital"/>
          <xsd:enumeration value="McKenzie-Willamette Medical Center"/>
          <xsd:enumeration value="Mercy Medical Center"/>
          <xsd:enumeration value="OHSU Hospital"/>
          <xsd:enumeration value="PeaceHealth Cottage Grove Community Medical Center"/>
          <xsd:enumeration value="PeaceHealth Peace Harbor Medical Center"/>
          <xsd:enumeration value="PeaceHealth Sacred Heart Medical Center at RiverBend"/>
          <xsd:enumeration value="PeaceHealth Sacred Heart Medical Center University District"/>
          <xsd:enumeration value="Pioneer Memorial Hospital"/>
          <xsd:enumeration value="Providence Hood River Memorial Hospital"/>
          <xsd:enumeration value="Providence Medford Medical Center"/>
          <xsd:enumeration value="Providence Milwaukie Hospital"/>
          <xsd:enumeration value="Providence Newberg Medical Center"/>
          <xsd:enumeration value="Providence Portland Medical Center"/>
          <xsd:enumeration value="Providence Seaside Hospital"/>
          <xsd:enumeration value="Providence St Vincent Medical Center"/>
          <xsd:enumeration value="Providence Willamette Falls Medical Center"/>
          <xsd:enumeration value="Saint Alphonsus Medical Center - Baker City"/>
          <xsd:enumeration value="Saint Alphonsus Medical Center - Ontario"/>
          <xsd:enumeration value="Salem Health"/>
          <xsd:enumeration value="Salem Health West Valley"/>
          <xsd:enumeration value="Samaritan Albany General Hospital"/>
          <xsd:enumeration value="Samaritan Lebanon Community Hospital"/>
          <xsd:enumeration value="Samaritan North Lincoln Hospital"/>
          <xsd:enumeration value="Samaritan Pacific Communities Hospital"/>
          <xsd:enumeration value="Santiam Memorial Hospital"/>
          <xsd:enumeration value="Shriners Hospital for Children"/>
          <xsd:enumeration value="Sky Lakes Medical Center"/>
          <xsd:enumeration value="Southern Coos Hospital &amp; Health Center"/>
          <xsd:enumeration value="St. Anthony Hospital"/>
          <xsd:enumeration value="St. Charles Medical Center - Bend"/>
          <xsd:enumeration value="St. Charles Medical Center - Madras"/>
          <xsd:enumeration value="St. Charles Medical Center - Prineville"/>
          <xsd:enumeration value="St. Charles Medical Center - Redmond"/>
          <xsd:enumeration value="Wallowa Memorial Hospital"/>
          <xsd:enumeration value="Willamette Valley Medical Center"/>
        </xsd:restriction>
      </xsd:simpleType>
    </xsd:element>
    <xsd:element name="DocumentType" ma:index="17" nillable="true" ma:displayName="Document Type" ma:format="Dropdown" ma:internalName="DocumentType">
      <xsd:simpleType>
        <xsd:restriction base="dms:Choice">
          <xsd:enumeration value="CBR-1 Form"/>
          <xsd:enumeration value="CBR-3 Form"/>
          <xsd:enumeration value="Notification of Minimum Spending Floor"/>
          <xsd:enumeration value="FR-3 Form"/>
          <xsd:enumeration value="Audited Financial Statement"/>
          <xsd:enumeration value="CHNA-CHIP"/>
          <xsd:enumeration value="CPR-1 Form"/>
          <xsd:enumeration value="Public Comment"/>
          <xsd:enumeration value="HFAR Form"/>
          <xsd:enumeration value="HFCR Form"/>
          <xsd:enumeration value="Capital Expenditures"/>
          <xsd:enumeration value="MSF Calculation"/>
          <xsd:enumeration value="Financial Assistance Policy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ACategory xmlns="59da1016-2a1b-4f8a-9768-d7a4932f6f16" xsi:nil="true"/>
    <DocumentExpirationDate xmlns="59da1016-2a1b-4f8a-9768-d7a4932f6f16" xsi:nil="true"/>
    <IATopic xmlns="59da1016-2a1b-4f8a-9768-d7a4932f6f16" xsi:nil="true"/>
    <IASubtopic xmlns="59da1016-2a1b-4f8a-9768-d7a4932f6f16" xsi:nil="true"/>
    <URL xmlns="http://schemas.microsoft.com/sharepoint/v3">
      <Url>https://www.oregon.gov/oha/HPA/ANALYTICS/HospitalDocuments/FY24-25%20MSF%20Calculation%20Pioneer%20Memorial%20Hospital.xlsx</Url>
      <Description>FY24-25 MSF Calculation Pioneer Memorial Hospital.xlsx</Description>
    </URL>
    <Meta_x0020_Keywords xmlns="10bab1ba-c75a-4166-8cdc-bbc3bb77138e" xsi:nil="true"/>
    <Meta_x0020_Description xmlns="10bab1ba-c75a-4166-8cdc-bbc3bb77138e" xsi:nil="true"/>
    <Hospital xmlns="10bab1ba-c75a-4166-8cdc-bbc3bb77138e">Pioneer Memorial Hospital</Hospital>
    <DocumentType xmlns="10bab1ba-c75a-4166-8cdc-bbc3bb77138e">MSF Calculation</DocumentType>
  </documentManagement>
</p:properties>
</file>

<file path=customXml/itemProps1.xml><?xml version="1.0" encoding="utf-8"?>
<ds:datastoreItem xmlns:ds="http://schemas.openxmlformats.org/officeDocument/2006/customXml" ds:itemID="{4D000177-F823-486E-93ED-C50BAA8D6F72}"/>
</file>

<file path=customXml/itemProps2.xml><?xml version="1.0" encoding="utf-8"?>
<ds:datastoreItem xmlns:ds="http://schemas.openxmlformats.org/officeDocument/2006/customXml" ds:itemID="{1CDA03F5-938B-4913-BB38-27AD3778961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1DD25CA-D8B8-4855-810D-58202E254A2D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Calculation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FY24-25 MSF Calculation Pioneer Memorial Hospital.xlsx</dc:title>
  <dc:creator>Chris Holland</dc:creator>
  <cp:lastModifiedBy>Higgins Rachel  Jeanette</cp:lastModifiedBy>
  <dcterms:created xsi:type="dcterms:W3CDTF">2021-01-08T22:48:27Z</dcterms:created>
  <dcterms:modified xsi:type="dcterms:W3CDTF">2023-05-01T17:49:18Z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0x0101005E142F0E1969F140B56534D9CB82977F</vt:lpwstr>
  </property>
  <property fmtid="{D5CDD505-2E9C-101B-9397-08002B2CF9AE}" pid="3" name="WorkflowChangePath">
    <vt:lpwstr>cc355e29-d0b2-4625-b17b-e81e368dee1c,3;cc355e29-d0b2-4625-b17b-e81e368dee1c,5;cc355e29-d0b2-4625-b17b-e81e368dee1c,7;cc355e29-d0b2-4625-b17b-e81e368dee1c,9;</vt:lpwstr>
  </property>
</Properties>
</file>