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Salem Health System\"/>
    </mc:Choice>
  </mc:AlternateContent>
  <xr:revisionPtr revIDLastSave="0" documentId="13_ncr:1_{D068D5E6-4707-4C1C-87FB-96B7A28FDBD5}" xr6:coauthVersionLast="47" xr6:coauthVersionMax="47" xr10:uidLastSave="{00000000-0000-0000-0000-000000000000}"/>
  <bookViews>
    <workbookView xWindow="29985" yWindow="2145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12" i="2"/>
  <c r="K5" i="2"/>
  <c r="K4" i="2"/>
  <c r="Z8" i="1"/>
  <c r="V8" i="1"/>
  <c r="H8" i="1"/>
  <c r="N8" i="1" s="1"/>
  <c r="Z4" i="1"/>
  <c r="Z3" i="1"/>
  <c r="U8" i="1"/>
  <c r="U4" i="1"/>
  <c r="Q3" i="1"/>
  <c r="P8" i="1"/>
  <c r="N4" i="1"/>
  <c r="O4" i="1"/>
  <c r="Q4" i="1" s="1"/>
  <c r="P4" i="1"/>
  <c r="P3" i="1"/>
  <c r="O3" i="1"/>
  <c r="N3" i="1"/>
  <c r="V4" i="1"/>
  <c r="W4" i="1"/>
  <c r="X4" i="1"/>
  <c r="I5" i="2" s="1"/>
  <c r="Y4" i="1"/>
  <c r="J5" i="2" s="1"/>
  <c r="Y3" i="1"/>
  <c r="J4" i="2" s="1"/>
  <c r="X3" i="1"/>
  <c r="I4" i="2" s="1"/>
  <c r="W8" i="1"/>
  <c r="W3" i="1"/>
  <c r="V3" i="1"/>
  <c r="U3" i="1"/>
  <c r="K8" i="1"/>
  <c r="R8" i="1"/>
  <c r="T8" i="1"/>
  <c r="S8" i="1"/>
  <c r="F5" i="2" l="1"/>
  <c r="B25" i="2"/>
  <c r="C19" i="2"/>
  <c r="D19" i="2" s="1"/>
  <c r="B19" i="2"/>
  <c r="D12" i="2"/>
  <c r="B12" i="2"/>
  <c r="C5" i="2"/>
  <c r="B5" i="2"/>
  <c r="H5" i="2"/>
  <c r="G5" i="2"/>
  <c r="C25" i="2" l="1"/>
  <c r="L5" i="2" s="1"/>
  <c r="M5" i="2" l="1"/>
  <c r="G4" i="2"/>
  <c r="H4" i="2"/>
  <c r="F4" i="2"/>
  <c r="B24" i="2"/>
  <c r="B18" i="2"/>
  <c r="B11" i="2"/>
  <c r="B4" i="2"/>
  <c r="C4" i="2"/>
  <c r="D11" i="2" l="1"/>
  <c r="C16" i="2" l="1"/>
  <c r="C9" i="2"/>
  <c r="C8" i="1" l="1"/>
  <c r="C18" i="2" l="1"/>
  <c r="D18" i="2" s="1"/>
  <c r="C24" i="2" s="1"/>
  <c r="C29" i="2" s="1"/>
  <c r="C30" i="2" s="1"/>
  <c r="L8" i="1"/>
  <c r="M8" i="1"/>
  <c r="I8" i="1"/>
  <c r="O8" i="1" s="1"/>
  <c r="Q8" i="1" s="1"/>
  <c r="J8" i="1"/>
  <c r="G8" i="1"/>
  <c r="E8" i="1"/>
  <c r="F8" i="1"/>
  <c r="X8" i="1" s="1"/>
  <c r="D8" i="1"/>
  <c r="L4" i="2" l="1"/>
  <c r="M4" i="2" s="1"/>
  <c r="G9" i="2" s="1"/>
  <c r="Y8" i="1"/>
</calcChain>
</file>

<file path=xl/sharedStrings.xml><?xml version="1.0" encoding="utf-8"?>
<sst xmlns="http://schemas.openxmlformats.org/spreadsheetml/2006/main" count="62" uniqueCount="43">
  <si>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</si>
  <si>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</si>
  <si>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</si>
  <si>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</si>
  <si>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</si>
  <si>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</si>
  <si>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</si>
  <si>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</si>
  <si>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</si>
  <si>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</si>
  <si>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</si>
  <si>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</si>
  <si>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</si>
  <si>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</si>
  <si>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</si>
  <si>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</si>
  <si>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</si>
  <si>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</si>
  <si>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</si>
  <si>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</si>
  <si>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</si>
  <si>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</si>
  <si>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</si>
  <si>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</si>
  <si>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</si>
  <si>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</si>
  <si>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</si>
  <si>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</si>
  <si>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</si>
  <si>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</si>
  <si>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DRG</t>
  </si>
  <si>
    <t>Salem Hospital</t>
  </si>
  <si>
    <t>Salem Health West Valley Hospital</t>
  </si>
  <si>
    <t>Type B</t>
  </si>
  <si>
    <t>FY21</t>
  </si>
  <si>
    <t>FY22</t>
  </si>
  <si>
    <t>FY20-FY21</t>
  </si>
  <si>
    <t>FY21-FY22</t>
  </si>
  <si>
    <t>FY24 Minimum Spending Floor</t>
  </si>
  <si>
    <t>FY25 Minimum Spending Floor</t>
  </si>
  <si>
    <t>* 4-year average is capped at +/- 10%</t>
  </si>
  <si>
    <t>4-Year Average*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</si>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</sst>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24</xdr:row>
      <xdr:rowOff>28575</xdr:rowOff>
    </xdr:from>
    <xdr:to>
      <xdr:col>7</xdr:col>
      <xdr:colOff>1483698</xdr:colOff>
      <xdr:row>29</xdr:row>
      <xdr:rowOff>206539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03EDD2-FAC9-4470-AAC3-BC13AB4C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478155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0"/>
  <sheetViews>
    <sheetView workbookViewId="0">
      <selection activeCell="A8" sqref="A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70" t="s">
        <v>0</v>
      </c>
      <c r="B1" s="51"/>
      <c r="C1" s="75" t="s">
        <v>1</v>
      </c>
      <c r="D1" s="76"/>
      <c r="E1" s="76"/>
      <c r="F1" s="76"/>
      <c r="G1" s="77"/>
      <c r="H1" s="69" t="s">
        <v>2</v>
      </c>
      <c r="I1" s="69"/>
      <c r="J1" s="69"/>
      <c r="K1" s="69" t="s">
        <v>3</v>
      </c>
      <c r="L1" s="69"/>
      <c r="M1" s="69"/>
      <c r="N1" s="72" t="s">
        <v>11</v>
      </c>
      <c r="O1" s="73"/>
      <c r="P1" s="74"/>
      <c r="Q1" s="1"/>
      <c r="R1" s="69" t="s">
        <v>8</v>
      </c>
      <c r="S1" s="69"/>
      <c r="T1" s="69"/>
      <c r="U1" s="50"/>
      <c r="V1" s="69" t="s">
        <v>27</v>
      </c>
      <c r="W1" s="69"/>
      <c r="X1" s="69"/>
      <c r="Y1" s="69"/>
      <c r="Z1" s="69"/>
    </row>
    <row r="2" spans="1:26" x14ac:dyDescent="0.25">
      <c r="A2" s="71"/>
      <c r="B2" s="49" t="s">
        <v>24</v>
      </c>
      <c r="C2" s="2" t="s">
        <v>4</v>
      </c>
      <c r="D2" s="2" t="s">
        <v>5</v>
      </c>
      <c r="E2" s="2" t="s">
        <v>6</v>
      </c>
      <c r="F2" s="59" t="s">
        <v>34</v>
      </c>
      <c r="G2" s="59" t="s">
        <v>35</v>
      </c>
      <c r="H2" s="2" t="s">
        <v>6</v>
      </c>
      <c r="I2" s="59" t="s">
        <v>34</v>
      </c>
      <c r="J2" s="59" t="s">
        <v>35</v>
      </c>
      <c r="K2" s="2" t="s">
        <v>6</v>
      </c>
      <c r="L2" s="59" t="s">
        <v>34</v>
      </c>
      <c r="M2" s="59" t="s">
        <v>35</v>
      </c>
      <c r="N2" s="2" t="s">
        <v>6</v>
      </c>
      <c r="O2" s="59" t="s">
        <v>34</v>
      </c>
      <c r="P2" s="59" t="s">
        <v>35</v>
      </c>
      <c r="Q2" s="2" t="s">
        <v>26</v>
      </c>
      <c r="R2" s="2" t="s">
        <v>6</v>
      </c>
      <c r="S2" s="59" t="s">
        <v>34</v>
      </c>
      <c r="T2" s="59" t="s">
        <v>35</v>
      </c>
      <c r="U2" s="50" t="s">
        <v>26</v>
      </c>
      <c r="V2" s="55" t="s">
        <v>19</v>
      </c>
      <c r="W2" s="55" t="s">
        <v>20</v>
      </c>
      <c r="X2" s="55" t="s">
        <v>36</v>
      </c>
      <c r="Y2" s="55" t="s">
        <v>37</v>
      </c>
      <c r="Z2" s="55" t="s">
        <v>21</v>
      </c>
    </row>
    <row r="3" spans="1:26" s="61" customFormat="1" x14ac:dyDescent="0.25">
      <c r="A3" s="61" t="s">
        <v>31</v>
      </c>
      <c r="B3" s="62" t="s">
        <v>30</v>
      </c>
      <c r="C3" s="63">
        <v>727953334</v>
      </c>
      <c r="D3" s="63">
        <v>771839047</v>
      </c>
      <c r="E3" s="63">
        <v>767322201</v>
      </c>
      <c r="F3" s="63">
        <v>866610046</v>
      </c>
      <c r="G3" s="63">
        <v>914143497.97000051</v>
      </c>
      <c r="H3" s="63">
        <v>829223568</v>
      </c>
      <c r="I3" s="63">
        <v>885092174</v>
      </c>
      <c r="J3" s="63">
        <v>958858686.45000052</v>
      </c>
      <c r="K3" s="64">
        <v>793349006</v>
      </c>
      <c r="L3" s="63">
        <v>868232038</v>
      </c>
      <c r="M3" s="63">
        <v>1005952601</v>
      </c>
      <c r="N3" s="65">
        <f t="shared" ref="N3:P4" si="0">(H3-K3)/H3</f>
        <v>4.3262834517023764E-2</v>
      </c>
      <c r="O3" s="65">
        <f t="shared" si="0"/>
        <v>1.9049017147902157E-2</v>
      </c>
      <c r="P3" s="66">
        <f t="shared" si="0"/>
        <v>-4.9114551722273185E-2</v>
      </c>
      <c r="Q3" s="65">
        <f>AVERAGE(N3:P3)</f>
        <v>4.3990999808842454E-3</v>
      </c>
      <c r="R3" s="63">
        <v>90923212</v>
      </c>
      <c r="S3" s="63">
        <v>121102644.77829508</v>
      </c>
      <c r="T3" s="63">
        <v>127666759.74287692</v>
      </c>
      <c r="U3" s="63">
        <f>AVERAGE(R3:T3)</f>
        <v>113230872.17372401</v>
      </c>
      <c r="V3" s="65">
        <f t="shared" ref="V3:Y4" si="1">(D3-C3)/C3</f>
        <v>6.0286437262199559E-2</v>
      </c>
      <c r="W3" s="65">
        <f t="shared" si="1"/>
        <v>-5.8520568731993683E-3</v>
      </c>
      <c r="X3" s="66">
        <f t="shared" si="1"/>
        <v>0.12939524605257707</v>
      </c>
      <c r="Y3" s="66">
        <f t="shared" si="1"/>
        <v>5.4849874161279344E-2</v>
      </c>
      <c r="Z3" s="66">
        <f>AVERAGE(V3:Y3)</f>
        <v>5.9669875150714154E-2</v>
      </c>
    </row>
    <row r="4" spans="1:26" s="61" customFormat="1" x14ac:dyDescent="0.25">
      <c r="A4" s="61" t="s">
        <v>32</v>
      </c>
      <c r="B4" s="62" t="s">
        <v>33</v>
      </c>
      <c r="C4" s="63">
        <v>28501966</v>
      </c>
      <c r="D4" s="63">
        <v>30361299</v>
      </c>
      <c r="E4" s="63">
        <v>36020707</v>
      </c>
      <c r="F4" s="63">
        <v>42413394</v>
      </c>
      <c r="G4" s="63">
        <v>51109849.580000013</v>
      </c>
      <c r="H4" s="63">
        <v>37024578</v>
      </c>
      <c r="I4" s="63">
        <v>42919686</v>
      </c>
      <c r="J4" s="63">
        <v>52066344.010000013</v>
      </c>
      <c r="K4" s="64">
        <v>30684506</v>
      </c>
      <c r="L4" s="64">
        <v>34308034</v>
      </c>
      <c r="M4" s="64">
        <v>39676621</v>
      </c>
      <c r="N4" s="65">
        <f t="shared" si="0"/>
        <v>0.17123954795649526</v>
      </c>
      <c r="O4" s="65">
        <f t="shared" si="0"/>
        <v>0.20064573631782862</v>
      </c>
      <c r="P4" s="66">
        <f t="shared" si="0"/>
        <v>0.23796030325502415</v>
      </c>
      <c r="Q4" s="67">
        <f>AVERAGE(N4:P4)</f>
        <v>0.20328186250978267</v>
      </c>
      <c r="R4" s="64">
        <v>2888882</v>
      </c>
      <c r="S4" s="64">
        <v>4798393.195712097</v>
      </c>
      <c r="T4" s="64">
        <v>5424326.9095583418</v>
      </c>
      <c r="U4" s="64">
        <f>AVERAGE(R4:T4)</f>
        <v>4370534.0350901457</v>
      </c>
      <c r="V4" s="65">
        <f t="shared" si="1"/>
        <v>6.5235254297896506E-2</v>
      </c>
      <c r="W4" s="65">
        <f t="shared" si="1"/>
        <v>0.18640203767302579</v>
      </c>
      <c r="X4" s="66">
        <f t="shared" si="1"/>
        <v>0.1774725576596817</v>
      </c>
      <c r="Y4" s="66">
        <f t="shared" si="1"/>
        <v>0.20504031297283148</v>
      </c>
      <c r="Z4" s="68">
        <f>AVERAGE(V4:Y4)</f>
        <v>0.1585375406508589</v>
      </c>
    </row>
    <row r="5" spans="1:26" x14ac:dyDescent="0.25">
      <c r="B5" s="5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/>
      <c r="O5" s="5"/>
      <c r="P5" s="5"/>
      <c r="Q5" s="5"/>
      <c r="R5" s="3"/>
      <c r="S5" s="3"/>
      <c r="T5" s="3"/>
      <c r="U5" s="3"/>
      <c r="V5" s="5"/>
      <c r="W5" s="5"/>
      <c r="X5" s="5"/>
      <c r="Y5" s="5"/>
      <c r="Z5" s="56"/>
    </row>
    <row r="6" spans="1:26" x14ac:dyDescent="0.25">
      <c r="B6" s="5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"/>
      <c r="O6" s="5"/>
      <c r="P6" s="5"/>
      <c r="Q6" s="5"/>
      <c r="R6" s="3"/>
      <c r="S6" s="3"/>
      <c r="T6" s="3"/>
      <c r="U6" s="3"/>
      <c r="V6" s="5"/>
      <c r="W6" s="5"/>
      <c r="X6" s="5"/>
      <c r="Y6" s="5"/>
      <c r="Z6" s="56"/>
    </row>
    <row r="7" spans="1:26" x14ac:dyDescent="0.25">
      <c r="B7" s="5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3"/>
      <c r="S7" s="3"/>
      <c r="T7" s="3"/>
      <c r="U7" s="3"/>
      <c r="V7" s="5"/>
      <c r="W7" s="5"/>
      <c r="X7" s="5"/>
      <c r="Y7" s="5"/>
      <c r="Z7" s="56"/>
    </row>
    <row r="8" spans="1:26" s="52" customFormat="1" x14ac:dyDescent="0.25">
      <c r="A8" s="4" t="s">
        <v>7</v>
      </c>
      <c r="C8" s="3">
        <f>SUM(C3:C7)</f>
        <v>756455300</v>
      </c>
      <c r="D8" s="3">
        <f>SUM(D3:D7)</f>
        <v>802200346</v>
      </c>
      <c r="E8" s="3">
        <f t="shared" ref="E8:H8" si="2">SUM(E3:E7)</f>
        <v>803342908</v>
      </c>
      <c r="F8" s="3">
        <f t="shared" si="2"/>
        <v>909023440</v>
      </c>
      <c r="G8" s="3">
        <f t="shared" si="2"/>
        <v>965253347.55000055</v>
      </c>
      <c r="H8" s="3">
        <f t="shared" si="2"/>
        <v>866248146</v>
      </c>
      <c r="I8" s="3">
        <f t="shared" ref="I8" si="3">SUM(I3:I7)</f>
        <v>928011860</v>
      </c>
      <c r="J8" s="3">
        <f t="shared" ref="J8:K8" si="4">SUM(J3:J7)</f>
        <v>1010925030.4600005</v>
      </c>
      <c r="K8" s="3">
        <f t="shared" si="4"/>
        <v>824033512</v>
      </c>
      <c r="L8" s="3">
        <f t="shared" ref="L8" si="5">SUM(L3:L7)</f>
        <v>902540072</v>
      </c>
      <c r="M8" s="3">
        <f t="shared" ref="M8" si="6">SUM(M3:M7)</f>
        <v>1045629222</v>
      </c>
      <c r="N8" s="5">
        <f>(H8-K8)/H8</f>
        <v>4.8732726522914833E-2</v>
      </c>
      <c r="O8" s="5">
        <f>(I8-L8)/I8</f>
        <v>2.7447696627497842E-2</v>
      </c>
      <c r="P8" s="5">
        <f>(J8-M8)/J8</f>
        <v>-3.4329144589691343E-2</v>
      </c>
      <c r="Q8" s="5">
        <f>AVERAGE(N8:P8)</f>
        <v>1.3950426186907111E-2</v>
      </c>
      <c r="R8" s="3">
        <f>SUM(R3:R7)</f>
        <v>93812094</v>
      </c>
      <c r="S8" s="3">
        <f>SUM(S3:S7)</f>
        <v>125901037.97400719</v>
      </c>
      <c r="T8" s="3">
        <f>SUM(T3:T7)</f>
        <v>133091086.65243526</v>
      </c>
      <c r="U8" s="3">
        <f>AVERAGE(R8:T8)</f>
        <v>117601406.20881414</v>
      </c>
      <c r="V8" s="5">
        <f>(D8-C8)/C8</f>
        <v>6.0472900381555922E-2</v>
      </c>
      <c r="W8" s="5">
        <f>(E8-D8)/D8</f>
        <v>1.4242850999717719E-3</v>
      </c>
      <c r="X8" s="5">
        <f t="shared" ref="X8" si="7">(F8-E8)/E8</f>
        <v>0.13155096154779275</v>
      </c>
      <c r="Y8" s="5">
        <f t="shared" ref="Y8" si="8">(G8-F8)/F8</f>
        <v>6.1857489120413167E-2</v>
      </c>
      <c r="Z8" s="56">
        <f>AVERAGE(V8:Y8)</f>
        <v>6.3826409037433404E-2</v>
      </c>
    </row>
    <row r="9" spans="1:26" x14ac:dyDescent="0.25">
      <c r="Q9" s="15"/>
    </row>
    <row r="10" spans="1:26" x14ac:dyDescent="0.25">
      <c r="V10" s="15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9" workbookViewId="0">
      <selection activeCell="C12" sqref="C12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5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8" t="s">
        <v>38</v>
      </c>
      <c r="C2" s="79"/>
      <c r="D2" s="6"/>
      <c r="F2" s="81" t="s">
        <v>39</v>
      </c>
      <c r="G2" s="82"/>
      <c r="H2" s="82"/>
      <c r="I2" s="82"/>
      <c r="J2" s="82"/>
      <c r="K2" s="82"/>
      <c r="L2" s="82"/>
      <c r="M2" s="83"/>
    </row>
    <row r="3" spans="2:13" ht="18.75" customHeight="1" x14ac:dyDescent="0.25">
      <c r="B3" s="17" t="s">
        <v>9</v>
      </c>
      <c r="C3" s="13"/>
      <c r="D3" s="8"/>
      <c r="F3" s="34" t="s">
        <v>18</v>
      </c>
      <c r="G3" s="36" t="s">
        <v>19</v>
      </c>
      <c r="H3" s="36" t="s">
        <v>20</v>
      </c>
      <c r="I3" s="36" t="s">
        <v>36</v>
      </c>
      <c r="J3" s="36" t="s">
        <v>37</v>
      </c>
      <c r="K3" s="43" t="s">
        <v>41</v>
      </c>
      <c r="L3" s="43" t="s">
        <v>22</v>
      </c>
      <c r="M3" s="44" t="s">
        <v>23</v>
      </c>
    </row>
    <row r="4" spans="2:13" x14ac:dyDescent="0.25">
      <c r="B4" s="7" t="str">
        <f>Data!A3</f>
        <v>Salem Hospital</v>
      </c>
      <c r="C4" s="21">
        <f>Data!U3</f>
        <v>113230872.17372401</v>
      </c>
      <c r="D4" s="20"/>
      <c r="F4" s="7" t="str">
        <f>Data!A3</f>
        <v>Salem Hospital</v>
      </c>
      <c r="G4" s="37">
        <f>Data!V3</f>
        <v>6.0286437262199559E-2</v>
      </c>
      <c r="H4" s="37">
        <f>Data!W3</f>
        <v>-5.8520568731993683E-3</v>
      </c>
      <c r="I4" s="37">
        <f>Data!X3</f>
        <v>0.12939524605257707</v>
      </c>
      <c r="J4" s="37">
        <f>Data!Y3</f>
        <v>5.4849874161279344E-2</v>
      </c>
      <c r="K4" s="37">
        <f>IF(Data!Z3&lt;0.1,Data!Z3, 0.1)</f>
        <v>5.9669875150714154E-2</v>
      </c>
      <c r="L4" s="21">
        <f>(C4+C24)</f>
        <v>125571809.39631902</v>
      </c>
      <c r="M4" s="20">
        <f>L4+(L4*K4)</f>
        <v>133064663.58544664</v>
      </c>
    </row>
    <row r="5" spans="2:13" x14ac:dyDescent="0.25">
      <c r="B5" s="7" t="str">
        <f>Data!A4</f>
        <v>Salem Health West Valley Hospital</v>
      </c>
      <c r="C5" s="21">
        <f>Data!U4</f>
        <v>4370534.0350901457</v>
      </c>
      <c r="D5" s="20"/>
      <c r="F5" s="7" t="str">
        <f>Data!A4</f>
        <v>Salem Health West Valley Hospital</v>
      </c>
      <c r="G5" s="37">
        <f>Data!V4</f>
        <v>6.5235254297896506E-2</v>
      </c>
      <c r="H5" s="37">
        <f>Data!W4</f>
        <v>0.18640203767302579</v>
      </c>
      <c r="I5" s="37">
        <f>Data!X4</f>
        <v>0.1774725576596817</v>
      </c>
      <c r="J5" s="37">
        <f>Data!Y4</f>
        <v>0.20504031297283148</v>
      </c>
      <c r="K5" s="37">
        <f>IF(Data!Z4&lt;0.1,Data!Z4, 0.1)</f>
        <v>0.1</v>
      </c>
      <c r="L5" s="21">
        <f>(C5+C25)</f>
        <v>4907187.4556801459</v>
      </c>
      <c r="M5" s="20">
        <f>L5+(L5*K5)</f>
        <v>5397906.2012481606</v>
      </c>
    </row>
    <row r="6" spans="2:13" x14ac:dyDescent="0.25">
      <c r="B6" s="7"/>
      <c r="C6" s="21"/>
      <c r="D6" s="20"/>
      <c r="F6" s="7"/>
      <c r="G6" s="37"/>
      <c r="H6" s="37"/>
      <c r="I6" s="37"/>
      <c r="J6" s="37"/>
      <c r="K6" s="37"/>
      <c r="L6" s="45"/>
      <c r="M6" s="46"/>
    </row>
    <row r="7" spans="2:13" x14ac:dyDescent="0.25">
      <c r="B7" s="7"/>
      <c r="C7" s="21"/>
      <c r="D7" s="20"/>
      <c r="F7" s="7"/>
      <c r="G7" s="37"/>
      <c r="H7" s="37"/>
      <c r="I7" s="37"/>
      <c r="J7" s="37"/>
      <c r="K7" s="37"/>
      <c r="L7" s="45"/>
      <c r="M7" s="46"/>
    </row>
    <row r="8" spans="2:13" ht="15.75" thickBot="1" x14ac:dyDescent="0.3">
      <c r="B8" s="7"/>
      <c r="C8" s="21"/>
      <c r="D8" s="20"/>
      <c r="F8" s="41"/>
      <c r="G8" s="42"/>
      <c r="H8" s="42"/>
      <c r="I8" s="42"/>
      <c r="J8" s="42"/>
      <c r="K8" s="42"/>
      <c r="L8" s="47"/>
      <c r="M8" s="48"/>
    </row>
    <row r="9" spans="2:13" ht="16.5" thickBot="1" x14ac:dyDescent="0.3">
      <c r="B9" s="14" t="s">
        <v>13</v>
      </c>
      <c r="C9" s="29">
        <f>SUM(C4:C8)</f>
        <v>117601406.20881416</v>
      </c>
      <c r="D9" s="18"/>
      <c r="F9" s="38" t="s">
        <v>39</v>
      </c>
      <c r="G9" s="58">
        <f>SUM(M4:M8)</f>
        <v>138462569.78669479</v>
      </c>
      <c r="H9" s="39"/>
      <c r="I9" s="39"/>
      <c r="J9" s="39"/>
      <c r="K9" s="15"/>
    </row>
    <row r="10" spans="2:13" ht="15.75" x14ac:dyDescent="0.25">
      <c r="B10" s="16" t="s">
        <v>10</v>
      </c>
      <c r="C10" s="57" t="s">
        <v>42</v>
      </c>
      <c r="D10" s="54" t="s">
        <v>25</v>
      </c>
      <c r="F10" s="60" t="s">
        <v>40</v>
      </c>
      <c r="G10" s="39"/>
      <c r="H10" s="40"/>
      <c r="I10" s="40"/>
      <c r="J10" s="40"/>
    </row>
    <row r="11" spans="2:13" x14ac:dyDescent="0.25">
      <c r="B11" s="7" t="str">
        <f>Data!A3</f>
        <v>Salem Hospital</v>
      </c>
      <c r="C11" s="21">
        <f>Data!G3*D11</f>
        <v>13712152.469550008</v>
      </c>
      <c r="D11" s="53">
        <f>IF(Data!B3="DRG",0.015,0.01)</f>
        <v>1.4999999999999999E-2</v>
      </c>
    </row>
    <row r="12" spans="2:13" x14ac:dyDescent="0.25">
      <c r="B12" s="7" t="str">
        <f>Data!A4</f>
        <v>Salem Health West Valley Hospital</v>
      </c>
      <c r="C12" s="21">
        <f>Data!G4*D12</f>
        <v>511098.49580000015</v>
      </c>
      <c r="D12" s="53">
        <f>IF(Data!B4="DRG",0.015,0.01)</f>
        <v>0.01</v>
      </c>
    </row>
    <row r="13" spans="2:13" x14ac:dyDescent="0.25">
      <c r="B13" s="7"/>
      <c r="C13" s="21"/>
      <c r="D13" s="53"/>
    </row>
    <row r="14" spans="2:13" x14ac:dyDescent="0.25">
      <c r="B14" s="7"/>
      <c r="C14" s="21"/>
      <c r="D14" s="53"/>
    </row>
    <row r="15" spans="2:13" x14ac:dyDescent="0.25">
      <c r="B15" s="7"/>
      <c r="C15" s="21"/>
      <c r="D15" s="53"/>
    </row>
    <row r="16" spans="2:13" ht="15.75" x14ac:dyDescent="0.25">
      <c r="B16" s="7" t="s">
        <v>14</v>
      </c>
      <c r="C16" s="22">
        <f>SUM(C11:C15)</f>
        <v>14223250.965350008</v>
      </c>
      <c r="D16" s="9"/>
    </row>
    <row r="17" spans="2:7" ht="15" customHeight="1" x14ac:dyDescent="0.25">
      <c r="B17" s="16" t="s">
        <v>12</v>
      </c>
      <c r="C17" s="57" t="s">
        <v>28</v>
      </c>
      <c r="D17" s="25" t="s">
        <v>16</v>
      </c>
      <c r="F17" s="80"/>
      <c r="G17" s="80"/>
    </row>
    <row r="18" spans="2:7" x14ac:dyDescent="0.25">
      <c r="B18" s="7" t="str">
        <f>Data!A3</f>
        <v>Salem Hospital</v>
      </c>
      <c r="C18" s="23">
        <f>Data!Q3</f>
        <v>4.3990999808842454E-3</v>
      </c>
      <c r="D18" s="26">
        <f>IF(C18&lt;-0.02,0.75,IF(C18&lt;0,0.8,IF(C18&lt;0.03,0.9,IF(C18&lt;0.06,1,1.05))))</f>
        <v>0.9</v>
      </c>
    </row>
    <row r="19" spans="2:7" x14ac:dyDescent="0.25">
      <c r="B19" s="7" t="str">
        <f>Data!A4</f>
        <v>Salem Health West Valley Hospital</v>
      </c>
      <c r="C19" s="23">
        <f>Data!Q4</f>
        <v>0.20328186250978267</v>
      </c>
      <c r="D19" s="26">
        <f>IF(C19&lt;-0.02,0.75,IF(C19&lt;0,0.8,IF(C19&lt;0.03,0.9,IF(C19&lt;0.06,1,1.05))))</f>
        <v>1.05</v>
      </c>
    </row>
    <row r="20" spans="2:7" x14ac:dyDescent="0.25">
      <c r="B20" s="7"/>
      <c r="C20" s="23"/>
      <c r="D20" s="26"/>
    </row>
    <row r="21" spans="2:7" x14ac:dyDescent="0.25">
      <c r="B21" s="7"/>
      <c r="C21" s="23"/>
      <c r="D21" s="26"/>
    </row>
    <row r="22" spans="2:7" x14ac:dyDescent="0.25">
      <c r="B22" s="7"/>
      <c r="C22" s="23"/>
      <c r="D22" s="26"/>
    </row>
    <row r="23" spans="2:7" ht="15.75" x14ac:dyDescent="0.25">
      <c r="B23" s="27" t="s">
        <v>17</v>
      </c>
      <c r="C23" s="24" t="s">
        <v>29</v>
      </c>
      <c r="D23" s="28"/>
    </row>
    <row r="24" spans="2:7" ht="15.75" x14ac:dyDescent="0.25">
      <c r="B24" s="7" t="str">
        <f>Data!A3</f>
        <v>Salem Hospital</v>
      </c>
      <c r="C24" s="22">
        <f>C11*D18</f>
        <v>12340937.222595008</v>
      </c>
      <c r="D24" s="10"/>
    </row>
    <row r="25" spans="2:7" ht="15.75" x14ac:dyDescent="0.25">
      <c r="B25" s="7" t="str">
        <f>Data!A4</f>
        <v>Salem Health West Valley Hospital</v>
      </c>
      <c r="C25" s="22">
        <f>C12*D19</f>
        <v>536653.42059000023</v>
      </c>
      <c r="D25" s="8"/>
    </row>
    <row r="26" spans="2:7" ht="15.75" x14ac:dyDescent="0.25">
      <c r="B26" s="7"/>
      <c r="C26" s="22"/>
      <c r="D26" s="8"/>
    </row>
    <row r="27" spans="2:7" ht="15.75" x14ac:dyDescent="0.25">
      <c r="B27" s="7"/>
      <c r="C27" s="22"/>
      <c r="D27" s="8"/>
    </row>
    <row r="28" spans="2:7" ht="15.75" x14ac:dyDescent="0.25">
      <c r="B28" s="7"/>
      <c r="C28" s="22"/>
      <c r="D28" s="8"/>
    </row>
    <row r="29" spans="2:7" ht="16.5" thickBot="1" x14ac:dyDescent="0.3">
      <c r="B29" s="30" t="s">
        <v>15</v>
      </c>
      <c r="C29" s="31">
        <f>SUM(C24:C28)</f>
        <v>12877590.643185008</v>
      </c>
      <c r="D29" s="19"/>
    </row>
    <row r="30" spans="2:7" ht="16.5" thickBot="1" x14ac:dyDescent="0.3">
      <c r="B30" s="32" t="s">
        <v>38</v>
      </c>
      <c r="C30" s="33">
        <f>C9+C29</f>
        <v>130478996.85199916</v>
      </c>
      <c r="D30" s="11"/>
    </row>
    <row r="32" spans="2:7" x14ac:dyDescent="0.25">
      <c r="B32" s="12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https://www.oregon.gov/oha/HPA/ANALYTICS/HospitalDocuments/FY24-25%20MSF%20Calculation%20Salem%20Health%20System%20Salem%20Health%20West%20Valley.xlsx</Url>
      <Description>FY24-25 MSF Calculation Salem Health System Salem Health West Valley.xlsx</Description>
    </URL>
    <Meta_x0020_Keywords xmlns="10bab1ba-c75a-4166-8cdc-bbc3bb77138e" xsi:nil="true"/>
    <Meta_x0020_Description xmlns="10bab1ba-c75a-4166-8cdc-bbc3bb77138e" xsi:nil="true"/>
    <Hospital xmlns="10bab1ba-c75a-4166-8cdc-bbc3bb77138e">Salem Health West Valley</Hospital>
    <DocumentType xmlns="10bab1ba-c75a-4166-8cdc-bbc3bb77138e">MSF Calculation</Document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48CD87-52B1-4BA7-AC8F-77D1AF151AEB}"/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Salem Health System Salem Health West Valley.xlsx</dc:title>
  <dc:creator>Chris Holland</dc:creator>
  <cp:lastModifiedBy>Higgins Rachel  Jeanette</cp:lastModifiedBy>
  <dcterms:created xsi:type="dcterms:W3CDTF">2021-01-08T22:48:27Z</dcterms:created>
  <dcterms:modified xsi:type="dcterms:W3CDTF">2023-05-01T17:20:57Z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cc355e29-d0b2-4625-b17b-e81e368dee1c,5;cc355e29-d0b2-4625-b17b-e81e368dee1c,7;cc355e29-d0b2-4625-b17b-e81e368dee1c,9;cc355e29-d0b2-4625-b17b-e81e368dee1c,11;</vt:lpwstr>
  </property>
</Properties>
</file>