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5\Samaritan Health System\"/>
    </mc:Choice>
  </mc:AlternateContent>
  <xr:revisionPtr revIDLastSave="0" documentId="13_ncr:1_{4BE93C57-B20E-4906-AC74-19BF8A9CB803}" xr6:coauthVersionLast="47" xr6:coauthVersionMax="47" xr10:uidLastSave="{00000000-0000-0000-0000-000000000000}"/>
  <workbookProtection lockStructure="1"/>
  <bookViews>
    <workbookView xWindow="105" yWindow="135" windowWidth="26655" windowHeight="1471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C34" i="2"/>
  <c r="C33" i="2"/>
  <c r="C31" i="2"/>
  <c r="C30" i="2"/>
  <c r="C29" i="2"/>
  <c r="C28" i="2"/>
  <c r="C27" i="2"/>
  <c r="C18" i="2"/>
  <c r="L4" i="2"/>
  <c r="G10" i="2"/>
  <c r="G5" i="2"/>
  <c r="G6" i="2"/>
  <c r="G7" i="2"/>
  <c r="G8" i="2"/>
  <c r="H5" i="2"/>
  <c r="H6" i="2"/>
  <c r="H7" i="2"/>
  <c r="H8" i="2"/>
  <c r="I5" i="2"/>
  <c r="I6" i="2"/>
  <c r="I7" i="2"/>
  <c r="I8" i="2"/>
  <c r="J5" i="2"/>
  <c r="J6" i="2"/>
  <c r="J7" i="2"/>
  <c r="J8" i="2"/>
  <c r="J4" i="2"/>
  <c r="K5" i="2"/>
  <c r="K6" i="2"/>
  <c r="K7" i="2"/>
  <c r="K8" i="2"/>
  <c r="M5" i="2"/>
  <c r="M6" i="2"/>
  <c r="M7" i="2"/>
  <c r="M8" i="2"/>
  <c r="M4" i="2"/>
  <c r="L8" i="2"/>
  <c r="L7" i="2"/>
  <c r="L6" i="2"/>
  <c r="L5" i="2"/>
  <c r="B27" i="2" l="1"/>
  <c r="F4" i="2"/>
  <c r="G4" i="2"/>
  <c r="H4" i="2"/>
  <c r="I4" i="2"/>
  <c r="K4" i="2"/>
  <c r="B20" i="2"/>
  <c r="C20" i="2"/>
  <c r="D20" i="2" s="1"/>
  <c r="B21" i="2"/>
  <c r="C21" i="2"/>
  <c r="B12" i="2"/>
  <c r="D12" i="2"/>
  <c r="C12" i="2" s="1"/>
  <c r="B5" i="2"/>
  <c r="C5" i="2"/>
  <c r="B6" i="2"/>
  <c r="C6" i="2"/>
  <c r="B7" i="2"/>
  <c r="C7" i="2"/>
  <c r="B8" i="2"/>
  <c r="C8" i="2"/>
  <c r="C4" i="2"/>
  <c r="B4" i="2"/>
  <c r="Z9" i="1"/>
  <c r="V9" i="1"/>
  <c r="U9" i="1"/>
  <c r="T9" i="1"/>
  <c r="S9" i="1"/>
  <c r="R9" i="1"/>
  <c r="Q9" i="1"/>
  <c r="K9" i="1"/>
  <c r="N9" i="1" s="1"/>
  <c r="P9" i="1"/>
  <c r="O9" i="1"/>
  <c r="L9" i="1" l="1"/>
  <c r="M9" i="1"/>
  <c r="D9" i="1"/>
  <c r="E9" i="1"/>
  <c r="F9" i="1"/>
  <c r="G9" i="1"/>
  <c r="Y9" i="1" s="1"/>
  <c r="H9" i="1"/>
  <c r="I9" i="1"/>
  <c r="J9" i="1"/>
  <c r="C9" i="1"/>
  <c r="V5" i="1"/>
  <c r="W5" i="1"/>
  <c r="X5" i="1"/>
  <c r="Y5" i="1"/>
  <c r="V6" i="1"/>
  <c r="W6" i="1"/>
  <c r="X6" i="1"/>
  <c r="Y6" i="1"/>
  <c r="V7" i="1"/>
  <c r="W7" i="1"/>
  <c r="X7" i="1"/>
  <c r="Y7" i="1"/>
  <c r="U5" i="1"/>
  <c r="U6" i="1"/>
  <c r="U7" i="1"/>
  <c r="N5" i="1"/>
  <c r="O5" i="1"/>
  <c r="P5" i="1"/>
  <c r="N6" i="1"/>
  <c r="Q6" i="1" s="1"/>
  <c r="C23" i="2" s="1"/>
  <c r="D23" i="2" s="1"/>
  <c r="O6" i="1"/>
  <c r="P6" i="1"/>
  <c r="N7" i="1"/>
  <c r="O7" i="1"/>
  <c r="P7" i="1"/>
  <c r="F6" i="2"/>
  <c r="F7" i="2"/>
  <c r="F8" i="2"/>
  <c r="B29" i="2"/>
  <c r="B30" i="2"/>
  <c r="B31" i="2"/>
  <c r="B22" i="2"/>
  <c r="B23" i="2"/>
  <c r="B24" i="2"/>
  <c r="D14" i="2"/>
  <c r="C14" i="2" s="1"/>
  <c r="D15" i="2"/>
  <c r="C15" i="2" s="1"/>
  <c r="D16" i="2"/>
  <c r="C16" i="2" s="1"/>
  <c r="B14" i="2"/>
  <c r="B15" i="2"/>
  <c r="B16" i="2"/>
  <c r="Z7" i="1" l="1"/>
  <c r="Q7" i="1"/>
  <c r="C24" i="2" s="1"/>
  <c r="D24" i="2" s="1"/>
  <c r="Q5" i="1"/>
  <c r="C22" i="2" s="1"/>
  <c r="D22" i="2" s="1"/>
  <c r="Z6" i="1"/>
  <c r="Z5" i="1"/>
  <c r="O4" i="1"/>
  <c r="P4" i="1"/>
  <c r="U4" i="1"/>
  <c r="Y4" i="1"/>
  <c r="X4" i="1"/>
  <c r="W4" i="1"/>
  <c r="V4" i="1"/>
  <c r="N4" i="1"/>
  <c r="Q4" i="1" s="1"/>
  <c r="Z4" i="1" l="1"/>
  <c r="F5" i="2"/>
  <c r="B28" i="2"/>
  <c r="B13" i="2"/>
  <c r="D13" i="2" l="1"/>
  <c r="C13" i="2" s="1"/>
  <c r="D21" i="2" l="1"/>
  <c r="W9" i="1" l="1"/>
  <c r="X9" i="1"/>
</calcChain>
</file>

<file path=xl/sharedStrings.xml><?xml version="1.0" encoding="utf-8"?>
<sst xmlns="http://schemas.openxmlformats.org/spreadsheetml/2006/main" count="68" uniqueCount="46">
  <si>
    <t>Facility</t>
  </si>
  <si>
    <t>Net Patient Revenue</t>
  </si>
  <si>
    <t>Operating Revenue</t>
  </si>
  <si>
    <t>Total Operating Expense</t>
  </si>
  <si>
    <t>FY18</t>
  </si>
  <si>
    <t>FY20</t>
  </si>
  <si>
    <t>FY19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</si>
  <si>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</si>
  <si>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</si>
  <si>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</si>
  <si>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</si>
  <si>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</si>
  <si>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</si>
  <si>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</si>
  <si>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</si>
  <si>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</si>
  <si>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</si>
  <si>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</si>
  <si>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</si>
  <si>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</si>
  <si>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</si>
  <si>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</si>
  <si>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</si>
  <si>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</si>
  <si>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</si>
  <si>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</si>
  <si>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</si>
  <si>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</si>
  <si>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</si>
  <si>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</si>
  <si>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4-Year Average*</t>
  </si>
  <si>
    <t>* 4-year average is capped at +/- 10%</t>
  </si>
  <si>
    <t>Samaritan Albany General Hospital</t>
  </si>
  <si>
    <t>DRG</t>
  </si>
  <si>
    <t>FY24 Minimum Spending Floor</t>
  </si>
  <si>
    <t>FY25 Minimum Spending Floor</t>
  </si>
  <si>
    <t>FY22 NPR</t>
  </si>
  <si>
    <t>FY20-FY21</t>
  </si>
  <si>
    <t>FY21-FY22</t>
  </si>
  <si>
    <t>FY21</t>
  </si>
  <si>
    <t>FY22</t>
  </si>
  <si>
    <t>Samaritan Lebanon Community Hospital</t>
  </si>
  <si>
    <t>Type B</t>
  </si>
  <si>
    <t>Samaritan North Lincoln Hospital</t>
  </si>
  <si>
    <t>Samaritan Pacific Communities Hospital</t>
  </si>
  <si>
    <t>Good Samaritan Regional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</si>
</sst>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2" applyNumberFormat="1" applyFont="1" applyFill="1" applyAlignment="1">
      <alignment horizontal="center" vertical="center" wrapText="1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 wrapText="1"/>
    </xf>
    <xf numFmtId="165" fontId="0" fillId="0" borderId="0" xfId="1" applyNumberFormat="1" applyFont="1" applyFill="1" applyAlignment="1">
      <alignment horizont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28</xdr:row>
      <xdr:rowOff>19050</xdr:rowOff>
    </xdr:from>
    <xdr:to>
      <xdr:col>8</xdr:col>
      <xdr:colOff>48598</xdr:colOff>
      <xdr:row>34</xdr:row>
      <xdr:rowOff>6514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AD5F5D-5150-4FF9-9C15-CE05E42B4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5553075"/>
          <a:ext cx="6992323" cy="1206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abSelected="1" workbookViewId="0">
      <selection activeCell="Z10" sqref="Z10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8" t="s">
        <v>0</v>
      </c>
      <c r="B1" s="46"/>
      <c r="C1" s="73" t="s">
        <v>1</v>
      </c>
      <c r="D1" s="74"/>
      <c r="E1" s="74"/>
      <c r="F1" s="74"/>
      <c r="G1" s="75"/>
      <c r="H1" s="67" t="s">
        <v>2</v>
      </c>
      <c r="I1" s="67"/>
      <c r="J1" s="67"/>
      <c r="K1" s="67" t="s">
        <v>3</v>
      </c>
      <c r="L1" s="67"/>
      <c r="M1" s="67"/>
      <c r="N1" s="70" t="s">
        <v>11</v>
      </c>
      <c r="O1" s="71"/>
      <c r="P1" s="72"/>
      <c r="Q1" s="1"/>
      <c r="R1" s="67" t="s">
        <v>8</v>
      </c>
      <c r="S1" s="67"/>
      <c r="T1" s="67"/>
      <c r="U1" s="45"/>
      <c r="V1" s="67" t="s">
        <v>27</v>
      </c>
      <c r="W1" s="67"/>
      <c r="X1" s="67"/>
      <c r="Y1" s="67"/>
      <c r="Z1" s="67"/>
    </row>
    <row r="2" spans="1:26" x14ac:dyDescent="0.25">
      <c r="A2" s="69"/>
      <c r="B2" s="44" t="s">
        <v>24</v>
      </c>
      <c r="C2" s="2" t="s">
        <v>4</v>
      </c>
      <c r="D2" s="2" t="s">
        <v>6</v>
      </c>
      <c r="E2" s="2" t="s">
        <v>5</v>
      </c>
      <c r="F2" s="56" t="s">
        <v>39</v>
      </c>
      <c r="G2" s="56" t="s">
        <v>40</v>
      </c>
      <c r="H2" s="2" t="s">
        <v>5</v>
      </c>
      <c r="I2" s="56" t="s">
        <v>39</v>
      </c>
      <c r="J2" s="56" t="s">
        <v>40</v>
      </c>
      <c r="K2" s="2" t="s">
        <v>5</v>
      </c>
      <c r="L2" s="56" t="s">
        <v>39</v>
      </c>
      <c r="M2" s="56" t="s">
        <v>40</v>
      </c>
      <c r="N2" s="2" t="s">
        <v>5</v>
      </c>
      <c r="O2" s="56" t="s">
        <v>39</v>
      </c>
      <c r="P2" s="56" t="s">
        <v>40</v>
      </c>
      <c r="Q2" s="2" t="s">
        <v>26</v>
      </c>
      <c r="R2" s="2" t="s">
        <v>5</v>
      </c>
      <c r="S2" s="56" t="s">
        <v>39</v>
      </c>
      <c r="T2" s="56" t="s">
        <v>40</v>
      </c>
      <c r="U2" s="45" t="s">
        <v>26</v>
      </c>
      <c r="V2" s="50" t="s">
        <v>19</v>
      </c>
      <c r="W2" s="51" t="s">
        <v>20</v>
      </c>
      <c r="X2" s="51" t="s">
        <v>37</v>
      </c>
      <c r="Y2" s="51" t="s">
        <v>38</v>
      </c>
      <c r="Z2" s="51" t="s">
        <v>21</v>
      </c>
    </row>
    <row r="3" spans="1:26" s="47" customFormat="1" x14ac:dyDescent="0.25">
      <c r="A3" s="82" t="s">
        <v>45</v>
      </c>
      <c r="B3" s="47" t="s">
        <v>33</v>
      </c>
      <c r="C3" s="3">
        <v>400007519</v>
      </c>
      <c r="D3" s="3">
        <v>411550762</v>
      </c>
      <c r="E3" s="3">
        <v>391084467</v>
      </c>
      <c r="F3" s="83">
        <v>430504951.18999994</v>
      </c>
      <c r="G3" s="84">
        <v>466440215.09000003</v>
      </c>
      <c r="H3" s="3">
        <v>459496712</v>
      </c>
      <c r="I3" s="83">
        <v>496770964.55999994</v>
      </c>
      <c r="J3" s="84">
        <v>537374528.60000002</v>
      </c>
      <c r="K3" s="3">
        <v>461336620</v>
      </c>
      <c r="L3" s="83">
        <v>503960714.92000002</v>
      </c>
      <c r="M3" s="84">
        <v>560548258.31000006</v>
      </c>
      <c r="N3" s="85">
        <v>-4.0041809918326468E-3</v>
      </c>
      <c r="O3" s="85">
        <v>-1.4472968174313853E-2</v>
      </c>
      <c r="P3" s="52">
        <v>-4.3123982393385135E-2</v>
      </c>
      <c r="Q3" s="85">
        <v>-2.0533710519843876E-2</v>
      </c>
      <c r="R3" s="3">
        <v>60810706</v>
      </c>
      <c r="S3" s="3">
        <v>65146274.065822631</v>
      </c>
      <c r="T3" s="3">
        <v>63004925</v>
      </c>
      <c r="U3" s="3">
        <v>62987301.688607544</v>
      </c>
      <c r="V3" s="85">
        <v>2.8857565049920975E-2</v>
      </c>
      <c r="W3" s="85">
        <v>-4.9729697742607992E-2</v>
      </c>
      <c r="X3" s="85">
        <v>0.10079787748256425</v>
      </c>
      <c r="Y3" s="85">
        <v>8.3472359146318745E-2</v>
      </c>
      <c r="Z3" s="52">
        <v>4.0849525984048993E-2</v>
      </c>
    </row>
    <row r="4" spans="1:26" s="62" customFormat="1" x14ac:dyDescent="0.25">
      <c r="A4" s="61" t="s">
        <v>32</v>
      </c>
      <c r="B4" s="62" t="s">
        <v>33</v>
      </c>
      <c r="C4" s="63">
        <v>176673321</v>
      </c>
      <c r="D4" s="63">
        <v>193188184</v>
      </c>
      <c r="E4" s="63">
        <v>179254139</v>
      </c>
      <c r="F4" s="63">
        <v>199885233.78999999</v>
      </c>
      <c r="G4" s="64">
        <v>220089698.49000001</v>
      </c>
      <c r="H4" s="63">
        <v>209305762</v>
      </c>
      <c r="I4" s="63">
        <v>217687683.63999999</v>
      </c>
      <c r="J4" s="64">
        <v>238994153.45000002</v>
      </c>
      <c r="K4" s="63">
        <v>204931821</v>
      </c>
      <c r="L4" s="63">
        <v>223856381.49000004</v>
      </c>
      <c r="M4" s="64">
        <v>244127250.38</v>
      </c>
      <c r="N4" s="65">
        <f>(H4-K4)/H4</f>
        <v>2.0897375008720496E-2</v>
      </c>
      <c r="O4" s="65">
        <f>(I4-L4)/I4</f>
        <v>-2.8337376496694731E-2</v>
      </c>
      <c r="P4" s="66">
        <f>(J4-M4)/J4</f>
        <v>-2.1477918417254809E-2</v>
      </c>
      <c r="Q4" s="65">
        <f>AVERAGE(N4:P4)</f>
        <v>-9.6393066350763477E-3</v>
      </c>
      <c r="R4" s="63">
        <v>24074721</v>
      </c>
      <c r="S4" s="63">
        <v>26289737.452488121</v>
      </c>
      <c r="T4" s="63">
        <v>26407088</v>
      </c>
      <c r="U4" s="63">
        <f>AVERAGE(R4:T4)</f>
        <v>25590515.484162707</v>
      </c>
      <c r="V4" s="65">
        <f>(D4-C4)/C4</f>
        <v>9.3476835701752609E-2</v>
      </c>
      <c r="W4" s="65">
        <f>(E4-D4)/D4</f>
        <v>-7.2126797361478381E-2</v>
      </c>
      <c r="X4" s="65">
        <f>(F4-E4)/E4</f>
        <v>0.11509410552578644</v>
      </c>
      <c r="Y4" s="65">
        <f>(G4-F4)/F4</f>
        <v>0.10108032652990709</v>
      </c>
      <c r="Z4" s="66">
        <f>AVERAGE(V4:Y4)</f>
        <v>5.9381117598991943E-2</v>
      </c>
    </row>
    <row r="5" spans="1:26" x14ac:dyDescent="0.25">
      <c r="A5" t="s">
        <v>41</v>
      </c>
      <c r="B5" s="47" t="s">
        <v>42</v>
      </c>
      <c r="C5" s="3">
        <v>121952754</v>
      </c>
      <c r="D5" s="3">
        <v>126516735</v>
      </c>
      <c r="E5" s="3">
        <v>125278756</v>
      </c>
      <c r="F5" s="3">
        <v>140181032.43000001</v>
      </c>
      <c r="G5" s="3">
        <v>157889793.45000008</v>
      </c>
      <c r="H5" s="3">
        <v>150147090</v>
      </c>
      <c r="I5" s="3">
        <v>155290212.56</v>
      </c>
      <c r="J5" s="3">
        <v>173620817.45000008</v>
      </c>
      <c r="K5" s="3">
        <v>131592718</v>
      </c>
      <c r="L5" s="3">
        <v>140187803.29999998</v>
      </c>
      <c r="M5" s="3">
        <v>150043993.86000001</v>
      </c>
      <c r="N5" s="65">
        <f t="shared" ref="N5:N7" si="0">(H5-K5)/H5</f>
        <v>0.12357463604522738</v>
      </c>
      <c r="O5" s="65">
        <f t="shared" ref="O5:O7" si="1">(I5-L5)/I5</f>
        <v>9.7252808216518161E-2</v>
      </c>
      <c r="P5" s="66">
        <f t="shared" ref="P5:P7" si="2">(J5-M5)/J5</f>
        <v>0.13579491178694511</v>
      </c>
      <c r="Q5" s="65">
        <f t="shared" ref="Q5:Q7" si="3">AVERAGE(N5:P5)</f>
        <v>0.11887411868289688</v>
      </c>
      <c r="R5" s="3">
        <v>8659566</v>
      </c>
      <c r="S5" s="3">
        <v>7419156.1826228499</v>
      </c>
      <c r="T5" s="3">
        <v>6404798</v>
      </c>
      <c r="U5" s="63">
        <f t="shared" ref="U5:U7" si="4">AVERAGE(R5:T5)</f>
        <v>7494506.7275409503</v>
      </c>
      <c r="V5" s="65">
        <f t="shared" ref="V5:V7" si="5">(D5-C5)/C5</f>
        <v>3.7424173299112212E-2</v>
      </c>
      <c r="W5" s="65">
        <f t="shared" ref="W5:W7" si="6">(E5-D5)/D5</f>
        <v>-9.785100761571186E-3</v>
      </c>
      <c r="X5" s="65">
        <f t="shared" ref="X5:X7" si="7">(F5-E5)/E5</f>
        <v>0.1189529406725591</v>
      </c>
      <c r="Y5" s="65">
        <f t="shared" ref="Y5:Y7" si="8">(G5-F5)/F5</f>
        <v>0.12632779708512287</v>
      </c>
      <c r="Z5" s="66">
        <f t="shared" ref="Z5:Z6" si="9">AVERAGE(V5:Y5)</f>
        <v>6.8229952573805749E-2</v>
      </c>
    </row>
    <row r="6" spans="1:26" x14ac:dyDescent="0.25">
      <c r="A6" t="s">
        <v>43</v>
      </c>
      <c r="B6" s="47" t="s">
        <v>42</v>
      </c>
      <c r="C6" s="3">
        <v>65176549</v>
      </c>
      <c r="D6" s="3">
        <v>64165990</v>
      </c>
      <c r="E6" s="3">
        <v>60910020</v>
      </c>
      <c r="F6" s="3">
        <v>75255964.629999995</v>
      </c>
      <c r="G6" s="3">
        <v>82725344.500000015</v>
      </c>
      <c r="H6" s="3">
        <v>70947836</v>
      </c>
      <c r="I6" s="3">
        <v>81410309.030000001</v>
      </c>
      <c r="J6" s="3">
        <v>89610840.500000015</v>
      </c>
      <c r="K6" s="3">
        <v>71629180</v>
      </c>
      <c r="L6" s="3">
        <v>76753116.299999997</v>
      </c>
      <c r="M6" s="3">
        <v>87411610</v>
      </c>
      <c r="N6" s="65">
        <f t="shared" si="0"/>
        <v>-9.603450061535351E-3</v>
      </c>
      <c r="O6" s="65">
        <f t="shared" si="1"/>
        <v>5.7206424904784621E-2</v>
      </c>
      <c r="P6" s="66">
        <f t="shared" si="2"/>
        <v>2.4542013976534618E-2</v>
      </c>
      <c r="Q6" s="65">
        <f t="shared" si="3"/>
        <v>2.4048329606594629E-2</v>
      </c>
      <c r="R6" s="3">
        <v>8428236</v>
      </c>
      <c r="S6" s="3">
        <v>6269618.1423509922</v>
      </c>
      <c r="T6" s="3">
        <v>5617403</v>
      </c>
      <c r="U6" s="63">
        <f t="shared" si="4"/>
        <v>6771752.380783665</v>
      </c>
      <c r="V6" s="65">
        <f t="shared" si="5"/>
        <v>-1.5504947952982292E-2</v>
      </c>
      <c r="W6" s="65">
        <f t="shared" si="6"/>
        <v>-5.0742924717595721E-2</v>
      </c>
      <c r="X6" s="65">
        <f t="shared" si="7"/>
        <v>0.23552684156071521</v>
      </c>
      <c r="Y6" s="65">
        <f t="shared" si="8"/>
        <v>9.9252994851951312E-2</v>
      </c>
      <c r="Z6" s="66">
        <f t="shared" si="9"/>
        <v>6.7132990935522135E-2</v>
      </c>
    </row>
    <row r="7" spans="1:26" x14ac:dyDescent="0.25">
      <c r="A7" t="s">
        <v>44</v>
      </c>
      <c r="B7" s="47" t="s">
        <v>42</v>
      </c>
      <c r="C7" s="3">
        <v>97899041</v>
      </c>
      <c r="D7" s="3">
        <v>106029548</v>
      </c>
      <c r="E7" s="3">
        <v>111263066</v>
      </c>
      <c r="F7" s="3">
        <v>130558575.53999998</v>
      </c>
      <c r="G7" s="3">
        <v>141669554.06</v>
      </c>
      <c r="H7" s="3">
        <v>125657656</v>
      </c>
      <c r="I7" s="3">
        <v>138727295.58999997</v>
      </c>
      <c r="J7" s="3">
        <v>150984658.06</v>
      </c>
      <c r="K7" s="3">
        <v>112831917</v>
      </c>
      <c r="L7" s="3">
        <v>121813289.05</v>
      </c>
      <c r="M7" s="3">
        <v>134016873.53000002</v>
      </c>
      <c r="N7" s="65">
        <f t="shared" si="0"/>
        <v>0.10206890219247763</v>
      </c>
      <c r="O7" s="65">
        <f t="shared" si="1"/>
        <v>0.12192270070619907</v>
      </c>
      <c r="P7" s="66">
        <f t="shared" si="2"/>
        <v>0.11238085212112833</v>
      </c>
      <c r="Q7" s="65">
        <f t="shared" si="3"/>
        <v>0.11212415167326835</v>
      </c>
      <c r="R7" s="3">
        <v>8833079</v>
      </c>
      <c r="S7" s="3">
        <v>6899883.2628318835</v>
      </c>
      <c r="T7" s="3">
        <v>5885422</v>
      </c>
      <c r="U7" s="63">
        <f t="shared" si="4"/>
        <v>7206128.0876106275</v>
      </c>
      <c r="V7" s="65">
        <f t="shared" si="5"/>
        <v>8.3049914656467369E-2</v>
      </c>
      <c r="W7" s="65">
        <f t="shared" si="6"/>
        <v>4.9359052252113719E-2</v>
      </c>
      <c r="X7" s="65">
        <f t="shared" si="7"/>
        <v>0.17342241440659181</v>
      </c>
      <c r="Y7" s="65">
        <f t="shared" si="8"/>
        <v>8.51033987927962E-2</v>
      </c>
      <c r="Z7" s="66">
        <f>AVERAGE(V7:Y7)</f>
        <v>9.7733695026992279E-2</v>
      </c>
    </row>
    <row r="9" spans="1:26" s="30" customFormat="1" x14ac:dyDescent="0.25">
      <c r="A9" s="60" t="s">
        <v>7</v>
      </c>
      <c r="C9" s="57">
        <f>SUM(C3:C8)</f>
        <v>861709184</v>
      </c>
      <c r="D9" s="57">
        <f t="shared" ref="D9:M9" si="10">SUM(D3:D8)</f>
        <v>901451219</v>
      </c>
      <c r="E9" s="57">
        <f t="shared" si="10"/>
        <v>867790448</v>
      </c>
      <c r="F9" s="57">
        <f t="shared" si="10"/>
        <v>976385757.5799998</v>
      </c>
      <c r="G9" s="57">
        <f t="shared" si="10"/>
        <v>1068814605.5900002</v>
      </c>
      <c r="H9" s="57">
        <f t="shared" si="10"/>
        <v>1015555056</v>
      </c>
      <c r="I9" s="57">
        <f t="shared" si="10"/>
        <v>1089886465.3799999</v>
      </c>
      <c r="J9" s="57">
        <f t="shared" si="10"/>
        <v>1190584998.0600002</v>
      </c>
      <c r="K9" s="57">
        <f>SUM(K3:K8)</f>
        <v>982322256</v>
      </c>
      <c r="L9" s="57">
        <f>SUM(L3:L8)</f>
        <v>1066571305.0599999</v>
      </c>
      <c r="M9" s="57">
        <f>SUM(M3:M8)</f>
        <v>1176147986.0800002</v>
      </c>
      <c r="N9" s="58">
        <f>(H9-K9)/H9</f>
        <v>3.2723779773097796E-2</v>
      </c>
      <c r="O9" s="58">
        <f>(I9-L9)/I9</f>
        <v>2.1392283564023219E-2</v>
      </c>
      <c r="P9" s="58">
        <f>(J9-M9)/J9</f>
        <v>1.2125981768226898E-2</v>
      </c>
      <c r="Q9" s="58">
        <f>AVERAGE(N9:P9)</f>
        <v>2.2080681701782637E-2</v>
      </c>
      <c r="R9" s="57">
        <f>SUM(R3:R8)</f>
        <v>110806308</v>
      </c>
      <c r="S9" s="57">
        <f>SUM(S3:S8)</f>
        <v>112024669.10611647</v>
      </c>
      <c r="T9" s="57">
        <f>SUM(T3:T8)</f>
        <v>107319636</v>
      </c>
      <c r="U9" s="57">
        <f>AVERAGE(R9:T9)</f>
        <v>110050204.3687055</v>
      </c>
      <c r="V9" s="58">
        <f>(D9-C9)/C9</f>
        <v>4.612000862694763E-2</v>
      </c>
      <c r="W9" s="58">
        <f>(E9-D9)/D9</f>
        <v>-3.7340646160910013E-2</v>
      </c>
      <c r="X9" s="58">
        <f>(F9-E9)/E9</f>
        <v>0.12514001488525234</v>
      </c>
      <c r="Y9" s="58">
        <f>(G9-F9)/F9</f>
        <v>9.4664273103581428E-2</v>
      </c>
      <c r="Z9" s="59">
        <f>AVERAGE(V9:Y9)</f>
        <v>5.7145912613717847E-2</v>
      </c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6"/>
  <sheetViews>
    <sheetView showGridLines="0" workbookViewId="0"/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0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6" t="s">
        <v>34</v>
      </c>
      <c r="C2" s="77"/>
      <c r="D2" s="4"/>
      <c r="F2" s="79" t="s">
        <v>35</v>
      </c>
      <c r="G2" s="80"/>
      <c r="H2" s="80"/>
      <c r="I2" s="80"/>
      <c r="J2" s="80"/>
      <c r="K2" s="80"/>
      <c r="L2" s="80"/>
      <c r="M2" s="81"/>
    </row>
    <row r="3" spans="2:13" ht="18.75" customHeight="1" x14ac:dyDescent="0.25">
      <c r="B3" s="14" t="s">
        <v>9</v>
      </c>
      <c r="C3" s="11"/>
      <c r="D3" s="6"/>
      <c r="F3" s="29" t="s">
        <v>18</v>
      </c>
      <c r="G3" s="31" t="s">
        <v>19</v>
      </c>
      <c r="H3" s="31" t="s">
        <v>20</v>
      </c>
      <c r="I3" s="31" t="s">
        <v>37</v>
      </c>
      <c r="J3" s="31" t="s">
        <v>38</v>
      </c>
      <c r="K3" s="38" t="s">
        <v>30</v>
      </c>
      <c r="L3" s="38" t="s">
        <v>22</v>
      </c>
      <c r="M3" s="39" t="s">
        <v>23</v>
      </c>
    </row>
    <row r="4" spans="2:13" x14ac:dyDescent="0.25">
      <c r="B4" s="5" t="str">
        <f>Data!A3</f>
        <v>Good Samaritan Regional Medical Center</v>
      </c>
      <c r="C4" s="17">
        <f>Data!U3</f>
        <v>62987301.688607544</v>
      </c>
      <c r="D4" s="16"/>
      <c r="F4" s="5" t="str">
        <f>Data!A3</f>
        <v>Good Samaritan Regional Medical Center</v>
      </c>
      <c r="G4" s="32">
        <f>Data!V3</f>
        <v>2.8857565049920975E-2</v>
      </c>
      <c r="H4" s="32">
        <f>Data!W3</f>
        <v>-4.9729697742607992E-2</v>
      </c>
      <c r="I4" s="32">
        <f>Data!X3</f>
        <v>0.10079787748256425</v>
      </c>
      <c r="J4" s="32">
        <f>Data!Y3</f>
        <v>8.3472359146318745E-2</v>
      </c>
      <c r="K4" s="32">
        <f>IF(Data!Z3 &lt; 0.1, Data!Z3, 0.1)</f>
        <v>4.0849525984048993E-2</v>
      </c>
      <c r="L4" s="40">
        <f>(C4+C27)</f>
        <v>68234754.108370036</v>
      </c>
      <c r="M4" s="41">
        <f>L4+(L4*K4)</f>
        <v>71022111.469335094</v>
      </c>
    </row>
    <row r="5" spans="2:13" x14ac:dyDescent="0.25">
      <c r="B5" s="5" t="str">
        <f>Data!A4</f>
        <v>Samaritan Albany General Hospital</v>
      </c>
      <c r="C5" s="17">
        <f>Data!U4</f>
        <v>25590515.484162707</v>
      </c>
      <c r="D5" s="16"/>
      <c r="F5" s="5" t="str">
        <f>Data!A4</f>
        <v>Samaritan Albany General Hospital</v>
      </c>
      <c r="G5" s="32">
        <f>Data!V4</f>
        <v>9.3476835701752609E-2</v>
      </c>
      <c r="H5" s="32">
        <f>Data!W4</f>
        <v>-7.2126797361478381E-2</v>
      </c>
      <c r="I5" s="32">
        <f>Data!X4</f>
        <v>0.11509410552578644</v>
      </c>
      <c r="J5" s="32">
        <f>Data!Y4</f>
        <v>0.10108032652990709</v>
      </c>
      <c r="K5" s="32">
        <f>IF(Data!Z4 &lt; 0.1, Data!Z4, 0.1)</f>
        <v>5.9381117598991943E-2</v>
      </c>
      <c r="L5" s="40">
        <f>(C5+C28)</f>
        <v>28231591.866042707</v>
      </c>
      <c r="M5" s="41">
        <f t="shared" ref="M5:M8" si="0">L5+(L5*K5)</f>
        <v>29908015.342646934</v>
      </c>
    </row>
    <row r="6" spans="2:13" x14ac:dyDescent="0.25">
      <c r="B6" s="5" t="str">
        <f>Data!A5</f>
        <v>Samaritan Lebanon Community Hospital</v>
      </c>
      <c r="C6" s="17">
        <f>Data!U5</f>
        <v>7494506.7275409503</v>
      </c>
      <c r="D6" s="16"/>
      <c r="F6" s="5" t="str">
        <f>Data!A5</f>
        <v>Samaritan Lebanon Community Hospital</v>
      </c>
      <c r="G6" s="32">
        <f>Data!V5</f>
        <v>3.7424173299112212E-2</v>
      </c>
      <c r="H6" s="32">
        <f>Data!W5</f>
        <v>-9.785100761571186E-3</v>
      </c>
      <c r="I6" s="32">
        <f>Data!X5</f>
        <v>0.1189529406725591</v>
      </c>
      <c r="J6" s="32">
        <f>Data!Y5</f>
        <v>0.12632779708512287</v>
      </c>
      <c r="K6" s="32">
        <f>IF(Data!Z5 &lt; 0.1, Data!Z5, 0.1)</f>
        <v>6.8229952573805749E-2</v>
      </c>
      <c r="L6" s="40">
        <f>(C6+C29)</f>
        <v>9152349.5587659515</v>
      </c>
      <c r="M6" s="41">
        <f t="shared" si="0"/>
        <v>9776813.9350994453</v>
      </c>
    </row>
    <row r="7" spans="2:13" x14ac:dyDescent="0.25">
      <c r="B7" s="5" t="str">
        <f>Data!A6</f>
        <v>Samaritan North Lincoln Hospital</v>
      </c>
      <c r="C7" s="17">
        <f>Data!U6</f>
        <v>6771752.380783665</v>
      </c>
      <c r="D7" s="16"/>
      <c r="F7" s="5" t="str">
        <f>Data!A6</f>
        <v>Samaritan North Lincoln Hospital</v>
      </c>
      <c r="G7" s="32">
        <f>Data!V6</f>
        <v>-1.5504947952982292E-2</v>
      </c>
      <c r="H7" s="32">
        <f>Data!W6</f>
        <v>-5.0742924717595721E-2</v>
      </c>
      <c r="I7" s="32">
        <f>Data!X6</f>
        <v>0.23552684156071521</v>
      </c>
      <c r="J7" s="32">
        <f>Data!Y6</f>
        <v>9.9252994851951312E-2</v>
      </c>
      <c r="K7" s="32">
        <f>IF(Data!Z6 &lt; 0.1, Data!Z6, 0.1)</f>
        <v>6.7132990935522135E-2</v>
      </c>
      <c r="L7" s="40">
        <f>(C7+C30)</f>
        <v>7516280.4812836647</v>
      </c>
      <c r="M7" s="41">
        <f t="shared" si="0"/>
        <v>8020870.8707025228</v>
      </c>
    </row>
    <row r="8" spans="2:13" x14ac:dyDescent="0.25">
      <c r="B8" s="5" t="str">
        <f>Data!A7</f>
        <v>Samaritan Pacific Communities Hospital</v>
      </c>
      <c r="C8" s="17">
        <f>Data!U7</f>
        <v>7206128.0876106275</v>
      </c>
      <c r="D8" s="16"/>
      <c r="F8" s="5" t="str">
        <f>Data!A7</f>
        <v>Samaritan Pacific Communities Hospital</v>
      </c>
      <c r="G8" s="32">
        <f>Data!V7</f>
        <v>8.3049914656467369E-2</v>
      </c>
      <c r="H8" s="32">
        <f>Data!W7</f>
        <v>4.9359052252113719E-2</v>
      </c>
      <c r="I8" s="32">
        <f>Data!X7</f>
        <v>0.17342241440659181</v>
      </c>
      <c r="J8" s="32">
        <f>Data!Y7</f>
        <v>8.51033987927962E-2</v>
      </c>
      <c r="K8" s="32">
        <f>IF(Data!Z7 &lt; 0.1, Data!Z7, 0.1)</f>
        <v>9.7733695026992279E-2</v>
      </c>
      <c r="L8" s="40">
        <f>(C8+C31)</f>
        <v>8693658.405240627</v>
      </c>
      <c r="M8" s="41">
        <f t="shared" si="0"/>
        <v>9543321.7644872628</v>
      </c>
    </row>
    <row r="9" spans="2:13" ht="15.75" thickBot="1" x14ac:dyDescent="0.3">
      <c r="B9" s="5"/>
      <c r="C9" s="17"/>
      <c r="D9" s="16"/>
      <c r="F9" s="36"/>
      <c r="G9" s="37"/>
      <c r="H9" s="37"/>
      <c r="I9" s="37"/>
      <c r="J9" s="37"/>
      <c r="K9" s="37"/>
      <c r="L9" s="42"/>
      <c r="M9" s="43"/>
    </row>
    <row r="10" spans="2:13" ht="16.5" thickBot="1" x14ac:dyDescent="0.3">
      <c r="B10" s="36" t="s">
        <v>13</v>
      </c>
      <c r="C10" s="86">
        <f>SUM(C4:C8)</f>
        <v>110050204.3687055</v>
      </c>
      <c r="D10" s="87"/>
      <c r="F10" s="33" t="s">
        <v>35</v>
      </c>
      <c r="G10" s="55">
        <f>SUM(M4:M8)</f>
        <v>128271133.38227127</v>
      </c>
      <c r="H10" s="34"/>
      <c r="I10" s="34"/>
      <c r="J10" s="34"/>
      <c r="K10" s="12"/>
    </row>
    <row r="11" spans="2:13" ht="15.75" x14ac:dyDescent="0.25">
      <c r="B11" s="13" t="s">
        <v>10</v>
      </c>
      <c r="C11" s="53" t="s">
        <v>36</v>
      </c>
      <c r="D11" s="49" t="s">
        <v>25</v>
      </c>
      <c r="F11" s="54" t="s">
        <v>31</v>
      </c>
      <c r="G11" s="34"/>
      <c r="H11" s="35"/>
      <c r="I11" s="35"/>
      <c r="J11" s="35"/>
    </row>
    <row r="12" spans="2:13" x14ac:dyDescent="0.25">
      <c r="B12" s="5" t="str">
        <f>Data!A3</f>
        <v>Good Samaritan Regional Medical Center</v>
      </c>
      <c r="C12" s="17">
        <f>Data!G3*D12</f>
        <v>6996603.2263500001</v>
      </c>
      <c r="D12" s="48">
        <f>IF(Data!B3="DRG",0.015,0.01)</f>
        <v>1.4999999999999999E-2</v>
      </c>
    </row>
    <row r="13" spans="2:13" x14ac:dyDescent="0.25">
      <c r="B13" s="5" t="str">
        <f>Data!A4</f>
        <v>Samaritan Albany General Hospital</v>
      </c>
      <c r="C13" s="17">
        <f>Data!G4*D13</f>
        <v>3301345.4773499998</v>
      </c>
      <c r="D13" s="48">
        <f>IF(Data!B4="DRG",0.015,0.01)</f>
        <v>1.4999999999999999E-2</v>
      </c>
    </row>
    <row r="14" spans="2:13" x14ac:dyDescent="0.25">
      <c r="B14" s="5" t="str">
        <f>Data!A5</f>
        <v>Samaritan Lebanon Community Hospital</v>
      </c>
      <c r="C14" s="17">
        <f>Data!G5*D14</f>
        <v>1578897.9345000009</v>
      </c>
      <c r="D14" s="48">
        <f>IF(Data!B5="DRG",0.015,0.01)</f>
        <v>0.01</v>
      </c>
    </row>
    <row r="15" spans="2:13" x14ac:dyDescent="0.25">
      <c r="B15" s="5" t="str">
        <f>Data!A6</f>
        <v>Samaritan North Lincoln Hospital</v>
      </c>
      <c r="C15" s="17">
        <f>Data!G6*D15</f>
        <v>827253.44500000018</v>
      </c>
      <c r="D15" s="48">
        <f>IF(Data!B6="DRG",0.015,0.01)</f>
        <v>0.01</v>
      </c>
    </row>
    <row r="16" spans="2:13" x14ac:dyDescent="0.25">
      <c r="B16" s="5" t="str">
        <f>Data!A7</f>
        <v>Samaritan Pacific Communities Hospital</v>
      </c>
      <c r="C16" s="17">
        <f>Data!G7*D16</f>
        <v>1416695.5405999999</v>
      </c>
      <c r="D16" s="48">
        <f>IF(Data!B7="DRG",0.015,0.01)</f>
        <v>0.01</v>
      </c>
    </row>
    <row r="17" spans="2:13" ht="15" customHeight="1" x14ac:dyDescent="0.25">
      <c r="B17" s="5"/>
      <c r="C17" s="17"/>
      <c r="D17" s="48"/>
    </row>
    <row r="18" spans="2:13" ht="15.75" x14ac:dyDescent="0.25">
      <c r="B18" s="5" t="s">
        <v>14</v>
      </c>
      <c r="C18" s="18">
        <f>SUM(C12:C16)</f>
        <v>14120795.623800002</v>
      </c>
      <c r="D18" s="7"/>
      <c r="F18" s="78"/>
      <c r="G18" s="78"/>
    </row>
    <row r="19" spans="2:13" ht="15.75" x14ac:dyDescent="0.25">
      <c r="B19" s="13" t="s">
        <v>12</v>
      </c>
      <c r="C19" s="53" t="s">
        <v>28</v>
      </c>
      <c r="D19" s="21" t="s">
        <v>16</v>
      </c>
    </row>
    <row r="20" spans="2:13" x14ac:dyDescent="0.25">
      <c r="B20" s="5" t="str">
        <f>Data!A3</f>
        <v>Good Samaritan Regional Medical Center</v>
      </c>
      <c r="C20" s="19">
        <f>Data!Q3</f>
        <v>-2.0533710519843876E-2</v>
      </c>
      <c r="D20" s="22">
        <f>IF(C20&lt;-0.02,0.75,IF(C20&lt;0,0.8,IF(C20&lt;0.03,0.9,IF(C20&lt;0.06,1,1.05))))</f>
        <v>0.75</v>
      </c>
    </row>
    <row r="21" spans="2:13" x14ac:dyDescent="0.25">
      <c r="B21" s="5" t="str">
        <f>Data!A4</f>
        <v>Samaritan Albany General Hospital</v>
      </c>
      <c r="C21" s="19">
        <f>Data!Q4</f>
        <v>-9.6393066350763477E-3</v>
      </c>
      <c r="D21" s="22">
        <f>IF(C21&lt;-0.02,0.75,IF(C21&lt;0,0.8,IF(C21&lt;0.03,0.9,IF(C21&lt;0.06,1,1.05))))</f>
        <v>0.8</v>
      </c>
    </row>
    <row r="22" spans="2:13" x14ac:dyDescent="0.25">
      <c r="B22" s="5" t="str">
        <f>Data!A5</f>
        <v>Samaritan Lebanon Community Hospital</v>
      </c>
      <c r="C22" s="19">
        <f>Data!Q5</f>
        <v>0.11887411868289688</v>
      </c>
      <c r="D22" s="22">
        <f>IF(C22&lt;-0.02,0.75,IF(C22&lt;0,0.8,IF(C22&lt;0.03,0.9,IF(C22&lt;0.06,1,1.05))))</f>
        <v>1.05</v>
      </c>
    </row>
    <row r="23" spans="2:13" x14ac:dyDescent="0.25">
      <c r="B23" s="5" t="str">
        <f>Data!A6</f>
        <v>Samaritan North Lincoln Hospital</v>
      </c>
      <c r="C23" s="19">
        <f>Data!Q6</f>
        <v>2.4048329606594629E-2</v>
      </c>
      <c r="D23" s="22">
        <f>IF(C23&lt;-0.02,0.75,IF(C23&lt;0,0.8,IF(C23&lt;0.03,0.9,IF(C23&lt;0.06,1,1.05))))</f>
        <v>0.9</v>
      </c>
    </row>
    <row r="24" spans="2:13" x14ac:dyDescent="0.25">
      <c r="B24" s="5" t="str">
        <f>Data!A7</f>
        <v>Samaritan Pacific Communities Hospital</v>
      </c>
      <c r="C24" s="19">
        <f>Data!Q7</f>
        <v>0.11212415167326835</v>
      </c>
      <c r="D24" s="22">
        <f>IF(C24&lt;-0.02,0.75,IF(C24&lt;0,0.8,IF(C24&lt;0.03,0.9,IF(C24&lt;0.06,1,1.05))))</f>
        <v>1.05</v>
      </c>
      <c r="E24" s="5"/>
    </row>
    <row r="25" spans="2:13" x14ac:dyDescent="0.25">
      <c r="B25" s="5"/>
      <c r="C25" s="19"/>
      <c r="D25" s="22"/>
      <c r="H25"/>
      <c r="I25"/>
      <c r="K25" s="30"/>
      <c r="L25" s="30"/>
      <c r="M25" s="30"/>
    </row>
    <row r="26" spans="2:13" ht="15.75" x14ac:dyDescent="0.25">
      <c r="B26" s="23" t="s">
        <v>17</v>
      </c>
      <c r="C26" s="20" t="s">
        <v>29</v>
      </c>
      <c r="D26" s="24"/>
    </row>
    <row r="27" spans="2:13" ht="15.75" x14ac:dyDescent="0.25">
      <c r="B27" s="5" t="str">
        <f>Data!A3</f>
        <v>Good Samaritan Regional Medical Center</v>
      </c>
      <c r="C27" s="18">
        <f>C12*D20</f>
        <v>5247452.4197624996</v>
      </c>
      <c r="D27" s="8"/>
    </row>
    <row r="28" spans="2:13" ht="15.75" x14ac:dyDescent="0.25">
      <c r="B28" s="5" t="str">
        <f>Data!A4</f>
        <v>Samaritan Albany General Hospital</v>
      </c>
      <c r="C28" s="18">
        <f>C13*D21</f>
        <v>2641076.3818800002</v>
      </c>
      <c r="D28" s="6"/>
    </row>
    <row r="29" spans="2:13" ht="15.75" x14ac:dyDescent="0.25">
      <c r="B29" s="5" t="str">
        <f>Data!A5</f>
        <v>Samaritan Lebanon Community Hospital</v>
      </c>
      <c r="C29" s="18">
        <f>C14*D22</f>
        <v>1657842.831225001</v>
      </c>
      <c r="D29" s="6"/>
    </row>
    <row r="30" spans="2:13" ht="15.75" x14ac:dyDescent="0.25">
      <c r="B30" s="5" t="str">
        <f>Data!A6</f>
        <v>Samaritan North Lincoln Hospital</v>
      </c>
      <c r="C30" s="18">
        <f>C15*D23</f>
        <v>744528.10050000018</v>
      </c>
      <c r="D30" s="6"/>
    </row>
    <row r="31" spans="2:13" ht="15.75" x14ac:dyDescent="0.25">
      <c r="B31" s="5" t="str">
        <f>Data!A7</f>
        <v>Samaritan Pacific Communities Hospital</v>
      </c>
      <c r="C31" s="18">
        <f>C16*D24</f>
        <v>1487530.3176299999</v>
      </c>
      <c r="D31" s="6"/>
    </row>
    <row r="32" spans="2:13" ht="15.75" x14ac:dyDescent="0.25">
      <c r="B32" s="5"/>
      <c r="C32" s="18"/>
      <c r="D32" s="6"/>
    </row>
    <row r="33" spans="2:4" ht="16.5" thickBot="1" x14ac:dyDescent="0.3">
      <c r="B33" s="25" t="s">
        <v>15</v>
      </c>
      <c r="C33" s="26">
        <f>SUM(C27:C31)</f>
        <v>11778430.050997501</v>
      </c>
      <c r="D33" s="15"/>
    </row>
    <row r="34" spans="2:4" ht="16.5" thickBot="1" x14ac:dyDescent="0.3">
      <c r="B34" s="27" t="s">
        <v>34</v>
      </c>
      <c r="C34" s="28">
        <f>C10+C33</f>
        <v>121828634.41970299</v>
      </c>
      <c r="D34" s="9"/>
    </row>
    <row r="36" spans="2:4" x14ac:dyDescent="0.25">
      <c r="B36" s="10"/>
    </row>
  </sheetData>
  <mergeCells count="3">
    <mergeCell ref="B2:C2"/>
    <mergeCell ref="F18:G18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https://www.oregon.gov/oha/HPA/ANALYTICS/HospitalDocuments/FY24-25%20MSF%20Calculation%20Samaritan%20Health%20Services%20System%20Samaritan%20North%20Lincoln%20Hospital.xlsx</Url>
      <Description>FY24-25 MSF Calculation Samaritan Health Services System Samaritan North Lincoln Hospital.xlsx</Description>
    </URL>
    <Meta_x0020_Keywords xmlns="10bab1ba-c75a-4166-8cdc-bbc3bb77138e" xsi:nil="true"/>
    <Meta_x0020_Description xmlns="10bab1ba-c75a-4166-8cdc-bbc3bb77138e" xsi:nil="true"/>
    <Hospital xmlns="10bab1ba-c75a-4166-8cdc-bbc3bb77138e">Samaritan North Lincoln Hospital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5DC579-894A-4DAA-914E-4ECC9067AEA2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Samaritan Health Services System Samaritan North Lincoln Hospital.xlsx</dc:title>
  <dc:creator>Chris Holland</dc:creator>
  <cp:lastModifiedBy>Rachel Higgins</cp:lastModifiedBy>
  <dcterms:created xsi:type="dcterms:W3CDTF">2021-01-08T22:48:27Z</dcterms:created>
  <dcterms:modified xsi:type="dcterms:W3CDTF">2023-11-08T22:03:02Z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2023-10-31T22:33:17Z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43f31d5e-2089-446e-94e5-1e49be46312c</vt:lpwstr>
  </property>
  <property fmtid="{D5CDD505-2E9C-101B-9397-08002B2CF9AE}" pid="9" name="MSIP_Label_ebdd6eeb-0dd0-4927-947e-a759f08fcf55_ContentBits">
    <vt:lpwstr>0</vt:lpwstr>
  </property>
  <property fmtid="{D5CDD505-2E9C-101B-9397-08002B2CF9AE}" pid="10" name="WorkflowChangePath">
    <vt:lpwstr>cc355e29-d0b2-4625-b17b-e81e368dee1c,3;cc355e29-d0b2-4625-b17b-e81e368dee1c,5;</vt:lpwstr>
  </property>
</Properties>
</file>