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Health Analytics\Hospital Reporting Program\Community Benefit\Spending floor letters and calculations\FY 24 - 25\Group 5\St. Charles Health System\"/>
    </mc:Choice>
  </mc:AlternateContent>
  <xr:revisionPtr revIDLastSave="0" documentId="8_{87DCF811-BA51-45C0-A221-A34AA7B5DAE9}" xr6:coauthVersionLast="47" xr6:coauthVersionMax="47" xr10:uidLastSave="{00000000-0000-0000-0000-000000000000}"/>
  <workbookProtection lockStructure="1"/>
  <bookViews>
    <workbookView xWindow="150" yWindow="435" windowWidth="27180" windowHeight="14385" activeTab="1" xr2:uid="{2473DA90-149C-4364-8D7B-874E168A1C74}"/>
  </bookViews>
  <sheets>
    <sheet name="Data" sheetId="1" r:id="rId1"/>
    <sheet name="Calcul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2" l="1"/>
  <c r="H5" i="2"/>
  <c r="I5" i="2"/>
  <c r="J5" i="2"/>
  <c r="G6" i="2"/>
  <c r="H6" i="2"/>
  <c r="I6" i="2"/>
  <c r="J6" i="2"/>
  <c r="G7" i="2"/>
  <c r="H7" i="2"/>
  <c r="I7" i="2"/>
  <c r="J7" i="2"/>
  <c r="I4" i="2"/>
  <c r="J4" i="2"/>
  <c r="C24" i="2"/>
  <c r="C12" i="2"/>
  <c r="C13" i="2"/>
  <c r="C14" i="2"/>
  <c r="C11" i="2"/>
  <c r="Z8" i="1"/>
  <c r="V4" i="1"/>
  <c r="Z4" i="1" s="1"/>
  <c r="W4" i="1"/>
  <c r="X4" i="1"/>
  <c r="Y4" i="1"/>
  <c r="V5" i="1"/>
  <c r="W5" i="1"/>
  <c r="X5" i="1"/>
  <c r="Y5" i="1"/>
  <c r="V6" i="1"/>
  <c r="W6" i="1"/>
  <c r="X6" i="1"/>
  <c r="Y6" i="1"/>
  <c r="X8" i="1"/>
  <c r="V8" i="1"/>
  <c r="Z6" i="1"/>
  <c r="Z5" i="1"/>
  <c r="Z3" i="1"/>
  <c r="W3" i="1"/>
  <c r="X3" i="1"/>
  <c r="Y3" i="1"/>
  <c r="V3" i="1"/>
  <c r="S8" i="1"/>
  <c r="P8" i="1"/>
  <c r="Q8" i="1"/>
  <c r="O8" i="1"/>
  <c r="Q4" i="1"/>
  <c r="Q5" i="1"/>
  <c r="Q6" i="1"/>
  <c r="Q3" i="1"/>
  <c r="F8" i="1"/>
  <c r="U6" i="1"/>
  <c r="R8" i="1"/>
  <c r="P4" i="1"/>
  <c r="P5" i="1"/>
  <c r="P6" i="1"/>
  <c r="P3" i="1"/>
  <c r="O4" i="1"/>
  <c r="O5" i="1"/>
  <c r="O6" i="1"/>
  <c r="O3" i="1"/>
  <c r="N4" i="1"/>
  <c r="N5" i="1"/>
  <c r="N6" i="1"/>
  <c r="N3" i="1"/>
  <c r="K5" i="2" l="1"/>
  <c r="K6" i="2"/>
  <c r="K4" i="2"/>
  <c r="W8" i="1"/>
  <c r="U4" i="1"/>
  <c r="C5" i="2" s="1"/>
  <c r="U5" i="1"/>
  <c r="C6" i="2" s="1"/>
  <c r="C7" i="2"/>
  <c r="U3" i="1"/>
  <c r="T8" i="1"/>
  <c r="C21" i="2"/>
  <c r="D21" i="2" s="1"/>
  <c r="C18" i="2"/>
  <c r="N8" i="1"/>
  <c r="L8" i="1"/>
  <c r="M8" i="1"/>
  <c r="K8" i="1"/>
  <c r="I8" i="1"/>
  <c r="J8" i="1"/>
  <c r="H8" i="1"/>
  <c r="G8" i="1"/>
  <c r="C8" i="1"/>
  <c r="D8" i="1"/>
  <c r="E8" i="1"/>
  <c r="F5" i="2"/>
  <c r="F6" i="2"/>
  <c r="F7" i="2"/>
  <c r="B25" i="2"/>
  <c r="B26" i="2"/>
  <c r="B27" i="2"/>
  <c r="B19" i="2"/>
  <c r="B20" i="2"/>
  <c r="B21" i="2"/>
  <c r="D12" i="2"/>
  <c r="D13" i="2"/>
  <c r="D14" i="2"/>
  <c r="B12" i="2"/>
  <c r="B13" i="2"/>
  <c r="B14" i="2"/>
  <c r="B5" i="2"/>
  <c r="B6" i="2"/>
  <c r="B7" i="2"/>
  <c r="C20" i="2"/>
  <c r="D20" i="2" s="1"/>
  <c r="C26" i="2" s="1"/>
  <c r="C19" i="2"/>
  <c r="D19" i="2" s="1"/>
  <c r="Y8" i="1" l="1"/>
  <c r="L6" i="2"/>
  <c r="M6" i="2" s="1"/>
  <c r="C27" i="2"/>
  <c r="L7" i="2" s="1"/>
  <c r="C25" i="2"/>
  <c r="L5" i="2" s="1"/>
  <c r="M5" i="2" s="1"/>
  <c r="K7" i="2"/>
  <c r="G4" i="2"/>
  <c r="H4" i="2"/>
  <c r="F4" i="2"/>
  <c r="B24" i="2"/>
  <c r="B18" i="2"/>
  <c r="B11" i="2"/>
  <c r="B4" i="2"/>
  <c r="C4" i="2"/>
  <c r="C9" i="2" s="1"/>
  <c r="M7" i="2" l="1"/>
  <c r="D11" i="2"/>
  <c r="C16" i="2" s="1"/>
  <c r="U8" i="1" l="1"/>
  <c r="D18" i="2"/>
  <c r="C29" i="2" s="1"/>
  <c r="C30" i="2" s="1"/>
  <c r="L4" i="2" l="1"/>
  <c r="M4" i="2" s="1"/>
  <c r="G9" i="2" s="1"/>
</calcChain>
</file>

<file path=xl/sharedStrings.xml><?xml version="1.0" encoding="utf-8"?>
<sst xmlns="http://schemas.openxmlformats.org/spreadsheetml/2006/main" count="66" uniqueCount="47">
  <si>
    <t>Facility</t>
  </si>
  <si>
    <t>Net Patient Revenue</t>
  </si>
  <si>
    <t>Operating Revenue</t>
  </si>
  <si>
    <t>Total Operating Expense</t>
  </si>
  <si>
    <t>FY18</t>
  </si>
  <si>
    <t>FY20</t>
  </si>
  <si>
    <t>FY19</t>
  </si>
  <si>
    <t>Group Total</t>
  </si>
  <si>
    <t>Unreimbursed Cost of Care</t>
  </si>
  <si>
    <t>3-year Average of Unreimbursed Care</t>
  </si>
  <si>
    <t>Direct Spending Net Patient Revenue %</t>
  </si>
  <si>
    <t>Operating Margin</t>
  </si>
  <si>
    <t>3-Year Average Operating Margin</t>
  </si>
  <si>
    <t>Total 3-year Average of Unreimbursed Care</t>
  </si>
  <si>
    <t>Total Direct Spending Net Patient Revenue %</t>
  </si>
  <si>
    <t>Total Adjusted Direct Spending Amount</t>
  </si>
  <si>
    <t>Modifier</t>
  </si>
  <si>
    <t>Adjusted Direct Spending</t>
  </si>
  <si>
    <t>Year-Over-Year Change in Net Patient Revenue</t>
  </si>
  <si>
    <t>FY16-FY17</t>
  </si>
  <si>
    <t>FY17-FY18</t>
  </si>
  <si>
    <t>FY18-FY19</t>
  </si>
  <si>
    <t>FY19-FY20</t>
  </si>
  <si>
    <t>4-Year Average</t>
  </si>
  <si>
    <t>Year 1 Spending Floor</t>
  </si>
  <si>
    <t>Year 2 Spending Floor</t>
  </si>
  <si>
    <t>Hospital Type</t>
  </si>
  <si>
    <t>Type % Mod</t>
  </si>
  <si>
    <t>3-Year Average</t>
  </si>
  <si>
    <t>Year-over-Year Change in Net Patient Revenue</t>
  </si>
  <si>
    <t>3-Year Avg OpMarg</t>
  </si>
  <si>
    <t>Adj Direct Spending</t>
  </si>
  <si>
    <t>4-Year Average*</t>
  </si>
  <si>
    <t>* 4-year average is capped at +/- 10%</t>
  </si>
  <si>
    <t>St. Charles - Bend</t>
  </si>
  <si>
    <t>St. Charles - Madras</t>
  </si>
  <si>
    <t>St. Charles - Prineville</t>
  </si>
  <si>
    <t>St. Charles - Redmond</t>
  </si>
  <si>
    <t>DRG</t>
  </si>
  <si>
    <t>Type B</t>
  </si>
  <si>
    <t>FY24 Minimum Spending Floor</t>
  </si>
  <si>
    <t>FY25 Minimum Spending Floor</t>
  </si>
  <si>
    <t>FY22 NPR</t>
  </si>
  <si>
    <t>FY21</t>
  </si>
  <si>
    <t>FY22</t>
  </si>
  <si>
    <t>FY20-FY21</t>
  </si>
  <si>
    <t>FY21-FY22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</si>
</sst>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%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5" fontId="0" fillId="0" borderId="0" xfId="1" applyNumberFormat="1" applyFont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Border="1"/>
    <xf numFmtId="0" fontId="0" fillId="0" borderId="18" xfId="0" applyBorder="1"/>
    <xf numFmtId="165" fontId="0" fillId="0" borderId="0" xfId="0" applyNumberFormat="1"/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164" fontId="6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6" fillId="0" borderId="9" xfId="0" applyFont="1" applyFill="1" applyBorder="1"/>
    <xf numFmtId="165" fontId="6" fillId="0" borderId="10" xfId="1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164" fontId="6" fillId="0" borderId="21" xfId="0" applyNumberFormat="1" applyFont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164" fontId="6" fillId="3" borderId="23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0" fontId="5" fillId="4" borderId="16" xfId="0" applyFont="1" applyFill="1" applyBorder="1"/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/>
    <xf numFmtId="165" fontId="0" fillId="0" borderId="22" xfId="1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5" fillId="0" borderId="10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/>
    <xf numFmtId="164" fontId="5" fillId="4" borderId="1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24</xdr:row>
      <xdr:rowOff>0</xdr:rowOff>
    </xdr:from>
    <xdr:to>
      <xdr:col>8</xdr:col>
      <xdr:colOff>35898</xdr:colOff>
      <xdr:row>29</xdr:row>
      <xdr:rowOff>177964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045707-204D-4251-8BFC-F83A3A2DD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4752975"/>
          <a:ext cx="6989148" cy="1187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40BE1-271C-4910-AAE4-DAD64F3AEF06}">
  <dimension ref="A1:Z9"/>
  <sheetViews>
    <sheetView workbookViewId="0">
      <selection activeCell="G3" sqref="G3"/>
    </sheetView>
  </sheetViews>
  <sheetFormatPr defaultRowHeight="15" x14ac:dyDescent="0.25"/>
  <cols>
    <col min="1" max="1" width="59.85546875" customWidth="1"/>
    <col min="2" max="2" width="23.42578125" customWidth="1"/>
    <col min="3" max="26" width="15.7109375" customWidth="1"/>
  </cols>
  <sheetData>
    <row r="1" spans="1:26" x14ac:dyDescent="0.25">
      <c r="A1" s="63" t="s">
        <v>0</v>
      </c>
      <c r="B1" s="51"/>
      <c r="C1" s="68" t="s">
        <v>1</v>
      </c>
      <c r="D1" s="69"/>
      <c r="E1" s="69"/>
      <c r="F1" s="69"/>
      <c r="G1" s="70"/>
      <c r="H1" s="62" t="s">
        <v>2</v>
      </c>
      <c r="I1" s="62"/>
      <c r="J1" s="62"/>
      <c r="K1" s="62" t="s">
        <v>3</v>
      </c>
      <c r="L1" s="62"/>
      <c r="M1" s="62"/>
      <c r="N1" s="65" t="s">
        <v>11</v>
      </c>
      <c r="O1" s="66"/>
      <c r="P1" s="67"/>
      <c r="Q1" s="1"/>
      <c r="R1" s="62" t="s">
        <v>8</v>
      </c>
      <c r="S1" s="62"/>
      <c r="T1" s="62"/>
      <c r="U1" s="50"/>
      <c r="V1" s="62" t="s">
        <v>29</v>
      </c>
      <c r="W1" s="62"/>
      <c r="X1" s="62"/>
      <c r="Y1" s="62"/>
      <c r="Z1" s="62"/>
    </row>
    <row r="2" spans="1:26" x14ac:dyDescent="0.25">
      <c r="A2" s="64"/>
      <c r="B2" s="49" t="s">
        <v>26</v>
      </c>
      <c r="C2" s="2" t="s">
        <v>4</v>
      </c>
      <c r="D2" s="61" t="s">
        <v>6</v>
      </c>
      <c r="E2" s="2" t="s">
        <v>5</v>
      </c>
      <c r="F2" s="61" t="s">
        <v>43</v>
      </c>
      <c r="G2" s="61" t="s">
        <v>44</v>
      </c>
      <c r="H2" s="2" t="s">
        <v>5</v>
      </c>
      <c r="I2" s="61" t="s">
        <v>43</v>
      </c>
      <c r="J2" s="61" t="s">
        <v>44</v>
      </c>
      <c r="K2" s="2" t="s">
        <v>5</v>
      </c>
      <c r="L2" s="61" t="s">
        <v>43</v>
      </c>
      <c r="M2" s="61" t="s">
        <v>44</v>
      </c>
      <c r="N2" s="2" t="s">
        <v>5</v>
      </c>
      <c r="O2" s="61" t="s">
        <v>43</v>
      </c>
      <c r="P2" s="61" t="s">
        <v>44</v>
      </c>
      <c r="Q2" s="2" t="s">
        <v>28</v>
      </c>
      <c r="R2" s="2" t="s">
        <v>5</v>
      </c>
      <c r="S2" s="61" t="s">
        <v>43</v>
      </c>
      <c r="T2" s="61" t="s">
        <v>44</v>
      </c>
      <c r="U2" s="50" t="s">
        <v>28</v>
      </c>
      <c r="V2" s="55" t="s">
        <v>19</v>
      </c>
      <c r="W2" s="56" t="s">
        <v>20</v>
      </c>
      <c r="X2" s="56" t="s">
        <v>21</v>
      </c>
      <c r="Y2" s="56" t="s">
        <v>22</v>
      </c>
      <c r="Z2" s="56" t="s">
        <v>23</v>
      </c>
    </row>
    <row r="3" spans="1:26" s="52" customFormat="1" x14ac:dyDescent="0.25">
      <c r="A3" s="77" t="s">
        <v>34</v>
      </c>
      <c r="B3" s="52" t="s">
        <v>38</v>
      </c>
      <c r="C3" s="3">
        <v>550586924</v>
      </c>
      <c r="D3" s="3">
        <v>595312168</v>
      </c>
      <c r="E3" s="3">
        <v>581465416</v>
      </c>
      <c r="F3" s="3">
        <v>651180634</v>
      </c>
      <c r="G3" s="3">
        <v>713668571</v>
      </c>
      <c r="H3" s="3">
        <v>697137998</v>
      </c>
      <c r="I3" s="3">
        <v>781194441</v>
      </c>
      <c r="J3" s="3">
        <v>829744007</v>
      </c>
      <c r="K3" s="3">
        <v>715431319</v>
      </c>
      <c r="L3" s="3">
        <v>811672859</v>
      </c>
      <c r="M3" s="3">
        <v>856786952</v>
      </c>
      <c r="N3" s="5">
        <f>(H3-K3)/H3</f>
        <v>-2.6240602366362477E-2</v>
      </c>
      <c r="O3" s="5">
        <f>(I3-L3)/I3</f>
        <v>-3.9015149622653296E-2</v>
      </c>
      <c r="P3" s="57">
        <f>(J3-M3)/J3</f>
        <v>-3.259191361655716E-2</v>
      </c>
      <c r="Q3" s="5">
        <f>AVERAGE(N3:P3)</f>
        <v>-3.2615888535190977E-2</v>
      </c>
      <c r="R3" s="3">
        <v>81769628</v>
      </c>
      <c r="S3" s="3">
        <v>95985196.967400014</v>
      </c>
      <c r="T3" s="3">
        <v>99782147</v>
      </c>
      <c r="U3" s="3">
        <f>AVERAGE(R3:T3)</f>
        <v>92512323.989133343</v>
      </c>
      <c r="V3" s="5">
        <f>(D3-C3)/C3</f>
        <v>8.1231940045129E-2</v>
      </c>
      <c r="W3" s="5">
        <f>(E3-D3)/D3</f>
        <v>-2.3259648877192108E-2</v>
      </c>
      <c r="X3" s="5">
        <f>(F3-E3)/E3</f>
        <v>0.1198957256642758</v>
      </c>
      <c r="Y3" s="5">
        <f>(G3-F3)/F3</f>
        <v>9.5960987992158256E-2</v>
      </c>
      <c r="Z3" s="57">
        <f>AVERAGE(V3:Y3)</f>
        <v>6.8457251206092737E-2</v>
      </c>
    </row>
    <row r="4" spans="1:26" s="52" customFormat="1" x14ac:dyDescent="0.25">
      <c r="A4" s="77" t="s">
        <v>35</v>
      </c>
      <c r="B4" s="52" t="s">
        <v>39</v>
      </c>
      <c r="C4" s="3">
        <v>32222725</v>
      </c>
      <c r="D4" s="3">
        <v>37996301</v>
      </c>
      <c r="E4" s="3">
        <v>39572688</v>
      </c>
      <c r="F4" s="3">
        <v>45614711</v>
      </c>
      <c r="G4" s="3">
        <v>46339116</v>
      </c>
      <c r="H4" s="3">
        <v>47010585</v>
      </c>
      <c r="I4" s="3">
        <v>53861348</v>
      </c>
      <c r="J4" s="3">
        <v>56718584</v>
      </c>
      <c r="K4" s="3">
        <v>41837407</v>
      </c>
      <c r="L4" s="3">
        <v>49084151</v>
      </c>
      <c r="M4" s="3">
        <v>54829835</v>
      </c>
      <c r="N4" s="5">
        <f t="shared" ref="N4:N6" si="0">(H4-K4)/H4</f>
        <v>0.11004283397026436</v>
      </c>
      <c r="O4" s="5">
        <f t="shared" ref="O4:O6" si="1">(I4-L4)/I4</f>
        <v>8.8694345340187178E-2</v>
      </c>
      <c r="P4" s="57">
        <f t="shared" ref="P4:P6" si="2">(J4-M4)/J4</f>
        <v>3.3300355312114283E-2</v>
      </c>
      <c r="Q4" s="5">
        <f t="shared" ref="Q4:Q6" si="3">AVERAGE(N4:P4)</f>
        <v>7.7345844874188607E-2</v>
      </c>
      <c r="R4" s="3">
        <v>4439276</v>
      </c>
      <c r="S4" s="3">
        <v>5577328.135400001</v>
      </c>
      <c r="T4" s="3">
        <v>4739354</v>
      </c>
      <c r="U4" s="3">
        <f t="shared" ref="U4:U7" si="4">AVERAGE(R4:T4)</f>
        <v>4918652.7118000006</v>
      </c>
      <c r="V4" s="5">
        <f t="shared" ref="V4:V6" si="5">(D4-C4)/C4</f>
        <v>0.17917714904620885</v>
      </c>
      <c r="W4" s="5">
        <f t="shared" ref="W4:W6" si="6">(E4-D4)/D4</f>
        <v>4.1487906941257258E-2</v>
      </c>
      <c r="X4" s="5">
        <f t="shared" ref="X4:X6" si="7">(F4-E4)/E4</f>
        <v>0.15268164244996449</v>
      </c>
      <c r="Y4" s="5">
        <f t="shared" ref="Y4:Y6" si="8">(G4-F4)/F4</f>
        <v>1.5880951213304847E-2</v>
      </c>
      <c r="Z4" s="57">
        <f>AVERAGE(V4:Y4)</f>
        <v>9.7306912412683869E-2</v>
      </c>
    </row>
    <row r="5" spans="1:26" s="52" customFormat="1" x14ac:dyDescent="0.25">
      <c r="A5" s="77" t="s">
        <v>36</v>
      </c>
      <c r="B5" s="52" t="s">
        <v>39</v>
      </c>
      <c r="C5" s="3">
        <v>36558935</v>
      </c>
      <c r="D5" s="3">
        <v>43021154</v>
      </c>
      <c r="E5" s="3">
        <v>42380807</v>
      </c>
      <c r="F5" s="3">
        <v>50562921</v>
      </c>
      <c r="G5" s="3">
        <v>55107795</v>
      </c>
      <c r="H5" s="3">
        <v>51596339</v>
      </c>
      <c r="I5" s="3">
        <v>61441660</v>
      </c>
      <c r="J5" s="3">
        <v>66720631</v>
      </c>
      <c r="K5" s="3">
        <v>43804357</v>
      </c>
      <c r="L5" s="3">
        <v>53384467</v>
      </c>
      <c r="M5" s="3">
        <v>59021626</v>
      </c>
      <c r="N5" s="5">
        <f t="shared" si="0"/>
        <v>0.15101811777769736</v>
      </c>
      <c r="O5" s="5">
        <f t="shared" si="1"/>
        <v>0.13113566593090095</v>
      </c>
      <c r="P5" s="57">
        <f t="shared" si="2"/>
        <v>0.11539166948226254</v>
      </c>
      <c r="Q5" s="5">
        <f t="shared" si="3"/>
        <v>0.1325151510636203</v>
      </c>
      <c r="R5" s="3">
        <v>1975770</v>
      </c>
      <c r="S5" s="3">
        <v>2996290.1828000005</v>
      </c>
      <c r="T5" s="3">
        <v>3839497</v>
      </c>
      <c r="U5" s="3">
        <f t="shared" si="4"/>
        <v>2937185.7276000003</v>
      </c>
      <c r="V5" s="5">
        <f t="shared" si="5"/>
        <v>0.17676168630185754</v>
      </c>
      <c r="W5" s="5">
        <f t="shared" si="6"/>
        <v>-1.4884468231605316E-2</v>
      </c>
      <c r="X5" s="5">
        <f t="shared" si="7"/>
        <v>0.19306177912091196</v>
      </c>
      <c r="Y5" s="5">
        <f t="shared" si="8"/>
        <v>8.9885511163407664E-2</v>
      </c>
      <c r="Z5" s="57">
        <f>AVERAGE(V5:Y5)</f>
        <v>0.11120612708864296</v>
      </c>
    </row>
    <row r="6" spans="1:26" s="52" customFormat="1" x14ac:dyDescent="0.25">
      <c r="A6" s="77" t="s">
        <v>37</v>
      </c>
      <c r="B6" s="52" t="s">
        <v>39</v>
      </c>
      <c r="C6" s="3">
        <v>92505718</v>
      </c>
      <c r="D6" s="3">
        <v>98204338</v>
      </c>
      <c r="E6" s="3">
        <v>90789696</v>
      </c>
      <c r="F6" s="3">
        <v>104028684</v>
      </c>
      <c r="G6" s="3">
        <v>85877051</v>
      </c>
      <c r="H6" s="3">
        <v>108259420</v>
      </c>
      <c r="I6" s="3">
        <v>123263585</v>
      </c>
      <c r="J6" s="3">
        <v>107114764</v>
      </c>
      <c r="K6" s="3">
        <v>101504317</v>
      </c>
      <c r="L6" s="3">
        <v>120028531</v>
      </c>
      <c r="M6" s="3">
        <v>125266136</v>
      </c>
      <c r="N6" s="5">
        <f t="shared" si="0"/>
        <v>6.2397369208148354E-2</v>
      </c>
      <c r="O6" s="5">
        <f t="shared" si="1"/>
        <v>2.6245009829950997E-2</v>
      </c>
      <c r="P6" s="57">
        <f t="shared" si="2"/>
        <v>-0.16945723747288469</v>
      </c>
      <c r="Q6" s="5">
        <f t="shared" si="3"/>
        <v>-2.6938286144928447E-2</v>
      </c>
      <c r="R6" s="3">
        <v>4035247</v>
      </c>
      <c r="S6" s="3">
        <v>3851587.1321999994</v>
      </c>
      <c r="T6" s="3">
        <v>5330563</v>
      </c>
      <c r="U6" s="3">
        <f>AVERAGE(R6:T6)</f>
        <v>4405799.0440666666</v>
      </c>
      <c r="V6" s="5">
        <f t="shared" si="5"/>
        <v>6.1602894644847792E-2</v>
      </c>
      <c r="W6" s="5">
        <f t="shared" si="6"/>
        <v>-7.5502184027756492E-2</v>
      </c>
      <c r="X6" s="5">
        <f t="shared" si="7"/>
        <v>0.14582038032157305</v>
      </c>
      <c r="Y6" s="5">
        <f t="shared" si="8"/>
        <v>-0.17448680788848583</v>
      </c>
      <c r="Z6" s="57">
        <f>AVERAGE(V6:Y6)</f>
        <v>-1.0641429237455376E-2</v>
      </c>
    </row>
    <row r="7" spans="1:26" s="52" customFormat="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5"/>
      <c r="O7" s="5"/>
      <c r="P7" s="5"/>
      <c r="Q7" s="5"/>
      <c r="R7" s="3"/>
      <c r="S7" s="3"/>
      <c r="T7" s="3"/>
      <c r="U7" s="3"/>
      <c r="V7" s="5"/>
      <c r="W7" s="5"/>
      <c r="X7" s="5"/>
      <c r="Y7" s="5"/>
      <c r="Z7" s="57"/>
    </row>
    <row r="8" spans="1:26" s="52" customFormat="1" x14ac:dyDescent="0.25">
      <c r="A8" s="4" t="s">
        <v>7</v>
      </c>
      <c r="C8" s="3">
        <f>SUM(C3:C7)</f>
        <v>711874302</v>
      </c>
      <c r="D8" s="3">
        <f>SUM(D3:D7)</f>
        <v>774533961</v>
      </c>
      <c r="E8" s="3">
        <f t="shared" ref="C8:H8" si="9">SUM(E3:E7)</f>
        <v>754208607</v>
      </c>
      <c r="F8" s="3">
        <f>SUM(F3:F7)</f>
        <v>851386950</v>
      </c>
      <c r="G8" s="3">
        <f t="shared" si="9"/>
        <v>900992533</v>
      </c>
      <c r="H8" s="3">
        <f>SUM(H3:H7)</f>
        <v>904004342</v>
      </c>
      <c r="I8" s="3">
        <f t="shared" ref="I8:J8" si="10">SUM(I3:I7)</f>
        <v>1019761034</v>
      </c>
      <c r="J8" s="3">
        <f t="shared" si="10"/>
        <v>1060297986</v>
      </c>
      <c r="K8" s="3">
        <f>SUM(K3:K7)</f>
        <v>902577400</v>
      </c>
      <c r="L8" s="3">
        <f t="shared" ref="L8:M8" si="11">SUM(L3:L7)</f>
        <v>1034170008</v>
      </c>
      <c r="M8" s="3">
        <f t="shared" si="11"/>
        <v>1095904549</v>
      </c>
      <c r="N8" s="5">
        <f>(H8-K8)/H8</f>
        <v>1.5784680821809593E-3</v>
      </c>
      <c r="O8" s="5">
        <f>(I8-L8)/I8</f>
        <v>-1.4129755422680721E-2</v>
      </c>
      <c r="P8" s="5">
        <f>(J8-M8)/J8</f>
        <v>-3.3581656732487655E-2</v>
      </c>
      <c r="Q8" s="5">
        <f>AVERAGE(N8:P8)</f>
        <v>-1.5377648024329138E-2</v>
      </c>
      <c r="R8" s="3">
        <f>SUM(R3:R7)</f>
        <v>92219921</v>
      </c>
      <c r="S8" s="3">
        <f>SUM(S3:S7)</f>
        <v>108410402.41780001</v>
      </c>
      <c r="T8" s="3">
        <f t="shared" ref="S8:T8" si="12">SUM(T3:T7)</f>
        <v>113691561</v>
      </c>
      <c r="U8" s="3">
        <f>AVERAGE(R8:T8)</f>
        <v>104773961.4726</v>
      </c>
      <c r="V8" s="5">
        <f>(D8-C8)/C8</f>
        <v>8.802067840341847E-2</v>
      </c>
      <c r="W8" s="5">
        <f t="shared" ref="W8:Y8" si="13">(E8-D8)/D8</f>
        <v>-2.6242043633255226E-2</v>
      </c>
      <c r="X8" s="5">
        <f>(F8-E8)/E8</f>
        <v>0.1288480960016411</v>
      </c>
      <c r="Y8" s="5">
        <f t="shared" si="13"/>
        <v>5.826443898394261E-2</v>
      </c>
      <c r="Z8" s="57">
        <f>AVERAGE(V8:Y8)</f>
        <v>6.2222792438936733E-2</v>
      </c>
    </row>
    <row r="9" spans="1:26" x14ac:dyDescent="0.25">
      <c r="Q9" s="15"/>
    </row>
  </sheetData>
  <mergeCells count="7">
    <mergeCell ref="V1:Z1"/>
    <mergeCell ref="A1:A2"/>
    <mergeCell ref="H1:J1"/>
    <mergeCell ref="K1:M1"/>
    <mergeCell ref="R1:T1"/>
    <mergeCell ref="N1:P1"/>
    <mergeCell ref="C1:G1"/>
  </mergeCells>
  <phoneticPr fontId="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1C8E-6784-4D6D-BE2A-F939DC7B6B89}">
  <dimension ref="B1:M32"/>
  <sheetViews>
    <sheetView showGridLines="0" tabSelected="1" topLeftCell="A7" workbookViewId="0">
      <selection activeCell="C12" sqref="C12"/>
    </sheetView>
  </sheetViews>
  <sheetFormatPr defaultRowHeight="15" x14ac:dyDescent="0.25"/>
  <cols>
    <col min="2" max="2" width="40.7109375" customWidth="1"/>
    <col min="3" max="3" width="22.7109375" customWidth="1"/>
    <col min="4" max="4" width="12.7109375" customWidth="1"/>
    <col min="6" max="6" width="56.140625" customWidth="1"/>
    <col min="7" max="10" width="22.7109375" style="35" customWidth="1"/>
    <col min="11" max="11" width="16" customWidth="1"/>
    <col min="12" max="12" width="22.7109375" customWidth="1"/>
    <col min="13" max="13" width="24.140625" customWidth="1"/>
  </cols>
  <sheetData>
    <row r="1" spans="2:13" ht="15.75" thickBot="1" x14ac:dyDescent="0.3"/>
    <row r="2" spans="2:13" ht="19.5" thickBot="1" x14ac:dyDescent="0.35">
      <c r="B2" s="71" t="s">
        <v>40</v>
      </c>
      <c r="C2" s="72"/>
      <c r="D2" s="6"/>
      <c r="F2" s="74" t="s">
        <v>41</v>
      </c>
      <c r="G2" s="75"/>
      <c r="H2" s="75"/>
      <c r="I2" s="75"/>
      <c r="J2" s="75"/>
      <c r="K2" s="75"/>
      <c r="L2" s="75"/>
      <c r="M2" s="76"/>
    </row>
    <row r="3" spans="2:13" ht="18.75" customHeight="1" x14ac:dyDescent="0.25">
      <c r="B3" s="17" t="s">
        <v>9</v>
      </c>
      <c r="C3" s="13"/>
      <c r="D3" s="8"/>
      <c r="F3" s="34" t="s">
        <v>18</v>
      </c>
      <c r="G3" s="36" t="s">
        <v>21</v>
      </c>
      <c r="H3" s="36" t="s">
        <v>22</v>
      </c>
      <c r="I3" s="78" t="s">
        <v>45</v>
      </c>
      <c r="J3" s="78" t="s">
        <v>46</v>
      </c>
      <c r="K3" s="43" t="s">
        <v>32</v>
      </c>
      <c r="L3" s="43" t="s">
        <v>24</v>
      </c>
      <c r="M3" s="44" t="s">
        <v>25</v>
      </c>
    </row>
    <row r="4" spans="2:13" x14ac:dyDescent="0.25">
      <c r="B4" s="7" t="str">
        <f>Data!A3</f>
        <v>St. Charles - Bend</v>
      </c>
      <c r="C4" s="21">
        <f>Data!U3</f>
        <v>92512323.989133343</v>
      </c>
      <c r="D4" s="20"/>
      <c r="F4" s="7" t="str">
        <f>Data!A3</f>
        <v>St. Charles - Bend</v>
      </c>
      <c r="G4" s="37">
        <f>Data!V3</f>
        <v>8.1231940045129E-2</v>
      </c>
      <c r="H4" s="37">
        <f>Data!W3</f>
        <v>-2.3259648877192108E-2</v>
      </c>
      <c r="I4" s="37">
        <f>Data!X3</f>
        <v>0.1198957256642758</v>
      </c>
      <c r="J4" s="37">
        <f>Data!Y3</f>
        <v>9.5960987992158256E-2</v>
      </c>
      <c r="K4" s="37">
        <f>IF(Data!Z3 &lt; 0.1, Data!Z3, 0.1)</f>
        <v>6.8457251206092737E-2</v>
      </c>
      <c r="L4" s="45">
        <f>(C4+C24)</f>
        <v>100541095.41288334</v>
      </c>
      <c r="M4" s="46">
        <f>L4+(L4*K4)</f>
        <v>107423862.43809883</v>
      </c>
    </row>
    <row r="5" spans="2:13" x14ac:dyDescent="0.25">
      <c r="B5" s="7" t="str">
        <f>Data!A4</f>
        <v>St. Charles - Madras</v>
      </c>
      <c r="C5" s="21">
        <f>Data!U4</f>
        <v>4918652.7118000006</v>
      </c>
      <c r="D5" s="20"/>
      <c r="F5" s="7" t="str">
        <f>Data!A4</f>
        <v>St. Charles - Madras</v>
      </c>
      <c r="G5" s="37">
        <f>Data!V4</f>
        <v>0.17917714904620885</v>
      </c>
      <c r="H5" s="37">
        <f>Data!W4</f>
        <v>4.1487906941257258E-2</v>
      </c>
      <c r="I5" s="37">
        <f>Data!X4</f>
        <v>0.15268164244996449</v>
      </c>
      <c r="J5" s="37">
        <f>Data!Y4</f>
        <v>1.5880951213304847E-2</v>
      </c>
      <c r="K5" s="37">
        <f>IF(Data!Z4 &lt; 0.1, Data!Z4, 0.1)</f>
        <v>9.7306912412683869E-2</v>
      </c>
      <c r="L5" s="45">
        <f t="shared" ref="L5:L7" si="0">(C5+C25)</f>
        <v>5405213.429800001</v>
      </c>
      <c r="M5" s="46">
        <f t="shared" ref="M5:M7" si="1">L5+(L5*K5)</f>
        <v>5931178.059585412</v>
      </c>
    </row>
    <row r="6" spans="2:13" x14ac:dyDescent="0.25">
      <c r="B6" s="7" t="str">
        <f>Data!A5</f>
        <v>St. Charles - Prineville</v>
      </c>
      <c r="C6" s="21">
        <f>Data!U5</f>
        <v>2937185.7276000003</v>
      </c>
      <c r="D6" s="20"/>
      <c r="F6" s="7" t="str">
        <f>Data!A5</f>
        <v>St. Charles - Prineville</v>
      </c>
      <c r="G6" s="37">
        <f>Data!V5</f>
        <v>0.17676168630185754</v>
      </c>
      <c r="H6" s="37">
        <f>Data!W5</f>
        <v>-1.4884468231605316E-2</v>
      </c>
      <c r="I6" s="37">
        <f>Data!X5</f>
        <v>0.19306177912091196</v>
      </c>
      <c r="J6" s="37">
        <f>Data!Y5</f>
        <v>8.9885511163407664E-2</v>
      </c>
      <c r="K6" s="37">
        <f>IF(Data!Z5 &lt; 0.1, Data!Z5, 0.1)</f>
        <v>0.1</v>
      </c>
      <c r="L6" s="45">
        <f t="shared" si="0"/>
        <v>3515817.5751000005</v>
      </c>
      <c r="M6" s="46">
        <f t="shared" si="1"/>
        <v>3867399.3326100004</v>
      </c>
    </row>
    <row r="7" spans="2:13" x14ac:dyDescent="0.25">
      <c r="B7" s="7" t="str">
        <f>Data!A6</f>
        <v>St. Charles - Redmond</v>
      </c>
      <c r="C7" s="21">
        <f>Data!U6</f>
        <v>4405799.0440666666</v>
      </c>
      <c r="D7" s="20"/>
      <c r="F7" s="7" t="str">
        <f>Data!A6</f>
        <v>St. Charles - Redmond</v>
      </c>
      <c r="G7" s="37">
        <f>Data!V6</f>
        <v>6.1602894644847792E-2</v>
      </c>
      <c r="H7" s="37">
        <f>Data!W6</f>
        <v>-7.5502184027756492E-2</v>
      </c>
      <c r="I7" s="37">
        <f>Data!X6</f>
        <v>0.14582038032157305</v>
      </c>
      <c r="J7" s="37">
        <f>Data!Y6</f>
        <v>-0.17448680788848583</v>
      </c>
      <c r="K7" s="37">
        <f>IF(Data!Z6 &lt; 0.1, Data!Z6, 0.1)</f>
        <v>-1.0641429237455376E-2</v>
      </c>
      <c r="L7" s="45">
        <f t="shared" si="0"/>
        <v>5049876.9265666669</v>
      </c>
      <c r="M7" s="46">
        <f t="shared" si="1"/>
        <v>4996139.0185947493</v>
      </c>
    </row>
    <row r="8" spans="2:13" ht="15.75" thickBot="1" x14ac:dyDescent="0.3">
      <c r="B8" s="7"/>
      <c r="C8" s="21"/>
      <c r="D8" s="20"/>
      <c r="F8" s="41"/>
      <c r="G8" s="42"/>
      <c r="H8" s="42"/>
      <c r="I8" s="42"/>
      <c r="J8" s="42"/>
      <c r="K8" s="42"/>
      <c r="L8" s="47"/>
      <c r="M8" s="48"/>
    </row>
    <row r="9" spans="2:13" ht="16.5" thickBot="1" x14ac:dyDescent="0.3">
      <c r="B9" s="14" t="s">
        <v>13</v>
      </c>
      <c r="C9" s="29">
        <f>SUM(C4:C8)</f>
        <v>104773961.4726</v>
      </c>
      <c r="D9" s="18"/>
      <c r="F9" s="38" t="s">
        <v>41</v>
      </c>
      <c r="G9" s="60">
        <f>SUM(M4:M8)</f>
        <v>122218578.84888899</v>
      </c>
      <c r="H9" s="39"/>
      <c r="I9" s="39"/>
      <c r="J9" s="39"/>
      <c r="K9" s="15"/>
    </row>
    <row r="10" spans="2:13" ht="15.75" x14ac:dyDescent="0.25">
      <c r="B10" s="16" t="s">
        <v>10</v>
      </c>
      <c r="C10" s="58" t="s">
        <v>42</v>
      </c>
      <c r="D10" s="54" t="s">
        <v>27</v>
      </c>
      <c r="F10" s="59" t="s">
        <v>33</v>
      </c>
      <c r="G10" s="39"/>
      <c r="H10" s="40"/>
      <c r="I10" s="40"/>
      <c r="J10" s="40"/>
    </row>
    <row r="11" spans="2:13" x14ac:dyDescent="0.25">
      <c r="B11" s="7" t="str">
        <f>Data!A3</f>
        <v>St. Charles - Bend</v>
      </c>
      <c r="C11" s="21">
        <f>Data!G3*D11</f>
        <v>10705028.564999999</v>
      </c>
      <c r="D11" s="53">
        <f>IF(Data!B3="DRG",0.015,0.01)</f>
        <v>1.4999999999999999E-2</v>
      </c>
    </row>
    <row r="12" spans="2:13" x14ac:dyDescent="0.25">
      <c r="B12" s="7" t="str">
        <f>Data!A4</f>
        <v>St. Charles - Madras</v>
      </c>
      <c r="C12" s="21">
        <f>Data!G4*D12</f>
        <v>463391.16000000003</v>
      </c>
      <c r="D12" s="53">
        <f>IF(Data!B4="DRG",0.015,0.01)</f>
        <v>0.01</v>
      </c>
    </row>
    <row r="13" spans="2:13" x14ac:dyDescent="0.25">
      <c r="B13" s="7" t="str">
        <f>Data!A5</f>
        <v>St. Charles - Prineville</v>
      </c>
      <c r="C13" s="21">
        <f>Data!G5*D13</f>
        <v>551077.94999999995</v>
      </c>
      <c r="D13" s="53">
        <f>IF(Data!B5="DRG",0.015,0.01)</f>
        <v>0.01</v>
      </c>
    </row>
    <row r="14" spans="2:13" x14ac:dyDescent="0.25">
      <c r="B14" s="7" t="str">
        <f>Data!A6</f>
        <v>St. Charles - Redmond</v>
      </c>
      <c r="C14" s="21">
        <f>Data!G6*D14</f>
        <v>858770.51</v>
      </c>
      <c r="D14" s="53">
        <f>IF(Data!B6="DRG",0.015,0.01)</f>
        <v>0.01</v>
      </c>
    </row>
    <row r="15" spans="2:13" x14ac:dyDescent="0.25">
      <c r="B15" s="7"/>
      <c r="C15" s="21"/>
      <c r="D15" s="53"/>
    </row>
    <row r="16" spans="2:13" ht="15.75" x14ac:dyDescent="0.25">
      <c r="B16" s="7" t="s">
        <v>14</v>
      </c>
      <c r="C16" s="22">
        <f>SUM(C11:C15)</f>
        <v>12578268.184999999</v>
      </c>
      <c r="D16" s="9"/>
    </row>
    <row r="17" spans="2:7" ht="15" customHeight="1" x14ac:dyDescent="0.25">
      <c r="B17" s="16" t="s">
        <v>12</v>
      </c>
      <c r="C17" s="58" t="s">
        <v>30</v>
      </c>
      <c r="D17" s="25" t="s">
        <v>16</v>
      </c>
      <c r="F17" s="73"/>
      <c r="G17" s="73"/>
    </row>
    <row r="18" spans="2:7" x14ac:dyDescent="0.25">
      <c r="B18" s="7" t="str">
        <f>Data!A3</f>
        <v>St. Charles - Bend</v>
      </c>
      <c r="C18" s="23">
        <f>Data!Q3</f>
        <v>-3.2615888535190977E-2</v>
      </c>
      <c r="D18" s="26">
        <f>IF(C18&lt;-0.02,0.75,IF(C18&lt;0,0.8,IF(C18&lt;0.03,0.9,IF(C18&lt;0.06,1,1.05))))</f>
        <v>0.75</v>
      </c>
    </row>
    <row r="19" spans="2:7" x14ac:dyDescent="0.25">
      <c r="B19" s="7" t="str">
        <f>Data!A4</f>
        <v>St. Charles - Madras</v>
      </c>
      <c r="C19" s="23">
        <f>Data!Q4</f>
        <v>7.7345844874188607E-2</v>
      </c>
      <c r="D19" s="26">
        <f t="shared" ref="D19:D21" si="2">IF(C19&lt;-0.02,0.75,IF(C19&lt;0,0.8,IF(C19&lt;0.03,0.9,IF(C19&lt;0.06,1,1.05))))</f>
        <v>1.05</v>
      </c>
    </row>
    <row r="20" spans="2:7" x14ac:dyDescent="0.25">
      <c r="B20" s="7" t="str">
        <f>Data!A5</f>
        <v>St. Charles - Prineville</v>
      </c>
      <c r="C20" s="23">
        <f>Data!Q5</f>
        <v>0.1325151510636203</v>
      </c>
      <c r="D20" s="26">
        <f t="shared" si="2"/>
        <v>1.05</v>
      </c>
    </row>
    <row r="21" spans="2:7" x14ac:dyDescent="0.25">
      <c r="B21" s="7" t="str">
        <f>Data!A6</f>
        <v>St. Charles - Redmond</v>
      </c>
      <c r="C21" s="23">
        <f>Data!Q6</f>
        <v>-2.6938286144928447E-2</v>
      </c>
      <c r="D21" s="26">
        <f t="shared" si="2"/>
        <v>0.75</v>
      </c>
    </row>
    <row r="22" spans="2:7" x14ac:dyDescent="0.25">
      <c r="B22" s="7"/>
      <c r="C22" s="23"/>
      <c r="D22" s="26"/>
    </row>
    <row r="23" spans="2:7" ht="15.75" x14ac:dyDescent="0.25">
      <c r="B23" s="27" t="s">
        <v>17</v>
      </c>
      <c r="C23" s="24" t="s">
        <v>31</v>
      </c>
      <c r="D23" s="28"/>
    </row>
    <row r="24" spans="2:7" ht="15.75" x14ac:dyDescent="0.25">
      <c r="B24" s="7" t="str">
        <f>Data!A3</f>
        <v>St. Charles - Bend</v>
      </c>
      <c r="C24" s="22">
        <f>C11*D18</f>
        <v>8028771.4237500001</v>
      </c>
      <c r="D24" s="10"/>
    </row>
    <row r="25" spans="2:7" ht="15.75" x14ac:dyDescent="0.25">
      <c r="B25" s="7" t="str">
        <f>Data!A4</f>
        <v>St. Charles - Madras</v>
      </c>
      <c r="C25" s="22">
        <f t="shared" ref="C25:C27" si="3">C12*D19</f>
        <v>486560.71800000005</v>
      </c>
      <c r="D25" s="8"/>
    </row>
    <row r="26" spans="2:7" ht="15.75" x14ac:dyDescent="0.25">
      <c r="B26" s="7" t="str">
        <f>Data!A5</f>
        <v>St. Charles - Prineville</v>
      </c>
      <c r="C26" s="22">
        <f t="shared" si="3"/>
        <v>578631.84750000003</v>
      </c>
      <c r="D26" s="8"/>
    </row>
    <row r="27" spans="2:7" ht="15.75" x14ac:dyDescent="0.25">
      <c r="B27" s="7" t="str">
        <f>Data!A6</f>
        <v>St. Charles - Redmond</v>
      </c>
      <c r="C27" s="22">
        <f t="shared" si="3"/>
        <v>644077.88250000007</v>
      </c>
      <c r="D27" s="8"/>
    </row>
    <row r="28" spans="2:7" ht="15.75" x14ac:dyDescent="0.25">
      <c r="B28" s="7"/>
      <c r="C28" s="22"/>
      <c r="D28" s="8"/>
    </row>
    <row r="29" spans="2:7" ht="16.5" thickBot="1" x14ac:dyDescent="0.3">
      <c r="B29" s="30" t="s">
        <v>15</v>
      </c>
      <c r="C29" s="31">
        <f>SUM(C24:C28)</f>
        <v>9738041.8717500009</v>
      </c>
      <c r="D29" s="19"/>
    </row>
    <row r="30" spans="2:7" ht="16.5" thickBot="1" x14ac:dyDescent="0.3">
      <c r="B30" s="32" t="s">
        <v>40</v>
      </c>
      <c r="C30" s="33">
        <f>C9+C29</f>
        <v>114512003.34435</v>
      </c>
      <c r="D30" s="11"/>
    </row>
    <row r="32" spans="2:7" x14ac:dyDescent="0.25">
      <c r="B32" s="12"/>
    </row>
  </sheetData>
  <mergeCells count="3">
    <mergeCell ref="B2:C2"/>
    <mergeCell ref="F17:G17"/>
    <mergeCell ref="F2:M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142F0E1969F140B56534D9CB82977F" ma:contentTypeVersion="18" ma:contentTypeDescription="Create a new document." ma:contentTypeScope="" ma:versionID="083e64cb58ce126d0dbc1b79c5549a2d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10bab1ba-c75a-4166-8cdc-bbc3bb77138e" targetNamespace="http://schemas.microsoft.com/office/2006/metadata/properties" ma:root="true" ma:fieldsID="e0f128ad5945373115a2e749e9849f9d" ns1:_="" ns2:_="" ns3:_="">
    <xsd:import namespace="http://schemas.microsoft.com/sharepoint/v3"/>
    <xsd:import namespace="59da1016-2a1b-4f8a-9768-d7a4932f6f16"/>
    <xsd:import namespace="10bab1ba-c75a-4166-8cdc-bbc3bb77138e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Hospital" minOccurs="0"/>
                <xsd:element ref="ns3:DocumentTyp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ab1ba-c75a-4166-8cdc-bbc3bb77138e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  <xsd:element name="Hospital" ma:index="16" nillable="true" ma:displayName="Hospital" ma:format="Dropdown" ma:internalName="Hospital">
      <xsd:simpleType>
        <xsd:restriction base="dms:Choice">
          <xsd:enumeration value="Adventist Health Portland"/>
          <xsd:enumeration value="Adventist Health Tillamook"/>
          <xsd:enumeration value="Asante Ashland Community Hospital"/>
          <xsd:enumeration value="Asante Rogue Regional Medical Center"/>
          <xsd:enumeration value="Asante Three Rivers Medical Center"/>
          <xsd:enumeration value="Bay Area Hospital"/>
          <xsd:enumeration value="Blue Mountain Hospital"/>
          <xsd:enumeration value="Columbia Memorial Hospital"/>
          <xsd:enumeration value="Coquille Valley Hospital"/>
          <xsd:enumeration value="Curry General Hospital"/>
          <xsd:enumeration value="Good Samaritan Regional Medical Center"/>
          <xsd:enumeration value="Good Shepherd Medical Center"/>
          <xsd:enumeration value="Grande Ronde Hospital"/>
          <xsd:enumeration value="Harney District Hospital"/>
          <xsd:enumeration value="Hillsboro Medical Center"/>
          <xsd:enumeration value="Kaiser Sunnyside Medical Center"/>
          <xsd:enumeration value="Kaiser Westside Medical Center"/>
          <xsd:enumeration value="Lake District Hospital"/>
          <xsd:enumeration value="Legacy Emanuel Medical Center"/>
          <xsd:enumeration value="Legacy Good Samaritan Medical Center"/>
          <xsd:enumeration value="Legacy Meridian Park Medical Center"/>
          <xsd:enumeration value="Legacy Mount Hood Medical Center"/>
          <xsd:enumeration value="Legacy Silverton Medical Center"/>
          <xsd:enumeration value="Lower Umpqua Hospital"/>
          <xsd:enumeration value="McKenzie-Willamette Medical Center"/>
          <xsd:enumeration value="Mercy Medical Center"/>
          <xsd:enumeration value="Mid-Columbia Medical Center"/>
          <xsd:enumeration value="OHSU Hospital"/>
          <xsd:enumeration value="PeaceHealth Cottage Grove Community Medical Center"/>
          <xsd:enumeration value="PeaceHealth Peace Harbor Medical Center"/>
          <xsd:enumeration value="PeaceHealth Sacred Heart Medical Center at RiverBend"/>
          <xsd:enumeration value="PeaceHealth Sacred Heart Medical Center University District"/>
          <xsd:enumeration value="Pioneer Memorial Hospital (H)"/>
          <xsd:enumeration value="Providence Hood River Memorial Hospital"/>
          <xsd:enumeration value="Providence Medford Medical Center"/>
          <xsd:enumeration value="Providence Milwaukie Hospital"/>
          <xsd:enumeration value="Providence Newberg Medical Center"/>
          <xsd:enumeration value="Providence Portland Medical Center"/>
          <xsd:enumeration value="Providence Seaside Hospital"/>
          <xsd:enumeration value="Providence St Vincent Medical Ctr"/>
          <xsd:enumeration value="Providence Willamette Falls Medical Ctr"/>
          <xsd:enumeration value="Saint Alphonsus Medical Center - Baker City"/>
          <xsd:enumeration value="Saint Alphonsus Medical Center - Ontario"/>
          <xsd:enumeration value="Salem Health"/>
          <xsd:enumeration value="Salem Health West Valley"/>
          <xsd:enumeration value="Samaritan Albany General Hospital"/>
          <xsd:enumeration value="Samaritan Lebanon Community Hospital"/>
          <xsd:enumeration value="Samaritan North Lincoln Hospital"/>
          <xsd:enumeration value="Samaritan Pacific Communities Hospital"/>
          <xsd:enumeration value="Santiam Memorial Hospital"/>
          <xsd:enumeration value="Shriners Hospital for Children"/>
          <xsd:enumeration value="Sky Lakes Medical Center"/>
          <xsd:enumeration value="Southern Coos Hospital &amp; Health Center"/>
          <xsd:enumeration value="St. Anthony Hospital"/>
          <xsd:enumeration value="St. Charles Medical Center - Bend"/>
          <xsd:enumeration value="St. Charles Medical Center - Madras"/>
          <xsd:enumeration value="St. Charles Medical Center - Prineville"/>
          <xsd:enumeration value="St. Charles Medical Center - Redmond"/>
          <xsd:enumeration value="Wallowa Memorial Hospital"/>
          <xsd:enumeration value="Willamette Valley Medical Center"/>
        </xsd:restriction>
      </xsd:simpleType>
    </xsd:element>
    <xsd:element name="DocumentType" ma:index="17" nillable="true" ma:displayName="Document Type" ma:format="Dropdown" ma:internalName="DocumentType">
      <xsd:simpleType>
        <xsd:restriction base="dms:Choice">
          <xsd:enumeration value="CBR-1 Form"/>
          <xsd:enumeration value="CBR-3 Form"/>
          <xsd:enumeration value="Notification of Minimum Spending Floor"/>
          <xsd:enumeration value="FR-3 Form"/>
          <xsd:enumeration value="Audited Financial Statement"/>
          <xsd:enumeration value="CHNA-CHIP"/>
          <xsd:enumeration value="CRP-1 Form"/>
          <xsd:enumeration value="Public Comment"/>
          <xsd:enumeration value="HFCR Form"/>
          <xsd:enumeration value="Capital Expenditures"/>
          <xsd:enumeration value="MSF Calculation"/>
          <xsd:enumeration value="Financial Assistance Policy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IASubtopic xmlns="59da1016-2a1b-4f8a-9768-d7a4932f6f16" xsi:nil="true"/>
    <URL xmlns="http://schemas.microsoft.com/sharepoint/v3">
      <Url>https://www.oregon.gov/oha/HPA/ANALYTICS/HospitalDocuments/FY24-25%20MSF%20Calculation%20St.%20Charles%20Med%20Ctr%20Redmond.xlsx</Url>
      <Description>FY24-25 MSF Calculation St. Charles Med Ctr Redmond.xlsx</Description>
    </URL>
    <Meta_x0020_Keywords xmlns="10bab1ba-c75a-4166-8cdc-bbc3bb77138e" xsi:nil="true"/>
    <Meta_x0020_Description xmlns="10bab1ba-c75a-4166-8cdc-bbc3bb77138e" xsi:nil="true"/>
    <Hospital xmlns="10bab1ba-c75a-4166-8cdc-bbc3bb77138e">St. Charles Medical Center - Redmond</Hospital>
    <DocumentType xmlns="10bab1ba-c75a-4166-8cdc-bbc3bb77138e">MSF Calculation</DocumentType>
  </documentManagement>
</p:properties>
</file>

<file path=customXml/itemProps1.xml><?xml version="1.0" encoding="utf-8"?>
<ds:datastoreItem xmlns:ds="http://schemas.openxmlformats.org/officeDocument/2006/customXml" ds:itemID="{1CDA03F5-938B-4913-BB38-27AD377896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57FB08-D39B-4155-A7BE-FA5EFC14B7EF}"/>
</file>

<file path=customXml/itemProps3.xml><?xml version="1.0" encoding="utf-8"?>
<ds:datastoreItem xmlns:ds="http://schemas.openxmlformats.org/officeDocument/2006/customXml" ds:itemID="{21DD25CA-D8B8-4855-810D-58202E254A2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FY24-25 MSF Calculation St. Charles Med Ctr Redmond.xlsx</dc:title>
  <dc:creator>Chris Holland</dc:creator>
  <cp:lastModifiedBy>Higgins Rachel  Jeanette</cp:lastModifiedBy>
  <dcterms:created xsi:type="dcterms:W3CDTF">2021-01-08T22:48:27Z</dcterms:created>
  <dcterms:modified xsi:type="dcterms:W3CDTF">2023-09-14T22:04:05Z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0x0101005E142F0E1969F140B56534D9CB82977F</vt:lpwstr>
  </property>
  <property fmtid="{D5CDD505-2E9C-101B-9397-08002B2CF9AE}" pid="3" name="WorkflowChangePath">
    <vt:lpwstr>cc355e29-d0b2-4625-b17b-e81e368dee1c,3;</vt:lpwstr>
  </property>
</Properties>
</file>