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5\Adventist Health Portland\"/>
    </mc:Choice>
  </mc:AlternateContent>
  <xr:revisionPtr revIDLastSave="0" documentId="13_ncr:1_{79D29325-0AFF-4E66-BC50-8A8AD648FF92}" xr6:coauthVersionLast="47" xr6:coauthVersionMax="47" xr10:uidLastSave="{00000000-0000-0000-0000-000000000000}"/>
  <bookViews>
    <workbookView xWindow="285" yWindow="150" windowWidth="28410" windowHeight="1525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" i="1" l="1"/>
  <c r="U3" i="1"/>
  <c r="D4" i="2" s="1"/>
  <c r="W3" i="1"/>
  <c r="V3" i="1"/>
  <c r="C5" i="1" l="1"/>
  <c r="D5" i="1" l="1"/>
  <c r="F5" i="1"/>
  <c r="G5" i="1"/>
  <c r="R5" i="1" l="1"/>
  <c r="D6" i="2" l="1"/>
  <c r="Y3" i="1" l="1"/>
  <c r="X3" i="1"/>
  <c r="Z3" i="1" s="1"/>
  <c r="D12" i="2"/>
  <c r="C12" i="2" s="1"/>
  <c r="K4" i="2" l="1"/>
  <c r="H4" i="2"/>
  <c r="I4" i="2"/>
  <c r="J4" i="2"/>
  <c r="G4" i="2"/>
  <c r="F4" i="2"/>
  <c r="B15" i="2"/>
  <c r="B12" i="2"/>
  <c r="B8" i="2"/>
  <c r="B4" i="2"/>
  <c r="C8" i="2" l="1"/>
  <c r="D8" i="2" s="1"/>
  <c r="D15" i="2" s="1"/>
  <c r="D17" i="2" s="1"/>
  <c r="D18" i="2" s="1"/>
  <c r="D10" i="2" l="1"/>
  <c r="L4" i="2"/>
  <c r="M4" i="2" s="1"/>
  <c r="G6" i="2" s="1"/>
  <c r="S5" i="1"/>
  <c r="T5" i="1"/>
  <c r="U5" i="1" l="1"/>
  <c r="K5" i="1"/>
  <c r="L5" i="1"/>
  <c r="M5" i="1"/>
  <c r="H5" i="1"/>
  <c r="I5" i="1"/>
  <c r="J5" i="1"/>
  <c r="E5" i="1"/>
  <c r="V5" i="1"/>
  <c r="N5" i="1" l="1"/>
  <c r="P5" i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<sst xmlns="http://schemas.openxmlformats.org/spreadsheetml/2006/main" count="61" uniqueCount="44">
  <si>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</si>
  <si>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</si>
  <si>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</si>
  <si>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</si>
  <si>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</si>
  <si>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</si>
  <si>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</si>
  <si>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</si>
  <si>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</si>
  <si>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</si>
  <si>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</si>
  <si>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</si>
  <si>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</si>
  <si>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</si>
  <si>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</si>
  <si>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</si>
  <si>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</si>
  <si>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</si>
  <si>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</si>
  <si>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</si>
  <si>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</si>
  <si>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</si>
  <si>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</si>
  <si>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</si>
  <si>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</si>
  <si>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</si>
  <si>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</si>
  <si>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</si>
  <si>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</si>
  <si>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</si>
  <si>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</si>
  <si>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</si>
  <si>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</si>
  <si>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</si>
  <si>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</si>
  <si>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</si>
  <si>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</si>
  <si>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</si>
  <si>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</si>
  <si>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</si>
  <si>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</si>
  <si>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</si>
  <si>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DRG</t>
  </si>
  <si>
    <t>Adventist Health Portland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</si>
</sst>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64" fontId="7" fillId="0" borderId="9" xfId="0" applyNumberFormat="1" applyFont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Fill="1" applyAlignment="1">
      <alignment horizontal="right" vertical="center"/>
    </xf>
    <xf numFmtId="164" fontId="7" fillId="0" borderId="0" xfId="2" applyNumberFormat="1" applyFont="1" applyFill="1" applyAlignment="1">
      <alignment horizontal="righ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1098988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4"/>
  <sheetViews>
    <sheetView tabSelected="1" zoomScale="90" zoomScaleNormal="90" workbookViewId="0">
      <selection sqref="A1:A2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68" t="s">
        <v>0</v>
      </c>
      <c r="B1" s="72" t="s">
        <v>17</v>
      </c>
      <c r="C1" s="70" t="s">
        <v>1</v>
      </c>
      <c r="D1" s="71"/>
      <c r="E1" s="71"/>
      <c r="F1" s="71"/>
      <c r="G1" s="72"/>
      <c r="H1" s="68" t="s">
        <v>41</v>
      </c>
      <c r="I1" s="68"/>
      <c r="J1" s="68"/>
      <c r="K1" s="68" t="s">
        <v>2</v>
      </c>
      <c r="L1" s="68"/>
      <c r="M1" s="68"/>
      <c r="N1" s="70" t="s">
        <v>7</v>
      </c>
      <c r="O1" s="71"/>
      <c r="P1" s="71"/>
      <c r="Q1" s="72"/>
      <c r="R1" s="70" t="s">
        <v>5</v>
      </c>
      <c r="S1" s="71"/>
      <c r="T1" s="71"/>
      <c r="U1" s="72"/>
      <c r="V1" s="68" t="s">
        <v>13</v>
      </c>
      <c r="W1" s="68"/>
      <c r="X1" s="68"/>
      <c r="Y1" s="68"/>
      <c r="Z1" s="68"/>
    </row>
    <row r="2" spans="1:26" s="52" customFormat="1" ht="21.6" customHeight="1" x14ac:dyDescent="0.3">
      <c r="A2" s="69"/>
      <c r="B2" s="73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59" customFormat="1" ht="15.75" x14ac:dyDescent="0.3">
      <c r="A3" s="57" t="s">
        <v>43</v>
      </c>
      <c r="B3" s="58" t="s">
        <v>42</v>
      </c>
      <c r="C3" s="54">
        <v>296742072</v>
      </c>
      <c r="D3" s="54">
        <v>331088920</v>
      </c>
      <c r="E3" s="54">
        <v>339086938</v>
      </c>
      <c r="F3" s="54">
        <v>370523518</v>
      </c>
      <c r="G3" s="54">
        <v>414118444.56</v>
      </c>
      <c r="H3" s="82">
        <v>364285600</v>
      </c>
      <c r="I3" s="83">
        <v>405647459</v>
      </c>
      <c r="J3" s="54">
        <v>454942672.56</v>
      </c>
      <c r="K3" s="49">
        <v>381135505</v>
      </c>
      <c r="L3" s="49">
        <v>408313611</v>
      </c>
      <c r="M3" s="49">
        <v>468426793</v>
      </c>
      <c r="N3" s="50">
        <v>-4.6254655687735118E-2</v>
      </c>
      <c r="O3" s="50">
        <v>-6.5725840032933597E-3</v>
      </c>
      <c r="P3" s="50">
        <v>-2.9639163906352298E-2</v>
      </c>
      <c r="Q3" s="50">
        <f t="shared" ref="Q3" si="0">AVERAGE(N3:P3)</f>
        <v>-2.7488801199126927E-2</v>
      </c>
      <c r="R3" s="49">
        <v>22967488.662583396</v>
      </c>
      <c r="S3" s="49">
        <v>22588665.698369771</v>
      </c>
      <c r="T3" s="54">
        <v>28233535.925759129</v>
      </c>
      <c r="U3" s="49">
        <f>AVERAGE(R3:T3)</f>
        <v>24596563.428904098</v>
      </c>
      <c r="V3" s="50">
        <f>(D3-C3)/C3</f>
        <v>0.11574647224273611</v>
      </c>
      <c r="W3" s="50">
        <f>(E3-D3)/D3</f>
        <v>2.4156706905202385E-2</v>
      </c>
      <c r="X3" s="50">
        <f>(F3-E3)/E3</f>
        <v>9.2709498588825032E-2</v>
      </c>
      <c r="Y3" s="50">
        <f>(G3-F3)/F3</f>
        <v>0.1176576504382645</v>
      </c>
      <c r="Z3" s="51">
        <f>AVERAGE(V3:Y3)</f>
        <v>8.7567582043757003E-2</v>
      </c>
    </row>
    <row r="4" spans="1:26" s="15" customFormat="1" ht="15.75" x14ac:dyDescent="0.3">
      <c r="A4" s="60"/>
      <c r="B4" s="21"/>
      <c r="C4" s="54"/>
      <c r="D4" s="54"/>
      <c r="E4" s="54"/>
      <c r="F4" s="54"/>
      <c r="G4" s="54"/>
      <c r="H4" s="54"/>
      <c r="I4" s="54"/>
      <c r="J4" s="54"/>
      <c r="K4" s="61"/>
      <c r="L4" s="61"/>
      <c r="M4" s="61"/>
      <c r="N4" s="53"/>
      <c r="O4" s="53"/>
      <c r="P4" s="53"/>
      <c r="Q4" s="53"/>
      <c r="R4" s="54"/>
      <c r="S4" s="54"/>
      <c r="T4" s="54"/>
      <c r="U4" s="54"/>
      <c r="V4" s="53"/>
      <c r="W4" s="53"/>
      <c r="X4" s="53"/>
      <c r="Y4" s="53"/>
      <c r="Z4" s="55"/>
    </row>
    <row r="5" spans="1:26" s="66" customFormat="1" ht="15.75" x14ac:dyDescent="0.3">
      <c r="A5" s="62" t="s">
        <v>4</v>
      </c>
      <c r="B5" s="63"/>
      <c r="C5" s="56">
        <f t="shared" ref="C5:M5" si="1">SUM(C3:C3)</f>
        <v>296742072</v>
      </c>
      <c r="D5" s="56">
        <f t="shared" si="1"/>
        <v>331088920</v>
      </c>
      <c r="E5" s="56">
        <f t="shared" si="1"/>
        <v>339086938</v>
      </c>
      <c r="F5" s="56">
        <f t="shared" si="1"/>
        <v>370523518</v>
      </c>
      <c r="G5" s="56">
        <f t="shared" si="1"/>
        <v>414118444.56</v>
      </c>
      <c r="H5" s="56">
        <f t="shared" si="1"/>
        <v>364285600</v>
      </c>
      <c r="I5" s="56">
        <f t="shared" si="1"/>
        <v>405647459</v>
      </c>
      <c r="J5" s="56">
        <f t="shared" si="1"/>
        <v>454942672.56</v>
      </c>
      <c r="K5" s="56">
        <f t="shared" si="1"/>
        <v>381135505</v>
      </c>
      <c r="L5" s="56">
        <f t="shared" si="1"/>
        <v>408313611</v>
      </c>
      <c r="M5" s="56">
        <f t="shared" si="1"/>
        <v>468426793</v>
      </c>
      <c r="N5" s="64">
        <f>(H5-K5)/H5</f>
        <v>-4.6254655687735118E-2</v>
      </c>
      <c r="O5" s="64">
        <f>(I5-L5)/I5</f>
        <v>-6.5725840032933623E-3</v>
      </c>
      <c r="P5" s="64">
        <f>(J5-M5)/J5</f>
        <v>-2.9639163906352725E-2</v>
      </c>
      <c r="Q5" s="64">
        <f>AVERAGE(N5:P5)</f>
        <v>-2.7488801199127069E-2</v>
      </c>
      <c r="R5" s="56">
        <f>SUM(R3:R3)</f>
        <v>22967488.662583396</v>
      </c>
      <c r="S5" s="56">
        <f>SUM(S3:S3)</f>
        <v>22588665.698369771</v>
      </c>
      <c r="T5" s="56">
        <f>SUM(T3:T3)</f>
        <v>28233535.925759129</v>
      </c>
      <c r="U5" s="56">
        <f>AVERAGE(R5:T5)</f>
        <v>24596563.428904098</v>
      </c>
      <c r="V5" s="64">
        <f>(D5-C5)/C5</f>
        <v>0.11574647224273611</v>
      </c>
      <c r="W5" s="64">
        <f t="shared" ref="W5" si="2">(E5-D5)/D5</f>
        <v>2.4156706905202385E-2</v>
      </c>
      <c r="X5" s="64">
        <f t="shared" ref="X5" si="3">(F5-E5)/E5</f>
        <v>9.2709498588825032E-2</v>
      </c>
      <c r="Y5" s="64">
        <f t="shared" ref="Y5" si="4">(G5-F5)/F5</f>
        <v>0.1176576504382645</v>
      </c>
      <c r="Z5" s="65">
        <f>AVERAGE(V5:Y5)</f>
        <v>8.7567582043757003E-2</v>
      </c>
    </row>
    <row r="6" spans="1:26" s="47" customFormat="1" ht="15" x14ac:dyDescent="0.25">
      <c r="Q6" s="48"/>
    </row>
    <row r="7" spans="1:26" s="6" customFormat="1" ht="14.45" x14ac:dyDescent="0.35"/>
    <row r="8" spans="1:26" s="6" customFormat="1" ht="14.45" x14ac:dyDescent="0.35"/>
    <row r="9" spans="1:26" s="6" customFormat="1" ht="15.6" x14ac:dyDescent="0.35">
      <c r="C9" s="8"/>
      <c r="D9" s="8"/>
      <c r="E9" s="8"/>
      <c r="F9" s="8"/>
      <c r="G9" s="8"/>
    </row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4" t="s">
        <v>29</v>
      </c>
      <c r="C2" s="77"/>
      <c r="D2" s="78"/>
      <c r="F2" s="74" t="s">
        <v>30</v>
      </c>
      <c r="G2" s="75"/>
      <c r="H2" s="75"/>
      <c r="I2" s="75"/>
      <c r="J2" s="75"/>
      <c r="K2" s="75"/>
      <c r="L2" s="75"/>
      <c r="M2" s="76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">
      <c r="B4" s="14" t="str">
        <f>Data!A3</f>
        <v>Adventist Health Portland Medical Center</v>
      </c>
      <c r="C4" s="15"/>
      <c r="D4" s="25">
        <f>Data!U3</f>
        <v>24596563.428904098</v>
      </c>
      <c r="F4" s="10" t="str">
        <f>Data!A3</f>
        <v>Adventist Health Portland Medical Center</v>
      </c>
      <c r="G4" s="34">
        <f>Data!V3</f>
        <v>0.11574647224273611</v>
      </c>
      <c r="H4" s="34">
        <f>Data!W3</f>
        <v>2.4156706905202385E-2</v>
      </c>
      <c r="I4" s="34">
        <f>Data!X3</f>
        <v>9.2709498588825032E-2</v>
      </c>
      <c r="J4" s="34">
        <f>Data!Y3</f>
        <v>0.1176576504382645</v>
      </c>
      <c r="K4" s="36">
        <f>IF(Data!Z3&lt;0.1,Data!Z3,IF(Data!Z3&gt;0.1,0.1,IF(Data!Z3&gt;-0.1,Data!Z3,IF(Data!Z3&lt;-0.1,-0.1,Data!Z3))))</f>
        <v>8.7567582043757003E-2</v>
      </c>
      <c r="L4" s="32">
        <f>(D4+D15)</f>
        <v>29255395.930204097</v>
      </c>
      <c r="M4" s="67">
        <f>L4+(L4*K4)</f>
        <v>31817220.213544838</v>
      </c>
    </row>
    <row r="5" spans="2:13" ht="16.5" customHeight="1" thickBot="1" x14ac:dyDescent="0.4">
      <c r="B5" s="14"/>
      <c r="C5" s="15"/>
      <c r="D5" s="25"/>
      <c r="F5" s="13"/>
      <c r="G5" s="35"/>
      <c r="H5" s="35"/>
      <c r="I5" s="35"/>
      <c r="J5" s="35"/>
      <c r="K5" s="37"/>
      <c r="L5" s="33"/>
      <c r="M5" s="44"/>
    </row>
    <row r="6" spans="2:13" ht="16.5" customHeight="1" thickBot="1" x14ac:dyDescent="0.35">
      <c r="B6" s="79" t="s">
        <v>28</v>
      </c>
      <c r="C6" s="80"/>
      <c r="D6" s="26">
        <f>SUM(D4:D5)</f>
        <v>24596563.428904098</v>
      </c>
      <c r="F6" s="40" t="s">
        <v>25</v>
      </c>
      <c r="G6" s="39">
        <f>SUM(M4:M5)</f>
        <v>31817220.213544838</v>
      </c>
      <c r="H6"/>
      <c r="I6"/>
      <c r="J6"/>
      <c r="K6" s="46" t="s">
        <v>36</v>
      </c>
      <c r="L6" s="46"/>
      <c r="M6" s="46"/>
    </row>
    <row r="7" spans="2:13" ht="16.5" customHeight="1" x14ac:dyDescent="0.3">
      <c r="B7" s="17" t="s">
        <v>6</v>
      </c>
      <c r="C7" s="28" t="s">
        <v>32</v>
      </c>
      <c r="D7" s="18" t="s">
        <v>38</v>
      </c>
      <c r="F7" s="45"/>
      <c r="G7" s="3"/>
      <c r="H7" s="4"/>
      <c r="I7" s="4"/>
      <c r="J7" s="4"/>
    </row>
    <row r="8" spans="2:13" ht="16.5" customHeight="1" x14ac:dyDescent="0.3">
      <c r="B8" s="22" t="str">
        <f>Data!A3</f>
        <v>Adventist Health Portland Medical Center</v>
      </c>
      <c r="C8" s="30">
        <f>IF(Data!B3="DRG",0.015,0.01)</f>
        <v>1.4999999999999999E-2</v>
      </c>
      <c r="D8" s="25">
        <f>Data!G3*C8</f>
        <v>6211776.6683999998</v>
      </c>
      <c r="H8" s="4"/>
      <c r="I8" s="4"/>
      <c r="J8"/>
    </row>
    <row r="9" spans="2:13" ht="16.5" customHeight="1" x14ac:dyDescent="0.3">
      <c r="B9" s="22"/>
      <c r="C9" s="30"/>
      <c r="D9" s="25"/>
      <c r="J9"/>
    </row>
    <row r="10" spans="2:13" ht="16.5" customHeight="1" thickBot="1" x14ac:dyDescent="0.35">
      <c r="B10" s="79" t="s">
        <v>9</v>
      </c>
      <c r="C10" s="80"/>
      <c r="D10" s="26">
        <f>SUM(D8:D9)</f>
        <v>6211776.6683999998</v>
      </c>
      <c r="I10"/>
      <c r="J10"/>
    </row>
    <row r="11" spans="2:13" ht="16.5" customHeight="1" x14ac:dyDescent="0.3">
      <c r="B11" s="23" t="s">
        <v>8</v>
      </c>
      <c r="C11" s="19" t="s">
        <v>11</v>
      </c>
      <c r="D11" s="20" t="s">
        <v>39</v>
      </c>
    </row>
    <row r="12" spans="2:13" ht="16.5" customHeight="1" x14ac:dyDescent="0.3">
      <c r="B12" s="22" t="str">
        <f>Data!A3</f>
        <v>Adventist Health Portland Medical Center</v>
      </c>
      <c r="C12" s="29">
        <f>IF(D12&lt;-0.02,0.75,IF(D12&lt;0,0.8,IF(D12&lt;0.03,0.9,IF(D12&lt;0.06,1,1.05))))</f>
        <v>0.75</v>
      </c>
      <c r="D12" s="27">
        <f>Data!Q3</f>
        <v>-2.7488801199126927E-2</v>
      </c>
      <c r="F12" s="4"/>
      <c r="G12" s="4"/>
      <c r="I12"/>
      <c r="J12"/>
    </row>
    <row r="13" spans="2:13" ht="16.5" customHeight="1" thickBot="1" x14ac:dyDescent="0.35">
      <c r="B13" s="22"/>
      <c r="C13" s="29"/>
      <c r="D13" s="27"/>
      <c r="F13" s="4"/>
      <c r="G13" s="4"/>
      <c r="I13"/>
      <c r="J13"/>
    </row>
    <row r="14" spans="2:13" ht="16.5" customHeight="1" x14ac:dyDescent="0.3">
      <c r="B14" s="17" t="s">
        <v>12</v>
      </c>
      <c r="C14" s="24"/>
      <c r="D14" s="31" t="s">
        <v>35</v>
      </c>
    </row>
    <row r="15" spans="2:13" ht="16.5" customHeight="1" x14ac:dyDescent="0.3">
      <c r="B15" s="22" t="str">
        <f>Data!A3</f>
        <v>Adventist Health Portland Medical Center</v>
      </c>
      <c r="C15" s="21"/>
      <c r="D15" s="25">
        <f>D8*C12</f>
        <v>4658832.5012999997</v>
      </c>
      <c r="F15" s="81"/>
      <c r="G15" s="81"/>
    </row>
    <row r="16" spans="2:13" ht="16.5" customHeight="1" x14ac:dyDescent="0.3">
      <c r="B16" s="22"/>
      <c r="C16" s="21"/>
      <c r="D16" s="25"/>
      <c r="F16" s="5"/>
      <c r="G16" s="5"/>
    </row>
    <row r="17" spans="2:4" ht="16.5" customHeight="1" thickBot="1" x14ac:dyDescent="0.35">
      <c r="B17" s="79" t="s">
        <v>10</v>
      </c>
      <c r="C17" s="80"/>
      <c r="D17" s="26">
        <f>SUM(D15:D16)</f>
        <v>4658832.5012999997</v>
      </c>
    </row>
    <row r="18" spans="2:4" ht="16.5" customHeight="1" thickBot="1" x14ac:dyDescent="0.35">
      <c r="B18" s="40" t="s">
        <v>24</v>
      </c>
      <c r="C18" s="41"/>
      <c r="D18" s="42">
        <f>D6+D17</f>
        <v>29255395.930204097</v>
      </c>
    </row>
    <row r="19" spans="2:4" ht="16.5" customHeight="1" x14ac:dyDescent="0.3"/>
    <row r="20" spans="2:4" ht="16.5" customHeight="1" x14ac:dyDescent="0.3">
      <c r="B20" s="1"/>
      <c r="C20" s="5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5.95" customHeight="1" x14ac:dyDescent="0.3"/>
    <row r="32" spans="2:4" ht="15.95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https://www.oregon.gov/oha/HPA/ANALYTICS/HospitalDocuments/FY26-27%20MSF%20Adventist%20Health%20Portland%20Medical%20Center.xlsx</Url>
      <Description>FY26-27 MSF Adventist Health Portland Medical Center</Description>
    </URL>
    <Meta_x0020_Keywords xmlns="10bab1ba-c75a-4166-8cdc-bbc3bb77138e" xsi:nil="true"/>
    <Meta_x0020_Description xmlns="10bab1ba-c75a-4166-8cdc-bbc3bb77138e" xsi:nil="true"/>
    <Hospital xmlns="10bab1ba-c75a-4166-8cdc-bbc3bb77138e">Adventist Health Portland</Hospital>
    <DocumentType xmlns="10bab1ba-c75a-4166-8cdc-bbc3bb77138e">Notification of Minimum Spending Floor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8A8CC03-5B7C-412B-987B-6A30FBA7B835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Adventist Health Portland Medical Center</dc:title>
  <dc:creator>rachel.j.higgins@oha.oregon.gov</dc:creator>
  <cp:lastModifiedBy>Rachel Higgins</cp:lastModifiedBy>
  <dcterms:created xsi:type="dcterms:W3CDTF">2021-01-08T22:48:27Z</dcterms:created>
  <dcterms:modified xsi:type="dcterms:W3CDTF">2025-10-21T21:09:33Z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</vt:lpwstr>
  </property>
</Properties>
</file>