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3\Hillsboro Medical Center\"/>
    </mc:Choice>
  </mc:AlternateContent>
  <xr:revisionPtr revIDLastSave="0" documentId="13_ncr:1_{54087D4A-0257-4F7F-90F5-7F7C5A4731EA}" xr6:coauthVersionLast="47" xr6:coauthVersionMax="47" xr10:uidLastSave="{00000000-0000-0000-0000-000000000000}"/>
  <bookViews>
    <workbookView xWindow="240" yWindow="230" windowWidth="19180" windowHeight="10400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2" l="1"/>
  <c r="D10" i="2"/>
  <c r="D15" i="2"/>
  <c r="U3" i="1"/>
  <c r="Q3" i="1"/>
  <c r="C5" i="1" l="1"/>
  <c r="W3" i="1" l="1"/>
  <c r="V3" i="1"/>
  <c r="D5" i="1" l="1"/>
  <c r="F5" i="1"/>
  <c r="G5" i="1"/>
  <c r="R5" i="1" l="1"/>
  <c r="D4" i="2" l="1"/>
  <c r="D6" i="2" l="1"/>
  <c r="Y3" i="1" l="1"/>
  <c r="X3" i="1"/>
  <c r="Z3" i="1" s="1"/>
  <c r="D12" i="2"/>
  <c r="C12" i="2" s="1"/>
  <c r="K4" i="2" l="1"/>
  <c r="H4" i="2"/>
  <c r="I4" i="2"/>
  <c r="J4" i="2"/>
  <c r="G4" i="2"/>
  <c r="F4" i="2"/>
  <c r="B15" i="2"/>
  <c r="B12" i="2"/>
  <c r="B8" i="2"/>
  <c r="B4" i="2"/>
  <c r="C8" i="2" l="1"/>
  <c r="D17" i="2" l="1"/>
  <c r="D18" i="2" s="1"/>
  <c r="L4" i="2" l="1"/>
  <c r="M4" i="2" s="1"/>
  <c r="G6" i="2" s="1"/>
  <c r="S5" i="1"/>
  <c r="T5" i="1"/>
  <c r="U5" i="1" l="1"/>
  <c r="K5" i="1"/>
  <c r="L5" i="1"/>
  <c r="M5" i="1"/>
  <c r="H5" i="1"/>
  <c r="N5" i="1" s="1"/>
  <c r="I5" i="1"/>
  <c r="J5" i="1"/>
  <c r="E5" i="1"/>
  <c r="V5" i="1"/>
  <c r="P5" i="1" l="1"/>
  <c r="O5" i="1"/>
  <c r="X5" i="1"/>
  <c r="W5" i="1"/>
  <c r="Y5" i="1"/>
  <c r="Z5" i="1" l="1"/>
  <c r="Q5" i="1"/>
</calcChain>
</file>

<file path=xl/sharedStrings.xml><?xml version="1.0" encoding="utf-8"?>
<sst xmlns="http://schemas.openxmlformats.org/spreadsheetml/2006/main" count="61" uniqueCount="44">
  <si>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</si>
  <si>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</si>
  <si>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</si>
  <si>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</si>
  <si>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</si>
  <si>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</si>
  <si>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</si>
  <si>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</si>
  <si>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</si>
  <si>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</si>
  <si>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</si>
  <si>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</si>
  <si>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</si>
  <si>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</si>
  <si>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</si>
  <si>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</si>
  <si>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</si>
  <si>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</si>
  <si>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</si>
  <si>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</si>
  <si>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</si>
  <si>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</si>
  <si>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</si>
  <si>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</si>
  <si>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</si>
  <si>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</si>
  <si>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</si>
  <si>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</si>
  <si>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</si>
  <si>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</si>
  <si>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</si>
  <si>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</si>
  <si>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</si>
  <si>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</si>
  <si>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</si>
  <si>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</si>
  <si>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</si>
  <si>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</si>
  <si>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</si>
  <si>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</si>
  <si>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</si>
  <si>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</si>
  <si>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Hillsboro Medical Center</t>
  </si>
  <si>
    <t>DRG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</si>
</sst>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5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190500</xdr:rowOff>
    </xdr:from>
    <xdr:to>
      <xdr:col>10</xdr:col>
      <xdr:colOff>1102163</xdr:colOff>
      <xdr:row>19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4"/>
  <sheetViews>
    <sheetView tabSelected="1" zoomScale="90" zoomScaleNormal="90" workbookViewId="0">
      <selection sqref="A1:A2"/>
    </sheetView>
  </sheetViews>
  <sheetFormatPr defaultRowHeight="16.5" x14ac:dyDescent="0.3"/>
  <cols>
    <col min="1" max="1" width="59.85546875" customWidth="1"/>
    <col min="2" max="2" width="23.42578125" customWidth="1"/>
    <col min="3" max="13" width="16.7109375" customWidth="1"/>
    <col min="14" max="16" width="13.140625" customWidth="1"/>
    <col min="17" max="20" width="16.7109375" customWidth="1"/>
    <col min="21" max="21" width="17.85546875" customWidth="1"/>
    <col min="22" max="25" width="13.140625" customWidth="1"/>
    <col min="26" max="26" width="16.7109375" customWidth="1"/>
  </cols>
  <sheetData>
    <row r="1" spans="1:26" s="7" customFormat="1" ht="21.6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75" x14ac:dyDescent="0.3">
      <c r="A3" s="61" t="s">
        <v>42</v>
      </c>
      <c r="B3" s="62" t="s">
        <v>43</v>
      </c>
      <c r="C3" s="59">
        <v>194143768</v>
      </c>
      <c r="D3" s="59">
        <v>226775029.39999998</v>
      </c>
      <c r="E3" s="59">
        <v>261997829.39000005</v>
      </c>
      <c r="F3" s="59">
        <v>270346548</v>
      </c>
      <c r="G3" s="56">
        <v>295175714</v>
      </c>
      <c r="H3" s="63">
        <v>288737691.39000005</v>
      </c>
      <c r="I3" s="58">
        <v>303575751</v>
      </c>
      <c r="J3" s="56">
        <v>322974746</v>
      </c>
      <c r="K3" s="51">
        <v>288624404</v>
      </c>
      <c r="L3" s="51">
        <v>303554567</v>
      </c>
      <c r="M3" s="51">
        <v>322824433</v>
      </c>
      <c r="N3" s="52">
        <v>3.9235400634629033E-4</v>
      </c>
      <c r="O3" s="52">
        <v>6.9781594643901598E-5</v>
      </c>
      <c r="P3" s="52">
        <v>4.6540171286333298E-4</v>
      </c>
      <c r="Q3" s="52">
        <f t="shared" ref="Q3" si="0">AVERAGE(N3:P3)</f>
        <v>3.0917910461784165E-4</v>
      </c>
      <c r="R3" s="51">
        <v>18680647.654354587</v>
      </c>
      <c r="S3" s="51">
        <v>27228668.230630271</v>
      </c>
      <c r="T3" s="56">
        <v>22493348.929275401</v>
      </c>
      <c r="U3" s="51">
        <f>AVERAGE(R3:T3)</f>
        <v>22800888.271420088</v>
      </c>
      <c r="V3" s="52">
        <f>(D3-C3)/C3</f>
        <v>0.16807782055615597</v>
      </c>
      <c r="W3" s="52">
        <f>(E3-D3)/D3</f>
        <v>0.15532045165286648</v>
      </c>
      <c r="X3" s="52">
        <f>(F3-E3)/E3</f>
        <v>3.1865602205323494E-2</v>
      </c>
      <c r="Y3" s="52">
        <f>(G3-F3)/F3</f>
        <v>9.1841993854495235E-2</v>
      </c>
      <c r="Z3" s="53">
        <f>AVERAGE(V3:Y3)</f>
        <v>0.11177646706721028</v>
      </c>
    </row>
    <row r="4" spans="1:26" s="15" customFormat="1" ht="15.75" x14ac:dyDescent="0.3">
      <c r="A4" s="65"/>
      <c r="B4" s="21"/>
      <c r="C4" s="56"/>
      <c r="D4" s="56"/>
      <c r="E4" s="56"/>
      <c r="F4" s="56"/>
      <c r="G4" s="56"/>
      <c r="H4" s="56"/>
      <c r="I4" s="56"/>
      <c r="J4" s="56"/>
      <c r="K4" s="66"/>
      <c r="L4" s="66"/>
      <c r="M4" s="66"/>
      <c r="N4" s="55"/>
      <c r="O4" s="55"/>
      <c r="P4" s="55"/>
      <c r="Q4" s="55"/>
      <c r="R4" s="56"/>
      <c r="S4" s="56"/>
      <c r="T4" s="56"/>
      <c r="U4" s="56"/>
      <c r="V4" s="55"/>
      <c r="W4" s="55"/>
      <c r="X4" s="55"/>
      <c r="Y4" s="55"/>
      <c r="Z4" s="57"/>
    </row>
    <row r="5" spans="1:26" s="71" customFormat="1" ht="15.75" x14ac:dyDescent="0.3">
      <c r="A5" s="67" t="s">
        <v>4</v>
      </c>
      <c r="B5" s="68"/>
      <c r="C5" s="60">
        <f t="shared" ref="C5:M5" si="1">SUM(C3:C3)</f>
        <v>194143768</v>
      </c>
      <c r="D5" s="60">
        <f t="shared" si="1"/>
        <v>226775029.39999998</v>
      </c>
      <c r="E5" s="60">
        <f t="shared" si="1"/>
        <v>261997829.39000005</v>
      </c>
      <c r="F5" s="60">
        <f t="shared" si="1"/>
        <v>270346548</v>
      </c>
      <c r="G5" s="60">
        <f t="shared" si="1"/>
        <v>295175714</v>
      </c>
      <c r="H5" s="60">
        <f t="shared" si="1"/>
        <v>288737691.39000005</v>
      </c>
      <c r="I5" s="60">
        <f t="shared" si="1"/>
        <v>303575751</v>
      </c>
      <c r="J5" s="60">
        <f t="shared" si="1"/>
        <v>322974746</v>
      </c>
      <c r="K5" s="60">
        <f t="shared" si="1"/>
        <v>288624404</v>
      </c>
      <c r="L5" s="60">
        <f t="shared" si="1"/>
        <v>303554567</v>
      </c>
      <c r="M5" s="60">
        <f t="shared" si="1"/>
        <v>322824433</v>
      </c>
      <c r="N5" s="69">
        <f>(H5-K5)/H5</f>
        <v>3.9235400634629033E-4</v>
      </c>
      <c r="O5" s="69">
        <f>(I5-L5)/I5</f>
        <v>6.9781594643901585E-5</v>
      </c>
      <c r="P5" s="69">
        <f>(J5-M5)/J5</f>
        <v>4.654017128633333E-4</v>
      </c>
      <c r="Q5" s="69">
        <f>AVERAGE(N5:P5)</f>
        <v>3.0917910461784171E-4</v>
      </c>
      <c r="R5" s="60">
        <f>SUM(R3:R3)</f>
        <v>18680647.654354587</v>
      </c>
      <c r="S5" s="60">
        <f>SUM(S3:S3)</f>
        <v>27228668.230630271</v>
      </c>
      <c r="T5" s="60">
        <f>SUM(T3:T3)</f>
        <v>22493348.929275401</v>
      </c>
      <c r="U5" s="60">
        <f>AVERAGE(R5:T5)</f>
        <v>22800888.271420088</v>
      </c>
      <c r="V5" s="69">
        <f>(D5-C5)/C5</f>
        <v>0.16807782055615597</v>
      </c>
      <c r="W5" s="69">
        <f t="shared" ref="W5" si="2">(E5-D5)/D5</f>
        <v>0.15532045165286648</v>
      </c>
      <c r="X5" s="69">
        <f t="shared" ref="X5" si="3">(F5-E5)/E5</f>
        <v>3.1865602205323494E-2</v>
      </c>
      <c r="Y5" s="69">
        <f t="shared" ref="Y5" si="4">(G5-F5)/F5</f>
        <v>9.1841993854495235E-2</v>
      </c>
      <c r="Z5" s="70">
        <f>AVERAGE(V5:Y5)</f>
        <v>0.11177646706721028</v>
      </c>
    </row>
    <row r="6" spans="1:26" s="49" customFormat="1" ht="15" x14ac:dyDescent="0.25">
      <c r="Q6" s="50"/>
    </row>
    <row r="7" spans="1:26" s="6" customFormat="1" ht="14.45" x14ac:dyDescent="0.35"/>
    <row r="8" spans="1:26" s="6" customFormat="1" ht="14.45" x14ac:dyDescent="0.35"/>
    <row r="9" spans="1:26" s="6" customFormat="1" ht="15.6" x14ac:dyDescent="0.35">
      <c r="C9" s="8"/>
      <c r="D9" s="8"/>
      <c r="E9" s="8"/>
      <c r="F9" s="8"/>
      <c r="G9" s="8"/>
    </row>
    <row r="10" spans="1:26" s="6" customFormat="1" ht="15.6" x14ac:dyDescent="0.35">
      <c r="C10" s="8"/>
      <c r="D10" s="8"/>
      <c r="E10" s="8"/>
      <c r="F10" s="8"/>
      <c r="G10" s="8"/>
    </row>
    <row r="11" spans="1:26" s="6" customFormat="1" ht="15.6" x14ac:dyDescent="0.35">
      <c r="C11" s="8"/>
      <c r="D11" s="8"/>
      <c r="E11" s="8"/>
      <c r="F11" s="8"/>
      <c r="G11" s="8"/>
    </row>
    <row r="12" spans="1:26" s="6" customFormat="1" ht="15.6" x14ac:dyDescent="0.35">
      <c r="C12" s="8"/>
      <c r="D12" s="8"/>
      <c r="E12" s="8"/>
      <c r="F12" s="8"/>
      <c r="G12" s="8"/>
    </row>
    <row r="13" spans="1:26" s="6" customFormat="1" ht="15.6" x14ac:dyDescent="0.35">
      <c r="C13" s="8"/>
      <c r="D13" s="8"/>
      <c r="E13" s="8"/>
      <c r="F13" s="8"/>
      <c r="G13" s="8"/>
    </row>
    <row r="14" spans="1:26" s="6" customFormat="1" ht="14.4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zoomScaleNormal="100" workbookViewId="0">
      <selection activeCell="B2" sqref="B2:D2"/>
    </sheetView>
  </sheetViews>
  <sheetFormatPr defaultRowHeight="16.5" x14ac:dyDescent="0.3"/>
  <cols>
    <col min="1" max="1" width="3.7109375" customWidth="1"/>
    <col min="2" max="2" width="45.42578125" customWidth="1"/>
    <col min="3" max="3" width="17.5703125" customWidth="1"/>
    <col min="4" max="4" width="25" customWidth="1"/>
    <col min="5" max="5" width="3.7109375" customWidth="1"/>
    <col min="6" max="6" width="49.28515625" customWidth="1"/>
    <col min="7" max="10" width="16.7109375" style="2" customWidth="1"/>
    <col min="11" max="11" width="18.5703125" bestFit="1" customWidth="1"/>
    <col min="12" max="13" width="24.85546875" customWidth="1"/>
  </cols>
  <sheetData>
    <row r="1" spans="2:13" ht="15.95" customHeight="1" thickBot="1" x14ac:dyDescent="0.35"/>
    <row r="2" spans="2:13" ht="21.6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5">
      <c r="B4" s="14" t="str">
        <f>Data!A3</f>
        <v>Hillsboro Medical Center</v>
      </c>
      <c r="C4" s="15"/>
      <c r="D4" s="25">
        <f>Data!U3</f>
        <v>22800888.271420088</v>
      </c>
      <c r="F4" s="10" t="str">
        <f>Data!A3</f>
        <v>Hillsboro Medical Center</v>
      </c>
      <c r="G4" s="34">
        <f>Data!V3</f>
        <v>0.16807782055615597</v>
      </c>
      <c r="H4" s="34">
        <f>Data!W3</f>
        <v>0.15532045165286648</v>
      </c>
      <c r="I4" s="34">
        <f>Data!X3</f>
        <v>3.1865602205323494E-2</v>
      </c>
      <c r="J4" s="34">
        <f>Data!Y3</f>
        <v>9.1841993854495235E-2</v>
      </c>
      <c r="K4" s="36">
        <f>IF(Data!Z3&lt;0.1,Data!Z3,IF(Data!Z3&gt;0.1,0.1,IF(Data!Z3&gt;-0.1,Data!Z3,IF(Data!Z3&lt;-0.1,-0.1,Data!Z3))))</f>
        <v>0.1</v>
      </c>
      <c r="L4" s="32">
        <f>(D4+D15)</f>
        <v>26785760.410420086</v>
      </c>
      <c r="M4" s="45">
        <f>L4+(L4*K4)</f>
        <v>29464336.451462094</v>
      </c>
    </row>
    <row r="5" spans="2:13" ht="16.5" customHeight="1" thickBot="1" x14ac:dyDescent="0.4">
      <c r="B5" s="14"/>
      <c r="C5" s="15"/>
      <c r="D5" s="25"/>
      <c r="F5" s="13"/>
      <c r="G5" s="35"/>
      <c r="H5" s="35"/>
      <c r="I5" s="35"/>
      <c r="J5" s="35"/>
      <c r="K5" s="37"/>
      <c r="L5" s="33"/>
      <c r="M5" s="46"/>
    </row>
    <row r="6" spans="2:13" ht="16.5" customHeight="1" thickBot="1" x14ac:dyDescent="0.4">
      <c r="B6" s="83" t="s">
        <v>28</v>
      </c>
      <c r="C6" s="84"/>
      <c r="D6" s="44">
        <f>SUM(D4:D5)</f>
        <v>22800888.271420088</v>
      </c>
      <c r="F6" s="40" t="s">
        <v>25</v>
      </c>
      <c r="G6" s="39">
        <f>SUM(M4:M5)</f>
        <v>29464336.451462094</v>
      </c>
      <c r="H6"/>
      <c r="I6"/>
      <c r="J6"/>
      <c r="K6" s="48" t="s">
        <v>36</v>
      </c>
      <c r="L6" s="48"/>
      <c r="M6" s="48"/>
    </row>
    <row r="7" spans="2:13" ht="16.5" customHeight="1" x14ac:dyDescent="0.3">
      <c r="B7" s="17" t="s">
        <v>6</v>
      </c>
      <c r="C7" s="28" t="s">
        <v>32</v>
      </c>
      <c r="D7" s="18" t="s">
        <v>38</v>
      </c>
      <c r="F7" s="47"/>
      <c r="G7" s="3"/>
      <c r="H7" s="4"/>
      <c r="I7" s="4"/>
      <c r="J7" s="4"/>
    </row>
    <row r="8" spans="2:13" ht="16.5" customHeight="1" x14ac:dyDescent="0.3">
      <c r="B8" s="22" t="str">
        <f>Data!A3</f>
        <v>Hillsboro Medical Center</v>
      </c>
      <c r="C8" s="30">
        <f>IF(Data!B3="DRG",0.015,0.01)</f>
        <v>1.4999999999999999E-2</v>
      </c>
      <c r="D8" s="25">
        <f>Data!G3*C8</f>
        <v>4427635.71</v>
      </c>
      <c r="H8" s="4"/>
      <c r="I8" s="4"/>
      <c r="J8"/>
    </row>
    <row r="9" spans="2:13" ht="16.5" customHeight="1" x14ac:dyDescent="0.3">
      <c r="B9" s="22"/>
      <c r="C9" s="30"/>
      <c r="D9" s="25"/>
      <c r="J9"/>
    </row>
    <row r="10" spans="2:13" ht="16.5" customHeight="1" thickBot="1" x14ac:dyDescent="0.35">
      <c r="B10" s="83" t="s">
        <v>9</v>
      </c>
      <c r="C10" s="84"/>
      <c r="D10" s="26">
        <f>SUM(D8:D9)</f>
        <v>4427635.71</v>
      </c>
      <c r="I10"/>
      <c r="J10"/>
    </row>
    <row r="11" spans="2:13" ht="16.5" customHeight="1" x14ac:dyDescent="0.3">
      <c r="B11" s="23" t="s">
        <v>8</v>
      </c>
      <c r="C11" s="19" t="s">
        <v>11</v>
      </c>
      <c r="D11" s="20" t="s">
        <v>39</v>
      </c>
    </row>
    <row r="12" spans="2:13" ht="16.5" customHeight="1" x14ac:dyDescent="0.3">
      <c r="B12" s="22" t="str">
        <f>Data!A3</f>
        <v>Hillsboro Medical Center</v>
      </c>
      <c r="C12" s="29">
        <f>IF(D12&lt;-0.02,0.75,IF(D12&lt;0,0.8,IF(D12&lt;0.03,0.9,IF(D12&lt;0.06,1,1.05))))</f>
        <v>0.9</v>
      </c>
      <c r="D12" s="27">
        <f>Data!Q3</f>
        <v>3.0917910461784165E-4</v>
      </c>
      <c r="F12" s="4"/>
      <c r="G12" s="4"/>
      <c r="I12"/>
      <c r="J12"/>
    </row>
    <row r="13" spans="2:13" ht="16.5" customHeight="1" thickBot="1" x14ac:dyDescent="0.35">
      <c r="B13" s="22"/>
      <c r="C13" s="29"/>
      <c r="D13" s="27"/>
      <c r="F13" s="4"/>
      <c r="G13" s="4"/>
      <c r="I13"/>
      <c r="J13"/>
    </row>
    <row r="14" spans="2:13" ht="16.5" customHeight="1" x14ac:dyDescent="0.3">
      <c r="B14" s="17" t="s">
        <v>12</v>
      </c>
      <c r="C14" s="24"/>
      <c r="D14" s="31" t="s">
        <v>35</v>
      </c>
    </row>
    <row r="15" spans="2:13" ht="16.5" customHeight="1" x14ac:dyDescent="0.3">
      <c r="B15" s="22" t="str">
        <f>Data!A3</f>
        <v>Hillsboro Medical Center</v>
      </c>
      <c r="C15" s="21"/>
      <c r="D15" s="25">
        <f>D8*C12</f>
        <v>3984872.139</v>
      </c>
      <c r="F15" s="85"/>
      <c r="G15" s="85"/>
    </row>
    <row r="16" spans="2:13" ht="16.5" customHeight="1" x14ac:dyDescent="0.3">
      <c r="B16" s="22"/>
      <c r="C16" s="21"/>
      <c r="D16" s="25"/>
      <c r="F16" s="5"/>
      <c r="G16" s="5"/>
    </row>
    <row r="17" spans="2:4" ht="16.5" customHeight="1" thickBot="1" x14ac:dyDescent="0.35">
      <c r="B17" s="83" t="s">
        <v>10</v>
      </c>
      <c r="C17" s="84"/>
      <c r="D17" s="44">
        <f>SUM(D15:D16)</f>
        <v>3984872.139</v>
      </c>
    </row>
    <row r="18" spans="2:4" ht="16.5" customHeight="1" thickBot="1" x14ac:dyDescent="0.35">
      <c r="B18" s="40" t="s">
        <v>24</v>
      </c>
      <c r="C18" s="41"/>
      <c r="D18" s="42">
        <f>D6+D17</f>
        <v>26785760.410420086</v>
      </c>
    </row>
    <row r="19" spans="2:4" ht="16.5" customHeight="1" x14ac:dyDescent="0.3"/>
    <row r="20" spans="2:4" ht="16.5" customHeight="1" x14ac:dyDescent="0.3">
      <c r="B20" s="1"/>
      <c r="C20" s="5"/>
    </row>
    <row r="21" spans="2:4" ht="16.5" customHeight="1" x14ac:dyDescent="0.3"/>
    <row r="22" spans="2:4" ht="16.5" customHeight="1" x14ac:dyDescent="0.3"/>
    <row r="23" spans="2:4" ht="16.5" customHeight="1" x14ac:dyDescent="0.3"/>
    <row r="24" spans="2:4" ht="16.5" customHeight="1" x14ac:dyDescent="0.3"/>
    <row r="25" spans="2:4" ht="16.5" customHeight="1" x14ac:dyDescent="0.3"/>
    <row r="26" spans="2:4" ht="16.5" customHeight="1" x14ac:dyDescent="0.3"/>
    <row r="27" spans="2:4" ht="16.5" customHeight="1" x14ac:dyDescent="0.3"/>
    <row r="28" spans="2:4" ht="16.5" customHeight="1" x14ac:dyDescent="0.3"/>
    <row r="29" spans="2:4" ht="16.5" customHeight="1" x14ac:dyDescent="0.3"/>
    <row r="30" spans="2:4" ht="16.5" customHeight="1" x14ac:dyDescent="0.3"/>
    <row r="31" spans="2:4" ht="15.95" customHeight="1" x14ac:dyDescent="0.3"/>
    <row r="32" spans="2:4" ht="15.95" customHeight="1" x14ac:dyDescent="0.3"/>
  </sheetData>
  <mergeCells count="6">
    <mergeCell ref="F2:M2"/>
    <mergeCell ref="B2:D2"/>
    <mergeCell ref="B17:C17"/>
    <mergeCell ref="B6:C6"/>
    <mergeCell ref="B10:C10"/>
    <mergeCell ref="F15:G15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https://www.oregon.gov/oha/HPA/ANALYTICS/HospitalDocuments/FY26-27%20MSF%20Calculation%20Hillsboro%20Med%20Ctr.xlsx</Url>
      <Description>FY26-27 MSF Calculation Hillsboro Med Ctr.xlsx</Description>
    </URL>
    <Meta_x0020_Keywords xmlns="10bab1ba-c75a-4166-8cdc-bbc3bb77138e" xsi:nil="true"/>
    <Meta_x0020_Description xmlns="10bab1ba-c75a-4166-8cdc-bbc3bb77138e" xsi:nil="true"/>
    <Hospital xmlns="10bab1ba-c75a-4166-8cdc-bbc3bb77138e">Hillsboro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324CC-7034-43D6-AED4-6AE1BF902217}"/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FY26-27 MSF Calculation Hillsboro Med Ctr.xlsx</dc:title>
  <dc:creator>rachel.j.higgins@oha.oregon.gov</dc:creator>
  <cp:lastModifiedBy>Rachel Higgins</cp:lastModifiedBy>
  <dcterms:created xsi:type="dcterms:W3CDTF">2021-01-08T22:48:27Z</dcterms:created>
  <dcterms:modified xsi:type="dcterms:W3CDTF">2025-04-14T18:40:15Z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cc355e29-d0b2-4625-b17b-e81e368dee1c,3;cc355e29-d0b2-4625-b17b-e81e368dee1c,6;</vt:lpwstr>
  </property>
</Properties>
</file>