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1\"/>
    </mc:Choice>
  </mc:AlternateContent>
  <xr:revisionPtr revIDLastSave="0" documentId="13_ncr:1_{B4F6AFEE-04EE-40F7-AD8D-BC81A01D9188}" xr6:coauthVersionLast="47" xr6:coauthVersionMax="47" xr10:uidLastSave="{00000000-0000-0000-0000-000000000000}"/>
  <bookViews>
    <workbookView xWindow="28815" yWindow="0" windowWidth="28785" windowHeight="1560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7" i="1" l="1"/>
  <c r="D29" i="2"/>
  <c r="O9" i="1"/>
  <c r="D28" i="2"/>
  <c r="D16" i="2"/>
  <c r="Z9" i="1"/>
  <c r="Z4" i="1"/>
  <c r="Z5" i="1"/>
  <c r="Z6" i="1"/>
  <c r="Z3" i="1"/>
  <c r="W4" i="1"/>
  <c r="W5" i="1"/>
  <c r="W6" i="1"/>
  <c r="W7" i="1"/>
  <c r="W3" i="1"/>
  <c r="V7" i="1"/>
  <c r="V6" i="1"/>
  <c r="V5" i="1"/>
  <c r="V4" i="1"/>
  <c r="V3" i="1"/>
  <c r="Q3" i="1"/>
  <c r="C9" i="1" l="1"/>
  <c r="D9" i="1"/>
  <c r="F9" i="1"/>
  <c r="G9" i="1"/>
  <c r="R9" i="1" l="1"/>
  <c r="Q7" i="1"/>
  <c r="U7" i="1" l="1"/>
  <c r="U6" i="1"/>
  <c r="U5" i="1"/>
  <c r="U4" i="1"/>
  <c r="U3" i="1"/>
  <c r="D4" i="2" s="1"/>
  <c r="Q4" i="1" l="1"/>
  <c r="D19" i="2" s="1"/>
  <c r="C19" i="2" s="1"/>
  <c r="D5" i="2"/>
  <c r="X4" i="1"/>
  <c r="Y4" i="1"/>
  <c r="Q5" i="1"/>
  <c r="D20" i="2" s="1"/>
  <c r="C20" i="2" s="1"/>
  <c r="D26" i="2" s="1"/>
  <c r="D6" i="2"/>
  <c r="X5" i="1"/>
  <c r="Y5" i="1"/>
  <c r="K6" i="2" s="1"/>
  <c r="Q6" i="1"/>
  <c r="D21" i="2" s="1"/>
  <c r="C21" i="2" s="1"/>
  <c r="D27" i="2" s="1"/>
  <c r="D7" i="2"/>
  <c r="X6" i="1"/>
  <c r="Y6" i="1"/>
  <c r="D22" i="2"/>
  <c r="C22" i="2" s="1"/>
  <c r="X7" i="1"/>
  <c r="Y7" i="1"/>
  <c r="B5" i="2"/>
  <c r="B6" i="2"/>
  <c r="B7" i="2"/>
  <c r="B8" i="2"/>
  <c r="D8" i="2"/>
  <c r="B12" i="2"/>
  <c r="C12" i="2"/>
  <c r="D12" i="2" s="1"/>
  <c r="B13" i="2"/>
  <c r="C13" i="2"/>
  <c r="D13" i="2" s="1"/>
  <c r="B14" i="2"/>
  <c r="C14" i="2"/>
  <c r="D14" i="2" s="1"/>
  <c r="B15" i="2"/>
  <c r="C15" i="2"/>
  <c r="D15" i="2" s="1"/>
  <c r="B19" i="2"/>
  <c r="B20" i="2"/>
  <c r="B21" i="2"/>
  <c r="B22" i="2"/>
  <c r="K5" i="2" l="1"/>
  <c r="D25" i="2"/>
  <c r="D9" i="2"/>
  <c r="K7" i="2"/>
  <c r="K8" i="2"/>
  <c r="J5" i="2" l="1"/>
  <c r="J6" i="2"/>
  <c r="J7" i="2"/>
  <c r="J8" i="2"/>
  <c r="I5" i="2"/>
  <c r="I6" i="2"/>
  <c r="I7" i="2"/>
  <c r="I8" i="2"/>
  <c r="H5" i="2"/>
  <c r="H6" i="2"/>
  <c r="H7" i="2"/>
  <c r="H8" i="2"/>
  <c r="G5" i="2"/>
  <c r="G6" i="2"/>
  <c r="G7" i="2"/>
  <c r="G8" i="2"/>
  <c r="F5" i="2"/>
  <c r="F6" i="2"/>
  <c r="F7" i="2"/>
  <c r="F8" i="2"/>
  <c r="B25" i="2"/>
  <c r="B26" i="2"/>
  <c r="B27" i="2"/>
  <c r="B28" i="2"/>
  <c r="L6" i="2" l="1"/>
  <c r="M6" i="2" s="1"/>
  <c r="L7" i="2"/>
  <c r="M7" i="2" s="1"/>
  <c r="L8" i="2"/>
  <c r="M8" i="2" s="1"/>
  <c r="L5" i="2"/>
  <c r="M5" i="2" s="1"/>
  <c r="Y3" i="1"/>
  <c r="X3" i="1"/>
  <c r="D18" i="2"/>
  <c r="C18" i="2" s="1"/>
  <c r="K4" i="2" l="1"/>
  <c r="H4" i="2"/>
  <c r="I4" i="2"/>
  <c r="J4" i="2"/>
  <c r="G4" i="2"/>
  <c r="F4" i="2"/>
  <c r="B24" i="2"/>
  <c r="B18" i="2"/>
  <c r="B11" i="2"/>
  <c r="B4" i="2"/>
  <c r="C11" i="2" l="1"/>
  <c r="D11" i="2" s="1"/>
  <c r="D24" i="2" l="1"/>
  <c r="L4" i="2" l="1"/>
  <c r="M4" i="2" s="1"/>
  <c r="G9" i="2" s="1"/>
  <c r="D30" i="2"/>
  <c r="S9" i="1"/>
  <c r="T9" i="1"/>
  <c r="U9" i="1" l="1"/>
  <c r="K9" i="1"/>
  <c r="L9" i="1"/>
  <c r="M9" i="1"/>
  <c r="H9" i="1"/>
  <c r="I9" i="1"/>
  <c r="J9" i="1"/>
  <c r="E9" i="1"/>
  <c r="V9" i="1"/>
  <c r="X9" i="1" l="1"/>
  <c r="W9" i="1"/>
  <c r="N9" i="1"/>
  <c r="Y9" i="1"/>
  <c r="P9" i="1"/>
  <c r="Q9" i="1" l="1"/>
</calcChain>
</file>

<file path=xl/sharedStrings.xml><?xml version="1.0" encoding="utf-8"?>
<sst xmlns="http://schemas.openxmlformats.org/spreadsheetml/2006/main" count="69" uniqueCount="49">
  <si>
    <t>Facility</t>
  </si>
  <si>
    <t>Net Patient Revenue</t>
  </si>
  <si>
    <t>Operating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</si>
  <si>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</si>
  <si>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</si>
  <si>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</si>
  <si>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</si>
  <si>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</si>
  <si>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</si>
  <si>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</si>
  <si>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</si>
  <si>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</si>
  <si>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</si>
  <si>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</si>
  <si>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</si>
  <si>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</si>
  <si>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</si>
  <si>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</si>
  <si>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</si>
  <si>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</si>
  <si>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DRG</t>
  </si>
  <si>
    <t>4-Year Average*</t>
  </si>
  <si>
    <t>FY22</t>
  </si>
  <si>
    <t>FY21</t>
  </si>
  <si>
    <t>B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</si>
  <si>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</si>
  <si>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</si>
  <si>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</si>
  <si>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</si>
  <si>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</si>
  <si>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</si>
  <si>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</si>
  <si>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</si>
  <si>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</si>
  <si>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</si>
  <si>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</si>
  <si>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</si>
  <si>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</si>
  <si>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</si>
  <si>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</si>
  <si>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</si>
  <si>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Legacy Emanuel Medical Center</t>
  </si>
  <si>
    <t>Legacy Good Samaritan Medical Center</t>
  </si>
  <si>
    <t>Legacy Meridian Park Medical Center</t>
  </si>
  <si>
    <t>Legacy Mount Hood Medical Center</t>
  </si>
  <si>
    <t>Legacy Silverton Medical Center</t>
  </si>
  <si>
    <t>FY24 NPR</t>
  </si>
  <si>
    <t>3-Year Average OM</t>
  </si>
  <si>
    <t>3-Year Average 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</si>
</sst>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/>
    <xf numFmtId="0" fontId="7" fillId="0" borderId="0" xfId="0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0" fontId="9" fillId="2" borderId="23" xfId="0" applyFont="1" applyFill="1" applyBorder="1" applyAlignment="1">
      <alignment horizontal="center" vertical="center"/>
    </xf>
    <xf numFmtId="0" fontId="7" fillId="0" borderId="24" xfId="0" applyFont="1" applyBorder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0" fontId="7" fillId="0" borderId="24" xfId="0" applyFont="1" applyFill="1" applyBorder="1"/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0" fontId="8" fillId="0" borderId="2" xfId="0" applyFont="1" applyFill="1" applyBorder="1"/>
    <xf numFmtId="164" fontId="7" fillId="0" borderId="2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7" fillId="0" borderId="2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4" fillId="0" borderId="3" xfId="0" applyFont="1" applyFill="1" applyBorder="1" applyAlignment="1">
      <alignment horizontal="right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23</xdr:row>
      <xdr:rowOff>177800</xdr:rowOff>
    </xdr:from>
    <xdr:to>
      <xdr:col>10</xdr:col>
      <xdr:colOff>1095813</xdr:colOff>
      <xdr:row>31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5054600"/>
          <a:ext cx="8515788" cy="1489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8"/>
  <sheetViews>
    <sheetView tabSelected="1" zoomScale="90" zoomScaleNormal="90" workbookViewId="0">
      <selection sqref="A1:A2"/>
    </sheetView>
  </sheetViews>
  <sheetFormatPr defaultRowHeight="14" x14ac:dyDescent="0.3"/>
  <cols>
    <col min="1" max="1" width="59.8984375" customWidth="1"/>
    <col min="2" max="2" width="23.5" customWidth="1"/>
    <col min="3" max="13" width="16.69921875" customWidth="1"/>
    <col min="14" max="14" width="13.09765625" customWidth="1"/>
    <col min="15" max="16" width="13.19921875" customWidth="1"/>
    <col min="17" max="20" width="16.69921875" customWidth="1"/>
    <col min="21" max="21" width="17.796875" customWidth="1"/>
    <col min="22" max="25" width="13.19921875" customWidth="1"/>
    <col min="26" max="26" width="16.69921875" customWidth="1"/>
  </cols>
  <sheetData>
    <row r="1" spans="1:26" s="7" customFormat="1" ht="21.5" customHeight="1" x14ac:dyDescent="0.3">
      <c r="A1" s="46" t="s">
        <v>0</v>
      </c>
      <c r="B1" s="50" t="s">
        <v>18</v>
      </c>
      <c r="C1" s="48" t="s">
        <v>1</v>
      </c>
      <c r="D1" s="49"/>
      <c r="E1" s="49"/>
      <c r="F1" s="49"/>
      <c r="G1" s="50"/>
      <c r="H1" s="46" t="s">
        <v>2</v>
      </c>
      <c r="I1" s="46"/>
      <c r="J1" s="46"/>
      <c r="K1" s="46" t="s">
        <v>3</v>
      </c>
      <c r="L1" s="46"/>
      <c r="M1" s="46"/>
      <c r="N1" s="48" t="s">
        <v>8</v>
      </c>
      <c r="O1" s="49"/>
      <c r="P1" s="49"/>
      <c r="Q1" s="50"/>
      <c r="R1" s="48" t="s">
        <v>6</v>
      </c>
      <c r="S1" s="49"/>
      <c r="T1" s="49"/>
      <c r="U1" s="50"/>
      <c r="V1" s="46" t="s">
        <v>14</v>
      </c>
      <c r="W1" s="46"/>
      <c r="X1" s="46"/>
      <c r="Y1" s="46"/>
      <c r="Z1" s="46"/>
    </row>
    <row r="2" spans="1:26" s="71" customFormat="1" ht="21.5" customHeight="1" x14ac:dyDescent="0.3">
      <c r="A2" s="47"/>
      <c r="B2" s="66"/>
      <c r="C2" s="11" t="s">
        <v>4</v>
      </c>
      <c r="D2" s="11" t="s">
        <v>23</v>
      </c>
      <c r="E2" s="11" t="s">
        <v>22</v>
      </c>
      <c r="F2" s="11" t="s">
        <v>29</v>
      </c>
      <c r="G2" s="11" t="s">
        <v>36</v>
      </c>
      <c r="H2" s="11" t="s">
        <v>22</v>
      </c>
      <c r="I2" s="11" t="s">
        <v>29</v>
      </c>
      <c r="J2" s="11" t="s">
        <v>36</v>
      </c>
      <c r="K2" s="11" t="s">
        <v>22</v>
      </c>
      <c r="L2" s="11" t="s">
        <v>29</v>
      </c>
      <c r="M2" s="11" t="s">
        <v>36</v>
      </c>
      <c r="N2" s="11" t="s">
        <v>22</v>
      </c>
      <c r="O2" s="11" t="s">
        <v>29</v>
      </c>
      <c r="P2" s="11" t="s">
        <v>36</v>
      </c>
      <c r="Q2" s="11" t="s">
        <v>19</v>
      </c>
      <c r="R2" s="11" t="s">
        <v>22</v>
      </c>
      <c r="S2" s="11" t="s">
        <v>29</v>
      </c>
      <c r="T2" s="11" t="s">
        <v>36</v>
      </c>
      <c r="U2" s="11" t="s">
        <v>19</v>
      </c>
      <c r="V2" s="11" t="s">
        <v>25</v>
      </c>
      <c r="W2" s="11" t="s">
        <v>26</v>
      </c>
      <c r="X2" s="11" t="s">
        <v>30</v>
      </c>
      <c r="Y2" s="11" t="s">
        <v>37</v>
      </c>
      <c r="Z2" s="11" t="s">
        <v>15</v>
      </c>
    </row>
    <row r="3" spans="1:26" s="10" customFormat="1" ht="15.5" x14ac:dyDescent="0.35">
      <c r="A3" s="67" t="s">
        <v>41</v>
      </c>
      <c r="B3" s="8" t="s">
        <v>20</v>
      </c>
      <c r="C3" s="68">
        <v>888188000</v>
      </c>
      <c r="D3" s="68">
        <v>840473000</v>
      </c>
      <c r="E3" s="68">
        <v>982037000</v>
      </c>
      <c r="F3" s="68">
        <v>983167000</v>
      </c>
      <c r="G3" s="68">
        <v>1077348000</v>
      </c>
      <c r="H3" s="68">
        <v>1078756000</v>
      </c>
      <c r="I3" s="68">
        <v>1056619000</v>
      </c>
      <c r="J3" s="68">
        <v>1236002000</v>
      </c>
      <c r="K3" s="68">
        <v>1132184000</v>
      </c>
      <c r="L3" s="68">
        <v>1209115000</v>
      </c>
      <c r="M3" s="68">
        <v>1252615000</v>
      </c>
      <c r="N3" s="69">
        <v>-4.9527418619224363E-2</v>
      </c>
      <c r="O3" s="69">
        <v>-0.14432449160955799</v>
      </c>
      <c r="P3" s="69">
        <v>-1.34409167622706E-2</v>
      </c>
      <c r="Q3" s="69">
        <f t="shared" ref="Q3:Q7" si="0">AVERAGE(N3:P3)</f>
        <v>-6.9097608997017654E-2</v>
      </c>
      <c r="R3" s="68">
        <v>217579831</v>
      </c>
      <c r="S3" s="68">
        <v>226157603.24671638</v>
      </c>
      <c r="T3" s="68">
        <v>200946865.78262332</v>
      </c>
      <c r="U3" s="68">
        <f>AVERAGE(R3:T3)</f>
        <v>214894766.67644656</v>
      </c>
      <c r="V3" s="69">
        <f>(D3-C3)/C3</f>
        <v>-5.3721734587722419E-2</v>
      </c>
      <c r="W3" s="69">
        <f>(E3-D3)/D3</f>
        <v>0.16843372719885114</v>
      </c>
      <c r="X3" s="69">
        <f>(F3-E3)/E3</f>
        <v>1.150669475793682E-3</v>
      </c>
      <c r="Y3" s="69">
        <f>(G3-F3)/F3</f>
        <v>9.5793491848282133E-2</v>
      </c>
      <c r="Z3" s="70">
        <f>AVERAGE(V3:Y3)</f>
        <v>5.2914038483801135E-2</v>
      </c>
    </row>
    <row r="4" spans="1:26" s="10" customFormat="1" ht="15.5" x14ac:dyDescent="0.35">
      <c r="A4" s="67" t="s">
        <v>42</v>
      </c>
      <c r="B4" s="8" t="s">
        <v>20</v>
      </c>
      <c r="C4" s="68">
        <v>381981000</v>
      </c>
      <c r="D4" s="68">
        <v>350324000</v>
      </c>
      <c r="E4" s="68">
        <v>402534000</v>
      </c>
      <c r="F4" s="68">
        <v>414982000</v>
      </c>
      <c r="G4" s="68">
        <v>437416000</v>
      </c>
      <c r="H4" s="68">
        <v>423040000</v>
      </c>
      <c r="I4" s="68">
        <v>447419000</v>
      </c>
      <c r="J4" s="68">
        <v>485519000</v>
      </c>
      <c r="K4" s="68">
        <v>394567000</v>
      </c>
      <c r="L4" s="68">
        <v>458065000</v>
      </c>
      <c r="M4" s="68">
        <v>465977000</v>
      </c>
      <c r="N4" s="69">
        <v>6.7305692133131617E-2</v>
      </c>
      <c r="O4" s="69">
        <v>-2.3794251026442802E-2</v>
      </c>
      <c r="P4" s="69">
        <v>4.0249712163684601E-2</v>
      </c>
      <c r="Q4" s="69">
        <f t="shared" si="0"/>
        <v>2.7920384423457806E-2</v>
      </c>
      <c r="R4" s="68">
        <v>32936950</v>
      </c>
      <c r="S4" s="68">
        <v>39581196.547933355</v>
      </c>
      <c r="T4" s="68">
        <v>38008465.97884585</v>
      </c>
      <c r="U4" s="68">
        <f>AVERAGE(R4:T4)</f>
        <v>36842204.175593071</v>
      </c>
      <c r="V4" s="69">
        <f>(D4-C4)/C4</f>
        <v>-8.287584984593474E-2</v>
      </c>
      <c r="W4" s="69">
        <f t="shared" ref="W4:W7" si="1">(E4-D4)/D4</f>
        <v>0.1490334661627522</v>
      </c>
      <c r="X4" s="69">
        <f>(F4-E4)/E4</f>
        <v>3.0924095852772684E-2</v>
      </c>
      <c r="Y4" s="69">
        <f>(G4-F4)/F4</f>
        <v>5.4060176104023791E-2</v>
      </c>
      <c r="Z4" s="70">
        <f t="shared" ref="Z4:Z7" si="2">AVERAGE(V4:Y4)</f>
        <v>3.7785472068403485E-2</v>
      </c>
    </row>
    <row r="5" spans="1:26" s="10" customFormat="1" ht="15.5" x14ac:dyDescent="0.35">
      <c r="A5" s="67" t="s">
        <v>43</v>
      </c>
      <c r="B5" s="8" t="s">
        <v>20</v>
      </c>
      <c r="C5" s="68">
        <v>263944000</v>
      </c>
      <c r="D5" s="68">
        <v>240857000</v>
      </c>
      <c r="E5" s="68">
        <v>256699000</v>
      </c>
      <c r="F5" s="68">
        <v>265189000</v>
      </c>
      <c r="G5" s="68">
        <v>287861000</v>
      </c>
      <c r="H5" s="68">
        <v>267323000</v>
      </c>
      <c r="I5" s="68">
        <v>280010000</v>
      </c>
      <c r="J5" s="68">
        <v>301794000</v>
      </c>
      <c r="K5" s="68">
        <v>246857000</v>
      </c>
      <c r="L5" s="68">
        <v>266302000</v>
      </c>
      <c r="M5" s="68">
        <v>277488000</v>
      </c>
      <c r="N5" s="69">
        <v>7.6559068991444809E-2</v>
      </c>
      <c r="O5" s="69">
        <v>4.8955394450198197E-2</v>
      </c>
      <c r="P5" s="69">
        <v>8.0538380484701494E-2</v>
      </c>
      <c r="Q5" s="69">
        <f t="shared" si="0"/>
        <v>6.86842813087815E-2</v>
      </c>
      <c r="R5" s="68">
        <v>14941142</v>
      </c>
      <c r="S5" s="68">
        <v>13271658.319165751</v>
      </c>
      <c r="T5" s="68">
        <v>13451924.72474874</v>
      </c>
      <c r="U5" s="68">
        <f>AVERAGE(R5:T5)</f>
        <v>13888241.681304829</v>
      </c>
      <c r="V5" s="69">
        <f>(D5-C5)/C5</f>
        <v>-8.7469311672172881E-2</v>
      </c>
      <c r="W5" s="69">
        <f t="shared" si="1"/>
        <v>6.577346724404938E-2</v>
      </c>
      <c r="X5" s="69">
        <f>(F5-E5)/E5</f>
        <v>3.3073755643769548E-2</v>
      </c>
      <c r="Y5" s="69">
        <f>(G5-F5)/F5</f>
        <v>8.5493742198959985E-2</v>
      </c>
      <c r="Z5" s="70">
        <f t="shared" si="2"/>
        <v>2.4217913353651508E-2</v>
      </c>
    </row>
    <row r="6" spans="1:26" s="10" customFormat="1" ht="15.5" x14ac:dyDescent="0.35">
      <c r="A6" s="67" t="s">
        <v>44</v>
      </c>
      <c r="B6" s="8" t="s">
        <v>20</v>
      </c>
      <c r="C6" s="68">
        <v>172106000</v>
      </c>
      <c r="D6" s="68">
        <v>152947000</v>
      </c>
      <c r="E6" s="68">
        <v>185268000</v>
      </c>
      <c r="F6" s="68">
        <v>197228000</v>
      </c>
      <c r="G6" s="68">
        <v>197245000</v>
      </c>
      <c r="H6" s="68">
        <v>193616000</v>
      </c>
      <c r="I6" s="68">
        <v>205493000</v>
      </c>
      <c r="J6" s="68">
        <v>205142000</v>
      </c>
      <c r="K6" s="68">
        <v>188247000</v>
      </c>
      <c r="L6" s="68">
        <v>217407000</v>
      </c>
      <c r="M6" s="68">
        <v>215473000</v>
      </c>
      <c r="N6" s="69">
        <v>2.7730146268903397E-2</v>
      </c>
      <c r="O6" s="69">
        <v>-5.79776440073385E-2</v>
      </c>
      <c r="P6" s="69">
        <v>-5.03602382739761E-2</v>
      </c>
      <c r="Q6" s="69">
        <f t="shared" si="0"/>
        <v>-2.6869245337470399E-2</v>
      </c>
      <c r="R6" s="68">
        <v>20337890</v>
      </c>
      <c r="S6" s="68">
        <v>27594895.1006427</v>
      </c>
      <c r="T6" s="68">
        <v>29751389.017352555</v>
      </c>
      <c r="U6" s="68">
        <f>AVERAGE(R6:T6)</f>
        <v>25894724.705998417</v>
      </c>
      <c r="V6" s="69">
        <f>(D6-C6)/C6</f>
        <v>-0.11132093012445818</v>
      </c>
      <c r="W6" s="69">
        <f t="shared" si="1"/>
        <v>0.21132156890949153</v>
      </c>
      <c r="X6" s="69">
        <f>(F6-E6)/E6</f>
        <v>6.45551309454412E-2</v>
      </c>
      <c r="Y6" s="69">
        <f>(G6-F6)/F6</f>
        <v>8.6194657959316122E-5</v>
      </c>
      <c r="Z6" s="70">
        <f t="shared" si="2"/>
        <v>4.1160491097108461E-2</v>
      </c>
    </row>
    <row r="7" spans="1:26" s="10" customFormat="1" ht="15.5" x14ac:dyDescent="0.35">
      <c r="A7" s="67" t="s">
        <v>45</v>
      </c>
      <c r="B7" s="8" t="s">
        <v>24</v>
      </c>
      <c r="C7" s="68">
        <v>100466000</v>
      </c>
      <c r="D7" s="68">
        <v>88244000</v>
      </c>
      <c r="E7" s="68">
        <v>109816000</v>
      </c>
      <c r="F7" s="68">
        <v>118358000</v>
      </c>
      <c r="G7" s="68">
        <v>126112000</v>
      </c>
      <c r="H7" s="68">
        <v>117804000</v>
      </c>
      <c r="I7" s="68">
        <v>125503000</v>
      </c>
      <c r="J7" s="68">
        <v>132826000</v>
      </c>
      <c r="K7" s="68">
        <v>120372000</v>
      </c>
      <c r="L7" s="68">
        <v>137422000</v>
      </c>
      <c r="M7" s="68">
        <v>140199000</v>
      </c>
      <c r="N7" s="69">
        <v>-2.1798920240399308E-2</v>
      </c>
      <c r="O7" s="69">
        <v>-9.4969841358373899E-2</v>
      </c>
      <c r="P7" s="69">
        <v>-5.5508710644000397E-2</v>
      </c>
      <c r="Q7" s="69">
        <f t="shared" si="0"/>
        <v>-5.7425824080924538E-2</v>
      </c>
      <c r="R7" s="68">
        <v>12939335</v>
      </c>
      <c r="S7" s="68">
        <v>18406205.984487239</v>
      </c>
      <c r="T7" s="68">
        <v>16977444.600099571</v>
      </c>
      <c r="U7" s="68">
        <f>AVERAGE(R7:T7)</f>
        <v>16107661.861528939</v>
      </c>
      <c r="V7" s="69">
        <f>(D7-C7)/C7</f>
        <v>-0.12165309656998388</v>
      </c>
      <c r="W7" s="69">
        <f t="shared" si="1"/>
        <v>0.24445854675671999</v>
      </c>
      <c r="X7" s="69">
        <f>(F7-E7)/E7</f>
        <v>7.7784657973337223E-2</v>
      </c>
      <c r="Y7" s="69">
        <f>(G7-F7)/F7</f>
        <v>6.5513104310650744E-2</v>
      </c>
      <c r="Z7" s="70">
        <f>AVERAGE(V7:Y7)</f>
        <v>6.6525803117681026E-2</v>
      </c>
    </row>
    <row r="8" spans="1:26" s="79" customFormat="1" ht="15.5" x14ac:dyDescent="0.35">
      <c r="A8" s="72"/>
      <c r="B8" s="73"/>
      <c r="C8" s="74"/>
      <c r="D8" s="74"/>
      <c r="E8" s="74"/>
      <c r="F8" s="74"/>
      <c r="G8" s="74"/>
      <c r="H8" s="74"/>
      <c r="I8" s="74"/>
      <c r="J8" s="74"/>
      <c r="K8" s="75"/>
      <c r="L8" s="75"/>
      <c r="M8" s="75"/>
      <c r="N8" s="76"/>
      <c r="O8" s="76"/>
      <c r="P8" s="76"/>
      <c r="Q8" s="76"/>
      <c r="R8" s="77"/>
      <c r="S8" s="77"/>
      <c r="T8" s="77"/>
      <c r="U8" s="77"/>
      <c r="V8" s="76"/>
      <c r="W8" s="76"/>
      <c r="X8" s="76"/>
      <c r="Y8" s="76"/>
      <c r="Z8" s="78"/>
    </row>
    <row r="9" spans="1:26" s="84" customFormat="1" ht="15.5" x14ac:dyDescent="0.35">
      <c r="A9" s="85" t="s">
        <v>5</v>
      </c>
      <c r="B9" s="80"/>
      <c r="C9" s="81">
        <f>SUM(C3:C7)</f>
        <v>1806685000</v>
      </c>
      <c r="D9" s="81">
        <f>SUM(D3:D7)</f>
        <v>1672845000</v>
      </c>
      <c r="E9" s="81">
        <f>SUM(E3:E7)</f>
        <v>1936354000</v>
      </c>
      <c r="F9" s="81">
        <f>SUM(F3:F7)</f>
        <v>1978924000</v>
      </c>
      <c r="G9" s="81">
        <f>SUM(G3:G7)</f>
        <v>2125982000</v>
      </c>
      <c r="H9" s="81">
        <f t="shared" ref="H9" si="3">SUM(H3:H7)</f>
        <v>2080539000</v>
      </c>
      <c r="I9" s="81">
        <f t="shared" ref="I9" si="4">SUM(I3:I7)</f>
        <v>2115044000</v>
      </c>
      <c r="J9" s="81">
        <f t="shared" ref="J9" si="5">SUM(J3:J7)</f>
        <v>2361283000</v>
      </c>
      <c r="K9" s="81">
        <f t="shared" ref="K9" si="6">SUM(K3:K7)</f>
        <v>2082227000</v>
      </c>
      <c r="L9" s="81">
        <f t="shared" ref="L9" si="7">SUM(L3:L7)</f>
        <v>2288311000</v>
      </c>
      <c r="M9" s="81">
        <f t="shared" ref="M9" si="8">SUM(M3:M7)</f>
        <v>2351752000</v>
      </c>
      <c r="N9" s="82">
        <f t="shared" ref="N9" si="9">(H9-K9)/H9</f>
        <v>-8.1132821831265836E-4</v>
      </c>
      <c r="O9" s="82">
        <f>(I9-L9)/I9</f>
        <v>-8.1921227170687699E-2</v>
      </c>
      <c r="P9" s="82">
        <f t="shared" ref="P9" si="10">(J9-M9)/J9</f>
        <v>4.0363649761591472E-3</v>
      </c>
      <c r="Q9" s="82">
        <f>AVERAGE(N9:P9)</f>
        <v>-2.6232063470947069E-2</v>
      </c>
      <c r="R9" s="81">
        <f>SUM(R3:R7)</f>
        <v>298735148</v>
      </c>
      <c r="S9" s="81">
        <f t="shared" ref="S9" si="11">SUM(S3:S7)</f>
        <v>325011559.1989454</v>
      </c>
      <c r="T9" s="81">
        <f t="shared" ref="T9" si="12">SUM(T3:T7)</f>
        <v>299136090.10367006</v>
      </c>
      <c r="U9" s="81">
        <f t="shared" ref="U9" si="13">AVERAGE(R9:T9)</f>
        <v>307627599.1008718</v>
      </c>
      <c r="V9" s="82">
        <f>(D9-C9)/C9</f>
        <v>-7.4080429073136708E-2</v>
      </c>
      <c r="W9" s="82">
        <f t="shared" ref="W9" si="14">(E9-D9)/D9</f>
        <v>0.15752146791842639</v>
      </c>
      <c r="X9" s="82">
        <f t="shared" ref="X9" si="15">(F9-E9)/E9</f>
        <v>2.1984616449264957E-2</v>
      </c>
      <c r="Y9" s="82">
        <f t="shared" ref="Y9" si="16">(G9-F9)/F9</f>
        <v>7.4312100919489588E-2</v>
      </c>
      <c r="Z9" s="83">
        <f>AVERAGE(V9:Y9)</f>
        <v>4.4934439053511056E-2</v>
      </c>
    </row>
    <row r="10" spans="1:26" s="64" customFormat="1" ht="14.5" x14ac:dyDescent="0.35">
      <c r="Q10" s="65"/>
    </row>
    <row r="11" spans="1:26" s="6" customFormat="1" ht="14.5" x14ac:dyDescent="0.35"/>
    <row r="12" spans="1:26" s="6" customFormat="1" ht="14.5" x14ac:dyDescent="0.35"/>
    <row r="13" spans="1:26" s="6" customFormat="1" ht="15.5" x14ac:dyDescent="0.35">
      <c r="C13" s="9"/>
      <c r="D13" s="9"/>
      <c r="E13" s="9"/>
      <c r="F13" s="9"/>
      <c r="G13" s="9"/>
    </row>
    <row r="14" spans="1:26" s="6" customFormat="1" ht="15.5" x14ac:dyDescent="0.35">
      <c r="C14" s="9"/>
      <c r="D14" s="9"/>
      <c r="E14" s="9"/>
      <c r="F14" s="9"/>
      <c r="G14" s="9"/>
    </row>
    <row r="15" spans="1:26" s="6" customFormat="1" ht="15.5" x14ac:dyDescent="0.35">
      <c r="C15" s="9"/>
      <c r="D15" s="9"/>
      <c r="E15" s="9"/>
      <c r="F15" s="9"/>
      <c r="G15" s="9"/>
    </row>
    <row r="16" spans="1:26" s="6" customFormat="1" ht="15.5" x14ac:dyDescent="0.35">
      <c r="C16" s="9"/>
      <c r="D16" s="9"/>
      <c r="E16" s="9"/>
      <c r="F16" s="9"/>
      <c r="G16" s="9"/>
    </row>
    <row r="17" spans="3:7" s="6" customFormat="1" ht="15.5" x14ac:dyDescent="0.35">
      <c r="C17" s="9"/>
      <c r="D17" s="9"/>
      <c r="E17" s="9"/>
      <c r="F17" s="9"/>
      <c r="G17" s="9"/>
    </row>
    <row r="18" spans="3:7" s="6" customFormat="1" ht="14.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:Q4 Q5:Q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4" x14ac:dyDescent="0.3"/>
  <cols>
    <col min="1" max="1" width="3.69921875" customWidth="1"/>
    <col min="2" max="2" width="45.3984375" customWidth="1"/>
    <col min="3" max="3" width="17.59765625" customWidth="1"/>
    <col min="4" max="4" width="25" customWidth="1"/>
    <col min="5" max="5" width="3.69921875" customWidth="1"/>
    <col min="6" max="6" width="49.296875" customWidth="1"/>
    <col min="7" max="10" width="16.69921875" style="2" customWidth="1"/>
    <col min="11" max="11" width="18.59765625" bestFit="1" customWidth="1"/>
    <col min="12" max="13" width="24.8984375" customWidth="1"/>
  </cols>
  <sheetData>
    <row r="1" spans="2:13" ht="16" customHeight="1" thickBot="1" x14ac:dyDescent="0.35"/>
    <row r="2" spans="2:13" ht="21.5" customHeight="1" thickBot="1" x14ac:dyDescent="0.35">
      <c r="B2" s="54" t="s">
        <v>32</v>
      </c>
      <c r="C2" s="57"/>
      <c r="D2" s="58"/>
      <c r="F2" s="54" t="s">
        <v>33</v>
      </c>
      <c r="G2" s="55"/>
      <c r="H2" s="55"/>
      <c r="I2" s="55"/>
      <c r="J2" s="55"/>
      <c r="K2" s="55"/>
      <c r="L2" s="55"/>
      <c r="M2" s="56"/>
    </row>
    <row r="3" spans="2:13" ht="16.5" customHeight="1" x14ac:dyDescent="0.35">
      <c r="B3" s="19" t="s">
        <v>34</v>
      </c>
      <c r="C3" s="18"/>
      <c r="D3" s="20" t="s">
        <v>48</v>
      </c>
      <c r="F3" s="45" t="s">
        <v>40</v>
      </c>
      <c r="G3" s="40" t="s">
        <v>25</v>
      </c>
      <c r="H3" s="40" t="s">
        <v>26</v>
      </c>
      <c r="I3" s="40" t="s">
        <v>30</v>
      </c>
      <c r="J3" s="40" t="s">
        <v>37</v>
      </c>
      <c r="K3" s="14" t="s">
        <v>21</v>
      </c>
      <c r="L3" s="14" t="s">
        <v>16</v>
      </c>
      <c r="M3" s="13" t="s">
        <v>17</v>
      </c>
    </row>
    <row r="4" spans="2:13" ht="16.5" customHeight="1" x14ac:dyDescent="0.35">
      <c r="B4" s="16" t="str">
        <f>Data!A3</f>
        <v>Legacy Emanuel Medical Center</v>
      </c>
      <c r="C4" s="17"/>
      <c r="D4" s="27">
        <f>Data!U3</f>
        <v>214894766.67644656</v>
      </c>
      <c r="F4" s="12" t="str">
        <f>Data!A3</f>
        <v>Legacy Emanuel Medical Center</v>
      </c>
      <c r="G4" s="36">
        <f>Data!V3</f>
        <v>-5.3721734587722419E-2</v>
      </c>
      <c r="H4" s="36">
        <f>Data!W3</f>
        <v>0.16843372719885114</v>
      </c>
      <c r="I4" s="36">
        <f>Data!X3</f>
        <v>1.150669475793682E-3</v>
      </c>
      <c r="J4" s="36">
        <f>Data!Y3</f>
        <v>9.5793491848282133E-2</v>
      </c>
      <c r="K4" s="38">
        <f>IF(Data!Z3&lt;0.1,Data!Z3,IF(Data!Z3&gt;0.1,0.1,IF(Data!Z3&gt;-0.1,Data!Z3,IF(Data!Z3&lt;-0.1,-0.1,Data!Z3))))</f>
        <v>5.2914038483801135E-2</v>
      </c>
      <c r="L4" s="34">
        <f>(D4+D24)</f>
        <v>227014931.67644656</v>
      </c>
      <c r="M4" s="60">
        <f>L4+(L4*K4)</f>
        <v>239027208.50757155</v>
      </c>
    </row>
    <row r="5" spans="2:13" ht="16.5" customHeight="1" x14ac:dyDescent="0.35">
      <c r="B5" s="16" t="str">
        <f>Data!A4</f>
        <v>Legacy Good Samaritan Medical Center</v>
      </c>
      <c r="C5" s="17"/>
      <c r="D5" s="27">
        <f>Data!U4</f>
        <v>36842204.175593071</v>
      </c>
      <c r="F5" s="12" t="str">
        <f>Data!A4</f>
        <v>Legacy Good Samaritan Medical Center</v>
      </c>
      <c r="G5" s="36">
        <f>Data!V4</f>
        <v>-8.287584984593474E-2</v>
      </c>
      <c r="H5" s="36">
        <f>Data!W4</f>
        <v>0.1490334661627522</v>
      </c>
      <c r="I5" s="36">
        <f>Data!X4</f>
        <v>3.0924095852772684E-2</v>
      </c>
      <c r="J5" s="36">
        <f>Data!Y4</f>
        <v>5.4060176104023791E-2</v>
      </c>
      <c r="K5" s="38">
        <f>IF(Data!Z4&lt;0.1,Data!Z4,IF(Data!Z4&gt;0.1,0.1,IF(Data!Z4&gt;-0.1,Data!Z4,IF(Data!Z4&lt;-0.1,-0.1,Data!Z4))))</f>
        <v>3.7785472068403485E-2</v>
      </c>
      <c r="L5" s="34">
        <f>(D5+D25)</f>
        <v>42747320.175593071</v>
      </c>
      <c r="M5" s="60">
        <f>L5+(L5*K5)</f>
        <v>44362547.848087043</v>
      </c>
    </row>
    <row r="6" spans="2:13" ht="16.5" customHeight="1" x14ac:dyDescent="0.35">
      <c r="B6" s="16" t="str">
        <f>Data!A5</f>
        <v>Legacy Meridian Park Medical Center</v>
      </c>
      <c r="C6" s="17"/>
      <c r="D6" s="27">
        <f>Data!U5</f>
        <v>13888241.681304829</v>
      </c>
      <c r="F6" s="12" t="str">
        <f>Data!A5</f>
        <v>Legacy Meridian Park Medical Center</v>
      </c>
      <c r="G6" s="36">
        <f>Data!V5</f>
        <v>-8.7469311672172881E-2</v>
      </c>
      <c r="H6" s="36">
        <f>Data!W5</f>
        <v>6.577346724404938E-2</v>
      </c>
      <c r="I6" s="36">
        <f>Data!X5</f>
        <v>3.3073755643769548E-2</v>
      </c>
      <c r="J6" s="36">
        <f>Data!Y5</f>
        <v>8.5493742198959985E-2</v>
      </c>
      <c r="K6" s="38">
        <f>IF(Data!Z5&lt;0.1,Data!Z5,IF(Data!Z5&gt;0.1,0.1,IF(Data!Z5&gt;-0.1,Data!Z5,IF(Data!Z5&lt;-0.1,-0.1,Data!Z5))))</f>
        <v>2.4217913353651508E-2</v>
      </c>
      <c r="L6" s="34">
        <f>(D6+D26)</f>
        <v>18422052.431304827</v>
      </c>
      <c r="M6" s="60">
        <f>L6+(L6*K6)</f>
        <v>18868196.100882594</v>
      </c>
    </row>
    <row r="7" spans="2:13" ht="16.5" customHeight="1" x14ac:dyDescent="0.35">
      <c r="B7" s="16" t="str">
        <f>Data!A6</f>
        <v>Legacy Mount Hood Medical Center</v>
      </c>
      <c r="C7" s="17"/>
      <c r="D7" s="27">
        <f>Data!U6</f>
        <v>25894724.705998417</v>
      </c>
      <c r="F7" s="12" t="str">
        <f>Data!A6</f>
        <v>Legacy Mount Hood Medical Center</v>
      </c>
      <c r="G7" s="36">
        <f>Data!V6</f>
        <v>-0.11132093012445818</v>
      </c>
      <c r="H7" s="36">
        <f>Data!W6</f>
        <v>0.21132156890949153</v>
      </c>
      <c r="I7" s="36">
        <f>Data!X6</f>
        <v>6.45551309454412E-2</v>
      </c>
      <c r="J7" s="36">
        <f>Data!Y6</f>
        <v>8.6194657959316122E-5</v>
      </c>
      <c r="K7" s="38">
        <f>IF(Data!Z6&lt;0.1,Data!Z6,IF(Data!Z6&gt;0.1,0.1,IF(Data!Z6&gt;-0.1,Data!Z6,IF(Data!Z6&lt;-0.1,-0.1,Data!Z6))))</f>
        <v>4.1160491097108461E-2</v>
      </c>
      <c r="L7" s="34">
        <f>(D7+D27)</f>
        <v>28113730.955998417</v>
      </c>
      <c r="M7" s="60">
        <f>L7+(L7*K7)</f>
        <v>29270905.928719293</v>
      </c>
    </row>
    <row r="8" spans="2:13" ht="16.5" customHeight="1" thickBot="1" x14ac:dyDescent="0.4">
      <c r="B8" s="16" t="str">
        <f>Data!A7</f>
        <v>Legacy Silverton Medical Center</v>
      </c>
      <c r="C8" s="17"/>
      <c r="D8" s="27">
        <f>Data!U7</f>
        <v>16107661.861528939</v>
      </c>
      <c r="F8" s="15" t="str">
        <f>Data!A7</f>
        <v>Legacy Silverton Medical Center</v>
      </c>
      <c r="G8" s="37">
        <f>Data!V7</f>
        <v>-0.12165309656998388</v>
      </c>
      <c r="H8" s="37">
        <f>Data!W7</f>
        <v>0.24445854675671999</v>
      </c>
      <c r="I8" s="37">
        <f>Data!X7</f>
        <v>7.7784657973337223E-2</v>
      </c>
      <c r="J8" s="37">
        <f>Data!Y7</f>
        <v>6.5513104310650744E-2</v>
      </c>
      <c r="K8" s="39">
        <f>IF(Data!Z7&lt;0.1,Data!Z7,IF(Data!Z7&gt;0.1,0.1,IF(Data!Z7&gt;-0.1,Data!Z7,IF(Data!Z7&lt;-0.1,-0.1,Data!Z7))))</f>
        <v>6.6525803117681026E-2</v>
      </c>
      <c r="L8" s="35">
        <f>(D8+D28)</f>
        <v>17053501.86152894</v>
      </c>
      <c r="M8" s="61">
        <f>L8+(L8*K8)</f>
        <v>18187999.768836021</v>
      </c>
    </row>
    <row r="9" spans="2:13" ht="16.5" customHeight="1" thickBot="1" x14ac:dyDescent="0.4">
      <c r="B9" s="51" t="s">
        <v>31</v>
      </c>
      <c r="C9" s="52"/>
      <c r="D9" s="59">
        <f>SUM(D4:D8)</f>
        <v>307627599.1008718</v>
      </c>
      <c r="F9" s="42" t="s">
        <v>28</v>
      </c>
      <c r="G9" s="41">
        <f>SUM(M4:M8)</f>
        <v>349716858.15409648</v>
      </c>
      <c r="H9"/>
      <c r="I9"/>
      <c r="J9"/>
      <c r="K9" s="63" t="s">
        <v>39</v>
      </c>
      <c r="L9" s="63"/>
      <c r="M9" s="63"/>
    </row>
    <row r="10" spans="2:13" ht="16.5" customHeight="1" x14ac:dyDescent="0.3">
      <c r="B10" s="19" t="s">
        <v>7</v>
      </c>
      <c r="C10" s="30" t="s">
        <v>35</v>
      </c>
      <c r="D10" s="20" t="s">
        <v>46</v>
      </c>
      <c r="F10" s="62"/>
      <c r="G10" s="3"/>
      <c r="H10" s="4"/>
      <c r="I10" s="4"/>
      <c r="J10" s="4"/>
    </row>
    <row r="11" spans="2:13" ht="16.5" customHeight="1" x14ac:dyDescent="0.3">
      <c r="B11" s="24" t="str">
        <f>Data!A3</f>
        <v>Legacy Emanuel Medical Center</v>
      </c>
      <c r="C11" s="32">
        <f>IF(Data!B3="DRG",0.015,0.01)</f>
        <v>1.4999999999999999E-2</v>
      </c>
      <c r="D11" s="27">
        <f>Data!G3*C11</f>
        <v>16160220</v>
      </c>
      <c r="H11" s="4"/>
      <c r="I11" s="4"/>
      <c r="J11"/>
    </row>
    <row r="12" spans="2:13" ht="16.5" customHeight="1" x14ac:dyDescent="0.3">
      <c r="B12" s="24" t="str">
        <f>Data!A4</f>
        <v>Legacy Good Samaritan Medical Center</v>
      </c>
      <c r="C12" s="32">
        <f>IF(Data!B4="DRG",0.015,0.01)</f>
        <v>1.4999999999999999E-2</v>
      </c>
      <c r="D12" s="27">
        <f>Data!G4*C12</f>
        <v>6561240</v>
      </c>
      <c r="J12"/>
    </row>
    <row r="13" spans="2:13" ht="16.5" customHeight="1" x14ac:dyDescent="0.3">
      <c r="B13" s="24" t="str">
        <f>Data!A5</f>
        <v>Legacy Meridian Park Medical Center</v>
      </c>
      <c r="C13" s="32">
        <f>IF(Data!B5="DRG",0.015,0.01)</f>
        <v>1.4999999999999999E-2</v>
      </c>
      <c r="D13" s="27">
        <f>Data!G5*C13</f>
        <v>4317915</v>
      </c>
      <c r="I13"/>
      <c r="J13"/>
    </row>
    <row r="14" spans="2:13" ht="16.5" customHeight="1" x14ac:dyDescent="0.3">
      <c r="B14" s="24" t="str">
        <f>Data!A6</f>
        <v>Legacy Mount Hood Medical Center</v>
      </c>
      <c r="C14" s="32">
        <f>IF(Data!B6="DRG",0.015,0.01)</f>
        <v>1.4999999999999999E-2</v>
      </c>
      <c r="D14" s="27">
        <f>Data!G6*C14</f>
        <v>2958675</v>
      </c>
    </row>
    <row r="15" spans="2:13" ht="16.5" customHeight="1" x14ac:dyDescent="0.3">
      <c r="B15" s="24" t="str">
        <f>Data!A7</f>
        <v>Legacy Silverton Medical Center</v>
      </c>
      <c r="C15" s="32">
        <f>IF(Data!B7="DRG",0.015,0.01)</f>
        <v>0.01</v>
      </c>
      <c r="D15" s="27">
        <f>Data!G7*C15</f>
        <v>1261120</v>
      </c>
      <c r="F15" s="4"/>
      <c r="G15" s="4"/>
      <c r="I15"/>
      <c r="J15"/>
    </row>
    <row r="16" spans="2:13" ht="16.5" customHeight="1" thickBot="1" x14ac:dyDescent="0.35">
      <c r="B16" s="51" t="s">
        <v>10</v>
      </c>
      <c r="C16" s="52"/>
      <c r="D16" s="28">
        <f>SUM(D11:D15)</f>
        <v>31259170</v>
      </c>
      <c r="F16" s="4"/>
      <c r="G16" s="4"/>
      <c r="I16"/>
      <c r="J16"/>
    </row>
    <row r="17" spans="2:7" ht="16.5" customHeight="1" x14ac:dyDescent="0.3">
      <c r="B17" s="25" t="s">
        <v>9</v>
      </c>
      <c r="C17" s="21" t="s">
        <v>12</v>
      </c>
      <c r="D17" s="22" t="s">
        <v>47</v>
      </c>
    </row>
    <row r="18" spans="2:7" ht="16.5" customHeight="1" x14ac:dyDescent="0.3">
      <c r="B18" s="24" t="str">
        <f>Data!A3</f>
        <v>Legacy Emanuel Medical Center</v>
      </c>
      <c r="C18" s="31">
        <f>IF(D18&lt;-0.02,0.75,IF(D18&lt;0,0.8,IF(D18&lt;0.03,0.9,IF(D18&lt;0.06,1,1.05))))</f>
        <v>0.75</v>
      </c>
      <c r="D18" s="29">
        <f>Data!Q3</f>
        <v>-6.9097608997017654E-2</v>
      </c>
      <c r="F18" s="53"/>
      <c r="G18" s="53"/>
    </row>
    <row r="19" spans="2:7" ht="16.5" customHeight="1" x14ac:dyDescent="0.3">
      <c r="B19" s="24" t="str">
        <f>Data!A4</f>
        <v>Legacy Good Samaritan Medical Center</v>
      </c>
      <c r="C19" s="31">
        <f>IF(D19&lt;-0.02,0.75,IF(D19&lt;0,0.8,IF(D19&lt;0.03,0.9,IF(D19&lt;0.06,1,1.05))))</f>
        <v>0.9</v>
      </c>
      <c r="D19" s="29">
        <f>Data!Q4</f>
        <v>2.7920384423457806E-2</v>
      </c>
      <c r="F19" s="5"/>
      <c r="G19" s="5"/>
    </row>
    <row r="20" spans="2:7" ht="16.5" customHeight="1" x14ac:dyDescent="0.3">
      <c r="B20" s="24" t="str">
        <f>Data!A5</f>
        <v>Legacy Meridian Park Medical Center</v>
      </c>
      <c r="C20" s="31">
        <f>IF(D20&lt;-0.02,0.75,IF(D20&lt;0,0.8,IF(D20&lt;0.03,0.9,IF(D20&lt;0.06,1,1.05))))</f>
        <v>1.05</v>
      </c>
      <c r="D20" s="29">
        <f>Data!Q5</f>
        <v>6.86842813087815E-2</v>
      </c>
    </row>
    <row r="21" spans="2:7" ht="16.5" customHeight="1" x14ac:dyDescent="0.3">
      <c r="B21" s="24" t="str">
        <f>Data!A6</f>
        <v>Legacy Mount Hood Medical Center</v>
      </c>
      <c r="C21" s="31">
        <f>IF(D21&lt;-0.02,0.75,IF(D21&lt;0,0.8,IF(D21&lt;0.03,0.9,IF(D21&lt;0.06,1,1.05))))</f>
        <v>0.75</v>
      </c>
      <c r="D21" s="29">
        <f>Data!Q6</f>
        <v>-2.6869245337470399E-2</v>
      </c>
    </row>
    <row r="22" spans="2:7" ht="16.5" customHeight="1" thickBot="1" x14ac:dyDescent="0.35">
      <c r="B22" s="24" t="str">
        <f>Data!A7</f>
        <v>Legacy Silverton Medical Center</v>
      </c>
      <c r="C22" s="31">
        <f>IF(D22&lt;-0.02,0.75,IF(D22&lt;0,0.8,IF(D22&lt;0.03,0.9,IF(D22&lt;0.06,1,1.05))))</f>
        <v>0.75</v>
      </c>
      <c r="D22" s="29">
        <f>Data!Q7</f>
        <v>-5.7425824080924538E-2</v>
      </c>
    </row>
    <row r="23" spans="2:7" ht="16.5" customHeight="1" x14ac:dyDescent="0.3">
      <c r="B23" s="19" t="s">
        <v>13</v>
      </c>
      <c r="C23" s="26"/>
      <c r="D23" s="33" t="s">
        <v>38</v>
      </c>
    </row>
    <row r="24" spans="2:7" ht="16.5" customHeight="1" x14ac:dyDescent="0.3">
      <c r="B24" s="24" t="str">
        <f>Data!A3</f>
        <v>Legacy Emanuel Medical Center</v>
      </c>
      <c r="C24" s="23"/>
      <c r="D24" s="27">
        <f>D11*C18</f>
        <v>12120165</v>
      </c>
    </row>
    <row r="25" spans="2:7" ht="16.5" customHeight="1" x14ac:dyDescent="0.3">
      <c r="B25" s="24" t="str">
        <f>Data!A4</f>
        <v>Legacy Good Samaritan Medical Center</v>
      </c>
      <c r="C25" s="23"/>
      <c r="D25" s="27">
        <f>D12*C19</f>
        <v>5905116</v>
      </c>
    </row>
    <row r="26" spans="2:7" ht="16.5" customHeight="1" x14ac:dyDescent="0.3">
      <c r="B26" s="24" t="str">
        <f>Data!A5</f>
        <v>Legacy Meridian Park Medical Center</v>
      </c>
      <c r="C26" s="23"/>
      <c r="D26" s="27">
        <f>D13*C20</f>
        <v>4533810.75</v>
      </c>
    </row>
    <row r="27" spans="2:7" ht="16.5" customHeight="1" x14ac:dyDescent="0.3">
      <c r="B27" s="24" t="str">
        <f>Data!A6</f>
        <v>Legacy Mount Hood Medical Center</v>
      </c>
      <c r="C27" s="23"/>
      <c r="D27" s="27">
        <f>D14*C21</f>
        <v>2219006.25</v>
      </c>
    </row>
    <row r="28" spans="2:7" ht="16.5" customHeight="1" x14ac:dyDescent="0.3">
      <c r="B28" s="24" t="str">
        <f>Data!A7</f>
        <v>Legacy Silverton Medical Center</v>
      </c>
      <c r="C28" s="23"/>
      <c r="D28" s="27">
        <f>D15*C22</f>
        <v>945840</v>
      </c>
    </row>
    <row r="29" spans="2:7" ht="16.5" customHeight="1" thickBot="1" x14ac:dyDescent="0.35">
      <c r="B29" s="51" t="s">
        <v>11</v>
      </c>
      <c r="C29" s="52"/>
      <c r="D29" s="59">
        <f>SUM(D24:D28)</f>
        <v>25723938</v>
      </c>
    </row>
    <row r="30" spans="2:7" ht="16.5" customHeight="1" thickBot="1" x14ac:dyDescent="0.35">
      <c r="B30" s="42" t="s">
        <v>27</v>
      </c>
      <c r="C30" s="43"/>
      <c r="D30" s="44">
        <f>D9+D29</f>
        <v>333351537.1008718</v>
      </c>
    </row>
    <row r="31" spans="2:7" ht="16" customHeight="1" x14ac:dyDescent="0.3"/>
    <row r="32" spans="2:7" ht="16" customHeight="1" x14ac:dyDescent="0.3">
      <c r="B32" s="1"/>
      <c r="C32" s="5"/>
    </row>
  </sheetData>
  <mergeCells count="6">
    <mergeCell ref="F2:M2"/>
    <mergeCell ref="B2:D2"/>
    <mergeCell ref="B29:C29"/>
    <mergeCell ref="B9:C9"/>
    <mergeCell ref="B16:C16"/>
    <mergeCell ref="F18:G18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https://www.oregon.gov/oha/HPA/ANALYTICS/HospitalDocuments/FY26-27%20MSF%20Calculation%20Legacy%20Health%20System%20Legacy%20Emanuel%20Med%20Ctr.xlsx</Url>
      <Description>FY26-27 MSF Calculation Legacy Health System Legacy Emanuel Med Ctr.xlsx</Description>
    </URL>
    <Meta_x0020_Keywords xmlns="10bab1ba-c75a-4166-8cdc-bbc3bb77138e" xsi:nil="true"/>
    <Meta_x0020_Description xmlns="10bab1ba-c75a-4166-8cdc-bbc3bb77138e" xsi:nil="true"/>
    <Hospital xmlns="10bab1ba-c75a-4166-8cdc-bbc3bb77138e">Legacy Emanuel Medical Center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10F3216-4D91-4D09-90DC-67AFC9B4986B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Legacy Health System Legacy Emanuel Med Ctr.xlsx</dc:title>
  <dc:creator>rachel.j.higgins@oha.oregon.gov</dc:creator>
  <cp:lastModifiedBy>Rachel Higgins</cp:lastModifiedBy>
  <dcterms:created xsi:type="dcterms:W3CDTF">2021-01-08T22:48:27Z</dcterms:created>
  <dcterms:modified xsi:type="dcterms:W3CDTF">2025-01-17T01:35:29Z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cc355e29-d0b2-4625-b17b-e81e368dee1c,3;cc355e29-d0b2-4625-b17b-e81e368dee1c,5;</vt:lpwstr>
  </property>
</Properties>
</file>