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St. Anthony Hospital\"/>
    </mc:Choice>
  </mc:AlternateContent>
  <xr:revisionPtr revIDLastSave="0" documentId="13_ncr:1_{91F2D314-D765-456D-A78B-9B3DB6FEF8D2}" xr6:coauthVersionLast="47" xr6:coauthVersionMax="47" xr10:uidLastSave="{00000000-0000-0000-0000-000000000000}"/>
  <bookViews>
    <workbookView xWindow="29040" yWindow="180" windowWidth="25275" windowHeight="1507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" i="1" l="1"/>
  <c r="U3" i="1" l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8" i="2" s="1"/>
  <c r="D10" i="2" l="1"/>
  <c r="D15" i="2"/>
  <c r="D17" i="2" s="1"/>
  <c r="D18" i="2" s="1"/>
  <c r="L4" i="2" l="1"/>
  <c r="M4" i="2" s="1"/>
  <c r="G6" i="2" s="1"/>
  <c r="S5" i="1"/>
  <c r="T5" i="1"/>
  <c r="U5" i="1" l="1"/>
  <c r="K5" i="1"/>
  <c r="L5" i="1"/>
  <c r="M5" i="1"/>
  <c r="H5" i="1"/>
  <c r="I5" i="1"/>
  <c r="J5" i="1"/>
  <c r="E5" i="1"/>
  <c r="V5" i="1"/>
  <c r="N5" i="1" l="1"/>
  <c r="P5" i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<sst xmlns="http://schemas.openxmlformats.org/spreadsheetml/2006/main" count="69" uniqueCount="48">
  <si>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</si>
  <si>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</si>
  <si>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</si>
  <si>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</si>
  <si>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</si>
  <si>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</si>
  <si>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</si>
  <si>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</si>
  <si>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</si>
  <si>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</si>
  <si>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</si>
  <si>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</si>
  <si>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</si>
  <si>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</si>
  <si>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</si>
  <si>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</si>
  <si>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</si>
  <si>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</si>
  <si>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</si>
  <si>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</si>
  <si>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</si>
  <si>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</si>
  <si>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</si>
  <si>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</si>
  <si>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</si>
  <si>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</si>
  <si>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</si>
  <si>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</si>
  <si>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</si>
  <si>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</si>
  <si>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</si>
  <si>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</si>
  <si>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</si>
  <si>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</si>
  <si>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</si>
  <si>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</si>
  <si>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</si>
  <si>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</si>
  <si>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</si>
  <si>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</si>
  <si>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</si>
  <si>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</si>
  <si>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A</t>
  </si>
  <si>
    <t>St. Anthony Hospital</t>
  </si>
  <si>
    <t>From FY24-25 calculation:</t>
  </si>
  <si>
    <t>From data submitted on the CBR-1 form, Medicaid net cost increase appears to be a major contributor to the increase in unreimbursed care amounts used to calculate the FY26-27 spending floors.</t>
  </si>
  <si>
    <t>Compared to the previous cycle (FY 24-25) the year 1 minimum spending floor (FY26) increased $777,842 and the year 2 (FY27) minimum spending floor increased $803,204.</t>
  </si>
  <si>
    <t xml:space="preserve">The total 3 year average of unreimbursed care increased from $944,081 in 2020-2022, to $1,644,525 in 2022-2024. This amount is the greatest contributor to the increase in the FY26-27 spending floors.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</si>
</sst>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7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theme="1"/>
      <name val="Arial Narrow"/>
      <family val="2"/>
      <scheme val="minor"/>
    </font>
    <font>
      <b/>
      <sz val="12"/>
      <color theme="1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0" fontId="7" fillId="4" borderId="0" xfId="0" applyFont="1" applyFill="1"/>
    <xf numFmtId="164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right" vertical="center"/>
    </xf>
    <xf numFmtId="0" fontId="4" fillId="4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64" fontId="16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top" indent="2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AH20"/>
  <sheetViews>
    <sheetView tabSelected="1" zoomScale="90" zoomScaleNormal="90" workbookViewId="0">
      <selection activeCell="Y33" sqref="Y33"/>
    </sheetView>
  </sheetViews>
  <sheetFormatPr defaultRowHeight="14" x14ac:dyDescent="0.3"/>
  <cols>
    <col min="1" max="1" width="59.8984375" customWidth="1"/>
    <col min="2" max="2" width="23.3984375" customWidth="1"/>
    <col min="3" max="13" width="16.69921875" customWidth="1"/>
    <col min="14" max="16" width="13.09765625" customWidth="1"/>
    <col min="17" max="20" width="16.69921875" customWidth="1"/>
    <col min="21" max="21" width="17.8984375" customWidth="1"/>
    <col min="22" max="25" width="13.09765625" customWidth="1"/>
    <col min="26" max="26" width="16.69921875" customWidth="1"/>
  </cols>
  <sheetData>
    <row r="1" spans="1:34" s="6" customFormat="1" ht="21.65" customHeight="1" x14ac:dyDescent="0.3">
      <c r="A1" s="81" t="s">
        <v>0</v>
      </c>
      <c r="B1" s="85" t="s">
        <v>17</v>
      </c>
      <c r="C1" s="83" t="s">
        <v>1</v>
      </c>
      <c r="D1" s="84"/>
      <c r="E1" s="84"/>
      <c r="F1" s="84"/>
      <c r="G1" s="85"/>
      <c r="H1" s="81" t="s">
        <v>41</v>
      </c>
      <c r="I1" s="81"/>
      <c r="J1" s="81"/>
      <c r="K1" s="81" t="s">
        <v>2</v>
      </c>
      <c r="L1" s="81"/>
      <c r="M1" s="81"/>
      <c r="N1" s="83" t="s">
        <v>7</v>
      </c>
      <c r="O1" s="84"/>
      <c r="P1" s="84"/>
      <c r="Q1" s="85"/>
      <c r="R1" s="83" t="s">
        <v>5</v>
      </c>
      <c r="S1" s="84"/>
      <c r="T1" s="84"/>
      <c r="U1" s="85"/>
      <c r="V1" s="81" t="s">
        <v>13</v>
      </c>
      <c r="W1" s="81"/>
      <c r="X1" s="81"/>
      <c r="Y1" s="81"/>
      <c r="Z1" s="81"/>
    </row>
    <row r="2" spans="1:34" s="53" customFormat="1" ht="21.65" customHeight="1" x14ac:dyDescent="0.3">
      <c r="A2" s="82"/>
      <c r="B2" s="86"/>
      <c r="C2" s="8" t="s">
        <v>3</v>
      </c>
      <c r="D2" s="8" t="s">
        <v>21</v>
      </c>
      <c r="E2" s="8" t="s">
        <v>20</v>
      </c>
      <c r="F2" s="8" t="s">
        <v>26</v>
      </c>
      <c r="G2" s="8" t="s">
        <v>33</v>
      </c>
      <c r="H2" s="8" t="s">
        <v>20</v>
      </c>
      <c r="I2" s="8" t="s">
        <v>26</v>
      </c>
      <c r="J2" s="8" t="s">
        <v>33</v>
      </c>
      <c r="K2" s="8" t="s">
        <v>20</v>
      </c>
      <c r="L2" s="8" t="s">
        <v>26</v>
      </c>
      <c r="M2" s="8" t="s">
        <v>33</v>
      </c>
      <c r="N2" s="8" t="s">
        <v>20</v>
      </c>
      <c r="O2" s="8" t="s">
        <v>26</v>
      </c>
      <c r="P2" s="8" t="s">
        <v>33</v>
      </c>
      <c r="Q2" s="8" t="s">
        <v>18</v>
      </c>
      <c r="R2" s="8" t="s">
        <v>20</v>
      </c>
      <c r="S2" s="8" t="s">
        <v>26</v>
      </c>
      <c r="T2" s="8" t="s">
        <v>33</v>
      </c>
      <c r="U2" s="8" t="s">
        <v>18</v>
      </c>
      <c r="V2" s="8" t="s">
        <v>22</v>
      </c>
      <c r="W2" s="8" t="s">
        <v>23</v>
      </c>
      <c r="X2" s="8" t="s">
        <v>27</v>
      </c>
      <c r="Y2" s="8" t="s">
        <v>34</v>
      </c>
      <c r="Z2" s="8" t="s">
        <v>14</v>
      </c>
    </row>
    <row r="3" spans="1:34" s="63" customFormat="1" ht="15.5" x14ac:dyDescent="0.3">
      <c r="A3" s="60" t="s">
        <v>43</v>
      </c>
      <c r="B3" s="61" t="s">
        <v>42</v>
      </c>
      <c r="C3" s="58">
        <v>79473277</v>
      </c>
      <c r="D3" s="58">
        <v>91616491.040000021</v>
      </c>
      <c r="E3" s="58">
        <v>97090235.779999971</v>
      </c>
      <c r="F3" s="58">
        <v>93187653</v>
      </c>
      <c r="G3" s="55">
        <v>102618150.95999999</v>
      </c>
      <c r="H3" s="62">
        <v>100810401.09999996</v>
      </c>
      <c r="I3" s="57">
        <v>100010647.98999999</v>
      </c>
      <c r="J3" s="55">
        <v>107775743.08</v>
      </c>
      <c r="K3" s="50">
        <v>86318074.890000001</v>
      </c>
      <c r="L3" s="50">
        <v>92065146.709999993</v>
      </c>
      <c r="M3" s="50">
        <v>96651067.900000006</v>
      </c>
      <c r="N3" s="51">
        <v>0.14375824371162005</v>
      </c>
      <c r="O3" s="51">
        <v>7.9446553338945E-2</v>
      </c>
      <c r="P3" s="51">
        <v>0.103220584354889</v>
      </c>
      <c r="Q3" s="51">
        <f t="shared" ref="Q3" si="0">AVERAGE(N3:P3)</f>
        <v>0.10880846046848469</v>
      </c>
      <c r="R3" s="50">
        <v>777842</v>
      </c>
      <c r="S3" s="50">
        <v>1221523.6418999897</v>
      </c>
      <c r="T3" s="55">
        <v>2934208.4461000003</v>
      </c>
      <c r="U3" s="79">
        <f>AVERAGE(R3:T3)</f>
        <v>1644524.6959999967</v>
      </c>
      <c r="V3" s="51">
        <f>(D3-C3)/C3</f>
        <v>0.1527961913537304</v>
      </c>
      <c r="W3" s="51">
        <f>(E3-D3)/D3</f>
        <v>5.9746282332621727E-2</v>
      </c>
      <c r="X3" s="51">
        <f>(F3-E3)/E3</f>
        <v>-4.0195419741723207E-2</v>
      </c>
      <c r="Y3" s="51">
        <f>(G3-F3)/F3</f>
        <v>0.10119900712597615</v>
      </c>
      <c r="Z3" s="52">
        <f>AVERAGE(V3:Y3)</f>
        <v>6.8386515267651271E-2</v>
      </c>
    </row>
    <row r="4" spans="1:34" s="14" customFormat="1" ht="15.75" x14ac:dyDescent="0.3">
      <c r="A4" s="64"/>
      <c r="B4" s="20"/>
      <c r="C4" s="55"/>
      <c r="D4" s="55"/>
      <c r="E4" s="55"/>
      <c r="F4" s="55"/>
      <c r="G4" s="55"/>
      <c r="H4" s="55"/>
      <c r="I4" s="55"/>
      <c r="J4" s="55"/>
      <c r="K4" s="65"/>
      <c r="L4" s="65"/>
      <c r="M4" s="65"/>
      <c r="N4" s="54"/>
      <c r="O4" s="54"/>
      <c r="P4" s="54"/>
      <c r="Q4" s="54"/>
      <c r="R4" s="55"/>
      <c r="S4" s="55"/>
      <c r="T4" s="55"/>
      <c r="U4" s="55"/>
      <c r="V4" s="54"/>
      <c r="W4" s="54"/>
      <c r="X4" s="54"/>
      <c r="Y4" s="54"/>
      <c r="Z4" s="56"/>
    </row>
    <row r="5" spans="1:34" s="70" customFormat="1" ht="15.75" x14ac:dyDescent="0.3">
      <c r="A5" s="66" t="s">
        <v>4</v>
      </c>
      <c r="B5" s="67"/>
      <c r="C5" s="59">
        <f t="shared" ref="C5:M5" si="1">SUM(C3:C3)</f>
        <v>79473277</v>
      </c>
      <c r="D5" s="59">
        <f t="shared" si="1"/>
        <v>91616491.040000021</v>
      </c>
      <c r="E5" s="59">
        <f t="shared" si="1"/>
        <v>97090235.779999971</v>
      </c>
      <c r="F5" s="59">
        <f t="shared" si="1"/>
        <v>93187653</v>
      </c>
      <c r="G5" s="59">
        <f t="shared" si="1"/>
        <v>102618150.95999999</v>
      </c>
      <c r="H5" s="59">
        <f t="shared" si="1"/>
        <v>100810401.09999996</v>
      </c>
      <c r="I5" s="59">
        <f t="shared" si="1"/>
        <v>100010647.98999999</v>
      </c>
      <c r="J5" s="59">
        <f t="shared" si="1"/>
        <v>107775743.08</v>
      </c>
      <c r="K5" s="59">
        <f t="shared" si="1"/>
        <v>86318074.890000001</v>
      </c>
      <c r="L5" s="59">
        <f t="shared" si="1"/>
        <v>92065146.709999993</v>
      </c>
      <c r="M5" s="59">
        <f t="shared" si="1"/>
        <v>96651067.900000006</v>
      </c>
      <c r="N5" s="68">
        <f>(H5-K5)/H5</f>
        <v>0.14375824371162005</v>
      </c>
      <c r="O5" s="68">
        <f>(I5-L5)/I5</f>
        <v>7.9446553338945139E-2</v>
      </c>
      <c r="P5" s="68">
        <f>(J5-M5)/J5</f>
        <v>0.10322058435488908</v>
      </c>
      <c r="Q5" s="68">
        <f>AVERAGE(N5:P5)</f>
        <v>0.10880846046848475</v>
      </c>
      <c r="R5" s="59">
        <f>SUM(R3:R3)</f>
        <v>777842</v>
      </c>
      <c r="S5" s="59">
        <f>SUM(S3:S3)</f>
        <v>1221523.6418999897</v>
      </c>
      <c r="T5" s="59">
        <f>SUM(T3:T3)</f>
        <v>2934208.4461000003</v>
      </c>
      <c r="U5" s="59">
        <f>AVERAGE(R5:T5)</f>
        <v>1644524.6959999967</v>
      </c>
      <c r="V5" s="68">
        <f>(D5-C5)/C5</f>
        <v>0.1527961913537304</v>
      </c>
      <c r="W5" s="68">
        <f t="shared" ref="W5" si="2">(E5-D5)/D5</f>
        <v>5.9746282332621727E-2</v>
      </c>
      <c r="X5" s="68">
        <f t="shared" ref="X5" si="3">(F5-E5)/E5</f>
        <v>-4.0195419741723207E-2</v>
      </c>
      <c r="Y5" s="68">
        <f t="shared" ref="Y5" si="4">(G5-F5)/F5</f>
        <v>0.10119900712597615</v>
      </c>
      <c r="Z5" s="69">
        <f>AVERAGE(V5:Y5)</f>
        <v>6.8386515267651271E-2</v>
      </c>
    </row>
    <row r="6" spans="1:34" s="48" customFormat="1" ht="15" x14ac:dyDescent="0.25">
      <c r="Q6" s="49"/>
    </row>
    <row r="7" spans="1:34" s="5" customFormat="1" ht="15.5" x14ac:dyDescent="0.35">
      <c r="R7" s="71" t="s">
        <v>44</v>
      </c>
      <c r="S7" s="72"/>
    </row>
    <row r="8" spans="1:34" s="5" customFormat="1" ht="15.5" x14ac:dyDescent="0.35">
      <c r="R8" s="73" t="s">
        <v>3</v>
      </c>
      <c r="S8" s="73" t="s">
        <v>21</v>
      </c>
      <c r="T8" s="73" t="s">
        <v>20</v>
      </c>
      <c r="U8" s="73" t="s">
        <v>18</v>
      </c>
      <c r="V8" s="20"/>
      <c r="W8" s="20"/>
      <c r="X8" s="20"/>
      <c r="Y8" s="20"/>
      <c r="Z8" s="20"/>
    </row>
    <row r="9" spans="1:34" s="5" customFormat="1" ht="15.5" x14ac:dyDescent="0.35">
      <c r="C9" s="7"/>
      <c r="D9" s="7"/>
      <c r="E9" s="7"/>
      <c r="F9" s="7"/>
      <c r="G9" s="7"/>
      <c r="R9" s="74">
        <v>1011311</v>
      </c>
      <c r="S9" s="74">
        <v>1043091</v>
      </c>
      <c r="T9" s="74">
        <v>777842.09160000004</v>
      </c>
      <c r="U9" s="75">
        <f>AVERAGE(R9:T9)</f>
        <v>944081.36386666668</v>
      </c>
      <c r="V9" s="56"/>
      <c r="W9" s="56"/>
      <c r="X9" s="56"/>
      <c r="Y9" s="56"/>
      <c r="Z9" s="56"/>
    </row>
    <row r="10" spans="1:34" s="5" customFormat="1" ht="15.65" x14ac:dyDescent="0.35">
      <c r="C10" s="7"/>
      <c r="D10" s="7"/>
      <c r="E10" s="7"/>
      <c r="F10" s="7"/>
      <c r="G10" s="7"/>
    </row>
    <row r="11" spans="1:34" s="5" customFormat="1" ht="15.5" x14ac:dyDescent="0.35">
      <c r="C11" s="7"/>
      <c r="D11" s="7"/>
      <c r="E11" s="7"/>
      <c r="F11" s="7"/>
      <c r="G11" s="7"/>
      <c r="R11" s="72" t="s">
        <v>46</v>
      </c>
    </row>
    <row r="12" spans="1:34" s="5" customFormat="1" ht="15.5" x14ac:dyDescent="0.35">
      <c r="C12" s="7"/>
      <c r="D12" s="7"/>
      <c r="E12" s="7"/>
      <c r="F12" s="7"/>
      <c r="G12" s="7"/>
      <c r="R12" s="76" t="s">
        <v>47</v>
      </c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48"/>
      <c r="AH12" s="48"/>
    </row>
    <row r="13" spans="1:34" s="5" customFormat="1" ht="15.5" x14ac:dyDescent="0.35">
      <c r="C13" s="7"/>
      <c r="D13" s="7"/>
      <c r="E13" s="7"/>
      <c r="F13" s="7"/>
      <c r="G13" s="7"/>
      <c r="R13" s="72" t="s">
        <v>45</v>
      </c>
    </row>
    <row r="14" spans="1:34" s="5" customFormat="1" ht="15.5" x14ac:dyDescent="0.35">
      <c r="R14" s="72"/>
    </row>
    <row r="15" spans="1:34" ht="15.5" x14ac:dyDescent="0.35">
      <c r="R15" s="95"/>
      <c r="S15" s="96"/>
    </row>
    <row r="16" spans="1:34" ht="15.5" x14ac:dyDescent="0.35">
      <c r="R16" s="97"/>
      <c r="S16" s="98"/>
    </row>
    <row r="17" spans="18:21" ht="15.5" x14ac:dyDescent="0.3">
      <c r="R17" s="99"/>
      <c r="S17" s="96"/>
    </row>
    <row r="18" spans="18:21" x14ac:dyDescent="0.3">
      <c r="U18" s="77"/>
    </row>
    <row r="19" spans="18:21" x14ac:dyDescent="0.3">
      <c r="S19" s="77"/>
    </row>
    <row r="20" spans="18:21" x14ac:dyDescent="0.3">
      <c r="R20" s="77"/>
      <c r="S20" s="77"/>
    </row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G6" sqref="G6"/>
    </sheetView>
  </sheetViews>
  <sheetFormatPr defaultRowHeight="14" x14ac:dyDescent="0.3"/>
  <cols>
    <col min="1" max="1" width="3.69921875" customWidth="1"/>
    <col min="2" max="2" width="45.3984375" customWidth="1"/>
    <col min="3" max="3" width="17.59765625" customWidth="1"/>
    <col min="4" max="4" width="25" customWidth="1"/>
    <col min="5" max="5" width="3.69921875" customWidth="1"/>
    <col min="6" max="6" width="49.296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65" customHeight="1" thickBot="1" x14ac:dyDescent="0.35">
      <c r="B2" s="87" t="s">
        <v>29</v>
      </c>
      <c r="C2" s="90"/>
      <c r="D2" s="91"/>
      <c r="F2" s="87" t="s">
        <v>30</v>
      </c>
      <c r="G2" s="88"/>
      <c r="H2" s="88"/>
      <c r="I2" s="88"/>
      <c r="J2" s="88"/>
      <c r="K2" s="88"/>
      <c r="L2" s="88"/>
      <c r="M2" s="89"/>
    </row>
    <row r="3" spans="2:13" ht="16.5" customHeight="1" x14ac:dyDescent="0.35">
      <c r="B3" s="16" t="s">
        <v>31</v>
      </c>
      <c r="C3" s="15"/>
      <c r="D3" s="17" t="s">
        <v>40</v>
      </c>
      <c r="F3" s="42" t="s">
        <v>37</v>
      </c>
      <c r="G3" s="37" t="s">
        <v>22</v>
      </c>
      <c r="H3" s="37" t="s">
        <v>23</v>
      </c>
      <c r="I3" s="37" t="s">
        <v>27</v>
      </c>
      <c r="J3" s="37" t="s">
        <v>34</v>
      </c>
      <c r="K3" s="11" t="s">
        <v>19</v>
      </c>
      <c r="L3" s="11" t="s">
        <v>15</v>
      </c>
      <c r="M3" s="10" t="s">
        <v>16</v>
      </c>
    </row>
    <row r="4" spans="2:13" ht="16.5" customHeight="1" x14ac:dyDescent="0.35">
      <c r="B4" s="13" t="str">
        <f>Data!A3</f>
        <v>St. Anthony Hospital</v>
      </c>
      <c r="C4" s="14"/>
      <c r="D4" s="24">
        <f>Data!U3</f>
        <v>1644524.6959999967</v>
      </c>
      <c r="F4" s="9" t="str">
        <f>Data!A3</f>
        <v>St. Anthony Hospital</v>
      </c>
      <c r="G4" s="33">
        <f>Data!V3</f>
        <v>0.1527961913537304</v>
      </c>
      <c r="H4" s="33">
        <f>Data!W3</f>
        <v>5.9746282332621727E-2</v>
      </c>
      <c r="I4" s="33">
        <f>Data!X3</f>
        <v>-4.0195419741723207E-2</v>
      </c>
      <c r="J4" s="33">
        <f>Data!Y3</f>
        <v>0.10119900712597615</v>
      </c>
      <c r="K4" s="35">
        <f>IF(Data!Z3&lt;0.1,Data!Z3,IF(Data!Z3&gt;0.1,0.1,IF(Data!Z3&gt;-0.1,Data!Z3,IF(Data!Z3&lt;-0.1,-0.1,Data!Z3))))</f>
        <v>6.8386515267651271E-2</v>
      </c>
      <c r="L4" s="31">
        <f>(D4+D15)</f>
        <v>2722015.2810799968</v>
      </c>
      <c r="M4" s="44">
        <f>L4+(L4*K4)</f>
        <v>2908164.4206583542</v>
      </c>
    </row>
    <row r="5" spans="2:13" ht="16.5" customHeight="1" thickBot="1" x14ac:dyDescent="0.4">
      <c r="B5" s="13"/>
      <c r="C5" s="14"/>
      <c r="D5" s="24"/>
      <c r="F5" s="12"/>
      <c r="G5" s="34"/>
      <c r="H5" s="34"/>
      <c r="I5" s="34"/>
      <c r="J5" s="34"/>
      <c r="K5" s="36"/>
      <c r="L5" s="32"/>
      <c r="M5" s="45"/>
    </row>
    <row r="6" spans="2:13" ht="16.5" customHeight="1" thickBot="1" x14ac:dyDescent="0.4">
      <c r="B6" s="92" t="s">
        <v>28</v>
      </c>
      <c r="C6" s="93"/>
      <c r="D6" s="43">
        <f>SUM(D4:D5)</f>
        <v>1644524.6959999967</v>
      </c>
      <c r="F6" s="39" t="s">
        <v>25</v>
      </c>
      <c r="G6" s="38">
        <f>SUM(M4:M5)</f>
        <v>2908164.4206583542</v>
      </c>
      <c r="H6"/>
      <c r="I6"/>
      <c r="J6"/>
      <c r="K6" s="47" t="s">
        <v>36</v>
      </c>
      <c r="L6" s="47"/>
      <c r="M6" s="47"/>
    </row>
    <row r="7" spans="2:13" ht="16.5" customHeight="1" x14ac:dyDescent="0.3">
      <c r="B7" s="16" t="s">
        <v>6</v>
      </c>
      <c r="C7" s="27" t="s">
        <v>32</v>
      </c>
      <c r="D7" s="17" t="s">
        <v>38</v>
      </c>
      <c r="F7" s="46"/>
      <c r="G7" s="78"/>
      <c r="H7" s="3"/>
      <c r="I7" s="3"/>
      <c r="J7" s="3"/>
    </row>
    <row r="8" spans="2:13" ht="16.5" customHeight="1" x14ac:dyDescent="0.3">
      <c r="B8" s="21" t="str">
        <f>Data!A3</f>
        <v>St. Anthony Hospital</v>
      </c>
      <c r="C8" s="29">
        <f>IF(Data!B3="DRG",0.015,0.01)</f>
        <v>0.01</v>
      </c>
      <c r="D8" s="24">
        <f>Data!G3*C8</f>
        <v>1026181.5096</v>
      </c>
      <c r="H8" s="3"/>
      <c r="I8" s="3"/>
      <c r="J8"/>
    </row>
    <row r="9" spans="2:13" ht="16.5" customHeight="1" x14ac:dyDescent="0.3">
      <c r="B9" s="21"/>
      <c r="C9" s="29"/>
      <c r="D9" s="24"/>
      <c r="J9"/>
    </row>
    <row r="10" spans="2:13" ht="16.5" customHeight="1" thickBot="1" x14ac:dyDescent="0.35">
      <c r="B10" s="92" t="s">
        <v>9</v>
      </c>
      <c r="C10" s="93"/>
      <c r="D10" s="25">
        <f>SUM(D8:D9)</f>
        <v>1026181.5096</v>
      </c>
      <c r="I10"/>
      <c r="J10"/>
    </row>
    <row r="11" spans="2:13" ht="16.5" customHeight="1" x14ac:dyDescent="0.3">
      <c r="B11" s="22" t="s">
        <v>8</v>
      </c>
      <c r="C11" s="18" t="s">
        <v>11</v>
      </c>
      <c r="D11" s="19" t="s">
        <v>39</v>
      </c>
    </row>
    <row r="12" spans="2:13" ht="16.5" customHeight="1" x14ac:dyDescent="0.3">
      <c r="B12" s="21" t="str">
        <f>Data!A3</f>
        <v>St. Anthony Hospital</v>
      </c>
      <c r="C12" s="28">
        <f>IF(D12&lt;-0.02,0.75,IF(D12&lt;0,0.8,IF(D12&lt;0.03,0.9,IF(D12&lt;0.06,1,1.05))))</f>
        <v>1.05</v>
      </c>
      <c r="D12" s="26">
        <f>Data!Q3</f>
        <v>0.10880846046848469</v>
      </c>
      <c r="F12" s="3"/>
      <c r="G12" s="3"/>
      <c r="I12"/>
      <c r="J12"/>
    </row>
    <row r="13" spans="2:13" ht="16.5" customHeight="1" thickBot="1" x14ac:dyDescent="0.35">
      <c r="B13" s="21"/>
      <c r="C13" s="28"/>
      <c r="D13" s="26"/>
      <c r="F13" s="3"/>
      <c r="G13" s="3"/>
      <c r="I13"/>
      <c r="J13"/>
    </row>
    <row r="14" spans="2:13" ht="16.5" customHeight="1" x14ac:dyDescent="0.3">
      <c r="B14" s="16" t="s">
        <v>12</v>
      </c>
      <c r="C14" s="23"/>
      <c r="D14" s="30" t="s">
        <v>35</v>
      </c>
    </row>
    <row r="15" spans="2:13" ht="16.5" customHeight="1" x14ac:dyDescent="0.3">
      <c r="B15" s="21" t="str">
        <f>Data!A3</f>
        <v>St. Anthony Hospital</v>
      </c>
      <c r="C15" s="20"/>
      <c r="D15" s="24">
        <f>D8*C12</f>
        <v>1077490.5850800001</v>
      </c>
      <c r="F15" s="94"/>
      <c r="G15" s="94"/>
    </row>
    <row r="16" spans="2:13" ht="16.5" customHeight="1" x14ac:dyDescent="0.3">
      <c r="B16" s="21"/>
      <c r="C16" s="20"/>
      <c r="D16" s="24"/>
      <c r="F16" s="4"/>
      <c r="G16" s="4"/>
    </row>
    <row r="17" spans="2:4" ht="16.5" customHeight="1" thickBot="1" x14ac:dyDescent="0.35">
      <c r="B17" s="92" t="s">
        <v>10</v>
      </c>
      <c r="C17" s="93"/>
      <c r="D17" s="43">
        <f>SUM(D15:D16)</f>
        <v>1077490.5850800001</v>
      </c>
    </row>
    <row r="18" spans="2:4" ht="16.5" customHeight="1" thickBot="1" x14ac:dyDescent="0.35">
      <c r="B18" s="39" t="s">
        <v>24</v>
      </c>
      <c r="C18" s="40"/>
      <c r="D18" s="41">
        <f>D6+D17</f>
        <v>2722015.2810799968</v>
      </c>
    </row>
    <row r="19" spans="2:4" ht="16.5" customHeight="1" x14ac:dyDescent="0.3">
      <c r="D19" s="77"/>
    </row>
    <row r="20" spans="2:4" ht="16.5" customHeight="1" x14ac:dyDescent="0.3">
      <c r="B20" s="1"/>
      <c r="C20" s="4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6" customHeight="1" x14ac:dyDescent="0.3"/>
    <row r="32" spans="2:4" ht="16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https://www.oregon.gov/oha/HPA/ANALYTICS/HospitalDocuments/FY26-27%20MSF%20Calculation%20Modification%20St.%20Anthony%20Hospital.xlsx</Url>
      <Description>FY26-27 MSF Calculation Modification St. Anthony Hospital.xlsx</Description>
    </URL>
    <Meta_x0020_Keywords xmlns="10bab1ba-c75a-4166-8cdc-bbc3bb77138e" xsi:nil="true"/>
    <Meta_x0020_Description xmlns="10bab1ba-c75a-4166-8cdc-bbc3bb77138e" xsi:nil="true"/>
    <Hospital xmlns="10bab1ba-c75a-4166-8cdc-bbc3bb77138e">St. Anthony Hospital</Hospital>
    <DocumentType xmlns="10bab1ba-c75a-4166-8cdc-bbc3bb77138e">MSF Calculation</Document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7AC0C-BE90-4022-BBDA-CC923E0D35FC}"/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Modification St. Anthony Hospital.xlsx</dc:title>
  <dc:creator>rachel.j.higgins@oha.oregon.gov</dc:creator>
  <cp:lastModifiedBy>Rachel Higgins</cp:lastModifiedBy>
  <dcterms:created xsi:type="dcterms:W3CDTF">2021-01-08T22:48:27Z</dcterms:created>
  <dcterms:modified xsi:type="dcterms:W3CDTF">2025-05-22T22:35:48Z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</vt:lpwstr>
  </property>
</Properties>
</file>