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I:\Health Analytics\Hospital Reporting Program\Community Benefit\Spending Floor Letters and Calculations\FY 26 - 27\Group 3\OHSU\"/>
    </mc:Choice>
  </mc:AlternateContent>
  <xr:revisionPtr revIDLastSave="0" documentId="8_{8F317364-FDBF-4935-B40C-E984961300B7}" xr6:coauthVersionLast="47" xr6:coauthVersionMax="47" xr10:uidLastSave="{00000000-0000-0000-0000-000000000000}"/>
  <bookViews>
    <workbookView xWindow="4130" yWindow="2250" windowWidth="19180" windowHeight="10400" xr2:uid="{2473DA90-149C-4364-8D7B-874E168A1C74}"/>
  </bookViews>
  <sheets>
    <sheet name="Data" sheetId="1" r:id="rId1"/>
    <sheet name="Calcul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3" i="1" l="1"/>
  <c r="Q3" i="1"/>
  <c r="C5" i="1" l="1"/>
  <c r="W3" i="1" l="1"/>
  <c r="V3" i="1"/>
  <c r="D5" i="1" l="1"/>
  <c r="F5" i="1"/>
  <c r="G5" i="1"/>
  <c r="R5" i="1" l="1"/>
  <c r="D4" i="2" l="1"/>
  <c r="D6" i="2" l="1"/>
  <c r="Y3" i="1" l="1"/>
  <c r="X3" i="1"/>
  <c r="Z3" i="1" s="1"/>
  <c r="D12" i="2"/>
  <c r="C12" i="2" s="1"/>
  <c r="K4" i="2" l="1"/>
  <c r="H4" i="2"/>
  <c r="I4" i="2"/>
  <c r="J4" i="2"/>
  <c r="G4" i="2"/>
  <c r="F4" i="2"/>
  <c r="B15" i="2"/>
  <c r="B12" i="2"/>
  <c r="B8" i="2"/>
  <c r="B4" i="2"/>
  <c r="C8" i="2" l="1"/>
  <c r="D8" i="2" s="1"/>
  <c r="D10" i="2" l="1"/>
  <c r="D15" i="2"/>
  <c r="D17" i="2" s="1"/>
  <c r="D18" i="2" s="1"/>
  <c r="L4" i="2" l="1"/>
  <c r="M4" i="2" s="1"/>
  <c r="G6" i="2" s="1"/>
  <c r="S5" i="1"/>
  <c r="T5" i="1"/>
  <c r="U5" i="1" l="1"/>
  <c r="K5" i="1"/>
  <c r="L5" i="1"/>
  <c r="M5" i="1"/>
  <c r="H5" i="1"/>
  <c r="N5" i="1" s="1"/>
  <c r="I5" i="1"/>
  <c r="J5" i="1"/>
  <c r="E5" i="1"/>
  <c r="V5" i="1"/>
  <c r="P5" i="1" l="1"/>
  <c r="O5" i="1"/>
  <c r="X5" i="1"/>
  <c r="W5" i="1"/>
  <c r="Y5" i="1"/>
  <c r="Z5" i="1" l="1"/>
  <c r="Q5" i="1"/>
</calcChain>
</file>

<file path=xl/sharedStrings.xml><?xml version="1.0" encoding="utf-8"?>
<sst xmlns="http://schemas.openxmlformats.org/spreadsheetml/2006/main" count="61" uniqueCount="44">
  <si>
    <t>Facility</t>
  </si>
  <si>
    <t>Net Patient Revenue</t>
  </si>
  <si>
    <t>Total Operating Expense</t>
  </si>
  <si>
    <t>FY20</t>
  </si>
  <si>
    <t>Group Total</t>
  </si>
  <si>
    <t>Unreimbursed Cost of Care</t>
  </si>
  <si>
    <t>Direct Spending Net Patient Revenue %</t>
  </si>
  <si>
    <t>Operating Margin</t>
  </si>
  <si>
    <t>3-Year Average Operating Margin</t>
  </si>
  <si>
    <t>Total Direct Spending Net Patient Revenue %</t>
  </si>
  <si>
    <t>Total Adjusted Direct Spending Amount</t>
  </si>
  <si>
    <t>Modifier</t>
  </si>
  <si>
    <t>Adjusted Direct Spending</t>
  </si>
  <si>
    <t>Year-Over-Year Change in Net Patient Revenue</t>
  </si>
  <si>
    <t>4-Year Average</t>
  </si>
  <si>
    <t>Year 1 Spending Floor</t>
  </si>
  <si>
    <t>Year 2 Spending Floor</t>
  </si>
  <si>
    <t>Hospital Type</t>
  </si>
  <si>
    <t>3-Year Average</t>
  </si>
  <si>
    <t>4-Year Average*</t>
  </si>
  <si>
    <t>FY22</t>
  </si>
  <si>
    <t>FY21</t>
  </si>
  <si>
    <t>FY20-FY21</t>
  </si>
  <si>
    <t>FY21-FY22</t>
  </si>
  <si>
    <t>FY26 Minimum Spending Floor</t>
  </si>
  <si>
    <t>FY27 Minimum Spending Floor</t>
  </si>
  <si>
    <t>FY23</t>
  </si>
  <si>
    <t>FY22-FY23</t>
  </si>
  <si>
    <t>Total 3-Year Average of Unreimbursed Care</t>
  </si>
  <si>
    <t>Fiscal Year 2026 Minimum Spending Floor</t>
  </si>
  <si>
    <t>Fiscal Year 2027 Minimum Spending Floor</t>
  </si>
  <si>
    <t>3-Year Average Unreimbursed Care</t>
  </si>
  <si>
    <t>Type % Modifier</t>
  </si>
  <si>
    <t>FY24</t>
  </si>
  <si>
    <t>FY23-FY24</t>
  </si>
  <si>
    <t>Adj. Direct Spending</t>
  </si>
  <si>
    <t>*4-year average is capped at +/- 10%</t>
  </si>
  <si>
    <t>Year-Over-Year Change Net Patient Revenue</t>
  </si>
  <si>
    <t>FY24 NPR</t>
  </si>
  <si>
    <t>3-Year Average OM</t>
  </si>
  <si>
    <t>3-Year Average UC</t>
  </si>
  <si>
    <t>Total Operating Revenue</t>
  </si>
  <si>
    <t>DRG</t>
  </si>
  <si>
    <t>OHSU 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</si>
</sst>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0.0%"/>
  </numFmts>
  <fonts count="15" x14ac:knownFonts="1">
    <font>
      <sz val="11"/>
      <color theme="1"/>
      <name val="Arial Narrow"/>
      <family val="2"/>
      <scheme val="minor"/>
    </font>
    <font>
      <sz val="11"/>
      <color theme="1"/>
      <name val="Arial Narrow"/>
      <family val="2"/>
      <scheme val="minor"/>
    </font>
    <font>
      <sz val="8"/>
      <name val="Arial Narrow"/>
      <family val="2"/>
      <scheme val="minor"/>
    </font>
    <font>
      <b/>
      <sz val="12"/>
      <color theme="4"/>
      <name val="Arial"/>
      <family val="2"/>
      <scheme val="major"/>
    </font>
    <font>
      <sz val="11"/>
      <name val="Calibri"/>
      <family val="2"/>
    </font>
    <font>
      <b/>
      <sz val="12"/>
      <name val="Arial"/>
      <family val="2"/>
      <scheme val="major"/>
    </font>
    <font>
      <sz val="11"/>
      <color theme="4"/>
      <name val="Arial Narrow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1"/>
      <color theme="4"/>
      <name val="Arial"/>
      <family val="2"/>
      <scheme val="major"/>
    </font>
    <font>
      <sz val="11"/>
      <color theme="4"/>
      <name val="Arial"/>
      <family val="2"/>
      <scheme val="major"/>
    </font>
    <font>
      <b/>
      <sz val="14"/>
      <color rgb="FF0070C0"/>
      <name val="Arial"/>
      <family val="2"/>
      <scheme val="major"/>
    </font>
    <font>
      <b/>
      <sz val="12"/>
      <color theme="4"/>
      <name val="Calibri"/>
      <family val="2"/>
    </font>
    <font>
      <b/>
      <sz val="14"/>
      <color theme="4"/>
      <name val="Arial"/>
      <family val="2"/>
      <scheme val="major"/>
    </font>
    <font>
      <b/>
      <sz val="11"/>
      <name val="Arial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0" borderId="0" xfId="0" applyFont="1"/>
    <xf numFmtId="0" fontId="6" fillId="0" borderId="0" xfId="0" applyFont="1"/>
    <xf numFmtId="164" fontId="7" fillId="0" borderId="0" xfId="0" applyNumberFormat="1" applyFont="1" applyBorder="1"/>
    <xf numFmtId="0" fontId="10" fillId="2" borderId="4" xfId="0" applyFont="1" applyFill="1" applyBorder="1" applyAlignment="1">
      <alignment horizontal="center" vertical="center"/>
    </xf>
    <xf numFmtId="0" fontId="7" fillId="0" borderId="8" xfId="0" applyFont="1" applyBorder="1"/>
    <xf numFmtId="0" fontId="9" fillId="0" borderId="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15" xfId="0" applyFont="1" applyBorder="1"/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2" fillId="0" borderId="19" xfId="0" applyFont="1" applyFill="1" applyBorder="1" applyAlignment="1"/>
    <xf numFmtId="0" fontId="9" fillId="0" borderId="6" xfId="0" applyFont="1" applyFill="1" applyBorder="1" applyAlignment="1"/>
    <xf numFmtId="0" fontId="9" fillId="0" borderId="7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/>
    </xf>
    <xf numFmtId="0" fontId="9" fillId="0" borderId="19" xfId="0" applyFont="1" applyFill="1" applyBorder="1" applyAlignment="1">
      <alignment horizontal="left"/>
    </xf>
    <xf numFmtId="164" fontId="7" fillId="0" borderId="9" xfId="0" applyNumberFormat="1" applyFont="1" applyFill="1" applyBorder="1" applyAlignment="1">
      <alignment horizontal="right" vertical="center" indent="2"/>
    </xf>
    <xf numFmtId="164" fontId="7" fillId="0" borderId="18" xfId="0" applyNumberFormat="1" applyFont="1" applyFill="1" applyBorder="1" applyAlignment="1">
      <alignment horizontal="right" vertical="center" indent="2"/>
    </xf>
    <xf numFmtId="165" fontId="7" fillId="0" borderId="9" xfId="0" applyNumberFormat="1" applyFont="1" applyFill="1" applyBorder="1" applyAlignment="1">
      <alignment horizontal="right" vertical="center" indent="2"/>
    </xf>
    <xf numFmtId="0" fontId="9" fillId="0" borderId="19" xfId="0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right" vertical="center" indent="2"/>
    </xf>
    <xf numFmtId="165" fontId="7" fillId="0" borderId="0" xfId="1" applyNumberFormat="1" applyFont="1" applyFill="1" applyBorder="1" applyAlignment="1">
      <alignment horizontal="right" vertical="center" indent="2"/>
    </xf>
    <xf numFmtId="0" fontId="9" fillId="0" borderId="7" xfId="0" applyFont="1" applyFill="1" applyBorder="1" applyAlignment="1">
      <alignment horizontal="left"/>
    </xf>
    <xf numFmtId="164" fontId="7" fillId="0" borderId="0" xfId="0" applyNumberFormat="1" applyFont="1" applyBorder="1" applyAlignment="1">
      <alignment horizontal="right" vertical="center" indent="1"/>
    </xf>
    <xf numFmtId="164" fontId="7" fillId="0" borderId="21" xfId="0" applyNumberFormat="1" applyFont="1" applyBorder="1" applyAlignment="1">
      <alignment horizontal="right" vertical="center" indent="1"/>
    </xf>
    <xf numFmtId="165" fontId="7" fillId="0" borderId="0" xfId="1" applyNumberFormat="1" applyFont="1" applyBorder="1" applyAlignment="1">
      <alignment horizontal="right" vertical="center" indent="1"/>
    </xf>
    <xf numFmtId="165" fontId="7" fillId="0" borderId="21" xfId="1" applyNumberFormat="1" applyFont="1" applyBorder="1" applyAlignment="1">
      <alignment horizontal="right" vertical="center" indent="1"/>
    </xf>
    <xf numFmtId="165" fontId="7" fillId="0" borderId="0" xfId="0" applyNumberFormat="1" applyFont="1" applyFill="1" applyBorder="1" applyAlignment="1">
      <alignment horizontal="right" vertical="center" indent="1"/>
    </xf>
    <xf numFmtId="165" fontId="7" fillId="0" borderId="21" xfId="0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164" fontId="8" fillId="3" borderId="16" xfId="0" applyNumberFormat="1" applyFont="1" applyFill="1" applyBorder="1" applyAlignment="1">
      <alignment horizontal="right" vertical="top" indent="1"/>
    </xf>
    <xf numFmtId="0" fontId="5" fillId="3" borderId="15" xfId="0" applyFont="1" applyFill="1" applyBorder="1" applyAlignment="1">
      <alignment horizontal="left" vertical="top"/>
    </xf>
    <xf numFmtId="0" fontId="8" fillId="3" borderId="21" xfId="0" applyFont="1" applyFill="1" applyBorder="1" applyAlignment="1">
      <alignment horizontal="center" vertical="top"/>
    </xf>
    <xf numFmtId="164" fontId="8" fillId="3" borderId="16" xfId="0" applyNumberFormat="1" applyFont="1" applyFill="1" applyBorder="1" applyAlignment="1">
      <alignment horizontal="right" vertical="top" indent="2"/>
    </xf>
    <xf numFmtId="0" fontId="9" fillId="0" borderId="8" xfId="0" applyFont="1" applyBorder="1" applyAlignment="1">
      <alignment horizontal="left" vertical="center"/>
    </xf>
    <xf numFmtId="164" fontId="8" fillId="0" borderId="18" xfId="0" applyNumberFormat="1" applyFont="1" applyFill="1" applyBorder="1" applyAlignment="1">
      <alignment horizontal="right" vertical="center" indent="2"/>
    </xf>
    <xf numFmtId="164" fontId="8" fillId="0" borderId="9" xfId="0" applyNumberFormat="1" applyFont="1" applyBorder="1" applyAlignment="1">
      <alignment horizontal="right" vertical="center" indent="1"/>
    </xf>
    <xf numFmtId="164" fontId="8" fillId="0" borderId="16" xfId="0" applyNumberFormat="1" applyFont="1" applyBorder="1" applyAlignment="1">
      <alignment horizontal="right" vertical="center" indent="1"/>
    </xf>
    <xf numFmtId="0" fontId="0" fillId="0" borderId="0" xfId="0" applyAlignment="1"/>
    <xf numFmtId="0" fontId="3" fillId="0" borderId="0" xfId="0" applyFont="1" applyFill="1" applyBorder="1" applyAlignment="1"/>
    <xf numFmtId="0" fontId="4" fillId="0" borderId="0" xfId="0" applyFont="1" applyFill="1"/>
    <xf numFmtId="165" fontId="4" fillId="0" borderId="0" xfId="0" applyNumberFormat="1" applyFont="1" applyFill="1"/>
    <xf numFmtId="164" fontId="7" fillId="0" borderId="0" xfId="0" applyNumberFormat="1" applyFont="1" applyBorder="1" applyAlignment="1">
      <alignment horizontal="right" vertical="center"/>
    </xf>
    <xf numFmtId="165" fontId="7" fillId="0" borderId="0" xfId="1" applyNumberFormat="1" applyFont="1" applyBorder="1" applyAlignment="1">
      <alignment horizontal="right" vertical="center"/>
    </xf>
    <xf numFmtId="165" fontId="7" fillId="0" borderId="0" xfId="0" applyNumberFormat="1" applyFont="1" applyBorder="1" applyAlignment="1">
      <alignment horizontal="right" vertical="center"/>
    </xf>
    <xf numFmtId="0" fontId="6" fillId="0" borderId="0" xfId="0" applyFont="1" applyBorder="1"/>
    <xf numFmtId="165" fontId="7" fillId="0" borderId="0" xfId="1" applyNumberFormat="1" applyFont="1" applyFill="1" applyBorder="1" applyAlignment="1">
      <alignment horizontal="right" vertical="center"/>
    </xf>
    <xf numFmtId="164" fontId="7" fillId="0" borderId="0" xfId="0" applyNumberFormat="1" applyFont="1" applyFill="1" applyBorder="1" applyAlignment="1">
      <alignment horizontal="right" vertical="center"/>
    </xf>
    <xf numFmtId="165" fontId="7" fillId="0" borderId="0" xfId="0" applyNumberFormat="1" applyFont="1" applyFill="1" applyBorder="1" applyAlignment="1">
      <alignment horizontal="right" vertical="center"/>
    </xf>
    <xf numFmtId="164" fontId="7" fillId="0" borderId="0" xfId="2" applyNumberFormat="1" applyFont="1" applyFill="1" applyAlignment="1">
      <alignment horizontal="center" vertical="center" wrapText="1"/>
    </xf>
    <xf numFmtId="164" fontId="7" fillId="0" borderId="0" xfId="0" applyNumberFormat="1" applyFont="1" applyFill="1" applyBorder="1" applyAlignment="1">
      <alignment vertical="center"/>
    </xf>
    <xf numFmtId="164" fontId="7" fillId="0" borderId="2" xfId="0" applyNumberFormat="1" applyFont="1" applyFill="1" applyBorder="1" applyAlignment="1">
      <alignment horizontal="right" vertical="center"/>
    </xf>
    <xf numFmtId="0" fontId="7" fillId="0" borderId="24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24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vertical="center"/>
    </xf>
    <xf numFmtId="165" fontId="7" fillId="0" borderId="2" xfId="1" applyNumberFormat="1" applyFont="1" applyFill="1" applyBorder="1" applyAlignment="1">
      <alignment horizontal="right" vertical="center"/>
    </xf>
    <xf numFmtId="165" fontId="7" fillId="0" borderId="2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left" vertical="center"/>
    </xf>
    <xf numFmtId="0" fontId="7" fillId="0" borderId="20" xfId="0" applyFont="1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11</xdr:row>
      <xdr:rowOff>190500</xdr:rowOff>
    </xdr:from>
    <xdr:to>
      <xdr:col>10</xdr:col>
      <xdr:colOff>1102163</xdr:colOff>
      <xdr:row>19</xdr:row>
      <xdr:rowOff>76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C2D8F21-85D6-4CE0-8C03-B28D07918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0275" y="2552700"/>
          <a:ext cx="8512613" cy="1485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HA 2024">
  <a:themeElements>
    <a:clrScheme name="OHA 2024">
      <a:dk1>
        <a:srgbClr val="606060"/>
      </a:dk1>
      <a:lt1>
        <a:srgbClr val="FFFFFF"/>
      </a:lt1>
      <a:dk2>
        <a:srgbClr val="949494"/>
      </a:dk2>
      <a:lt2>
        <a:srgbClr val="F2F2F2"/>
      </a:lt2>
      <a:accent1>
        <a:srgbClr val="064276"/>
      </a:accent1>
      <a:accent2>
        <a:srgbClr val="EC5A24"/>
      </a:accent2>
      <a:accent3>
        <a:srgbClr val="009F98"/>
      </a:accent3>
      <a:accent4>
        <a:srgbClr val="752E71"/>
      </a:accent4>
      <a:accent5>
        <a:srgbClr val="FCB53B"/>
      </a:accent5>
      <a:accent6>
        <a:srgbClr val="BC4010"/>
      </a:accent6>
      <a:hlink>
        <a:srgbClr val="007771"/>
      </a:hlink>
      <a:folHlink>
        <a:srgbClr val="009F98"/>
      </a:folHlink>
    </a:clrScheme>
    <a:fontScheme name="HPA Viz">
      <a:majorFont>
        <a:latin typeface="Arial"/>
        <a:ea typeface=""/>
        <a:cs typeface=""/>
      </a:majorFont>
      <a:minorFont>
        <a:latin typeface="Arial Narrow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HA 2024" id="{64BF888E-B4E9-44BB-B186-96165FC061E1}" vid="{DCD11EE2-5E2F-41C0-A48E-4A634A62C032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0BE1-271C-4910-AAE4-DAD64F3AEF06}">
  <dimension ref="A1:Z14"/>
  <sheetViews>
    <sheetView tabSelected="1" zoomScale="90" zoomScaleNormal="90" workbookViewId="0">
      <selection sqref="A1:A2"/>
    </sheetView>
  </sheetViews>
  <sheetFormatPr defaultRowHeight="16.5" x14ac:dyDescent="0.3"/>
  <cols>
    <col min="1" max="1" width="59.85546875" customWidth="1"/>
    <col min="2" max="2" width="23.42578125" customWidth="1"/>
    <col min="3" max="13" width="16.7109375" customWidth="1"/>
    <col min="14" max="16" width="13.140625" customWidth="1"/>
    <col min="17" max="20" width="16.7109375" customWidth="1"/>
    <col min="21" max="21" width="17.85546875" customWidth="1"/>
    <col min="22" max="25" width="13.140625" customWidth="1"/>
    <col min="26" max="26" width="16.7109375" customWidth="1"/>
  </cols>
  <sheetData>
    <row r="1" spans="1:26" s="7" customFormat="1" ht="21.6" customHeight="1" x14ac:dyDescent="0.3">
      <c r="A1" s="72" t="s">
        <v>0</v>
      </c>
      <c r="B1" s="76" t="s">
        <v>17</v>
      </c>
      <c r="C1" s="74" t="s">
        <v>1</v>
      </c>
      <c r="D1" s="75"/>
      <c r="E1" s="75"/>
      <c r="F1" s="75"/>
      <c r="G1" s="76"/>
      <c r="H1" s="72" t="s">
        <v>41</v>
      </c>
      <c r="I1" s="72"/>
      <c r="J1" s="72"/>
      <c r="K1" s="72" t="s">
        <v>2</v>
      </c>
      <c r="L1" s="72"/>
      <c r="M1" s="72"/>
      <c r="N1" s="74" t="s">
        <v>7</v>
      </c>
      <c r="O1" s="75"/>
      <c r="P1" s="75"/>
      <c r="Q1" s="76"/>
      <c r="R1" s="74" t="s">
        <v>5</v>
      </c>
      <c r="S1" s="75"/>
      <c r="T1" s="75"/>
      <c r="U1" s="76"/>
      <c r="V1" s="72" t="s">
        <v>13</v>
      </c>
      <c r="W1" s="72"/>
      <c r="X1" s="72"/>
      <c r="Y1" s="72"/>
      <c r="Z1" s="72"/>
    </row>
    <row r="2" spans="1:26" s="54" customFormat="1" ht="21.6" customHeight="1" x14ac:dyDescent="0.3">
      <c r="A2" s="73"/>
      <c r="B2" s="77"/>
      <c r="C2" s="9" t="s">
        <v>3</v>
      </c>
      <c r="D2" s="9" t="s">
        <v>21</v>
      </c>
      <c r="E2" s="9" t="s">
        <v>20</v>
      </c>
      <c r="F2" s="9" t="s">
        <v>26</v>
      </c>
      <c r="G2" s="9" t="s">
        <v>33</v>
      </c>
      <c r="H2" s="9" t="s">
        <v>20</v>
      </c>
      <c r="I2" s="9" t="s">
        <v>26</v>
      </c>
      <c r="J2" s="9" t="s">
        <v>33</v>
      </c>
      <c r="K2" s="9" t="s">
        <v>20</v>
      </c>
      <c r="L2" s="9" t="s">
        <v>26</v>
      </c>
      <c r="M2" s="9" t="s">
        <v>33</v>
      </c>
      <c r="N2" s="9" t="s">
        <v>20</v>
      </c>
      <c r="O2" s="9" t="s">
        <v>26</v>
      </c>
      <c r="P2" s="9" t="s">
        <v>33</v>
      </c>
      <c r="Q2" s="9" t="s">
        <v>18</v>
      </c>
      <c r="R2" s="9" t="s">
        <v>20</v>
      </c>
      <c r="S2" s="9" t="s">
        <v>26</v>
      </c>
      <c r="T2" s="9" t="s">
        <v>33</v>
      </c>
      <c r="U2" s="9" t="s">
        <v>18</v>
      </c>
      <c r="V2" s="9" t="s">
        <v>22</v>
      </c>
      <c r="W2" s="9" t="s">
        <v>23</v>
      </c>
      <c r="X2" s="9" t="s">
        <v>27</v>
      </c>
      <c r="Y2" s="9" t="s">
        <v>34</v>
      </c>
      <c r="Z2" s="9" t="s">
        <v>14</v>
      </c>
    </row>
    <row r="3" spans="1:26" s="64" customFormat="1" ht="15.75" x14ac:dyDescent="0.3">
      <c r="A3" s="61" t="s">
        <v>43</v>
      </c>
      <c r="B3" s="62" t="s">
        <v>42</v>
      </c>
      <c r="C3" s="59">
        <v>1779908118</v>
      </c>
      <c r="D3" s="59">
        <v>1985956941.7399993</v>
      </c>
      <c r="E3" s="59">
        <v>2194695987.2499995</v>
      </c>
      <c r="F3" s="59">
        <v>2539649184.3600001</v>
      </c>
      <c r="G3" s="56">
        <v>2862927193.0599999</v>
      </c>
      <c r="H3" s="63">
        <v>2426510002.3299994</v>
      </c>
      <c r="I3" s="58">
        <v>2789427536.1199999</v>
      </c>
      <c r="J3" s="56">
        <v>3168958204.75</v>
      </c>
      <c r="K3" s="51">
        <v>2357890779.1500001</v>
      </c>
      <c r="L3" s="51">
        <v>2676865810.73</v>
      </c>
      <c r="M3" s="51">
        <v>3067403336.8400002</v>
      </c>
      <c r="N3" s="52">
        <v>2.8278978085443433E-2</v>
      </c>
      <c r="O3" s="52">
        <v>4.0352984235098401E-2</v>
      </c>
      <c r="P3" s="52">
        <v>3.20467678487453E-2</v>
      </c>
      <c r="Q3" s="52">
        <f t="shared" ref="Q3" si="0">AVERAGE(N3:P3)</f>
        <v>3.3559576723095709E-2</v>
      </c>
      <c r="R3" s="51">
        <v>174195450</v>
      </c>
      <c r="S3" s="51">
        <v>133896241</v>
      </c>
      <c r="T3" s="56">
        <v>203794638</v>
      </c>
      <c r="U3" s="51">
        <f>AVERAGE(R3:T3)</f>
        <v>170628776.33333334</v>
      </c>
      <c r="V3" s="52">
        <f>(D3-C3)/C3</f>
        <v>0.1157637417663597</v>
      </c>
      <c r="W3" s="52">
        <f>(E3-D3)/D3</f>
        <v>0.10510753839764178</v>
      </c>
      <c r="X3" s="52">
        <f>(F3-E3)/E3</f>
        <v>0.1571758453626346</v>
      </c>
      <c r="Y3" s="52">
        <f>(G3-F3)/F3</f>
        <v>0.12729238774034332</v>
      </c>
      <c r="Z3" s="53">
        <f>AVERAGE(V3:Y3)</f>
        <v>0.12633487831674486</v>
      </c>
    </row>
    <row r="4" spans="1:26" s="15" customFormat="1" ht="15.75" x14ac:dyDescent="0.3">
      <c r="A4" s="65"/>
      <c r="B4" s="21"/>
      <c r="C4" s="56"/>
      <c r="D4" s="56"/>
      <c r="E4" s="56"/>
      <c r="F4" s="56"/>
      <c r="G4" s="56"/>
      <c r="H4" s="56"/>
      <c r="I4" s="56"/>
      <c r="J4" s="56"/>
      <c r="K4" s="66"/>
      <c r="L4" s="66"/>
      <c r="M4" s="66"/>
      <c r="N4" s="55"/>
      <c r="O4" s="55"/>
      <c r="P4" s="55"/>
      <c r="Q4" s="55"/>
      <c r="R4" s="56"/>
      <c r="S4" s="56"/>
      <c r="T4" s="56"/>
      <c r="U4" s="56"/>
      <c r="V4" s="55"/>
      <c r="W4" s="55"/>
      <c r="X4" s="55"/>
      <c r="Y4" s="55"/>
      <c r="Z4" s="57"/>
    </row>
    <row r="5" spans="1:26" s="71" customFormat="1" ht="15.75" x14ac:dyDescent="0.3">
      <c r="A5" s="67" t="s">
        <v>4</v>
      </c>
      <c r="B5" s="68"/>
      <c r="C5" s="60">
        <f t="shared" ref="C5:M5" si="1">SUM(C3:C3)</f>
        <v>1779908118</v>
      </c>
      <c r="D5" s="60">
        <f t="shared" si="1"/>
        <v>1985956941.7399993</v>
      </c>
      <c r="E5" s="60">
        <f t="shared" si="1"/>
        <v>2194695987.2499995</v>
      </c>
      <c r="F5" s="60">
        <f t="shared" si="1"/>
        <v>2539649184.3600001</v>
      </c>
      <c r="G5" s="60">
        <f t="shared" si="1"/>
        <v>2862927193.0599999</v>
      </c>
      <c r="H5" s="60">
        <f t="shared" si="1"/>
        <v>2426510002.3299994</v>
      </c>
      <c r="I5" s="60">
        <f t="shared" si="1"/>
        <v>2789427536.1199999</v>
      </c>
      <c r="J5" s="60">
        <f t="shared" si="1"/>
        <v>3168958204.75</v>
      </c>
      <c r="K5" s="60">
        <f t="shared" si="1"/>
        <v>2357890779.1500001</v>
      </c>
      <c r="L5" s="60">
        <f t="shared" si="1"/>
        <v>2676865810.73</v>
      </c>
      <c r="M5" s="60">
        <f t="shared" si="1"/>
        <v>3067403336.8400002</v>
      </c>
      <c r="N5" s="69">
        <f>(H5-K5)/H5</f>
        <v>2.8278978085443433E-2</v>
      </c>
      <c r="O5" s="69">
        <f>(I5-L5)/I5</f>
        <v>4.0352984235098449E-2</v>
      </c>
      <c r="P5" s="69">
        <f>(J5-M5)/J5</f>
        <v>3.2046767848745272E-2</v>
      </c>
      <c r="Q5" s="69">
        <f>AVERAGE(N5:P5)</f>
        <v>3.3559576723095723E-2</v>
      </c>
      <c r="R5" s="60">
        <f>SUM(R3:R3)</f>
        <v>174195450</v>
      </c>
      <c r="S5" s="60">
        <f>SUM(S3:S3)</f>
        <v>133896241</v>
      </c>
      <c r="T5" s="60">
        <f>SUM(T3:T3)</f>
        <v>203794638</v>
      </c>
      <c r="U5" s="60">
        <f>AVERAGE(R5:T5)</f>
        <v>170628776.33333334</v>
      </c>
      <c r="V5" s="69">
        <f>(D5-C5)/C5</f>
        <v>0.1157637417663597</v>
      </c>
      <c r="W5" s="69">
        <f t="shared" ref="W5" si="2">(E5-D5)/D5</f>
        <v>0.10510753839764178</v>
      </c>
      <c r="X5" s="69">
        <f t="shared" ref="X5" si="3">(F5-E5)/E5</f>
        <v>0.1571758453626346</v>
      </c>
      <c r="Y5" s="69">
        <f t="shared" ref="Y5" si="4">(G5-F5)/F5</f>
        <v>0.12729238774034332</v>
      </c>
      <c r="Z5" s="70">
        <f>AVERAGE(V5:Y5)</f>
        <v>0.12633487831674486</v>
      </c>
    </row>
    <row r="6" spans="1:26" s="49" customFormat="1" ht="15" x14ac:dyDescent="0.25">
      <c r="Q6" s="50"/>
    </row>
    <row r="7" spans="1:26" s="6" customFormat="1" ht="14.45" x14ac:dyDescent="0.35"/>
    <row r="8" spans="1:26" s="6" customFormat="1" ht="14.45" x14ac:dyDescent="0.35"/>
    <row r="9" spans="1:26" s="6" customFormat="1" ht="15.6" x14ac:dyDescent="0.35">
      <c r="C9" s="8"/>
      <c r="D9" s="8"/>
      <c r="E9" s="8"/>
      <c r="F9" s="8"/>
      <c r="G9" s="8"/>
    </row>
    <row r="10" spans="1:26" s="6" customFormat="1" ht="15.6" x14ac:dyDescent="0.35">
      <c r="C10" s="8"/>
      <c r="D10" s="8"/>
      <c r="E10" s="8"/>
      <c r="F10" s="8"/>
      <c r="G10" s="8"/>
    </row>
    <row r="11" spans="1:26" s="6" customFormat="1" ht="15.6" x14ac:dyDescent="0.35">
      <c r="C11" s="8"/>
      <c r="D11" s="8"/>
      <c r="E11" s="8"/>
      <c r="F11" s="8"/>
      <c r="G11" s="8"/>
    </row>
    <row r="12" spans="1:26" s="6" customFormat="1" ht="15.6" x14ac:dyDescent="0.35">
      <c r="C12" s="8"/>
      <c r="D12" s="8"/>
      <c r="E12" s="8"/>
      <c r="F12" s="8"/>
      <c r="G12" s="8"/>
    </row>
    <row r="13" spans="1:26" s="6" customFormat="1" ht="15.6" x14ac:dyDescent="0.35">
      <c r="C13" s="8"/>
      <c r="D13" s="8"/>
      <c r="E13" s="8"/>
      <c r="F13" s="8"/>
      <c r="G13" s="8"/>
    </row>
    <row r="14" spans="1:26" s="6" customFormat="1" ht="14.45" x14ac:dyDescent="0.35"/>
  </sheetData>
  <mergeCells count="8">
    <mergeCell ref="V1:Z1"/>
    <mergeCell ref="A1:A2"/>
    <mergeCell ref="H1:J1"/>
    <mergeCell ref="K1:M1"/>
    <mergeCell ref="C1:G1"/>
    <mergeCell ref="B1:B2"/>
    <mergeCell ref="N1:Q1"/>
    <mergeCell ref="R1:U1"/>
  </mergeCells>
  <phoneticPr fontId="2" type="noConversion"/>
  <pageMargins left="0.7" right="0.7" top="0.75" bottom="0.75" header="0.3" footer="0.3"/>
  <pageSetup orientation="portrait" r:id="rId1"/>
  <ignoredErrors>
    <ignoredError sqref="Q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1C8E-6784-4D6D-BE2A-F939DC7B6B89}">
  <dimension ref="B1:M32"/>
  <sheetViews>
    <sheetView showGridLines="0" zoomScaleNormal="100" workbookViewId="0">
      <selection activeCell="B2" sqref="B2:D2"/>
    </sheetView>
  </sheetViews>
  <sheetFormatPr defaultRowHeight="16.5" x14ac:dyDescent="0.3"/>
  <cols>
    <col min="1" max="1" width="3.7109375" customWidth="1"/>
    <col min="2" max="2" width="45.42578125" customWidth="1"/>
    <col min="3" max="3" width="17.5703125" customWidth="1"/>
    <col min="4" max="4" width="25" customWidth="1"/>
    <col min="5" max="5" width="3.7109375" customWidth="1"/>
    <col min="6" max="6" width="49.28515625" customWidth="1"/>
    <col min="7" max="10" width="16.7109375" style="2" customWidth="1"/>
    <col min="11" max="11" width="18.5703125" bestFit="1" customWidth="1"/>
    <col min="12" max="13" width="24.85546875" customWidth="1"/>
  </cols>
  <sheetData>
    <row r="1" spans="2:13" ht="15.95" customHeight="1" thickBot="1" x14ac:dyDescent="0.35"/>
    <row r="2" spans="2:13" ht="21.6" customHeight="1" thickBot="1" x14ac:dyDescent="0.35">
      <c r="B2" s="78" t="s">
        <v>29</v>
      </c>
      <c r="C2" s="81"/>
      <c r="D2" s="82"/>
      <c r="F2" s="78" t="s">
        <v>30</v>
      </c>
      <c r="G2" s="79"/>
      <c r="H2" s="79"/>
      <c r="I2" s="79"/>
      <c r="J2" s="79"/>
      <c r="K2" s="79"/>
      <c r="L2" s="79"/>
      <c r="M2" s="80"/>
    </row>
    <row r="3" spans="2:13" ht="16.5" customHeight="1" x14ac:dyDescent="0.35">
      <c r="B3" s="17" t="s">
        <v>31</v>
      </c>
      <c r="C3" s="16"/>
      <c r="D3" s="18" t="s">
        <v>40</v>
      </c>
      <c r="F3" s="43" t="s">
        <v>37</v>
      </c>
      <c r="G3" s="38" t="s">
        <v>22</v>
      </c>
      <c r="H3" s="38" t="s">
        <v>23</v>
      </c>
      <c r="I3" s="38" t="s">
        <v>27</v>
      </c>
      <c r="J3" s="38" t="s">
        <v>34</v>
      </c>
      <c r="K3" s="12" t="s">
        <v>19</v>
      </c>
      <c r="L3" s="12" t="s">
        <v>15</v>
      </c>
      <c r="M3" s="11" t="s">
        <v>16</v>
      </c>
    </row>
    <row r="4" spans="2:13" ht="16.5" customHeight="1" x14ac:dyDescent="0.35">
      <c r="B4" s="14" t="str">
        <f>Data!A3</f>
        <v>OHSU Hospital</v>
      </c>
      <c r="C4" s="15"/>
      <c r="D4" s="25">
        <f>Data!U3</f>
        <v>170628776.33333334</v>
      </c>
      <c r="F4" s="10" t="str">
        <f>Data!A3</f>
        <v>OHSU Hospital</v>
      </c>
      <c r="G4" s="34">
        <f>Data!V3</f>
        <v>0.1157637417663597</v>
      </c>
      <c r="H4" s="34">
        <f>Data!W3</f>
        <v>0.10510753839764178</v>
      </c>
      <c r="I4" s="34">
        <f>Data!X3</f>
        <v>0.1571758453626346</v>
      </c>
      <c r="J4" s="34">
        <f>Data!Y3</f>
        <v>0.12729238774034332</v>
      </c>
      <c r="K4" s="36">
        <f>IF(Data!Z3&lt;0.1,Data!Z3,IF(Data!Z3&gt;0.1,0.1,IF(Data!Z3&gt;-0.1,Data!Z3,IF(Data!Z3&lt;-0.1,-0.1,Data!Z3))))</f>
        <v>0.1</v>
      </c>
      <c r="L4" s="32">
        <f>(D4+D15)</f>
        <v>213572684.22923332</v>
      </c>
      <c r="M4" s="45">
        <f>L4+(L4*K4)</f>
        <v>234929952.65215665</v>
      </c>
    </row>
    <row r="5" spans="2:13" ht="16.5" customHeight="1" thickBot="1" x14ac:dyDescent="0.4">
      <c r="B5" s="14"/>
      <c r="C5" s="15"/>
      <c r="D5" s="25"/>
      <c r="F5" s="13"/>
      <c r="G5" s="35"/>
      <c r="H5" s="35"/>
      <c r="I5" s="35"/>
      <c r="J5" s="35"/>
      <c r="K5" s="37"/>
      <c r="L5" s="33"/>
      <c r="M5" s="46"/>
    </row>
    <row r="6" spans="2:13" ht="16.5" customHeight="1" thickBot="1" x14ac:dyDescent="0.4">
      <c r="B6" s="83" t="s">
        <v>28</v>
      </c>
      <c r="C6" s="84"/>
      <c r="D6" s="44">
        <f>SUM(D4:D5)</f>
        <v>170628776.33333334</v>
      </c>
      <c r="F6" s="40" t="s">
        <v>25</v>
      </c>
      <c r="G6" s="39">
        <f>SUM(M4:M5)</f>
        <v>234929952.65215665</v>
      </c>
      <c r="H6"/>
      <c r="I6"/>
      <c r="J6"/>
      <c r="K6" s="48" t="s">
        <v>36</v>
      </c>
      <c r="L6" s="48"/>
      <c r="M6" s="48"/>
    </row>
    <row r="7" spans="2:13" ht="16.5" customHeight="1" x14ac:dyDescent="0.3">
      <c r="B7" s="17" t="s">
        <v>6</v>
      </c>
      <c r="C7" s="28" t="s">
        <v>32</v>
      </c>
      <c r="D7" s="18" t="s">
        <v>38</v>
      </c>
      <c r="F7" s="47"/>
      <c r="G7" s="3"/>
      <c r="H7" s="4"/>
      <c r="I7" s="4"/>
      <c r="J7" s="4"/>
    </row>
    <row r="8" spans="2:13" ht="16.5" customHeight="1" x14ac:dyDescent="0.3">
      <c r="B8" s="22" t="str">
        <f>Data!A3</f>
        <v>OHSU Hospital</v>
      </c>
      <c r="C8" s="30">
        <f>IF(Data!B3="DRG",0.015,0.01)</f>
        <v>1.4999999999999999E-2</v>
      </c>
      <c r="D8" s="25">
        <f>Data!G3*C8</f>
        <v>42943907.895899996</v>
      </c>
      <c r="H8" s="4"/>
      <c r="I8" s="4"/>
      <c r="J8"/>
    </row>
    <row r="9" spans="2:13" ht="16.5" customHeight="1" x14ac:dyDescent="0.3">
      <c r="B9" s="22"/>
      <c r="C9" s="30"/>
      <c r="D9" s="25"/>
      <c r="J9"/>
    </row>
    <row r="10" spans="2:13" ht="16.5" customHeight="1" thickBot="1" x14ac:dyDescent="0.35">
      <c r="B10" s="83" t="s">
        <v>9</v>
      </c>
      <c r="C10" s="84"/>
      <c r="D10" s="26">
        <f>SUM(D8:D9)</f>
        <v>42943907.895899996</v>
      </c>
      <c r="I10"/>
      <c r="J10"/>
    </row>
    <row r="11" spans="2:13" ht="16.5" customHeight="1" x14ac:dyDescent="0.3">
      <c r="B11" s="23" t="s">
        <v>8</v>
      </c>
      <c r="C11" s="19" t="s">
        <v>11</v>
      </c>
      <c r="D11" s="20" t="s">
        <v>39</v>
      </c>
    </row>
    <row r="12" spans="2:13" ht="16.5" customHeight="1" x14ac:dyDescent="0.3">
      <c r="B12" s="22" t="str">
        <f>Data!A3</f>
        <v>OHSU Hospital</v>
      </c>
      <c r="C12" s="29">
        <f>IF(D12&lt;-0.02,0.75,IF(D12&lt;0,0.8,IF(D12&lt;0.03,0.9,IF(D12&lt;0.06,1,1.05))))</f>
        <v>1</v>
      </c>
      <c r="D12" s="27">
        <f>Data!Q3</f>
        <v>3.3559576723095709E-2</v>
      </c>
      <c r="F12" s="4"/>
      <c r="G12" s="4"/>
      <c r="I12"/>
      <c r="J12"/>
    </row>
    <row r="13" spans="2:13" ht="16.5" customHeight="1" thickBot="1" x14ac:dyDescent="0.35">
      <c r="B13" s="22"/>
      <c r="C13" s="29"/>
      <c r="D13" s="27"/>
      <c r="F13" s="4"/>
      <c r="G13" s="4"/>
      <c r="I13"/>
      <c r="J13"/>
    </row>
    <row r="14" spans="2:13" ht="16.5" customHeight="1" x14ac:dyDescent="0.3">
      <c r="B14" s="17" t="s">
        <v>12</v>
      </c>
      <c r="C14" s="24"/>
      <c r="D14" s="31" t="s">
        <v>35</v>
      </c>
    </row>
    <row r="15" spans="2:13" ht="16.5" customHeight="1" x14ac:dyDescent="0.3">
      <c r="B15" s="22" t="str">
        <f>Data!A3</f>
        <v>OHSU Hospital</v>
      </c>
      <c r="C15" s="21"/>
      <c r="D15" s="25">
        <f>D8*C12</f>
        <v>42943907.895899996</v>
      </c>
      <c r="F15" s="85"/>
      <c r="G15" s="85"/>
    </row>
    <row r="16" spans="2:13" ht="16.5" customHeight="1" x14ac:dyDescent="0.3">
      <c r="B16" s="22"/>
      <c r="C16" s="21"/>
      <c r="D16" s="25"/>
      <c r="F16" s="5"/>
      <c r="G16" s="5"/>
    </row>
    <row r="17" spans="2:4" ht="16.5" customHeight="1" thickBot="1" x14ac:dyDescent="0.35">
      <c r="B17" s="83" t="s">
        <v>10</v>
      </c>
      <c r="C17" s="84"/>
      <c r="D17" s="44">
        <f>SUM(D15:D16)</f>
        <v>42943907.895899996</v>
      </c>
    </row>
    <row r="18" spans="2:4" ht="16.5" customHeight="1" thickBot="1" x14ac:dyDescent="0.35">
      <c r="B18" s="40" t="s">
        <v>24</v>
      </c>
      <c r="C18" s="41"/>
      <c r="D18" s="42">
        <f>D6+D17</f>
        <v>213572684.22923332</v>
      </c>
    </row>
    <row r="19" spans="2:4" ht="16.5" customHeight="1" x14ac:dyDescent="0.3"/>
    <row r="20" spans="2:4" ht="16.5" customHeight="1" x14ac:dyDescent="0.3">
      <c r="B20" s="1"/>
      <c r="C20" s="5"/>
    </row>
    <row r="21" spans="2:4" ht="16.5" customHeight="1" x14ac:dyDescent="0.3"/>
    <row r="22" spans="2:4" ht="16.5" customHeight="1" x14ac:dyDescent="0.3"/>
    <row r="23" spans="2:4" ht="16.5" customHeight="1" x14ac:dyDescent="0.3"/>
    <row r="24" spans="2:4" ht="16.5" customHeight="1" x14ac:dyDescent="0.3"/>
    <row r="25" spans="2:4" ht="16.5" customHeight="1" x14ac:dyDescent="0.3"/>
    <row r="26" spans="2:4" ht="16.5" customHeight="1" x14ac:dyDescent="0.3"/>
    <row r="27" spans="2:4" ht="16.5" customHeight="1" x14ac:dyDescent="0.3"/>
    <row r="28" spans="2:4" ht="16.5" customHeight="1" x14ac:dyDescent="0.3"/>
    <row r="29" spans="2:4" ht="16.5" customHeight="1" x14ac:dyDescent="0.3"/>
    <row r="30" spans="2:4" ht="16.5" customHeight="1" x14ac:dyDescent="0.3"/>
    <row r="31" spans="2:4" ht="15.95" customHeight="1" x14ac:dyDescent="0.3"/>
    <row r="32" spans="2:4" ht="15.95" customHeight="1" x14ac:dyDescent="0.3"/>
  </sheetData>
  <mergeCells count="6">
    <mergeCell ref="F2:M2"/>
    <mergeCell ref="B2:D2"/>
    <mergeCell ref="B17:C17"/>
    <mergeCell ref="B6:C6"/>
    <mergeCell ref="B10:C10"/>
    <mergeCell ref="F15:G15"/>
  </mergeCells>
  <phoneticPr fontId="2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42F0E1969F140B56534D9CB82977F" ma:contentTypeVersion="18" ma:contentTypeDescription="Create a new document." ma:contentTypeScope="" ma:versionID="cee60a230065906e9cb3d4f12e29f2b7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10bab1ba-c75a-4166-8cdc-bbc3bb77138e" targetNamespace="http://schemas.microsoft.com/office/2006/metadata/properties" ma:root="true" ma:fieldsID="9bbb6f419a230ca1193cc7cae8466f68" ns1:_="" ns2:_="" ns3:_="">
    <xsd:import namespace="http://schemas.microsoft.com/sharepoint/v3"/>
    <xsd:import namespace="59da1016-2a1b-4f8a-9768-d7a4932f6f16"/>
    <xsd:import namespace="10bab1ba-c75a-4166-8cdc-bbc3bb77138e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3:Hospital" minOccurs="0"/>
                <xsd:element ref="ns3:DocumentTyp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ab1ba-c75a-4166-8cdc-bbc3bb77138e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  <xsd:element name="Hospital" ma:index="16" nillable="true" ma:displayName="Hospital" ma:format="Dropdown" ma:internalName="Hospital">
      <xsd:simpleType>
        <xsd:restriction base="dms:Choice">
          <xsd:enumeration value="Adventist Health Columbia Gorge"/>
          <xsd:enumeration value="Adventist Health Portland"/>
          <xsd:enumeration value="Adventist Health Tillamook"/>
          <xsd:enumeration value="Asante Ashland Community Hospital"/>
          <xsd:enumeration value="Asante Rogue Regional Medical Center"/>
          <xsd:enumeration value="Asante Three Rivers Medical Center"/>
          <xsd:enumeration value="Bay Area Hospital"/>
          <xsd:enumeration value="Blue Mountain Hospital"/>
          <xsd:enumeration value="Columbia Memorial Hospital"/>
          <xsd:enumeration value="Coquille Valley Hospital"/>
          <xsd:enumeration value="Curry General Hospital"/>
          <xsd:enumeration value="Good Samaritan Regional Medical Center"/>
          <xsd:enumeration value="Good Shepherd Medical Center"/>
          <xsd:enumeration value="Grande Ronde Hospital"/>
          <xsd:enumeration value="Harney District Hospital"/>
          <xsd:enumeration value="Hillsboro Medical Center"/>
          <xsd:enumeration value="Kaiser Sunnyside Medical Center"/>
          <xsd:enumeration value="Kaiser Westside Medical Center"/>
          <xsd:enumeration value="Lake District Hospital"/>
          <xsd:enumeration value="Legacy Emanuel Medical Center"/>
          <xsd:enumeration value="Legacy Good Samaritan Medical Center"/>
          <xsd:enumeration value="Legacy Meridian Park Medical Center"/>
          <xsd:enumeration value="Legacy Mount Hood Medical Center"/>
          <xsd:enumeration value="Legacy Silverton Medical Center"/>
          <xsd:enumeration value="Lower Umpqua Hospital"/>
          <xsd:enumeration value="McKenzie-Willamette Medical Center"/>
          <xsd:enumeration value="Mercy Medical Center"/>
          <xsd:enumeration value="OHSU Hospital"/>
          <xsd:enumeration value="PeaceHealth Cottage Grove Community Medical Center"/>
          <xsd:enumeration value="PeaceHealth Peace Harbor Medical Center"/>
          <xsd:enumeration value="PeaceHealth Sacred Heart Medical Center at RiverBend"/>
          <xsd:enumeration value="PeaceHealth Sacred Heart Medical Center University District"/>
          <xsd:enumeration value="Pioneer Memorial Hospital"/>
          <xsd:enumeration value="Providence Hood River Memorial Hospital"/>
          <xsd:enumeration value="Providence Medford Medical Center"/>
          <xsd:enumeration value="Providence Milwaukie Hospital"/>
          <xsd:enumeration value="Providence Newberg Medical Center"/>
          <xsd:enumeration value="Providence Portland Medical Center"/>
          <xsd:enumeration value="Providence Seaside Hospital"/>
          <xsd:enumeration value="Providence St Vincent Medical Center"/>
          <xsd:enumeration value="Providence Willamette Falls Medical Center"/>
          <xsd:enumeration value="Saint Alphonsus Medical Center - Baker City"/>
          <xsd:enumeration value="Saint Alphonsus Medical Center - Ontario"/>
          <xsd:enumeration value="Salem Health"/>
          <xsd:enumeration value="Salem Health West Valley"/>
          <xsd:enumeration value="Samaritan Albany General Hospital"/>
          <xsd:enumeration value="Samaritan Lebanon Community Hospital"/>
          <xsd:enumeration value="Samaritan North Lincoln Hospital"/>
          <xsd:enumeration value="Samaritan Pacific Communities Hospital"/>
          <xsd:enumeration value="Santiam Memorial Hospital"/>
          <xsd:enumeration value="Shriners Hospital for Children"/>
          <xsd:enumeration value="Sky Lakes Medical Center"/>
          <xsd:enumeration value="Southern Coos Hospital &amp; Health Center"/>
          <xsd:enumeration value="St. Anthony Hospital"/>
          <xsd:enumeration value="St. Charles Medical Center - Bend"/>
          <xsd:enumeration value="St. Charles Medical Center - Madras"/>
          <xsd:enumeration value="St. Charles Medical Center - Prineville"/>
          <xsd:enumeration value="St. Charles Medical Center - Redmond"/>
          <xsd:enumeration value="Wallowa Memorial Hospital"/>
          <xsd:enumeration value="Willamette Valley Medical Center"/>
        </xsd:restriction>
      </xsd:simpleType>
    </xsd:element>
    <xsd:element name="DocumentType" ma:index="17" nillable="true" ma:displayName="Document Type" ma:format="Dropdown" ma:internalName="DocumentType">
      <xsd:simpleType>
        <xsd:restriction base="dms:Choice">
          <xsd:enumeration value="CBR-1 Form"/>
          <xsd:enumeration value="CBR-3 Form"/>
          <xsd:enumeration value="Notification of Minimum Spending Floor"/>
          <xsd:enumeration value="FR-3 Form"/>
          <xsd:enumeration value="Audited Financial Statement"/>
          <xsd:enumeration value="CHNA-CHIP"/>
          <xsd:enumeration value="CPR-1 Form"/>
          <xsd:enumeration value="Public Comment"/>
          <xsd:enumeration value="HFAR Form"/>
          <xsd:enumeration value="HFCR Form"/>
          <xsd:enumeration value="Capital Expenditures"/>
          <xsd:enumeration value="MSF Calculation"/>
          <xsd:enumeration value="Financial Assistance Policy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IASubtopic xmlns="59da1016-2a1b-4f8a-9768-d7a4932f6f16" xsi:nil="true"/>
    <URL xmlns="http://schemas.microsoft.com/sharepoint/v3">
      <Url>https://www.oregon.gov/oha/HPA/ANALYTICS/HospitalDocuments/FY26-27%20MSF%20Calculation%20OHSU%20Hospital.xlsx</Url>
      <Description>FY26-27 MSF Calculation OHSU Hospital.xlsx</Description>
    </URL>
    <Meta_x0020_Keywords xmlns="10bab1ba-c75a-4166-8cdc-bbc3bb77138e" xsi:nil="true"/>
    <Meta_x0020_Description xmlns="10bab1ba-c75a-4166-8cdc-bbc3bb77138e" xsi:nil="true"/>
    <Hospital xmlns="10bab1ba-c75a-4166-8cdc-bbc3bb77138e">OHSU Hospital</Hospital>
    <DocumentType xmlns="10bab1ba-c75a-4166-8cdc-bbc3bb77138e">MSF Calculation</DocumentType>
  </documentManagement>
</p:properties>
</file>

<file path=customXml/itemProps1.xml><?xml version="1.0" encoding="utf-8"?>
<ds:datastoreItem xmlns:ds="http://schemas.openxmlformats.org/officeDocument/2006/customXml" ds:itemID="{1CDA03F5-938B-4913-BB38-27AD377896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51C8BC-3970-4D89-A204-0C27DA412B29}"/>
</file>

<file path=customXml/itemProps3.xml><?xml version="1.0" encoding="utf-8"?>
<ds:datastoreItem xmlns:ds="http://schemas.openxmlformats.org/officeDocument/2006/customXml" ds:itemID="{21DD25CA-D8B8-4855-810D-58202E254A2D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FY26-27 MSF Calculation OHSU Hospital.xlsx</dc:title>
  <dc:creator>rachel.j.higgins@oha.oregon.gov</dc:creator>
  <cp:lastModifiedBy>Rachel Higgins</cp:lastModifiedBy>
  <dcterms:created xsi:type="dcterms:W3CDTF">2021-01-08T22:48:27Z</dcterms:created>
  <dcterms:modified xsi:type="dcterms:W3CDTF">2025-04-14T19:07:05Z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0x0101005E142F0E1969F140B56534D9CB82977F</vt:lpwstr>
  </property>
  <property fmtid="{D5CDD505-2E9C-101B-9397-08002B2CF9AE}" pid="3" name="MSIP_Label_11a67c04-f371-4d71-a575-202b566caae1_Enabled">
    <vt:lpwstr>true</vt:lpwstr>
  </property>
  <property fmtid="{D5CDD505-2E9C-101B-9397-08002B2CF9AE}" pid="4" name="MSIP_Label_11a67c04-f371-4d71-a575-202b566caae1_SetDate">
    <vt:lpwstr>2025-01-02T17:07:50Z</vt:lpwstr>
  </property>
  <property fmtid="{D5CDD505-2E9C-101B-9397-08002B2CF9AE}" pid="5" name="MSIP_Label_11a67c04-f371-4d71-a575-202b566caae1_Method">
    <vt:lpwstr>Privileged</vt:lpwstr>
  </property>
  <property fmtid="{D5CDD505-2E9C-101B-9397-08002B2CF9AE}" pid="6" name="MSIP_Label_11a67c04-f371-4d71-a575-202b566caae1_Name">
    <vt:lpwstr>Level 2 - Limited (Items)</vt:lpwstr>
  </property>
  <property fmtid="{D5CDD505-2E9C-101B-9397-08002B2CF9AE}" pid="7" name="MSIP_Label_11a67c04-f371-4d71-a575-202b566caae1_SiteId">
    <vt:lpwstr>658e63e8-8d39-499c-8f48-13adc9452f4c</vt:lpwstr>
  </property>
  <property fmtid="{D5CDD505-2E9C-101B-9397-08002B2CF9AE}" pid="8" name="MSIP_Label_11a67c04-f371-4d71-a575-202b566caae1_ActionId">
    <vt:lpwstr>b758deb0-d282-4941-aed4-ece9bc13b493</vt:lpwstr>
  </property>
  <property fmtid="{D5CDD505-2E9C-101B-9397-08002B2CF9AE}" pid="9" name="MSIP_Label_11a67c04-f371-4d71-a575-202b566caae1_ContentBits">
    <vt:lpwstr>0</vt:lpwstr>
  </property>
  <property fmtid="{D5CDD505-2E9C-101B-9397-08002B2CF9AE}" pid="10" name="WorkflowChangePath">
    <vt:lpwstr>cc355e29-d0b2-4625-b17b-e81e368dee1c,3;cc355e29-d0b2-4625-b17b-e81e368dee1c,6;</vt:lpwstr>
  </property>
</Properties>
</file>