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PeaceHealth Health System\"/>
    </mc:Choice>
  </mc:AlternateContent>
  <xr:revisionPtr revIDLastSave="0" documentId="8_{588351D4-2F0E-4E05-B210-3655FD50E1E7}" xr6:coauthVersionLast="47" xr6:coauthVersionMax="47" xr10:uidLastSave="{00000000-0000-0000-0000-000000000000}"/>
  <bookViews>
    <workbookView xWindow="570" yWindow="570" windowWidth="26385" windowHeight="1527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2" l="1"/>
  <c r="L6" i="2"/>
  <c r="L5" i="2"/>
  <c r="L4" i="2"/>
  <c r="G7" i="2"/>
  <c r="D26" i="2"/>
  <c r="D25" i="2"/>
  <c r="D14" i="2"/>
  <c r="D10" i="2"/>
  <c r="D8" i="2"/>
  <c r="T7" i="1"/>
  <c r="S7" i="1"/>
  <c r="R7" i="1"/>
  <c r="Q5" i="1"/>
  <c r="Q4" i="1"/>
  <c r="Q3" i="1"/>
  <c r="Q7" i="1"/>
  <c r="N7" i="1"/>
  <c r="C7" i="1"/>
  <c r="U7" i="1" l="1"/>
  <c r="D7" i="1"/>
  <c r="W4" i="1"/>
  <c r="W5" i="1"/>
  <c r="W3" i="1"/>
  <c r="V5" i="1"/>
  <c r="V4" i="1"/>
  <c r="V3" i="1"/>
  <c r="F7" i="1" l="1"/>
  <c r="G7" i="1"/>
  <c r="U5" i="1" l="1"/>
  <c r="U4" i="1"/>
  <c r="U3" i="1"/>
  <c r="D4" i="2" s="1"/>
  <c r="D17" i="2" l="1"/>
  <c r="C17" i="2" s="1"/>
  <c r="D5" i="2"/>
  <c r="X4" i="1"/>
  <c r="Y4" i="1"/>
  <c r="D18" i="2"/>
  <c r="C18" i="2" s="1"/>
  <c r="D6" i="2"/>
  <c r="X5" i="1"/>
  <c r="Y5" i="1"/>
  <c r="B5" i="2"/>
  <c r="B6" i="2"/>
  <c r="B11" i="2"/>
  <c r="C11" i="2"/>
  <c r="D11" i="2" s="1"/>
  <c r="B12" i="2"/>
  <c r="C12" i="2"/>
  <c r="D12" i="2" s="1"/>
  <c r="B17" i="2"/>
  <c r="B18" i="2"/>
  <c r="Z5" i="1" l="1"/>
  <c r="K6" i="2" s="1"/>
  <c r="Z4" i="1"/>
  <c r="K5" i="2" s="1"/>
  <c r="D23" i="2"/>
  <c r="D22" i="2"/>
  <c r="J5" i="2" l="1"/>
  <c r="J6" i="2"/>
  <c r="I5" i="2"/>
  <c r="I6" i="2"/>
  <c r="H5" i="2"/>
  <c r="H6" i="2"/>
  <c r="G5" i="2"/>
  <c r="G6" i="2"/>
  <c r="F5" i="2"/>
  <c r="F6" i="2"/>
  <c r="B22" i="2"/>
  <c r="B23" i="2"/>
  <c r="M6" i="2" l="1"/>
  <c r="M5" i="2"/>
  <c r="Y3" i="1"/>
  <c r="X3" i="1"/>
  <c r="Z3" i="1" s="1"/>
  <c r="D16" i="2"/>
  <c r="C16" i="2" s="1"/>
  <c r="K4" i="2" l="1"/>
  <c r="H4" i="2"/>
  <c r="I4" i="2"/>
  <c r="J4" i="2"/>
  <c r="G4" i="2"/>
  <c r="F4" i="2"/>
  <c r="B21" i="2"/>
  <c r="B16" i="2"/>
  <c r="B10" i="2"/>
  <c r="B4" i="2"/>
  <c r="C10" i="2" l="1"/>
  <c r="D21" i="2" l="1"/>
  <c r="K7" i="1" l="1"/>
  <c r="L7" i="1"/>
  <c r="M7" i="1"/>
  <c r="H7" i="1"/>
  <c r="I7" i="1"/>
  <c r="J7" i="1"/>
  <c r="E7" i="1"/>
  <c r="V7" i="1"/>
  <c r="O7" i="1" l="1"/>
  <c r="X7" i="1"/>
  <c r="W7" i="1"/>
  <c r="Y7" i="1"/>
  <c r="P7" i="1"/>
  <c r="Z7" i="1" l="1"/>
</calcChain>
</file>

<file path=xl/sharedStrings.xml><?xml version="1.0" encoding="utf-8"?>
<sst xmlns="http://schemas.openxmlformats.org/spreadsheetml/2006/main" count="65" uniqueCount="47">
  <si>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</si>
  <si>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</si>
  <si>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</si>
  <si>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</si>
  <si>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</si>
  <si>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</si>
  <si>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</si>
  <si>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</si>
  <si>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</si>
  <si>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</si>
  <si>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</si>
  <si>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</si>
  <si>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</si>
  <si>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</si>
  <si>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</si>
  <si>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</si>
  <si>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</si>
  <si>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</si>
  <si>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</si>
  <si>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DRG</t>
  </si>
  <si>
    <t>4-Year Average*</t>
  </si>
  <si>
    <t>FY22</t>
  </si>
  <si>
    <t>FY21</t>
  </si>
  <si>
    <t>B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</si>
  <si>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</si>
  <si>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</si>
  <si>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</si>
  <si>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</si>
  <si>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</si>
  <si>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</si>
  <si>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</si>
  <si>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</si>
  <si>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</si>
  <si>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</si>
  <si>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</si>
  <si>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</si>
  <si>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</si>
  <si>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</si>
  <si>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</si>
  <si>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</si>
  <si>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</si>
  <si>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</si>
  <si>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</si>
  <si>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PeaceHealth Cottage Grove Community Medical Center</t>
  </si>
  <si>
    <t>PeaceHealth Peace Harbor Medical Center</t>
  </si>
  <si>
    <t>PeaceHealth Sacred Heart Medical Center - RiverBend</t>
  </si>
  <si>
    <t>Total Operating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</si>
</sst>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/>
    <xf numFmtId="0" fontId="7" fillId="0" borderId="0" xfId="0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0" fontId="7" fillId="0" borderId="24" xfId="0" applyFont="1" applyBorder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0" fontId="7" fillId="0" borderId="24" xfId="0" applyFont="1" applyFill="1" applyBorder="1"/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0" fontId="8" fillId="0" borderId="2" xfId="0" applyFont="1" applyFill="1" applyBorder="1"/>
    <xf numFmtId="164" fontId="7" fillId="0" borderId="2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7" fillId="0" borderId="2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4" fillId="0" borderId="3" xfId="0" applyFont="1" applyFill="1" applyBorder="1" applyAlignment="1">
      <alignment horizontal="right" inden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7" fillId="0" borderId="9" xfId="0" applyNumberFormat="1" applyFont="1" applyFill="1" applyBorder="1" applyAlignment="1">
      <alignment horizontal="right" vertical="center" indent="1"/>
    </xf>
    <xf numFmtId="165" fontId="7" fillId="0" borderId="9" xfId="0" applyNumberFormat="1" applyFont="1" applyFill="1" applyBorder="1" applyAlignment="1">
      <alignment horizontal="right" vertical="center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22</xdr:row>
      <xdr:rowOff>177800</xdr:rowOff>
    </xdr:from>
    <xdr:to>
      <xdr:col>10</xdr:col>
      <xdr:colOff>759263</xdr:colOff>
      <xdr:row>30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5054600"/>
          <a:ext cx="8515788" cy="1489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6"/>
  <sheetViews>
    <sheetView topLeftCell="H1" zoomScale="90" zoomScaleNormal="90" workbookViewId="0">
      <selection activeCell="U7" sqref="U7"/>
    </sheetView>
  </sheetViews>
  <sheetFormatPr defaultRowHeight="14" x14ac:dyDescent="0.3"/>
  <cols>
    <col min="1" max="1" width="59.8984375" customWidth="1"/>
    <col min="2" max="2" width="23.3984375" customWidth="1"/>
    <col min="3" max="13" width="16.69921875" customWidth="1"/>
    <col min="14" max="16" width="13.09765625" customWidth="1"/>
    <col min="17" max="20" width="16.69921875" customWidth="1"/>
    <col min="21" max="21" width="17.8984375" customWidth="1"/>
    <col min="22" max="25" width="13.09765625" customWidth="1"/>
    <col min="26" max="26" width="16.69921875" customWidth="1"/>
  </cols>
  <sheetData>
    <row r="1" spans="1:26" s="7" customFormat="1" ht="21.65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46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7" customFormat="1" ht="21.65" customHeight="1" x14ac:dyDescent="0.3">
      <c r="A2" s="73"/>
      <c r="B2" s="77"/>
      <c r="C2" s="11" t="s">
        <v>3</v>
      </c>
      <c r="D2" s="11" t="s">
        <v>22</v>
      </c>
      <c r="E2" s="11" t="s">
        <v>21</v>
      </c>
      <c r="F2" s="11" t="s">
        <v>28</v>
      </c>
      <c r="G2" s="11" t="s">
        <v>35</v>
      </c>
      <c r="H2" s="11" t="s">
        <v>21</v>
      </c>
      <c r="I2" s="11" t="s">
        <v>28</v>
      </c>
      <c r="J2" s="11" t="s">
        <v>35</v>
      </c>
      <c r="K2" s="11" t="s">
        <v>21</v>
      </c>
      <c r="L2" s="11" t="s">
        <v>28</v>
      </c>
      <c r="M2" s="11" t="s">
        <v>35</v>
      </c>
      <c r="N2" s="11" t="s">
        <v>21</v>
      </c>
      <c r="O2" s="11" t="s">
        <v>28</v>
      </c>
      <c r="P2" s="11" t="s">
        <v>35</v>
      </c>
      <c r="Q2" s="11" t="s">
        <v>18</v>
      </c>
      <c r="R2" s="11" t="s">
        <v>21</v>
      </c>
      <c r="S2" s="11" t="s">
        <v>28</v>
      </c>
      <c r="T2" s="11" t="s">
        <v>35</v>
      </c>
      <c r="U2" s="11" t="s">
        <v>18</v>
      </c>
      <c r="V2" s="11" t="s">
        <v>24</v>
      </c>
      <c r="W2" s="11" t="s">
        <v>25</v>
      </c>
      <c r="X2" s="11" t="s">
        <v>29</v>
      </c>
      <c r="Y2" s="11" t="s">
        <v>36</v>
      </c>
      <c r="Z2" s="11" t="s">
        <v>14</v>
      </c>
    </row>
    <row r="3" spans="1:26" s="10" customFormat="1" ht="15.75" x14ac:dyDescent="0.25">
      <c r="A3" s="53" t="s">
        <v>43</v>
      </c>
      <c r="B3" s="8" t="s">
        <v>23</v>
      </c>
      <c r="C3" s="54">
        <v>44295046</v>
      </c>
      <c r="D3" s="54">
        <v>52007315</v>
      </c>
      <c r="E3" s="54">
        <v>53030426.929999992</v>
      </c>
      <c r="F3" s="54">
        <v>49040588.780000001</v>
      </c>
      <c r="G3" s="54">
        <v>53177950.740000002</v>
      </c>
      <c r="H3" s="54">
        <v>54352950.027918212</v>
      </c>
      <c r="I3" s="54">
        <v>51133580.706483699</v>
      </c>
      <c r="J3" s="54">
        <v>55407512.907881901</v>
      </c>
      <c r="K3" s="54">
        <v>49313196.627107523</v>
      </c>
      <c r="L3" s="54">
        <v>51246535.632385001</v>
      </c>
      <c r="M3" s="54">
        <v>53430193.414846703</v>
      </c>
      <c r="N3" s="55">
        <v>9.2722720629184546E-2</v>
      </c>
      <c r="O3" s="55">
        <v>-2.2090165472610501E-3</v>
      </c>
      <c r="P3" s="55">
        <v>3.5686848033091301E-2</v>
      </c>
      <c r="Q3" s="55">
        <f>AVERAGE(N3:P3)</f>
        <v>4.2066850705004932E-2</v>
      </c>
      <c r="R3" s="54">
        <v>926221.0017379201</v>
      </c>
      <c r="S3" s="54">
        <v>4389579.4171828069</v>
      </c>
      <c r="T3" s="54">
        <v>2264113.2971327798</v>
      </c>
      <c r="U3" s="54">
        <f>AVERAGE(R3:T3)</f>
        <v>2526637.9053511689</v>
      </c>
      <c r="V3" s="55">
        <f>(D3-C3)/C3</f>
        <v>0.17411132161370824</v>
      </c>
      <c r="W3" s="55">
        <f>(E3-D3)/D3</f>
        <v>1.9672462037311333E-2</v>
      </c>
      <c r="X3" s="55">
        <f>(F3-E3)/E3</f>
        <v>-7.52367721886638E-2</v>
      </c>
      <c r="Y3" s="55">
        <f>(G3-F3)/F3</f>
        <v>8.4366074366695257E-2</v>
      </c>
      <c r="Z3" s="56">
        <f>AVERAGE(V3:Y3)</f>
        <v>5.0728271457262754E-2</v>
      </c>
    </row>
    <row r="4" spans="1:26" s="10" customFormat="1" ht="15.75" x14ac:dyDescent="0.25">
      <c r="A4" s="53" t="s">
        <v>44</v>
      </c>
      <c r="B4" s="8" t="s">
        <v>23</v>
      </c>
      <c r="C4" s="54">
        <v>84208998</v>
      </c>
      <c r="D4" s="54">
        <v>92136992</v>
      </c>
      <c r="E4" s="54">
        <v>97562394.970000029</v>
      </c>
      <c r="F4" s="54">
        <v>96594507.290000007</v>
      </c>
      <c r="G4" s="54">
        <v>109268902.40000001</v>
      </c>
      <c r="H4" s="54">
        <v>100252109.98487371</v>
      </c>
      <c r="I4" s="54">
        <v>99852464.645335004</v>
      </c>
      <c r="J4" s="54">
        <v>114236894.88</v>
      </c>
      <c r="K4" s="54">
        <v>113196859.50254908</v>
      </c>
      <c r="L4" s="54">
        <v>118456528.524951</v>
      </c>
      <c r="M4" s="54">
        <v>124323028.34999999</v>
      </c>
      <c r="N4" s="55">
        <v>-0.12912195583343339</v>
      </c>
      <c r="O4" s="55">
        <v>-0.18631551004469801</v>
      </c>
      <c r="P4" s="55">
        <v>-8.8291383275035301E-2</v>
      </c>
      <c r="Q4" s="55">
        <f>AVERAGE(N4:P4)</f>
        <v>-0.13457628305105554</v>
      </c>
      <c r="R4" s="54">
        <v>6622995.1336302506</v>
      </c>
      <c r="S4" s="54">
        <v>7932039.0591791896</v>
      </c>
      <c r="T4" s="54">
        <v>6372340.8986866102</v>
      </c>
      <c r="U4" s="54">
        <f>AVERAGE(R4:T4)</f>
        <v>6975791.6971653504</v>
      </c>
      <c r="V4" s="55">
        <f>(D4-C4)/C4</f>
        <v>9.4146637393785398E-2</v>
      </c>
      <c r="W4" s="55">
        <f t="shared" ref="W4:W5" si="0">(E4-D4)/D4</f>
        <v>5.8884090442197515E-2</v>
      </c>
      <c r="X4" s="55">
        <f t="shared" ref="X4:Y5" si="1">(F4-E4)/E4</f>
        <v>-9.9207043892028581E-3</v>
      </c>
      <c r="Y4" s="55">
        <f t="shared" si="1"/>
        <v>0.13121237910503966</v>
      </c>
      <c r="Z4" s="56">
        <f t="shared" ref="Z4:Z5" si="2">AVERAGE(V4:Y4)</f>
        <v>6.858060063795493E-2</v>
      </c>
    </row>
    <row r="5" spans="1:26" s="10" customFormat="1" ht="15.75" x14ac:dyDescent="0.25">
      <c r="A5" s="53" t="s">
        <v>45</v>
      </c>
      <c r="B5" s="8" t="s">
        <v>19</v>
      </c>
      <c r="C5" s="54">
        <v>715281006</v>
      </c>
      <c r="D5" s="54">
        <v>767835761</v>
      </c>
      <c r="E5" s="54">
        <v>807975800.4199996</v>
      </c>
      <c r="F5" s="54">
        <v>860663754.91999996</v>
      </c>
      <c r="G5" s="54">
        <v>913514073.15999997</v>
      </c>
      <c r="H5" s="54">
        <v>812538087.0380944</v>
      </c>
      <c r="I5" s="54">
        <v>858880280.14514399</v>
      </c>
      <c r="J5" s="54">
        <v>937195816.15712595</v>
      </c>
      <c r="K5" s="54">
        <v>805302070.09287763</v>
      </c>
      <c r="L5" s="54">
        <v>822280896.83290195</v>
      </c>
      <c r="M5" s="54">
        <v>904804275.54916799</v>
      </c>
      <c r="N5" s="55">
        <v>8.9054500467711951E-3</v>
      </c>
      <c r="O5" s="55">
        <v>4.2612904916221099E-2</v>
      </c>
      <c r="P5" s="55">
        <v>3.4562191219308099E-2</v>
      </c>
      <c r="Q5" s="55">
        <f>AVERAGE(N5:P5)</f>
        <v>2.869351539410013E-2</v>
      </c>
      <c r="R5" s="54">
        <v>97587225.562947273</v>
      </c>
      <c r="S5" s="54">
        <v>65607065.120788515</v>
      </c>
      <c r="T5" s="54">
        <v>63635916.56552878</v>
      </c>
      <c r="U5" s="54">
        <f>AVERAGE(R5:T5)</f>
        <v>75610069.083088189</v>
      </c>
      <c r="V5" s="55">
        <f>(D5-C5)/C5</f>
        <v>7.3474277324791712E-2</v>
      </c>
      <c r="W5" s="55">
        <f t="shared" si="0"/>
        <v>5.2276855883506577E-2</v>
      </c>
      <c r="X5" s="55">
        <f t="shared" si="1"/>
        <v>6.5209817512618895E-2</v>
      </c>
      <c r="Y5" s="55">
        <f t="shared" si="1"/>
        <v>6.1406464415261139E-2</v>
      </c>
      <c r="Z5" s="56">
        <f t="shared" si="2"/>
        <v>6.3091853784044583E-2</v>
      </c>
    </row>
    <row r="6" spans="1:26" s="65" customFormat="1" ht="15.65" x14ac:dyDescent="0.35">
      <c r="A6" s="58"/>
      <c r="B6" s="59"/>
      <c r="C6" s="60"/>
      <c r="D6" s="60"/>
      <c r="E6" s="60"/>
      <c r="F6" s="60"/>
      <c r="G6" s="60"/>
      <c r="H6" s="60"/>
      <c r="I6" s="60"/>
      <c r="J6" s="60"/>
      <c r="K6" s="61"/>
      <c r="L6" s="61"/>
      <c r="M6" s="61"/>
      <c r="N6" s="62"/>
      <c r="O6" s="62"/>
      <c r="P6" s="62"/>
      <c r="Q6" s="62"/>
      <c r="R6" s="63"/>
      <c r="S6" s="63"/>
      <c r="T6" s="63"/>
      <c r="U6" s="63"/>
      <c r="V6" s="62"/>
      <c r="W6" s="62"/>
      <c r="X6" s="62"/>
      <c r="Y6" s="62"/>
      <c r="Z6" s="64"/>
    </row>
    <row r="7" spans="1:26" s="70" customFormat="1" ht="15.65" x14ac:dyDescent="0.35">
      <c r="A7" s="71" t="s">
        <v>4</v>
      </c>
      <c r="B7" s="66"/>
      <c r="C7" s="67">
        <f>SUM(C3:C5)</f>
        <v>843785050</v>
      </c>
      <c r="D7" s="67">
        <f>SUM(D3:D5)</f>
        <v>911980068</v>
      </c>
      <c r="E7" s="67">
        <f>SUM(E3:E5)</f>
        <v>958568622.31999969</v>
      </c>
      <c r="F7" s="67">
        <f>SUM(F3:F5)</f>
        <v>1006298850.99</v>
      </c>
      <c r="G7" s="67">
        <f>SUM(G3:G5)</f>
        <v>1075960926.3</v>
      </c>
      <c r="H7" s="67">
        <f>SUM(H3:H5)</f>
        <v>967143147.05088639</v>
      </c>
      <c r="I7" s="67">
        <f>SUM(I3:I5)</f>
        <v>1009866325.4969627</v>
      </c>
      <c r="J7" s="67">
        <f>SUM(J3:J5)</f>
        <v>1106840223.9450078</v>
      </c>
      <c r="K7" s="67">
        <f>SUM(K3:K5)</f>
        <v>967812126.22253418</v>
      </c>
      <c r="L7" s="67">
        <f>SUM(L3:L5)</f>
        <v>991983960.99023795</v>
      </c>
      <c r="M7" s="67">
        <f>SUM(M3:M5)</f>
        <v>1082557497.3140147</v>
      </c>
      <c r="N7" s="68">
        <f>(H7-K7)/H7</f>
        <v>-6.9170646939670515E-4</v>
      </c>
      <c r="O7" s="68">
        <f>(I7-L7)/I7</f>
        <v>1.7707655018524032E-2</v>
      </c>
      <c r="P7" s="68">
        <f t="shared" ref="P7" si="3">(J7-M7)/J7</f>
        <v>2.193878222499401E-2</v>
      </c>
      <c r="Q7" s="68">
        <f>AVERAGE(N7:P7)</f>
        <v>1.2984910258040445E-2</v>
      </c>
      <c r="R7" s="67">
        <f>SUM(R3:R5)</f>
        <v>105136441.69831544</v>
      </c>
      <c r="S7" s="67">
        <f>SUM(S3:S5)</f>
        <v>77928683.597150505</v>
      </c>
      <c r="T7" s="67">
        <f>SUM(T3:T5)</f>
        <v>72272370.761348173</v>
      </c>
      <c r="U7" s="67">
        <f>AVERAGE(R7:T7)</f>
        <v>85112498.685604706</v>
      </c>
      <c r="V7" s="68">
        <f>(D7-C7)/C7</f>
        <v>8.0820367699095882E-2</v>
      </c>
      <c r="W7" s="68">
        <f t="shared" ref="W7" si="4">(E7-D7)/D7</f>
        <v>5.1085057617728212E-2</v>
      </c>
      <c r="X7" s="68">
        <f t="shared" ref="X7" si="5">(F7-E7)/E7</f>
        <v>4.9793230822098092E-2</v>
      </c>
      <c r="Y7" s="68">
        <f t="shared" ref="Y7" si="6">(G7-F7)/F7</f>
        <v>6.9226030857002546E-2</v>
      </c>
      <c r="Z7" s="69">
        <f>AVERAGE(V7:Y7)</f>
        <v>6.2731171748981185E-2</v>
      </c>
    </row>
    <row r="8" spans="1:26" s="51" customFormat="1" ht="14.5" x14ac:dyDescent="0.35">
      <c r="Q8" s="52"/>
    </row>
    <row r="9" spans="1:26" s="6" customFormat="1" ht="14.5" x14ac:dyDescent="0.35"/>
    <row r="10" spans="1:26" s="6" customFormat="1" ht="14.5" x14ac:dyDescent="0.35"/>
    <row r="11" spans="1:26" s="6" customFormat="1" ht="15.65" x14ac:dyDescent="0.35">
      <c r="C11" s="9"/>
      <c r="D11" s="9"/>
      <c r="E11" s="9"/>
      <c r="F11" s="9"/>
      <c r="G11" s="9"/>
    </row>
    <row r="12" spans="1:26" s="6" customFormat="1" ht="15.65" x14ac:dyDescent="0.35">
      <c r="C12" s="9"/>
      <c r="D12" s="9"/>
      <c r="E12" s="9"/>
      <c r="F12" s="9"/>
      <c r="G12" s="9"/>
    </row>
    <row r="13" spans="1:26" s="6" customFormat="1" ht="15.65" x14ac:dyDescent="0.35">
      <c r="C13" s="9"/>
      <c r="D13" s="9"/>
      <c r="E13" s="9"/>
      <c r="F13" s="9"/>
      <c r="G13" s="9"/>
    </row>
    <row r="14" spans="1:26" s="6" customFormat="1" ht="15.65" x14ac:dyDescent="0.35">
      <c r="C14" s="9"/>
      <c r="D14" s="9"/>
      <c r="E14" s="9"/>
      <c r="F14" s="9"/>
      <c r="G14" s="9"/>
    </row>
    <row r="15" spans="1:26" s="6" customFormat="1" ht="15.65" x14ac:dyDescent="0.35">
      <c r="C15" s="9"/>
      <c r="D15" s="9"/>
      <c r="E15" s="9"/>
      <c r="F15" s="9"/>
      <c r="G15" s="9"/>
    </row>
    <row r="16" spans="1:26" s="6" customFormat="1" ht="14.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:Q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1"/>
  <sheetViews>
    <sheetView showGridLines="0" tabSelected="1" zoomScaleNormal="100" workbookViewId="0">
      <selection activeCell="I23" sqref="I23"/>
    </sheetView>
  </sheetViews>
  <sheetFormatPr defaultRowHeight="14" x14ac:dyDescent="0.3"/>
  <cols>
    <col min="1" max="1" width="3.69921875" customWidth="1"/>
    <col min="2" max="2" width="55.19921875" customWidth="1"/>
    <col min="3" max="3" width="17.59765625" customWidth="1"/>
    <col min="4" max="4" width="25" customWidth="1"/>
    <col min="5" max="5" width="3.69921875" customWidth="1"/>
    <col min="6" max="6" width="54.69921875" customWidth="1"/>
    <col min="7" max="10" width="16.69921875" style="2" customWidth="1"/>
    <col min="11" max="11" width="18.59765625" bestFit="1" customWidth="1"/>
    <col min="12" max="13" width="24.8984375" customWidth="1"/>
  </cols>
  <sheetData>
    <row r="1" spans="2:13" ht="16" customHeight="1" thickBot="1" x14ac:dyDescent="0.35"/>
    <row r="2" spans="2:13" ht="21.65" customHeight="1" thickBot="1" x14ac:dyDescent="0.35">
      <c r="B2" s="78" t="s">
        <v>31</v>
      </c>
      <c r="C2" s="81"/>
      <c r="D2" s="82"/>
      <c r="F2" s="78" t="s">
        <v>32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9" t="s">
        <v>33</v>
      </c>
      <c r="C3" s="18"/>
      <c r="D3" s="20" t="s">
        <v>42</v>
      </c>
      <c r="F3" s="45" t="s">
        <v>39</v>
      </c>
      <c r="G3" s="40" t="s">
        <v>24</v>
      </c>
      <c r="H3" s="40" t="s">
        <v>25</v>
      </c>
      <c r="I3" s="40" t="s">
        <v>29</v>
      </c>
      <c r="J3" s="40" t="s">
        <v>36</v>
      </c>
      <c r="K3" s="14" t="s">
        <v>20</v>
      </c>
      <c r="L3" s="14" t="s">
        <v>15</v>
      </c>
      <c r="M3" s="13" t="s">
        <v>16</v>
      </c>
    </row>
    <row r="4" spans="2:13" ht="16.5" customHeight="1" x14ac:dyDescent="0.35">
      <c r="B4" s="16" t="str">
        <f>Data!A3</f>
        <v>PeaceHealth Cottage Grove Community Medical Center</v>
      </c>
      <c r="C4" s="17"/>
      <c r="D4" s="86">
        <f>Data!U3</f>
        <v>2526637.9053511689</v>
      </c>
      <c r="F4" s="12" t="str">
        <f>Data!A3</f>
        <v>PeaceHealth Cottage Grove Community Medical Center</v>
      </c>
      <c r="G4" s="36">
        <f>Data!V3</f>
        <v>0.17411132161370824</v>
      </c>
      <c r="H4" s="36">
        <f>Data!W3</f>
        <v>1.9672462037311333E-2</v>
      </c>
      <c r="I4" s="36">
        <f>Data!X3</f>
        <v>-7.52367721886638E-2</v>
      </c>
      <c r="J4" s="36">
        <f>Data!Y3</f>
        <v>8.4366074366695257E-2</v>
      </c>
      <c r="K4" s="38">
        <f>IF(Data!Z3&lt;0.1,Data!Z3,IF(Data!Z3&gt;0.1,0.1,IF(Data!Z3&gt;-0.1,Data!Z3,IF(Data!Z3&lt;-0.1,-0.1,Data!Z3))))</f>
        <v>5.0728271457262754E-2</v>
      </c>
      <c r="L4" s="34">
        <f>(D4+D21)</f>
        <v>3058417.4127511689</v>
      </c>
      <c r="M4" s="47">
        <f>L4+(L4*K4)</f>
        <v>3213565.6414948297</v>
      </c>
    </row>
    <row r="5" spans="2:13" ht="16.5" customHeight="1" x14ac:dyDescent="0.35">
      <c r="B5" s="16" t="str">
        <f>Data!A4</f>
        <v>PeaceHealth Peace Harbor Medical Center</v>
      </c>
      <c r="C5" s="17"/>
      <c r="D5" s="86">
        <f>Data!U4</f>
        <v>6975791.6971653504</v>
      </c>
      <c r="F5" s="12" t="str">
        <f>Data!A4</f>
        <v>PeaceHealth Peace Harbor Medical Center</v>
      </c>
      <c r="G5" s="36">
        <f>Data!V4</f>
        <v>9.4146637393785398E-2</v>
      </c>
      <c r="H5" s="36">
        <f>Data!W4</f>
        <v>5.8884090442197515E-2</v>
      </c>
      <c r="I5" s="36">
        <f>Data!X4</f>
        <v>-9.9207043892028581E-3</v>
      </c>
      <c r="J5" s="36">
        <f>Data!Y4</f>
        <v>0.13121237910503966</v>
      </c>
      <c r="K5" s="38">
        <f>IF(Data!Z4&lt;0.1,Data!Z4,IF(Data!Z4&gt;0.1,0.1,IF(Data!Z4&gt;-0.1,Data!Z4,IF(Data!Z4&lt;-0.1,-0.1,Data!Z4))))</f>
        <v>6.858060063795493E-2</v>
      </c>
      <c r="L5" s="34">
        <f>(D5+D22)</f>
        <v>7795308.4651653506</v>
      </c>
      <c r="M5" s="47">
        <f>L5+(L5*K5)</f>
        <v>8329915.4018645249</v>
      </c>
    </row>
    <row r="6" spans="2:13" ht="16.5" customHeight="1" thickBot="1" x14ac:dyDescent="0.4">
      <c r="B6" s="16" t="str">
        <f>Data!A5</f>
        <v>PeaceHealth Sacred Heart Medical Center - RiverBend</v>
      </c>
      <c r="C6" s="17"/>
      <c r="D6" s="86">
        <f>Data!U5</f>
        <v>75610069.083088189</v>
      </c>
      <c r="F6" s="15" t="str">
        <f>Data!A5</f>
        <v>PeaceHealth Sacred Heart Medical Center - RiverBend</v>
      </c>
      <c r="G6" s="37">
        <f>Data!V5</f>
        <v>7.3474277324791712E-2</v>
      </c>
      <c r="H6" s="37">
        <f>Data!W5</f>
        <v>5.2276855883506577E-2</v>
      </c>
      <c r="I6" s="37">
        <f>Data!X5</f>
        <v>6.5209817512618895E-2</v>
      </c>
      <c r="J6" s="37">
        <f>Data!Y5</f>
        <v>6.1406464415261139E-2</v>
      </c>
      <c r="K6" s="39">
        <f>IF(Data!Z5&lt;0.1,Data!Z5,IF(Data!Z5&gt;0.1,0.1,IF(Data!Z5&gt;-0.1,Data!Z5,IF(Data!Z5&lt;-0.1,-0.1,Data!Z5))))</f>
        <v>6.3091853784044583E-2</v>
      </c>
      <c r="L6" s="35">
        <f>(D6+D23)</f>
        <v>87942509.07074818</v>
      </c>
      <c r="M6" s="48">
        <f>L6+(L6*K6)</f>
        <v>93490964.994441837</v>
      </c>
    </row>
    <row r="7" spans="2:13" ht="16.5" customHeight="1" thickBot="1" x14ac:dyDescent="0.4">
      <c r="B7" s="16"/>
      <c r="C7" s="17"/>
      <c r="D7" s="27"/>
      <c r="F7" s="42" t="s">
        <v>27</v>
      </c>
      <c r="G7" s="41">
        <f>SUM(M4:M6)</f>
        <v>105034446.03780119</v>
      </c>
      <c r="H7"/>
      <c r="I7"/>
      <c r="J7"/>
      <c r="K7" s="50" t="s">
        <v>38</v>
      </c>
      <c r="L7" s="50"/>
      <c r="M7" s="50"/>
    </row>
    <row r="8" spans="2:13" ht="16.5" customHeight="1" thickBot="1" x14ac:dyDescent="0.35">
      <c r="B8" s="83" t="s">
        <v>30</v>
      </c>
      <c r="C8" s="84"/>
      <c r="D8" s="46">
        <f>SUM(D4:D6)</f>
        <v>85112498.685604706</v>
      </c>
      <c r="F8" s="49"/>
      <c r="G8" s="3"/>
      <c r="H8" s="4"/>
      <c r="I8" s="4"/>
      <c r="J8" s="4"/>
    </row>
    <row r="9" spans="2:13" ht="16.5" customHeight="1" x14ac:dyDescent="0.3">
      <c r="B9" s="19" t="s">
        <v>6</v>
      </c>
      <c r="C9" s="30" t="s">
        <v>34</v>
      </c>
      <c r="D9" s="20" t="s">
        <v>40</v>
      </c>
      <c r="H9" s="4"/>
      <c r="I9" s="4"/>
      <c r="J9"/>
    </row>
    <row r="10" spans="2:13" ht="16.5" customHeight="1" x14ac:dyDescent="0.3">
      <c r="B10" s="24" t="str">
        <f>Data!A3</f>
        <v>PeaceHealth Cottage Grove Community Medical Center</v>
      </c>
      <c r="C10" s="32">
        <f>IF(Data!B3="DRG",0.015,0.01)</f>
        <v>0.01</v>
      </c>
      <c r="D10" s="86">
        <f>Data!G3*C10</f>
        <v>531779.5074</v>
      </c>
      <c r="J10"/>
    </row>
    <row r="11" spans="2:13" ht="16.5" customHeight="1" x14ac:dyDescent="0.3">
      <c r="B11" s="24" t="str">
        <f>Data!A4</f>
        <v>PeaceHealth Peace Harbor Medical Center</v>
      </c>
      <c r="C11" s="32">
        <f>IF(Data!B4="DRG",0.015,0.01)</f>
        <v>0.01</v>
      </c>
      <c r="D11" s="86">
        <f>Data!G4*C11</f>
        <v>1092689.024</v>
      </c>
      <c r="I11"/>
      <c r="J11"/>
    </row>
    <row r="12" spans="2:13" ht="16.5" customHeight="1" x14ac:dyDescent="0.3">
      <c r="B12" s="24" t="str">
        <f>Data!A5</f>
        <v>PeaceHealth Sacred Heart Medical Center - RiverBend</v>
      </c>
      <c r="C12" s="32">
        <f>IF(Data!B5="DRG",0.015,0.01)</f>
        <v>1.4999999999999999E-2</v>
      </c>
      <c r="D12" s="86">
        <f>Data!G5*C12</f>
        <v>13702711.097399998</v>
      </c>
    </row>
    <row r="13" spans="2:13" ht="16.5" customHeight="1" x14ac:dyDescent="0.3">
      <c r="B13" s="24"/>
      <c r="C13" s="32"/>
      <c r="D13" s="27"/>
      <c r="F13" s="4"/>
      <c r="G13" s="4"/>
      <c r="I13"/>
      <c r="J13"/>
    </row>
    <row r="14" spans="2:13" ht="16.5" customHeight="1" thickBot="1" x14ac:dyDescent="0.35">
      <c r="B14" s="83" t="s">
        <v>9</v>
      </c>
      <c r="C14" s="84"/>
      <c r="D14" s="28">
        <f>SUM(D10:D12)</f>
        <v>15327179.628799999</v>
      </c>
      <c r="F14" s="4"/>
      <c r="G14" s="4"/>
      <c r="I14"/>
      <c r="J14"/>
    </row>
    <row r="15" spans="2:13" ht="16.5" customHeight="1" x14ac:dyDescent="0.3">
      <c r="B15" s="25" t="s">
        <v>8</v>
      </c>
      <c r="C15" s="21" t="s">
        <v>11</v>
      </c>
      <c r="D15" s="22" t="s">
        <v>41</v>
      </c>
    </row>
    <row r="16" spans="2:13" ht="16.5" customHeight="1" x14ac:dyDescent="0.3">
      <c r="B16" s="24" t="str">
        <f>Data!A3</f>
        <v>PeaceHealth Cottage Grove Community Medical Center</v>
      </c>
      <c r="C16" s="31">
        <f>IF(D16&lt;-0.02,0.75,IF(D16&lt;0,0.8,IF(D16&lt;0.03,0.9,IF(D16&lt;0.06,1,1.05))))</f>
        <v>1</v>
      </c>
      <c r="D16" s="87">
        <f>Data!Q3</f>
        <v>4.2066850705004932E-2</v>
      </c>
      <c r="F16" s="85"/>
      <c r="G16" s="85"/>
    </row>
    <row r="17" spans="2:7" ht="16.5" customHeight="1" x14ac:dyDescent="0.3">
      <c r="B17" s="24" t="str">
        <f>Data!A4</f>
        <v>PeaceHealth Peace Harbor Medical Center</v>
      </c>
      <c r="C17" s="31">
        <f>IF(D17&lt;-0.02,0.75,IF(D17&lt;0,0.8,IF(D17&lt;0.03,0.9,IF(D17&lt;0.06,1,1.05))))</f>
        <v>0.75</v>
      </c>
      <c r="D17" s="87">
        <f>Data!Q4</f>
        <v>-0.13457628305105554</v>
      </c>
      <c r="F17" s="5"/>
      <c r="G17" s="5"/>
    </row>
    <row r="18" spans="2:7" ht="16.5" customHeight="1" x14ac:dyDescent="0.3">
      <c r="B18" s="24" t="str">
        <f>Data!A5</f>
        <v>PeaceHealth Sacred Heart Medical Center - RiverBend</v>
      </c>
      <c r="C18" s="31">
        <f>IF(D18&lt;-0.02,0.75,IF(D18&lt;0,0.8,IF(D18&lt;0.03,0.9,IF(D18&lt;0.06,1,1.05))))</f>
        <v>0.9</v>
      </c>
      <c r="D18" s="87">
        <f>Data!Q5</f>
        <v>2.869351539410013E-2</v>
      </c>
    </row>
    <row r="19" spans="2:7" ht="16.5" customHeight="1" thickBot="1" x14ac:dyDescent="0.35">
      <c r="B19" s="24"/>
      <c r="C19" s="31"/>
      <c r="D19" s="29"/>
    </row>
    <row r="20" spans="2:7" ht="16.5" customHeight="1" x14ac:dyDescent="0.3">
      <c r="B20" s="19" t="s">
        <v>12</v>
      </c>
      <c r="C20" s="26"/>
      <c r="D20" s="33" t="s">
        <v>37</v>
      </c>
    </row>
    <row r="21" spans="2:7" ht="16.5" customHeight="1" x14ac:dyDescent="0.3">
      <c r="B21" s="24" t="str">
        <f>Data!A3</f>
        <v>PeaceHealth Cottage Grove Community Medical Center</v>
      </c>
      <c r="C21" s="23"/>
      <c r="D21" s="86">
        <f>D10*C16</f>
        <v>531779.5074</v>
      </c>
    </row>
    <row r="22" spans="2:7" ht="16.5" customHeight="1" x14ac:dyDescent="0.3">
      <c r="B22" s="24" t="str">
        <f>Data!A4</f>
        <v>PeaceHealth Peace Harbor Medical Center</v>
      </c>
      <c r="C22" s="23"/>
      <c r="D22" s="86">
        <f>D11*C17</f>
        <v>819516.76799999992</v>
      </c>
    </row>
    <row r="23" spans="2:7" ht="16.5" customHeight="1" x14ac:dyDescent="0.3">
      <c r="B23" s="24" t="str">
        <f>Data!A5</f>
        <v>PeaceHealth Sacred Heart Medical Center - RiverBend</v>
      </c>
      <c r="C23" s="23"/>
      <c r="D23" s="86">
        <f>D12*C18</f>
        <v>12332439.987659998</v>
      </c>
    </row>
    <row r="24" spans="2:7" ht="16.5" customHeight="1" x14ac:dyDescent="0.3">
      <c r="B24" s="24"/>
      <c r="C24" s="23"/>
      <c r="D24" s="27"/>
    </row>
    <row r="25" spans="2:7" ht="16.5" customHeight="1" thickBot="1" x14ac:dyDescent="0.35">
      <c r="B25" s="83" t="s">
        <v>10</v>
      </c>
      <c r="C25" s="84"/>
      <c r="D25" s="46">
        <f>SUM(D21:D23)</f>
        <v>13683736.263059998</v>
      </c>
    </row>
    <row r="26" spans="2:7" ht="16.5" customHeight="1" thickBot="1" x14ac:dyDescent="0.35">
      <c r="B26" s="42" t="s">
        <v>26</v>
      </c>
      <c r="C26" s="43"/>
      <c r="D26" s="44">
        <f>D8+D25</f>
        <v>98796234.94866471</v>
      </c>
    </row>
    <row r="27" spans="2:7" ht="16.5" customHeight="1" x14ac:dyDescent="0.3"/>
    <row r="28" spans="2:7" ht="16.5" customHeight="1" x14ac:dyDescent="0.3">
      <c r="B28" s="1"/>
      <c r="C28" s="5"/>
    </row>
    <row r="29" spans="2:7" ht="16.5" customHeight="1" x14ac:dyDescent="0.3"/>
    <row r="30" spans="2:7" ht="16" customHeight="1" x14ac:dyDescent="0.3"/>
    <row r="31" spans="2:7" ht="16" customHeight="1" x14ac:dyDescent="0.3"/>
  </sheetData>
  <mergeCells count="6">
    <mergeCell ref="F2:M2"/>
    <mergeCell ref="B2:D2"/>
    <mergeCell ref="B25:C25"/>
    <mergeCell ref="B8:C8"/>
    <mergeCell ref="B14:C14"/>
    <mergeCell ref="F16:G16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https://www.oregon.gov/oha/HPA/ANALYTICS/HospitalDocuments/FY26-27%20MSF%20Calculation%20PeaceHealth%20System%20PeaceHealth%20Peace%20Harbor%20Med%20Ctr.xlsx</Url>
      <Description>FY26-27 MSF Calculation PeaceHealth System PeaceHealth Peace Harbor Med Ctr.xlsx</Description>
    </URL>
    <Meta_x0020_Keywords xmlns="10bab1ba-c75a-4166-8cdc-bbc3bb77138e" xsi:nil="true"/>
    <Meta_x0020_Description xmlns="10bab1ba-c75a-4166-8cdc-bbc3bb77138e" xsi:nil="true"/>
    <Hospital xmlns="10bab1ba-c75a-4166-8cdc-bbc3bb77138e">PeaceHealth Peace Harbor Medical Center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C6D8DBEE-9DA4-48D1-AE3C-4D1342A588B5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PeaceHealth System PeaceHealth Peace Harbor Med Ctr.xlsx</dc:title>
  <dc:creator>rachel.j.higgins@oha.oregon.gov</dc:creator>
  <cp:lastModifiedBy>Rachel Higgins</cp:lastModifiedBy>
  <dcterms:created xsi:type="dcterms:W3CDTF">2021-01-08T22:48:27Z</dcterms:created>
  <dcterms:modified xsi:type="dcterms:W3CDTF">2025-05-02T18:25:02Z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cc355e29-d0b2-4625-b17b-e81e368dee1c,3;cc355e29-d0b2-4625-b17b-e81e368dee1c,6;cc355e29-d0b2-4625-b17b-e81e368dee1c,8;cc355e29-d0b2-4625-b17b-e81e368dee1c,10;</vt:lpwstr>
  </property>
</Properties>
</file>