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Saint Alphonsus Medical Center - Ontario\"/>
    </mc:Choice>
  </mc:AlternateContent>
  <xr:revisionPtr revIDLastSave="0" documentId="8_{66A53C61-7909-46ED-83F7-71058BA06760}" xr6:coauthVersionLast="47" xr6:coauthVersionMax="47" xr10:uidLastSave="{00000000-0000-0000-0000-000000000000}"/>
  <bookViews>
    <workbookView xWindow="5830" yWindow="1090" windowWidth="19180" windowHeight="104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Q3" i="1"/>
  <c r="C5" i="1" l="1"/>
  <c r="W3" i="1" l="1"/>
  <c r="H4" i="2" s="1"/>
  <c r="V3" i="1"/>
  <c r="D5" i="1" l="1"/>
  <c r="F5" i="1"/>
  <c r="G5" i="1"/>
  <c r="R5" i="1" l="1"/>
  <c r="D4" i="2" l="1"/>
  <c r="D6" i="2" l="1"/>
  <c r="Y3" i="1" l="1"/>
  <c r="J4" i="2" s="1"/>
  <c r="X3" i="1"/>
  <c r="D12" i="2"/>
  <c r="C12" i="2" s="1"/>
  <c r="Z3" i="1" l="1"/>
  <c r="K4" i="2" s="1"/>
  <c r="I4" i="2"/>
  <c r="G4" i="2"/>
  <c r="F4" i="2"/>
  <c r="B15" i="2"/>
  <c r="B12" i="2"/>
  <c r="B8" i="2"/>
  <c r="B4" i="2"/>
  <c r="C8" i="2" l="1"/>
  <c r="D8" i="2" s="1"/>
  <c r="D10" i="2" l="1"/>
  <c r="D15" i="2"/>
  <c r="D17" i="2" l="1"/>
  <c r="D18" i="2" s="1"/>
  <c r="L4" i="2"/>
  <c r="M4" i="2" s="1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<sst xmlns="http://schemas.openxmlformats.org/spreadsheetml/2006/main" count="61" uniqueCount="44">
  <si>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</si>
  <si>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</si>
  <si>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</si>
  <si>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</si>
  <si>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</si>
  <si>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</si>
  <si>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</si>
  <si>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</si>
  <si>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</si>
  <si>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</si>
  <si>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</si>
  <si>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</si>
  <si>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</si>
  <si>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</si>
  <si>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</si>
  <si>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</si>
  <si>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</si>
  <si>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</si>
  <si>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</si>
  <si>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</si>
  <si>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</si>
  <si>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</si>
  <si>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</si>
  <si>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</si>
  <si>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</si>
  <si>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</si>
  <si>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</si>
  <si>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</si>
  <si>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</si>
  <si>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</si>
  <si>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</si>
  <si>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</si>
  <si>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</si>
  <si>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</si>
  <si>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</si>
  <si>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</si>
  <si>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</si>
  <si>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</si>
  <si>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</si>
  <si>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</si>
  <si>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</si>
  <si>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</si>
  <si>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A</t>
  </si>
  <si>
    <t>Saint Alphonsus Medical Center - 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</si>
</sst>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43</v>
      </c>
      <c r="B3" s="62" t="s">
        <v>42</v>
      </c>
      <c r="C3" s="59">
        <v>70938130</v>
      </c>
      <c r="D3" s="59">
        <v>73529060.01000002</v>
      </c>
      <c r="E3" s="59">
        <v>75787840</v>
      </c>
      <c r="F3" s="59">
        <v>71285828</v>
      </c>
      <c r="G3" s="56">
        <v>71563909</v>
      </c>
      <c r="H3" s="63">
        <v>82837412</v>
      </c>
      <c r="I3" s="58">
        <v>75962531</v>
      </c>
      <c r="J3" s="56">
        <v>76062975</v>
      </c>
      <c r="K3" s="51">
        <v>78603214</v>
      </c>
      <c r="L3" s="51">
        <v>76585974</v>
      </c>
      <c r="M3" s="51">
        <v>77335737</v>
      </c>
      <c r="N3" s="52">
        <v>5.1114561618607786E-2</v>
      </c>
      <c r="O3" s="52">
        <v>-8.20724364752933E-3</v>
      </c>
      <c r="P3" s="52">
        <v>-1.6733003146406002E-2</v>
      </c>
      <c r="Q3" s="52">
        <f t="shared" ref="Q3" si="0">AVERAGE(N3:P3)</f>
        <v>8.7247716082241508E-3</v>
      </c>
      <c r="R3" s="51">
        <v>4672288.7918177973</v>
      </c>
      <c r="S3" s="51">
        <v>5313244.3225258403</v>
      </c>
      <c r="T3" s="56">
        <v>1719282.226976339</v>
      </c>
      <c r="U3" s="51">
        <f>AVERAGE(R3:T3)</f>
        <v>3901605.1137733255</v>
      </c>
      <c r="V3" s="52">
        <f>(D3-C3)/C3</f>
        <v>3.6523799119035423E-2</v>
      </c>
      <c r="W3" s="52">
        <f>(E3-D3)/D3</f>
        <v>3.0719554822172125E-2</v>
      </c>
      <c r="X3" s="52">
        <f>(F3-E3)/E3</f>
        <v>-5.9402827683174501E-2</v>
      </c>
      <c r="Y3" s="52">
        <f>(G3-F3)/F3</f>
        <v>3.9009296490180347E-3</v>
      </c>
      <c r="Z3" s="53">
        <f>AVERAGE(V3:Y3)</f>
        <v>2.9353639767627704E-3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70938130</v>
      </c>
      <c r="D5" s="60">
        <f t="shared" si="1"/>
        <v>73529060.01000002</v>
      </c>
      <c r="E5" s="60">
        <f t="shared" si="1"/>
        <v>75787840</v>
      </c>
      <c r="F5" s="60">
        <f t="shared" si="1"/>
        <v>71285828</v>
      </c>
      <c r="G5" s="60">
        <f t="shared" si="1"/>
        <v>71563909</v>
      </c>
      <c r="H5" s="60">
        <f t="shared" si="1"/>
        <v>82837412</v>
      </c>
      <c r="I5" s="60">
        <f t="shared" si="1"/>
        <v>75962531</v>
      </c>
      <c r="J5" s="60">
        <f t="shared" si="1"/>
        <v>76062975</v>
      </c>
      <c r="K5" s="60">
        <f t="shared" si="1"/>
        <v>78603214</v>
      </c>
      <c r="L5" s="60">
        <f t="shared" si="1"/>
        <v>76585974</v>
      </c>
      <c r="M5" s="60">
        <f t="shared" si="1"/>
        <v>77335737</v>
      </c>
      <c r="N5" s="69">
        <f>(H5-K5)/H5</f>
        <v>5.1114561618607786E-2</v>
      </c>
      <c r="O5" s="69">
        <f>(I5-L5)/I5</f>
        <v>-8.2072436475293317E-3</v>
      </c>
      <c r="P5" s="69">
        <f>(J5-M5)/J5</f>
        <v>-1.6733003146405988E-2</v>
      </c>
      <c r="Q5" s="69">
        <f>AVERAGE(N5:P5)</f>
        <v>8.724771608224156E-3</v>
      </c>
      <c r="R5" s="60">
        <f>SUM(R3:R3)</f>
        <v>4672288.7918177973</v>
      </c>
      <c r="S5" s="60">
        <f>SUM(S3:S3)</f>
        <v>5313244.3225258403</v>
      </c>
      <c r="T5" s="60">
        <f>SUM(T3:T3)</f>
        <v>1719282.226976339</v>
      </c>
      <c r="U5" s="60">
        <f>AVERAGE(R5:T5)</f>
        <v>3901605.1137733255</v>
      </c>
      <c r="V5" s="69">
        <f>(D5-C5)/C5</f>
        <v>3.6523799119035423E-2</v>
      </c>
      <c r="W5" s="69">
        <f t="shared" ref="W5" si="2">(E5-D5)/D5</f>
        <v>3.0719554822172125E-2</v>
      </c>
      <c r="X5" s="69">
        <f t="shared" ref="X5" si="3">(F5-E5)/E5</f>
        <v>-5.9402827683174501E-2</v>
      </c>
      <c r="Y5" s="69">
        <f t="shared" ref="Y5" si="4">(G5-F5)/F5</f>
        <v>3.9009296490180347E-3</v>
      </c>
      <c r="Z5" s="70">
        <f>AVERAGE(V5:Y5)</f>
        <v>2.9353639767627704E-3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">
      <c r="B4" s="14" t="str">
        <f>Data!A3</f>
        <v>Saint Alphonsus Medical Center - Ontario</v>
      </c>
      <c r="C4" s="15"/>
      <c r="D4" s="25">
        <f>Data!U3</f>
        <v>3901605.1137733255</v>
      </c>
      <c r="F4" s="10" t="str">
        <f>Data!A3</f>
        <v>Saint Alphonsus Medical Center - Ontario</v>
      </c>
      <c r="G4" s="34">
        <f>Data!V3</f>
        <v>3.6523799119035423E-2</v>
      </c>
      <c r="H4" s="34">
        <f>Data!W3</f>
        <v>3.0719554822172125E-2</v>
      </c>
      <c r="I4" s="34">
        <f>Data!X3</f>
        <v>-5.9402827683174501E-2</v>
      </c>
      <c r="J4" s="34">
        <f>Data!Y3</f>
        <v>3.9009296490180347E-3</v>
      </c>
      <c r="K4" s="36">
        <f>IF(Data!Z3&lt;0.1,Data!Z3,IF(Data!Z3&gt;0.1,0.1,IF(Data!Z3&gt;-0.1,Data!Z3,IF(Data!Z3&lt;-0.1,-0.1,Data!Z3))))</f>
        <v>2.9353639767627704E-3</v>
      </c>
      <c r="L4" s="32">
        <f>(D4+D15)</f>
        <v>4545680.2947733253</v>
      </c>
      <c r="M4" s="45">
        <f>L4+(L4*K4)</f>
        <v>4559023.5209604837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3901605.1137733255</v>
      </c>
      <c r="F6" s="40" t="s">
        <v>25</v>
      </c>
      <c r="G6" s="39">
        <f>SUM(M4:M5)</f>
        <v>4559023.5209604837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Saint Alphonsus Medical Center - Ontario</v>
      </c>
      <c r="C8" s="30">
        <f>IF(Data!B3="DRG",0.015,0.01)</f>
        <v>0.01</v>
      </c>
      <c r="D8" s="25">
        <f>Data!G3*C8</f>
        <v>715639.09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715639.09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Saint Alphonsus Medical Center - Ontario</v>
      </c>
      <c r="C12" s="29">
        <f>IF(D12&lt;-0.02,0.75,IF(D12&lt;0,0.8,IF(D12&lt;0.03,0.9,IF(D12&lt;0.06,1,1.05))))</f>
        <v>0.9</v>
      </c>
      <c r="D12" s="27">
        <f>Data!Q3</f>
        <v>8.7247716082241508E-3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Saint Alphonsus Medical Center - Ontario</v>
      </c>
      <c r="C15" s="21"/>
      <c r="D15" s="25">
        <f>D8*C12</f>
        <v>644075.18099999998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644075.18099999998</v>
      </c>
    </row>
    <row r="18" spans="2:4" ht="16.5" customHeight="1" thickBot="1" x14ac:dyDescent="0.35">
      <c r="B18" s="40" t="s">
        <v>24</v>
      </c>
      <c r="C18" s="41"/>
      <c r="D18" s="42">
        <f>D6+D17</f>
        <v>4545680.2947733253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https://www.oregon.gov/oha/HPA/ANALYTICS/HospitalDocuments/FY26-27%20MSF%20Calculation%20Saint%20Alphonsus%20Med%20Ctr%20-%20Ontario.xlsx</Url>
      <Description>FY26-27 MSF Calculation Saint Alphonsus Med Ctr - Ontario.xlsx</Description>
    </URL>
    <Meta_x0020_Keywords xmlns="10bab1ba-c75a-4166-8cdc-bbc3bb77138e" xsi:nil="true"/>
    <Meta_x0020_Description xmlns="10bab1ba-c75a-4166-8cdc-bbc3bb77138e" xsi:nil="true"/>
    <Hospital xmlns="10bab1ba-c75a-4166-8cdc-bbc3bb77138e">Saint Alphonsus Medical Center - Ontario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79750-CDE4-4FE0-A765-7DFB47F6AF87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Saint Alphonsus Med Ctr - Ontario.xlsx</dc:title>
  <dc:creator>rachel.j.higgins@oha.oregon.gov</dc:creator>
  <cp:lastModifiedBy>Rachel Higgins</cp:lastModifiedBy>
  <dcterms:created xsi:type="dcterms:W3CDTF">2021-01-08T22:48:27Z</dcterms:created>
  <dcterms:modified xsi:type="dcterms:W3CDTF">2025-04-15T20:56:39Z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cc355e29-d0b2-4625-b17b-e81e368dee1c,3;cc355e29-d0b2-4625-b17b-e81e368dee1c,6;cc355e29-d0b2-4625-b17b-e81e368dee1c,8;</vt:lpwstr>
  </property>
</Properties>
</file>