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4\Sky Lakes Medical Center\"/>
    </mc:Choice>
  </mc:AlternateContent>
  <xr:revisionPtr revIDLastSave="0" documentId="13_ncr:1_{F26DB463-E5BC-4C64-B5FC-2B36B82400D7}" xr6:coauthVersionLast="47" xr6:coauthVersionMax="47" xr10:uidLastSave="{00000000-0000-0000-0000-000000000000}"/>
  <bookViews>
    <workbookView xWindow="28995" yWindow="630" windowWidth="28800" windowHeight="1411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2" i="2"/>
  <c r="D8" i="2"/>
  <c r="U3" i="1"/>
  <c r="D4" i="2" s="1"/>
  <c r="Q3" i="1"/>
  <c r="C5" i="1" l="1"/>
  <c r="W3" i="1" l="1"/>
  <c r="V3" i="1"/>
  <c r="D5" i="1" l="1"/>
  <c r="F5" i="1"/>
  <c r="G5" i="1"/>
  <c r="R5" i="1" l="1"/>
  <c r="D6" i="2" l="1"/>
  <c r="Y3" i="1" l="1"/>
  <c r="X3" i="1"/>
  <c r="Z3" i="1" s="1"/>
  <c r="C12" i="2"/>
  <c r="D15" i="2" s="1"/>
  <c r="K4" i="2" l="1"/>
  <c r="H4" i="2"/>
  <c r="I4" i="2"/>
  <c r="J4" i="2"/>
  <c r="G4" i="2"/>
  <c r="F4" i="2"/>
  <c r="B15" i="2"/>
  <c r="B12" i="2"/>
  <c r="B8" i="2"/>
  <c r="B4" i="2"/>
  <c r="C8" i="2" l="1"/>
  <c r="D10" i="2" l="1"/>
  <c r="L4" i="2" l="1"/>
  <c r="M4" i="2" s="1"/>
  <c r="G6" i="2" s="1"/>
  <c r="S5" i="1"/>
  <c r="T5" i="1"/>
  <c r="U5" i="1" l="1"/>
  <c r="K5" i="1"/>
  <c r="L5" i="1"/>
  <c r="M5" i="1"/>
  <c r="H5" i="1"/>
  <c r="I5" i="1"/>
  <c r="J5" i="1"/>
  <c r="E5" i="1"/>
  <c r="V5" i="1"/>
  <c r="N5" i="1" l="1"/>
  <c r="P5" i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<sst xmlns="http://schemas.openxmlformats.org/spreadsheetml/2006/main" count="61" uniqueCount="44">
  <si>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</si>
  <si>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</si>
  <si>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</si>
  <si>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</si>
  <si>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</si>
  <si>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</si>
  <si>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</si>
  <si>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</si>
  <si>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</si>
  <si>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</si>
  <si>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</si>
  <si>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</si>
  <si>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</si>
  <si>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</si>
  <si>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</si>
  <si>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</si>
  <si>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</si>
  <si>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</si>
  <si>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</si>
  <si>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</si>
  <si>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</si>
  <si>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</si>
  <si>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</si>
  <si>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</si>
  <si>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</si>
  <si>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</si>
  <si>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</si>
  <si>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</si>
  <si>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</si>
  <si>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</si>
  <si>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</si>
  <si>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</si>
  <si>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</si>
  <si>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</si>
  <si>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</si>
  <si>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</si>
  <si>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</si>
  <si>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</si>
  <si>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</si>
  <si>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</si>
  <si>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</si>
  <si>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</si>
  <si>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DRG</t>
  </si>
  <si>
    <t>Sky Lakes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</si>
</sst>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43</v>
      </c>
      <c r="B3" s="62" t="s">
        <v>42</v>
      </c>
      <c r="C3" s="59">
        <v>234846133</v>
      </c>
      <c r="D3" s="59">
        <v>264701681</v>
      </c>
      <c r="E3" s="59">
        <v>287485000</v>
      </c>
      <c r="F3" s="59">
        <v>308587000</v>
      </c>
      <c r="G3" s="56">
        <v>333060000</v>
      </c>
      <c r="H3" s="63">
        <v>309036000</v>
      </c>
      <c r="I3" s="58">
        <v>325331000</v>
      </c>
      <c r="J3" s="56">
        <v>357367000</v>
      </c>
      <c r="K3" s="51">
        <v>305223000</v>
      </c>
      <c r="L3" s="51">
        <v>328321000</v>
      </c>
      <c r="M3" s="51">
        <v>355155000</v>
      </c>
      <c r="N3" s="52">
        <v>1.2338368345435483E-2</v>
      </c>
      <c r="O3" s="52">
        <v>-9.1906396869649697E-3</v>
      </c>
      <c r="P3" s="52">
        <v>6.1897153346559698E-3</v>
      </c>
      <c r="Q3" s="52">
        <f t="shared" ref="Q3" si="0">AVERAGE(N3:P3)</f>
        <v>3.112481331042161E-3</v>
      </c>
      <c r="R3" s="51">
        <v>24960025.536717068</v>
      </c>
      <c r="S3" s="51">
        <v>24579497.80294244</v>
      </c>
      <c r="T3" s="56">
        <v>27616839.244803481</v>
      </c>
      <c r="U3" s="51">
        <f>AVERAGE(R3:T3)</f>
        <v>25718787.528154332</v>
      </c>
      <c r="V3" s="52">
        <f>(D3-C3)/C3</f>
        <v>0.1271281226504164</v>
      </c>
      <c r="W3" s="52">
        <f>(E3-D3)/D3</f>
        <v>8.6071682332837171E-2</v>
      </c>
      <c r="X3" s="52">
        <f>(F3-E3)/E3</f>
        <v>7.3402090543854465E-2</v>
      </c>
      <c r="Y3" s="52">
        <f>(G3-F3)/F3</f>
        <v>7.9306646099803299E-2</v>
      </c>
      <c r="Z3" s="53">
        <f>AVERAGE(V3:Y3)</f>
        <v>9.1477135406727833E-2</v>
      </c>
    </row>
    <row r="4" spans="1:26" s="15" customFormat="1" ht="15.75" x14ac:dyDescent="0.3">
      <c r="A4" s="65"/>
      <c r="B4" s="21"/>
      <c r="C4" s="56"/>
      <c r="D4" s="56"/>
      <c r="E4" s="56"/>
      <c r="F4" s="56"/>
      <c r="G4" s="56"/>
      <c r="H4" s="56"/>
      <c r="I4" s="56"/>
      <c r="J4" s="56"/>
      <c r="K4" s="66"/>
      <c r="L4" s="66"/>
      <c r="M4" s="66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71" customFormat="1" ht="15.75" x14ac:dyDescent="0.3">
      <c r="A5" s="67" t="s">
        <v>4</v>
      </c>
      <c r="B5" s="68"/>
      <c r="C5" s="60">
        <f t="shared" ref="C5:M5" si="1">SUM(C3:C3)</f>
        <v>234846133</v>
      </c>
      <c r="D5" s="60">
        <f t="shared" si="1"/>
        <v>264701681</v>
      </c>
      <c r="E5" s="60">
        <f t="shared" si="1"/>
        <v>287485000</v>
      </c>
      <c r="F5" s="60">
        <f t="shared" si="1"/>
        <v>308587000</v>
      </c>
      <c r="G5" s="60">
        <f t="shared" si="1"/>
        <v>333060000</v>
      </c>
      <c r="H5" s="60">
        <f t="shared" si="1"/>
        <v>309036000</v>
      </c>
      <c r="I5" s="60">
        <f t="shared" si="1"/>
        <v>325331000</v>
      </c>
      <c r="J5" s="60">
        <f t="shared" si="1"/>
        <v>357367000</v>
      </c>
      <c r="K5" s="60">
        <f t="shared" si="1"/>
        <v>305223000</v>
      </c>
      <c r="L5" s="60">
        <f t="shared" si="1"/>
        <v>328321000</v>
      </c>
      <c r="M5" s="60">
        <f t="shared" si="1"/>
        <v>355155000</v>
      </c>
      <c r="N5" s="69">
        <f>(H5-K5)/H5</f>
        <v>1.2338368345435483E-2</v>
      </c>
      <c r="O5" s="69">
        <f>(I5-L5)/I5</f>
        <v>-9.190639686964968E-3</v>
      </c>
      <c r="P5" s="69">
        <f>(J5-M5)/J5</f>
        <v>6.1897153346559698E-3</v>
      </c>
      <c r="Q5" s="69">
        <f>AVERAGE(N5:P5)</f>
        <v>3.1124813310421614E-3</v>
      </c>
      <c r="R5" s="60">
        <f>SUM(R3:R3)</f>
        <v>24960025.536717068</v>
      </c>
      <c r="S5" s="60">
        <f>SUM(S3:S3)</f>
        <v>24579497.80294244</v>
      </c>
      <c r="T5" s="60">
        <f>SUM(T3:T3)</f>
        <v>27616839.244803481</v>
      </c>
      <c r="U5" s="60">
        <f>AVERAGE(R5:T5)</f>
        <v>25718787.528154332</v>
      </c>
      <c r="V5" s="69">
        <f>(D5-C5)/C5</f>
        <v>0.1271281226504164</v>
      </c>
      <c r="W5" s="69">
        <f t="shared" ref="W5" si="2">(E5-D5)/D5</f>
        <v>8.6071682332837171E-2</v>
      </c>
      <c r="X5" s="69">
        <f t="shared" ref="X5" si="3">(F5-E5)/E5</f>
        <v>7.3402090543854465E-2</v>
      </c>
      <c r="Y5" s="69">
        <f t="shared" ref="Y5" si="4">(G5-F5)/F5</f>
        <v>7.9306646099803299E-2</v>
      </c>
      <c r="Z5" s="70">
        <f>AVERAGE(V5:Y5)</f>
        <v>9.1477135406727833E-2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5">
      <c r="B4" s="14" t="str">
        <f>Data!A3</f>
        <v>Sky Lakes Medical Center</v>
      </c>
      <c r="C4" s="15"/>
      <c r="D4" s="25">
        <f>Data!U3</f>
        <v>25718787.528154332</v>
      </c>
      <c r="F4" s="10" t="str">
        <f>Data!A3</f>
        <v>Sky Lakes Medical Center</v>
      </c>
      <c r="G4" s="34">
        <f>Data!V3</f>
        <v>0.1271281226504164</v>
      </c>
      <c r="H4" s="34">
        <f>Data!W3</f>
        <v>8.6071682332837171E-2</v>
      </c>
      <c r="I4" s="34">
        <f>Data!X3</f>
        <v>7.3402090543854465E-2</v>
      </c>
      <c r="J4" s="34">
        <f>Data!Y3</f>
        <v>7.9306646099803299E-2</v>
      </c>
      <c r="K4" s="36">
        <f>IF(Data!Z3&lt;0.1,Data!Z3,IF(Data!Z3&gt;0.1,0.1,IF(Data!Z3&gt;-0.1,Data!Z3,IF(Data!Z3&lt;-0.1,-0.1,Data!Z3))))</f>
        <v>9.1477135406727833E-2</v>
      </c>
      <c r="L4" s="32">
        <f>(D4+D15)</f>
        <v>30215097.528154332</v>
      </c>
      <c r="M4" s="45">
        <f>L4+(L4*K4)</f>
        <v>32979088.096064795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3" t="s">
        <v>28</v>
      </c>
      <c r="C6" s="84"/>
      <c r="D6" s="44">
        <f>SUM(D4:D5)</f>
        <v>25718787.528154332</v>
      </c>
      <c r="F6" s="40" t="s">
        <v>25</v>
      </c>
      <c r="G6" s="39">
        <f>SUM(M4:M5)</f>
        <v>32979088.096064795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Sky Lakes Medical Center</v>
      </c>
      <c r="C8" s="30">
        <f>IF(Data!B3="DRG",0.015,0.01)</f>
        <v>1.4999999999999999E-2</v>
      </c>
      <c r="D8" s="25">
        <f>Data!G3*C8</f>
        <v>4995900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3" t="s">
        <v>9</v>
      </c>
      <c r="C10" s="84"/>
      <c r="D10" s="26">
        <f>SUM(D8:D9)</f>
        <v>4995900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Sky Lakes Medical Center</v>
      </c>
      <c r="C12" s="29">
        <f>IF(D12&lt;-0.02,0.75,IF(D12&lt;0,0.8,IF(D12&lt;0.03,0.9,IF(D12&lt;0.06,1,1.05))))</f>
        <v>0.9</v>
      </c>
      <c r="D12" s="27">
        <f>Data!Q3</f>
        <v>3.112481331042161E-3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Sky Lakes Medical Center</v>
      </c>
      <c r="C15" s="21"/>
      <c r="D15" s="25">
        <f>D8*C12</f>
        <v>4496310</v>
      </c>
      <c r="F15" s="85"/>
      <c r="G15" s="85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3" t="s">
        <v>10</v>
      </c>
      <c r="C17" s="84"/>
      <c r="D17" s="44">
        <f>SUM(D15:D16)</f>
        <v>4496310</v>
      </c>
    </row>
    <row r="18" spans="2:4" ht="16.5" customHeight="1" thickBot="1" x14ac:dyDescent="0.35">
      <c r="B18" s="40" t="s">
        <v>24</v>
      </c>
      <c r="C18" s="41"/>
      <c r="D18" s="42">
        <f>D6+D17</f>
        <v>30215097.528154332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https://www.oregon.gov/oha/HPA/ANALYTICS/HospitalDocuments/FY26-27%20MSF%20Calculation%20Sky%20Lakes%20Med%20Ctr.xlsx</Url>
      <Description>FY26-27 MSF Calculation Sky Lakes Med Ctr.xlsx</Description>
    </URL>
    <Meta_x0020_Keywords xmlns="10bab1ba-c75a-4166-8cdc-bbc3bb77138e" xsi:nil="true"/>
    <Meta_x0020_Description xmlns="10bab1ba-c75a-4166-8cdc-bbc3bb77138e" xsi:nil="true"/>
    <Hospital xmlns="10bab1ba-c75a-4166-8cdc-bbc3bb77138e">Sky Lakes Medical Center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7FCB85E-BE40-4AD6-91F8-59F72137D09B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rachel.j.higgins@oha.oregon.gov</dc:creator>
  <cp:lastModifiedBy>Rachel Higgins</cp:lastModifiedBy>
  <dcterms:created xsi:type="dcterms:W3CDTF">2021-01-08T22:48:27Z</dcterms:created>
  <dcterms:modified xsi:type="dcterms:W3CDTF">2025-06-10T21:39:47Z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cc355e29-d0b2-4625-b17b-e81e368dee1c,5;</vt:lpwstr>
  </property>
</Properties>
</file>