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Health Analytics\Hospital Reporting Program\Audited Financials\Reports &amp; Summaries\FY2025\"/>
    </mc:Choice>
  </mc:AlternateContent>
  <xr:revisionPtr revIDLastSave="0" documentId="14_{E245E674-ABF1-4B08-8F4A-26D71EF59F54}" xr6:coauthVersionLast="47" xr6:coauthVersionMax="47" xr10:uidLastSave="{00000000-0000-0000-0000-000000000000}"/>
  <bookViews>
    <workbookView xWindow="0" yWindow="15" windowWidth="25605" windowHeight="14235" activeTab="1" xr2:uid="{59E16A8E-7096-4F55-BAFE-A01858EE952D}"/>
  </bookViews>
  <sheets>
    <sheet name="About" sheetId="3" r:id="rId1"/>
    <sheet name="FY25 FR-3 Data" sheetId="1" r:id="rId2"/>
    <sheet name="FY24 vs. FY25 YoY Change" sheetId="2" r:id="rId3"/>
    <sheet name="Definitions" sheetId="4" r:id="rId4"/>
    <sheet name="Hospital Information" sheetId="5" r:id="rId5"/>
    <sheet name="Release Note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19" i="2" l="1"/>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3" i="2"/>
  <c r="B62" i="2"/>
  <c r="H61" i="1"/>
  <c r="G61" i="1"/>
  <c r="J61" i="2" l="1"/>
  <c r="K63" i="2"/>
  <c r="K62" i="2"/>
  <c r="AH52" i="2"/>
  <c r="E63" i="2"/>
  <c r="B63" i="2"/>
  <c r="E62" i="2" l="1"/>
  <c r="AL63" i="2"/>
  <c r="AL62" i="2"/>
  <c r="AI62" i="2" l="1"/>
  <c r="AF62" i="2"/>
  <c r="AC63" i="2"/>
  <c r="AA61" i="1"/>
  <c r="T61" i="1"/>
  <c r="U61" i="1"/>
  <c r="Z63" i="2"/>
  <c r="Z62" i="2"/>
  <c r="Q63" i="2"/>
  <c r="Q62" i="2"/>
  <c r="T62" i="2" s="1"/>
  <c r="T63" i="2"/>
  <c r="AN11" i="2"/>
  <c r="AK11" i="2"/>
  <c r="AK3" i="2"/>
  <c r="AA63" i="2"/>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3" i="2"/>
  <c r="J63" i="2" l="1"/>
  <c r="R62" i="2"/>
  <c r="Y63" i="2"/>
  <c r="AD63" i="2"/>
  <c r="U63" i="2"/>
  <c r="AM62" i="2"/>
  <c r="AN62" i="2" s="1"/>
  <c r="AM63" i="2"/>
  <c r="F63" i="2"/>
  <c r="R63" i="2"/>
  <c r="AA62" i="2"/>
  <c r="F62" i="2"/>
  <c r="G62" i="2" s="1"/>
  <c r="AC61" i="1"/>
  <c r="AD61" i="1"/>
  <c r="AE61" i="1"/>
  <c r="AF61" i="1"/>
  <c r="AB61" i="1"/>
  <c r="W61" i="1"/>
  <c r="I61" i="1"/>
  <c r="X61" i="1"/>
  <c r="J61" i="1"/>
  <c r="K61" i="1"/>
  <c r="L61" i="1"/>
  <c r="C63" i="2" s="1"/>
  <c r="M61" i="1"/>
  <c r="N61" i="1"/>
  <c r="O61" i="1"/>
  <c r="P61" i="1"/>
  <c r="Q61" i="1"/>
  <c r="R61" i="1"/>
  <c r="S61" i="1"/>
  <c r="V61" i="1" s="1"/>
  <c r="Y61" i="1"/>
  <c r="Z61" i="1" l="1"/>
  <c r="S62" i="2"/>
  <c r="AB62" i="2"/>
  <c r="AH3" i="2"/>
  <c r="AH4" i="2"/>
  <c r="AH5" i="2"/>
  <c r="AH6" i="2"/>
  <c r="AH7" i="2"/>
  <c r="AH8" i="2"/>
  <c r="AH9" i="2"/>
  <c r="AH10" i="2"/>
  <c r="AH11" i="2"/>
  <c r="AH12" i="2"/>
  <c r="AH13" i="2"/>
  <c r="AH14" i="2"/>
  <c r="AH15" i="2"/>
  <c r="AH16" i="2"/>
  <c r="AH17" i="2"/>
  <c r="AH18"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6" i="2"/>
  <c r="AH45" i="2"/>
  <c r="AH47" i="2"/>
  <c r="AH48" i="2"/>
  <c r="AH49" i="2"/>
  <c r="AH51" i="2"/>
  <c r="AH53" i="2"/>
  <c r="AH54" i="2"/>
  <c r="AH55" i="2"/>
  <c r="AH56" i="2"/>
  <c r="AH57" i="2"/>
  <c r="AH58" i="2"/>
  <c r="AH59" i="2"/>
  <c r="AH60" i="2"/>
  <c r="AH61" i="2"/>
  <c r="AH50" i="2"/>
  <c r="S8" i="2"/>
  <c r="D18" i="2"/>
  <c r="D19" i="2"/>
  <c r="G18" i="2"/>
  <c r="G19" i="2"/>
  <c r="AH63" i="2" l="1"/>
  <c r="M3" i="2"/>
  <c r="D3" i="2" l="1"/>
  <c r="H63" i="2" l="1"/>
  <c r="I63" i="2"/>
  <c r="I62" i="2" s="1"/>
  <c r="L63" i="2"/>
  <c r="N63" i="2"/>
  <c r="O63" i="2"/>
  <c r="O62" i="2" s="1"/>
  <c r="W63" i="2"/>
  <c r="W62" i="2" s="1"/>
  <c r="X63" i="2"/>
  <c r="X62" i="2" s="1"/>
  <c r="Y62" i="2" s="1"/>
  <c r="AI63" i="2"/>
  <c r="AJ63" i="2"/>
  <c r="AJ62" i="2" s="1"/>
  <c r="AK62" i="2" s="1"/>
  <c r="AF63" i="2"/>
  <c r="AG63" i="2"/>
  <c r="AG62" i="2" s="1"/>
  <c r="AH62" i="2" s="1"/>
  <c r="H62" i="2"/>
  <c r="L62" i="2"/>
  <c r="U62" i="2" s="1"/>
  <c r="V62" i="2" s="1"/>
  <c r="N62" i="2"/>
  <c r="C62" i="2"/>
  <c r="D62" i="2" s="1"/>
  <c r="J62" i="2" l="1"/>
  <c r="P62" i="2"/>
  <c r="AC62" i="2"/>
  <c r="AD62" i="2"/>
  <c r="M62" i="2"/>
  <c r="AE4"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6" i="2"/>
  <c r="AE45" i="2"/>
  <c r="AE47" i="2"/>
  <c r="AE48" i="2"/>
  <c r="AE49" i="2"/>
  <c r="AE50" i="2"/>
  <c r="AE51" i="2"/>
  <c r="AE52" i="2"/>
  <c r="AE53" i="2"/>
  <c r="AE54" i="2"/>
  <c r="AE55" i="2"/>
  <c r="AE56" i="2"/>
  <c r="AE57" i="2"/>
  <c r="AE58" i="2"/>
  <c r="AE59" i="2"/>
  <c r="AE60" i="2"/>
  <c r="AE61" i="2"/>
  <c r="AE3" i="2"/>
  <c r="V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6" i="2"/>
  <c r="V45" i="2"/>
  <c r="V47" i="2"/>
  <c r="V48" i="2"/>
  <c r="V49" i="2"/>
  <c r="V50" i="2"/>
  <c r="V51" i="2"/>
  <c r="V52" i="2"/>
  <c r="V53" i="2"/>
  <c r="V54" i="2"/>
  <c r="V55" i="2"/>
  <c r="V56" i="2"/>
  <c r="V57" i="2"/>
  <c r="V58" i="2"/>
  <c r="V59" i="2"/>
  <c r="V60" i="2"/>
  <c r="V61" i="2"/>
  <c r="V3" i="2"/>
  <c r="AN4" i="2"/>
  <c r="AN5" i="2"/>
  <c r="AN6" i="2"/>
  <c r="AN7" i="2"/>
  <c r="AN8" i="2"/>
  <c r="AN9" i="2"/>
  <c r="AN10"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6" i="2"/>
  <c r="AN45" i="2"/>
  <c r="AN47" i="2"/>
  <c r="AN48" i="2"/>
  <c r="AN49" i="2"/>
  <c r="AN50" i="2"/>
  <c r="AN51" i="2"/>
  <c r="AN52" i="2"/>
  <c r="AN53" i="2"/>
  <c r="AN54" i="2"/>
  <c r="AN55" i="2"/>
  <c r="AN56" i="2"/>
  <c r="AN57" i="2"/>
  <c r="AN58" i="2"/>
  <c r="AN59" i="2"/>
  <c r="AN60" i="2"/>
  <c r="AN61" i="2"/>
  <c r="AN3" i="2"/>
  <c r="AK4" i="2"/>
  <c r="AK5" i="2"/>
  <c r="AK6" i="2"/>
  <c r="AK7" i="2"/>
  <c r="AK8" i="2"/>
  <c r="AK9" i="2"/>
  <c r="AK10" i="2"/>
  <c r="AK12"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6" i="2"/>
  <c r="AK45" i="2"/>
  <c r="AK47" i="2"/>
  <c r="AK48" i="2"/>
  <c r="AK49" i="2"/>
  <c r="AK50" i="2"/>
  <c r="AK51" i="2"/>
  <c r="AK52" i="2"/>
  <c r="AK53" i="2"/>
  <c r="AK54" i="2"/>
  <c r="AK55" i="2"/>
  <c r="AK56" i="2"/>
  <c r="AK57" i="2"/>
  <c r="AK58" i="2"/>
  <c r="AK59" i="2"/>
  <c r="AK60" i="2"/>
  <c r="AK61" i="2"/>
  <c r="AB4" i="2"/>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6" i="2"/>
  <c r="AB45" i="2"/>
  <c r="AB47" i="2"/>
  <c r="AB48" i="2"/>
  <c r="AB49" i="2"/>
  <c r="AB50" i="2"/>
  <c r="AB51" i="2"/>
  <c r="AB52" i="2"/>
  <c r="AB53" i="2"/>
  <c r="AB54" i="2"/>
  <c r="AB55" i="2"/>
  <c r="AB56" i="2"/>
  <c r="AB57" i="2"/>
  <c r="AB58" i="2"/>
  <c r="AB59" i="2"/>
  <c r="AB60" i="2"/>
  <c r="AB61" i="2"/>
  <c r="AB3" i="2"/>
  <c r="S4" i="2"/>
  <c r="S5" i="2"/>
  <c r="S6" i="2"/>
  <c r="S7"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6" i="2"/>
  <c r="S45" i="2"/>
  <c r="S47" i="2"/>
  <c r="S48" i="2"/>
  <c r="S49" i="2"/>
  <c r="S50" i="2"/>
  <c r="S51" i="2"/>
  <c r="S52" i="2"/>
  <c r="S53" i="2"/>
  <c r="S54" i="2"/>
  <c r="S55" i="2"/>
  <c r="S56" i="2"/>
  <c r="S57" i="2"/>
  <c r="S58" i="2"/>
  <c r="S59" i="2"/>
  <c r="S60" i="2"/>
  <c r="S61" i="2"/>
  <c r="S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6" i="2"/>
  <c r="P45" i="2"/>
  <c r="P47" i="2"/>
  <c r="P48" i="2"/>
  <c r="P49" i="2"/>
  <c r="P50" i="2"/>
  <c r="P51" i="2"/>
  <c r="P52" i="2"/>
  <c r="P53" i="2"/>
  <c r="P54" i="2"/>
  <c r="P55" i="2"/>
  <c r="P56" i="2"/>
  <c r="P57" i="2"/>
  <c r="P58" i="2"/>
  <c r="P59" i="2"/>
  <c r="P60" i="2"/>
  <c r="P61" i="2"/>
  <c r="P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6" i="2"/>
  <c r="M45" i="2"/>
  <c r="M47" i="2"/>
  <c r="M48" i="2"/>
  <c r="M49" i="2"/>
  <c r="M50" i="2"/>
  <c r="M51" i="2"/>
  <c r="M52" i="2"/>
  <c r="M53" i="2"/>
  <c r="M54" i="2"/>
  <c r="M55" i="2"/>
  <c r="M56" i="2"/>
  <c r="M57" i="2"/>
  <c r="M58" i="2"/>
  <c r="M59" i="2"/>
  <c r="M60" i="2"/>
  <c r="M61" i="2"/>
  <c r="G4" i="2"/>
  <c r="G5" i="2"/>
  <c r="G6" i="2"/>
  <c r="G7" i="2"/>
  <c r="G8" i="2"/>
  <c r="G9" i="2"/>
  <c r="G10" i="2"/>
  <c r="G11" i="2"/>
  <c r="G12" i="2"/>
  <c r="G13" i="2"/>
  <c r="G14" i="2"/>
  <c r="G15" i="2"/>
  <c r="G16" i="2"/>
  <c r="G17" i="2"/>
  <c r="G20" i="2"/>
  <c r="G21" i="2"/>
  <c r="G22" i="2"/>
  <c r="G23" i="2"/>
  <c r="G24" i="2"/>
  <c r="G25" i="2"/>
  <c r="G26" i="2"/>
  <c r="G27" i="2"/>
  <c r="G28" i="2"/>
  <c r="G29" i="2"/>
  <c r="G30" i="2"/>
  <c r="G31" i="2"/>
  <c r="G32" i="2"/>
  <c r="G33" i="2"/>
  <c r="G34" i="2"/>
  <c r="G35" i="2"/>
  <c r="G36" i="2"/>
  <c r="G37" i="2"/>
  <c r="G38" i="2"/>
  <c r="G39" i="2"/>
  <c r="G40" i="2"/>
  <c r="G41" i="2"/>
  <c r="G42" i="2"/>
  <c r="G43" i="2"/>
  <c r="G44" i="2"/>
  <c r="G46" i="2"/>
  <c r="G45" i="2"/>
  <c r="G47" i="2"/>
  <c r="G48" i="2"/>
  <c r="G49" i="2"/>
  <c r="G50" i="2"/>
  <c r="G51" i="2"/>
  <c r="G52" i="2"/>
  <c r="G53" i="2"/>
  <c r="G54" i="2"/>
  <c r="G55" i="2"/>
  <c r="G56" i="2"/>
  <c r="G57" i="2"/>
  <c r="G58" i="2"/>
  <c r="G59" i="2"/>
  <c r="G60" i="2"/>
  <c r="G61" i="2"/>
  <c r="G3" i="2"/>
  <c r="AN63" i="2" l="1"/>
  <c r="AE62" i="2"/>
  <c r="P63" i="2"/>
  <c r="AE63" i="2"/>
  <c r="AB63" i="2"/>
  <c r="V63" i="2"/>
  <c r="G63" i="2"/>
  <c r="M63" i="2"/>
  <c r="S63" i="2"/>
  <c r="AK63" i="2"/>
  <c r="D4" i="2"/>
  <c r="D5" i="2"/>
  <c r="D6" i="2"/>
  <c r="D7" i="2"/>
  <c r="D8" i="2"/>
  <c r="D9" i="2"/>
  <c r="D10" i="2"/>
  <c r="D11" i="2"/>
  <c r="D12" i="2"/>
  <c r="D13" i="2"/>
  <c r="D14" i="2"/>
  <c r="D15" i="2"/>
  <c r="D16" i="2"/>
  <c r="D17" i="2"/>
  <c r="D20" i="2"/>
  <c r="D21" i="2"/>
  <c r="D22" i="2"/>
  <c r="D23" i="2"/>
  <c r="D24" i="2"/>
  <c r="D25" i="2"/>
  <c r="D26" i="2"/>
  <c r="D27" i="2"/>
  <c r="D28" i="2"/>
  <c r="D29" i="2"/>
  <c r="D30" i="2"/>
  <c r="D31" i="2"/>
  <c r="D32" i="2"/>
  <c r="D33" i="2"/>
  <c r="D34" i="2"/>
  <c r="D35" i="2"/>
  <c r="D36" i="2"/>
  <c r="D37" i="2"/>
  <c r="D38" i="2"/>
  <c r="D39" i="2"/>
  <c r="D40" i="2"/>
  <c r="D41" i="2"/>
  <c r="D42" i="2"/>
  <c r="D43" i="2"/>
  <c r="D44" i="2"/>
  <c r="D46" i="2"/>
  <c r="D45" i="2"/>
  <c r="D47" i="2"/>
  <c r="D48" i="2"/>
  <c r="D49" i="2"/>
  <c r="D50" i="2"/>
  <c r="D51" i="2"/>
  <c r="D52" i="2"/>
  <c r="D53" i="2"/>
  <c r="D54" i="2"/>
  <c r="D55" i="2"/>
  <c r="D56" i="2"/>
  <c r="D57" i="2"/>
  <c r="D58" i="2"/>
  <c r="D59" i="2"/>
  <c r="D60" i="2"/>
  <c r="D61" i="2"/>
  <c r="D63" i="2" l="1"/>
</calcChain>
</file>

<file path=xl/sharedStrings.xml><?xml version="1.0" encoding="utf-8"?>
<sst xmlns="http://schemas.openxmlformats.org/spreadsheetml/2006/main" count="731" uniqueCount="238">
  <si>
    <t>AHA ID</t>
  </si>
  <si>
    <t>Hospital Name</t>
  </si>
  <si>
    <t>Fiscal Year</t>
  </si>
  <si>
    <t>Inpatient Revenue</t>
  </si>
  <si>
    <t>Outpatient Revenue</t>
  </si>
  <si>
    <t>LTC ICF/SNF Revenue</t>
  </si>
  <si>
    <t>Clinic Revenue</t>
  </si>
  <si>
    <t>Other Patient Revenue</t>
  </si>
  <si>
    <t>Gross Hospital Patient Revenue</t>
  </si>
  <si>
    <t>Medicare Contractuals</t>
  </si>
  <si>
    <t>Medicaid Contractuals</t>
  </si>
  <si>
    <t>Other Contractuals</t>
  </si>
  <si>
    <t>Total Contractuals</t>
  </si>
  <si>
    <t>Net Patient Revenue</t>
  </si>
  <si>
    <t>Other Operating Revenue</t>
  </si>
  <si>
    <t>Total Operating Revenue</t>
  </si>
  <si>
    <t>Total Operating Expense</t>
  </si>
  <si>
    <t>Operating Income</t>
  </si>
  <si>
    <t>Operating Margin</t>
  </si>
  <si>
    <t>Net Nonoperating Revenue (Expense)</t>
  </si>
  <si>
    <t>Net Income</t>
  </si>
  <si>
    <t>Total Margin</t>
  </si>
  <si>
    <t>Bad Debt</t>
  </si>
  <si>
    <t>Total Uncompensated Care</t>
  </si>
  <si>
    <t>Property, Plant &amp; Equipment</t>
  </si>
  <si>
    <t>Accumulated Depreciation</t>
  </si>
  <si>
    <t>Net Property, Plant &amp; Equipment</t>
  </si>
  <si>
    <t>Asante Ashland Community Hospital</t>
  </si>
  <si>
    <t>Asante Rogue Regional Medical Center</t>
  </si>
  <si>
    <t>Asante Three Rivers Medical Center</t>
  </si>
  <si>
    <t>Bay Area Hospital</t>
  </si>
  <si>
    <t>Blue Mountain Hospital District</t>
  </si>
  <si>
    <t>Columbia Memorial Hospital</t>
  </si>
  <si>
    <t>Coquille Valley Hospital</t>
  </si>
  <si>
    <t>Curry General Hospital</t>
  </si>
  <si>
    <t>Good Samaritan Regional Medical Center</t>
  </si>
  <si>
    <t>Good Shepherd Medical Center</t>
  </si>
  <si>
    <t>Grande Ronde Hospital</t>
  </si>
  <si>
    <t>Harney District Hospital</t>
  </si>
  <si>
    <t>Kaiser Sunnyside Medical Center</t>
  </si>
  <si>
    <t>Lake District Hospital</t>
  </si>
  <si>
    <t>Legacy Emanuel Medical Center</t>
  </si>
  <si>
    <t>Legacy Good Samaritan Medical Center</t>
  </si>
  <si>
    <t>Legacy Meridian Park Medical Center</t>
  </si>
  <si>
    <t>Legacy Silverton Medical Center</t>
  </si>
  <si>
    <t>Lower Umpqua Hospital</t>
  </si>
  <si>
    <t>McKenzie-Willamette Medical Center</t>
  </si>
  <si>
    <t>Mercy Medical Center</t>
  </si>
  <si>
    <t>Oregon Health &amp; Science University Hospital</t>
  </si>
  <si>
    <t>PeaceHealth Peace Harbor Medical Center</t>
  </si>
  <si>
    <t>Pioneer Memorial Hospital - Heppner</t>
  </si>
  <si>
    <t>Providence Hood River Memorial Hospital</t>
  </si>
  <si>
    <t>Providence Medford Medical Center</t>
  </si>
  <si>
    <t>Providence Milwaukie Hospital</t>
  </si>
  <si>
    <t>Providence Newberg Medical Center</t>
  </si>
  <si>
    <t>Providence Portland Medical Center</t>
  </si>
  <si>
    <t>Providence Seaside Hospital</t>
  </si>
  <si>
    <t>Providence St. Vincent Medical Center</t>
  </si>
  <si>
    <t>Providence Willamette Falls Medical Center</t>
  </si>
  <si>
    <t>Salem Health West Valley Hospital</t>
  </si>
  <si>
    <t>Samaritan Albany General Hospital</t>
  </si>
  <si>
    <t>Samaritan Lebanon Community Hospital</t>
  </si>
  <si>
    <t>Samaritan North Lincoln Hospital</t>
  </si>
  <si>
    <t>Samaritan Pacific Communities Hospital</t>
  </si>
  <si>
    <t>Santiam Memorial Hospital</t>
  </si>
  <si>
    <t>Sky Lakes Medical Center</t>
  </si>
  <si>
    <t>Southern Coos Hospital &amp; Health Center</t>
  </si>
  <si>
    <t>St. Anthony Hospital</t>
  </si>
  <si>
    <t>St. Charles Medical Center - Bend</t>
  </si>
  <si>
    <t>St. Charles Medical Center - Madras</t>
  </si>
  <si>
    <t>St. Charles Medical Center - Prineville</t>
  </si>
  <si>
    <t>St. Charles Medical Center - Redmond</t>
  </si>
  <si>
    <t>Hillsboro Medical Center</t>
  </si>
  <si>
    <t>Wallowa Memorial Hospital</t>
  </si>
  <si>
    <t>Willamette Valley Medical Center</t>
  </si>
  <si>
    <t>Critical Access Hospital</t>
  </si>
  <si>
    <t>Hospital Type</t>
  </si>
  <si>
    <t>DRG</t>
  </si>
  <si>
    <t>No</t>
  </si>
  <si>
    <t>A</t>
  </si>
  <si>
    <t>B</t>
  </si>
  <si>
    <t>Yes</t>
  </si>
  <si>
    <t>YoY Change</t>
  </si>
  <si>
    <t>Total Revenue</t>
  </si>
  <si>
    <t>Charity Care</t>
  </si>
  <si>
    <t>Uncompensated Care</t>
  </si>
  <si>
    <t xml:space="preserve">Critical Access Hospitals (CAHs) “Critical Access Hospital” is a designation given to certain rural hospitals by the Centers for Medicare and Medicaid Services (CMS) to remain open 24/7 even though they operate at a financial loss. This designation was created by Congress in the 1997  in response to a string of hospital closures in the 1980s and early 1990s.  CMS compensates CAHs for the financial loss. </t>
  </si>
  <si>
    <t>Crtical Access Hospitals (CAHs)</t>
  </si>
  <si>
    <t>A twelve month time period that a hospital/health system has designated as its financial year.  For some hospitals/health systems, this may not align with the calendar year and also may be different from the time period for the fiscal years of other hospitals. However, all hospitals in a given Health System share the same fiscal year period. Therefore, data representing different time periods may not  be comparable.</t>
  </si>
  <si>
    <t>Hospital Fiscal Year</t>
  </si>
  <si>
    <t>The total of charity care and bad debt charges. It measures the total amount of care a hospital provides without receiving payment.</t>
  </si>
  <si>
    <t>The unpaid obligation for care, based on a hospital's full, established charges, for which a hospital expects payment but is unable to collect.</t>
  </si>
  <si>
    <t>The total amount of health care services, based on full, established charges, provided to patients who are determined by the hospital to be unable to pay for the cost of services. It measures services a hospital agrees to provide free of charge or at a significantly reduced rate to eligible patients. It also generally indicates need in the area surrounding the hospital.</t>
  </si>
  <si>
    <t>Total Margin (TM) measures the overall financial performance of a hospital.  It is calculated as the ratio of net income divided by operating revenue and non-operating revenue (expense) combined.  TM = Net income/(operating revenue plus non-operating revenue (expense)).</t>
  </si>
  <si>
    <t>Revenues or expenses that are peripheral transactions outside of a hospital's daily activities, such as investments and tax revenues.</t>
  </si>
  <si>
    <t>Net Non-operating Revenue (Expense)</t>
  </si>
  <si>
    <t>Operating margin (OM) is calculated as operating income divided by total operating revenue. If total operating revenue exceeds total operating expense, the ratio will be positive and the hospital is operating at a profit. If operating revenue is less than operating expenses, the hospital is operating at a loss.  OM = (Operating Revenue - Operating Expense)/ Operating Revenue.</t>
  </si>
  <si>
    <t>The operating profit or loss, calculated as total operating revenue minus total operating expense.</t>
  </si>
  <si>
    <t>All expenses associated with the operation of the hospital, such as salaries, employee benefits, purchased services, supplies, professional fees, and insurance.</t>
  </si>
  <si>
    <t>The sum of net patient revenue and other operating revenue.  It does not include investments or tax credits.</t>
  </si>
  <si>
    <t>Revenue received from hospital operations that are not patient care. Examples include revenue from the operation of gift shops, cafeterias, or parking structures.</t>
  </si>
  <si>
    <t>Net Patient Revenue (NPR) represents the amount a hospital expects to receive for services after accounting for contractual allowances to third party payers and for uncompensated care. This basic patient service revenue equation is:  NPR = Gross Patient Revenue -Contractual allowances-Uncompensated care</t>
  </si>
  <si>
    <t>A calculation of the total revenue that would be generated by patient care activities if the hospital received payments equal to its retail rates or "charges" for all services provided. Typically, these retail rates are higher than what is actually paid by public and private insurers.</t>
  </si>
  <si>
    <t>Definitions</t>
  </si>
  <si>
    <t>Total</t>
  </si>
  <si>
    <t>Adventist Health Columbia Gorge Medical Center</t>
  </si>
  <si>
    <t>Adventist Health Portland Medical Center</t>
  </si>
  <si>
    <t>Adventist Health Tillamook Medical Center</t>
  </si>
  <si>
    <t>Saint Alphonsus Medical Center - Baker City</t>
  </si>
  <si>
    <t>Saint Alphonsus Medical Center - Ontario</t>
  </si>
  <si>
    <t>Shriners Children's Portland</t>
  </si>
  <si>
    <t>Salem Hospital</t>
  </si>
  <si>
    <t>PeaceHealth Cottage Grove Community Medical Center</t>
  </si>
  <si>
    <t>Kaiser Westside Medical Center</t>
  </si>
  <si>
    <t>Legacy Mount Hood Medical Center</t>
  </si>
  <si>
    <t>PeaceHealth Sacred Heart Medical Center - Riverbend</t>
  </si>
  <si>
    <t>Hospital Short Name</t>
  </si>
  <si>
    <t>Type</t>
  </si>
  <si>
    <t>Critical Access</t>
  </si>
  <si>
    <t>FR3/CBR ID</t>
  </si>
  <si>
    <t>Congressional District</t>
  </si>
  <si>
    <t>County</t>
  </si>
  <si>
    <t>Frontier</t>
  </si>
  <si>
    <t>SB1067</t>
  </si>
  <si>
    <t>Payment</t>
  </si>
  <si>
    <t>Adventist Columbia Gorge Med Ctr</t>
  </si>
  <si>
    <t>FALSE</t>
  </si>
  <si>
    <t>Wasco</t>
  </si>
  <si>
    <t>CBR</t>
  </si>
  <si>
    <t>Adventist Portland Med Ctr</t>
  </si>
  <si>
    <t>Multnomah</t>
  </si>
  <si>
    <t>APM</t>
  </si>
  <si>
    <t>Adventist Tillamook Med Ctr</t>
  </si>
  <si>
    <t>TRUE</t>
  </si>
  <si>
    <t>Tillamook</t>
  </si>
  <si>
    <t>Asante Ashland Comm Hosp</t>
  </si>
  <si>
    <t>Jackson</t>
  </si>
  <si>
    <t>Asante Rogue Med Ctr</t>
  </si>
  <si>
    <t>Asante Three Rivers Med Ctr</t>
  </si>
  <si>
    <t>Josephine</t>
  </si>
  <si>
    <t>Bay Area Hosp</t>
  </si>
  <si>
    <t>Coos</t>
  </si>
  <si>
    <t>Blue Mountain Hospital</t>
  </si>
  <si>
    <t>Blue Mountain Hosp</t>
  </si>
  <si>
    <t>Grant</t>
  </si>
  <si>
    <t>Columbia Memorial Hosp</t>
  </si>
  <si>
    <t>Clatsop</t>
  </si>
  <si>
    <t>Coquille Valley Hosp</t>
  </si>
  <si>
    <t>Curry General Hosp</t>
  </si>
  <si>
    <t>Curry</t>
  </si>
  <si>
    <t>Good Samaritan Regional Med Ctr</t>
  </si>
  <si>
    <t>Benton</t>
  </si>
  <si>
    <t>Good Shepherd Med Ctr</t>
  </si>
  <si>
    <t>Umatilla</t>
  </si>
  <si>
    <t>Grande Ronde Hosp</t>
  </si>
  <si>
    <t>Union</t>
  </si>
  <si>
    <t>Harney District Hosp</t>
  </si>
  <si>
    <t>Harney</t>
  </si>
  <si>
    <t>Hillsboro Med Ctr</t>
  </si>
  <si>
    <t>Washington</t>
  </si>
  <si>
    <t>Kaiser Sunnyside Med Ctr</t>
  </si>
  <si>
    <t>Clackamas</t>
  </si>
  <si>
    <t>Kaiser Westside Medical  Center</t>
  </si>
  <si>
    <t>Kaiser Westside Med Ctr</t>
  </si>
  <si>
    <t>Lake District Hosp</t>
  </si>
  <si>
    <t>Lake</t>
  </si>
  <si>
    <t>Legacy Emanuel Med Ctr</t>
  </si>
  <si>
    <t>Legacy Good Samaritan Med Ctr</t>
  </si>
  <si>
    <t>Legacy Meridian Park Med Ctr</t>
  </si>
  <si>
    <t>Legacy Mount Hood Med Ctr</t>
  </si>
  <si>
    <t>Legacy Silverton Med Ctr</t>
  </si>
  <si>
    <t>Marion</t>
  </si>
  <si>
    <t>Lower Umpqua Hosp</t>
  </si>
  <si>
    <t>Douglas</t>
  </si>
  <si>
    <t>McKenzie-Willamette Med Ctr</t>
  </si>
  <si>
    <t>Lane</t>
  </si>
  <si>
    <t>Mercy Med Ctr</t>
  </si>
  <si>
    <t>OHSU Hospital</t>
  </si>
  <si>
    <t>PeaceHealth Cottage Grove</t>
  </si>
  <si>
    <t>PeaceHealth Peace Harbor</t>
  </si>
  <si>
    <t>PeaceHealth Sacred Heart - RB</t>
  </si>
  <si>
    <t>Pioneer Memorial - Heppner</t>
  </si>
  <si>
    <t>Morrow</t>
  </si>
  <si>
    <t>Providence Hood River Hosp</t>
  </si>
  <si>
    <t>Hood River</t>
  </si>
  <si>
    <t>Providence Medford Med Ctr</t>
  </si>
  <si>
    <t>Providence Milwaukie Hosp</t>
  </si>
  <si>
    <t>Providence Newberg Med Ctr</t>
  </si>
  <si>
    <t>Yamhill</t>
  </si>
  <si>
    <t>Providence Portland Med Ctr</t>
  </si>
  <si>
    <t>Providence Seaside Hosp</t>
  </si>
  <si>
    <t>Providence St. Vincent Med Ctr</t>
  </si>
  <si>
    <t>Providence Willamette Falls</t>
  </si>
  <si>
    <t>Saint Alphonsus - Baker City</t>
  </si>
  <si>
    <t>Baker</t>
  </si>
  <si>
    <t>Saint Alphonsus  - Ontario</t>
  </si>
  <si>
    <t>Malheur</t>
  </si>
  <si>
    <t>Salem Health West Valley Hosp</t>
  </si>
  <si>
    <t>Salem Hosp</t>
  </si>
  <si>
    <t>Polk</t>
  </si>
  <si>
    <t>Samaritan Albany Hosp</t>
  </si>
  <si>
    <t>Linn</t>
  </si>
  <si>
    <t>Samaritan Lebanon Hosp</t>
  </si>
  <si>
    <t>Samaritan North Lincoln Hosp</t>
  </si>
  <si>
    <t>Lincoln</t>
  </si>
  <si>
    <t>Samaritan Pacific Comm Hosp</t>
  </si>
  <si>
    <t>Santiam Memorial Hosp</t>
  </si>
  <si>
    <t>Shriners Portland</t>
  </si>
  <si>
    <t>Sky Lakes Med Ctr</t>
  </si>
  <si>
    <t>Klamath</t>
  </si>
  <si>
    <t>Southern Coos Hosp</t>
  </si>
  <si>
    <t>St. Anthony Hosp</t>
  </si>
  <si>
    <t>St. Charles - Bend</t>
  </si>
  <si>
    <t>Deschutes</t>
  </si>
  <si>
    <t>St. Charles - Madras</t>
  </si>
  <si>
    <t>Jefferson</t>
  </si>
  <si>
    <t>St. Charles - Prineville</t>
  </si>
  <si>
    <t>Crook</t>
  </si>
  <si>
    <t>St. Charles - Redmond</t>
  </si>
  <si>
    <t>Wallowa</t>
  </si>
  <si>
    <t>Willamette Valley Med Ctr</t>
  </si>
  <si>
    <t>Release Notes</t>
  </si>
  <si>
    <t>Fiscal Year Reporting Group</t>
  </si>
  <si>
    <r>
      <t xml:space="preserve">Total profit or loss, including operating revenues and expenses </t>
    </r>
    <r>
      <rPr>
        <i/>
        <sz val="10"/>
        <rFont val="Calibri"/>
        <family val="2"/>
      </rPr>
      <t>as well as</t>
    </r>
    <r>
      <rPr>
        <sz val="10"/>
        <rFont val="Calibri"/>
        <family val="2"/>
      </rPr>
      <t xml:space="preserve"> non-operating gains and losses.</t>
    </r>
  </si>
  <si>
    <t xml:space="preserve">A DRG hospital is typically a large, urban hospital that receives Medicare and Medicaid payments based on the prospective Diagnostic Related Groups (DRG) system. A Type A hospital is a small rural hospital with fewer than 50 beds, located more than 30 miles from another hospital.  A Type B hospital is a small rural hospital with fewer than 50 beds, located within 30 miles of another hospital.  Out of the 32 Type A and Type B rural hospitals in Oregon, 25 are designated as CAH, Critical Access Hospitals. </t>
  </si>
  <si>
    <t xml:space="preserve">Total  </t>
  </si>
  <si>
    <t xml:space="preserve">Average  </t>
  </si>
  <si>
    <t>FY 2024</t>
  </si>
  <si>
    <t>Fiscal Year 2024 Release Notes</t>
  </si>
  <si>
    <t>FY 2024 data published 07/03/2025</t>
  </si>
  <si>
    <t>FY 2025</t>
  </si>
  <si>
    <t>Updated 07/02/2026</t>
  </si>
  <si>
    <t>Fiscal Year 2025 Release Notes</t>
  </si>
  <si>
    <t>FY 2024 data published 07/02/2026</t>
  </si>
  <si>
    <t>Fiscal Year 2025 Hospital Financial Summary Report</t>
  </si>
  <si>
    <t>OHA does not independently authenticate a hospital's financial statement.  The accuracy of the financial statement is the responsibility of the reporting hospital or health system.</t>
  </si>
  <si>
    <t xml:space="preserve">Per Oregon Administrative Rule 409-015-0015, all inpatient acute care hospitals operating in Oregon are required to file financial statements with the Oregon Health Authority (OHA) annually.  This summary report is compiled from financial data that hospitals submitted to OHA on the FR-3 Form for fiscal year 2025. </t>
  </si>
  <si>
    <t xml:space="preserve">Hospitals submit the FR-3 Form and an audited financial statement to OHA within 120 days of the end of their respective fiscal years. The starting and ending dates of a fiscal year may vary among hospitals but not within a health system.  OHA then verifies the data on the FR-3 Form with the audited financial statement.  Audited financial statements of six health systems are consolidated and do not provide hospital level data.  Consequently, data on the FR-3 form cannot be verified with an audited financial statement for 25 hospitals from these systems and are accepted as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</si>
</sst>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0.0%"/>
    <numFmt numFmtId="166" formatCode="&quot;$&quot;#,##0.00"/>
  </numFmts>
  <fonts count="18"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b/>
      <sz val="18"/>
      <color theme="0"/>
      <name val="Arial"/>
      <family val="2"/>
    </font>
    <font>
      <b/>
      <sz val="12"/>
      <color theme="9"/>
      <name val="Arial"/>
      <family val="2"/>
    </font>
    <font>
      <b/>
      <sz val="12"/>
      <color theme="1"/>
      <name val="Arial"/>
      <family val="2"/>
    </font>
    <font>
      <sz val="12"/>
      <color theme="1"/>
      <name val="Arial Narrow"/>
      <family val="2"/>
    </font>
    <font>
      <u/>
      <sz val="12"/>
      <color theme="10"/>
      <name val="Arial Narrow"/>
      <family val="2"/>
    </font>
    <font>
      <sz val="12"/>
      <color theme="1"/>
      <name val="Arial"/>
      <family val="2"/>
    </font>
    <font>
      <b/>
      <sz val="11"/>
      <name val="Calibri"/>
      <family val="2"/>
      <scheme val="minor"/>
    </font>
    <font>
      <sz val="11"/>
      <name val="Calibri"/>
      <family val="2"/>
    </font>
    <font>
      <b/>
      <sz val="10"/>
      <name val="Calibri"/>
      <family val="2"/>
      <scheme val="minor"/>
    </font>
    <font>
      <sz val="10"/>
      <name val="Calibri"/>
      <family val="2"/>
      <scheme val="minor"/>
    </font>
    <font>
      <i/>
      <sz val="10"/>
      <name val="Calibri"/>
      <family val="2"/>
    </font>
    <font>
      <sz val="10"/>
      <name val="Calibri"/>
      <family val="2"/>
    </font>
    <font>
      <b/>
      <sz val="12"/>
      <name val="Arial"/>
      <family val="2"/>
    </font>
    <font>
      <b/>
      <u/>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F2F2F2"/>
        <bgColor indexed="64"/>
      </patternFill>
    </fill>
    <fill>
      <patternFill patternType="solid">
        <fgColor theme="9"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0">
    <xf numFmtId="0" fontId="0" fillId="0" borderId="0" xfId="0"/>
    <xf numFmtId="164" fontId="2" fillId="0" borderId="0" xfId="0" applyNumberFormat="1" applyFont="1" applyAlignment="1">
      <alignment horizontal="center" vertical="center"/>
    </xf>
    <xf numFmtId="0" fontId="2" fillId="0" borderId="0" xfId="0" applyFont="1" applyAlignment="1">
      <alignment horizontal="center"/>
    </xf>
    <xf numFmtId="0" fontId="4" fillId="3" borderId="15" xfId="0" applyFont="1" applyFill="1" applyBorder="1" applyAlignment="1">
      <alignment horizontal="left" vertical="center" indent="1"/>
    </xf>
    <xf numFmtId="0" fontId="5" fillId="0" borderId="16" xfId="0" applyFont="1" applyBorder="1" applyAlignment="1">
      <alignment horizontal="left" vertical="center" indent="1"/>
    </xf>
    <xf numFmtId="0" fontId="0" fillId="0" borderId="0" xfId="0" applyAlignment="1">
      <alignment vertical="center"/>
    </xf>
    <xf numFmtId="0" fontId="7" fillId="0" borderId="0" xfId="0" applyFont="1" applyAlignment="1">
      <alignment horizontal="left" vertical="center" indent="3"/>
    </xf>
    <xf numFmtId="0" fontId="7" fillId="0" borderId="0" xfId="0" applyFont="1" applyAlignment="1">
      <alignment horizontal="left" vertical="center" wrapText="1" indent="1"/>
    </xf>
    <xf numFmtId="0" fontId="8" fillId="0" borderId="0" xfId="3" applyFont="1" applyFill="1" applyBorder="1" applyAlignment="1">
      <alignment horizontal="left" vertical="center" indent="1"/>
    </xf>
    <xf numFmtId="0" fontId="9" fillId="0" borderId="0" xfId="0" applyFont="1" applyAlignment="1">
      <alignment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xf>
    <xf numFmtId="164" fontId="2" fillId="0" borderId="0" xfId="1" applyNumberFormat="1" applyFont="1" applyFill="1" applyAlignment="1">
      <alignment horizontal="center" vertical="center" wrapText="1"/>
    </xf>
    <xf numFmtId="6" fontId="2" fillId="0" borderId="0" xfId="1" applyNumberFormat="1" applyFont="1" applyFill="1" applyAlignment="1">
      <alignment horizontal="center" vertical="center" wrapText="1"/>
    </xf>
    <xf numFmtId="165" fontId="2" fillId="0" borderId="0" xfId="2" applyNumberFormat="1" applyFont="1" applyFill="1" applyBorder="1" applyAlignment="1">
      <alignment horizontal="center"/>
    </xf>
    <xf numFmtId="164" fontId="2" fillId="0" borderId="0" xfId="1" applyNumberFormat="1" applyFont="1" applyFill="1" applyAlignment="1">
      <alignment horizontal="center"/>
    </xf>
    <xf numFmtId="164" fontId="2" fillId="0" borderId="8" xfId="1" applyNumberFormat="1" applyFont="1" applyFill="1" applyBorder="1" applyAlignment="1">
      <alignment horizontal="center" vertical="center" wrapText="1"/>
    </xf>
    <xf numFmtId="6" fontId="2" fillId="0" borderId="8" xfId="1" applyNumberFormat="1" applyFont="1" applyFill="1" applyBorder="1" applyAlignment="1">
      <alignment horizontal="center" vertical="center" wrapText="1"/>
    </xf>
    <xf numFmtId="165" fontId="2" fillId="0" borderId="8" xfId="2" applyNumberFormat="1" applyFont="1" applyFill="1" applyBorder="1" applyAlignment="1">
      <alignment horizontal="center"/>
    </xf>
    <xf numFmtId="0" fontId="10" fillId="0" borderId="11" xfId="0" applyFont="1" applyBorder="1" applyAlignment="1">
      <alignment vertical="center"/>
    </xf>
    <xf numFmtId="0" fontId="2" fillId="0" borderId="12" xfId="0" applyFont="1" applyBorder="1" applyAlignment="1">
      <alignment horizontal="center" vertical="center" wrapText="1"/>
    </xf>
    <xf numFmtId="164" fontId="2" fillId="0" borderId="18" xfId="1" applyNumberFormat="1" applyFont="1" applyFill="1" applyBorder="1" applyAlignment="1">
      <alignment horizontal="center" vertical="center" wrapText="1"/>
    </xf>
    <xf numFmtId="9" fontId="2" fillId="0" borderId="18" xfId="2" applyFont="1" applyFill="1" applyBorder="1" applyAlignment="1">
      <alignment horizontal="center" vertical="center" wrapText="1"/>
    </xf>
    <xf numFmtId="0" fontId="2" fillId="0" borderId="18" xfId="0" applyFont="1" applyBorder="1"/>
    <xf numFmtId="0" fontId="2" fillId="0" borderId="0" xfId="0" applyFont="1"/>
    <xf numFmtId="3" fontId="2" fillId="0" borderId="0" xfId="0" applyNumberFormat="1" applyFont="1"/>
    <xf numFmtId="10" fontId="2" fillId="0" borderId="0" xfId="2" applyNumberFormat="1" applyFont="1" applyFill="1" applyAlignment="1">
      <alignment horizontal="center" vertical="center"/>
    </xf>
    <xf numFmtId="164" fontId="2" fillId="0" borderId="0" xfId="1" applyNumberFormat="1" applyFont="1" applyFill="1" applyAlignment="1">
      <alignment horizontal="center" vertical="center"/>
    </xf>
    <xf numFmtId="166" fontId="2" fillId="0" borderId="0" xfId="0" applyNumberFormat="1" applyFont="1" applyAlignment="1">
      <alignment horizontal="center" vertical="center"/>
    </xf>
    <xf numFmtId="0" fontId="11" fillId="0" borderId="0" xfId="0" applyFont="1" applyAlignment="1">
      <alignment horizontal="left" vertical="center" wrapText="1"/>
    </xf>
    <xf numFmtId="10" fontId="2" fillId="0" borderId="8" xfId="2" applyNumberFormat="1" applyFont="1" applyFill="1" applyBorder="1" applyAlignment="1">
      <alignment horizontal="center" vertical="center"/>
    </xf>
    <xf numFmtId="164" fontId="2" fillId="0" borderId="8" xfId="1" applyNumberFormat="1" applyFont="1" applyFill="1" applyBorder="1" applyAlignment="1">
      <alignment horizontal="center" vertical="center"/>
    </xf>
    <xf numFmtId="164" fontId="2" fillId="0" borderId="8" xfId="0" applyNumberFormat="1" applyFont="1" applyBorder="1" applyAlignment="1">
      <alignment horizontal="center" vertical="center"/>
    </xf>
    <xf numFmtId="0" fontId="10" fillId="0" borderId="10" xfId="0" applyFont="1" applyBorder="1"/>
    <xf numFmtId="0" fontId="10" fillId="0" borderId="11" xfId="0" applyFont="1" applyBorder="1"/>
    <xf numFmtId="164" fontId="2" fillId="0" borderId="11" xfId="0" applyNumberFormat="1" applyFont="1" applyBorder="1" applyAlignment="1">
      <alignment horizontal="center"/>
    </xf>
    <xf numFmtId="164" fontId="2" fillId="0" borderId="8" xfId="0" applyNumberFormat="1" applyFont="1" applyBorder="1" applyAlignment="1">
      <alignment horizontal="center"/>
    </xf>
    <xf numFmtId="165" fontId="2" fillId="0" borderId="8" xfId="0" applyNumberFormat="1" applyFont="1" applyBorder="1" applyAlignment="1">
      <alignment horizontal="center"/>
    </xf>
    <xf numFmtId="164" fontId="2" fillId="0" borderId="19" xfId="0" applyNumberFormat="1" applyFont="1" applyBorder="1" applyAlignment="1">
      <alignment horizontal="center"/>
    </xf>
    <xf numFmtId="0" fontId="2" fillId="0" borderId="4" xfId="0" applyFont="1" applyBorder="1" applyAlignment="1">
      <alignment horizontal="center" vertical="center"/>
    </xf>
    <xf numFmtId="165" fontId="2" fillId="0" borderId="5" xfId="2" applyNumberFormat="1" applyFont="1" applyBorder="1" applyAlignment="1">
      <alignment horizontal="center" vertical="center"/>
    </xf>
    <xf numFmtId="164" fontId="2" fillId="0" borderId="4" xfId="0" applyNumberFormat="1" applyFont="1" applyBorder="1" applyAlignment="1">
      <alignment horizontal="center"/>
    </xf>
    <xf numFmtId="165" fontId="2" fillId="0" borderId="5" xfId="2" applyNumberFormat="1" applyFont="1" applyBorder="1" applyAlignment="1">
      <alignment horizontal="center"/>
    </xf>
    <xf numFmtId="164" fontId="2" fillId="0" borderId="0" xfId="0" applyNumberFormat="1" applyFont="1" applyAlignment="1">
      <alignment horizontal="center"/>
    </xf>
    <xf numFmtId="165" fontId="2" fillId="0" borderId="0" xfId="2" applyNumberFormat="1" applyFont="1" applyBorder="1" applyAlignment="1">
      <alignment horizontal="center"/>
    </xf>
    <xf numFmtId="165" fontId="2" fillId="0" borderId="5" xfId="0" applyNumberFormat="1" applyFont="1" applyBorder="1" applyAlignment="1">
      <alignment horizontal="center"/>
    </xf>
    <xf numFmtId="165" fontId="2" fillId="0" borderId="0" xfId="2" applyNumberFormat="1" applyFont="1" applyBorder="1"/>
    <xf numFmtId="0" fontId="2" fillId="0" borderId="4" xfId="0" applyFont="1" applyBorder="1"/>
    <xf numFmtId="165" fontId="2" fillId="0" borderId="5" xfId="2" applyNumberFormat="1" applyFont="1" applyBorder="1"/>
    <xf numFmtId="0" fontId="2" fillId="0" borderId="5" xfId="0" applyFont="1" applyBorder="1" applyAlignment="1">
      <alignment horizontal="center"/>
    </xf>
    <xf numFmtId="0" fontId="2" fillId="0" borderId="4" xfId="0" applyFont="1" applyBorder="1" applyAlignment="1">
      <alignment horizontal="center"/>
    </xf>
    <xf numFmtId="165" fontId="2" fillId="0" borderId="5" xfId="2" applyNumberFormat="1" applyFont="1" applyFill="1" applyBorder="1" applyAlignment="1">
      <alignment horizontal="center"/>
    </xf>
    <xf numFmtId="165" fontId="2" fillId="0" borderId="4" xfId="2" applyNumberFormat="1" applyFont="1" applyFill="1" applyBorder="1" applyAlignment="1">
      <alignment horizontal="center"/>
    </xf>
    <xf numFmtId="165" fontId="2" fillId="0" borderId="0" xfId="2" applyNumberFormat="1" applyFont="1" applyFill="1" applyAlignment="1">
      <alignment horizontal="center"/>
    </xf>
    <xf numFmtId="165" fontId="2" fillId="0" borderId="9" xfId="2" applyNumberFormat="1" applyFont="1" applyFill="1" applyBorder="1" applyAlignment="1">
      <alignment horizontal="center"/>
    </xf>
    <xf numFmtId="164" fontId="2" fillId="0" borderId="7" xfId="0" applyNumberFormat="1" applyFont="1" applyBorder="1" applyAlignment="1">
      <alignment horizontal="center"/>
    </xf>
    <xf numFmtId="165" fontId="2" fillId="0" borderId="7" xfId="0" applyNumberFormat="1" applyFont="1" applyBorder="1" applyAlignment="1">
      <alignment horizontal="center"/>
    </xf>
    <xf numFmtId="0" fontId="10" fillId="0" borderId="14" xfId="0" applyFont="1" applyBorder="1" applyAlignment="1">
      <alignment horizontal="right" vertical="center"/>
    </xf>
    <xf numFmtId="0" fontId="10" fillId="0" borderId="16" xfId="0" applyFont="1" applyBorder="1" applyAlignment="1">
      <alignment horizontal="right" vertical="center"/>
    </xf>
    <xf numFmtId="164" fontId="2" fillId="0" borderId="20" xfId="0" applyNumberFormat="1" applyFont="1" applyBorder="1" applyAlignment="1">
      <alignment horizontal="center"/>
    </xf>
    <xf numFmtId="165" fontId="2" fillId="0" borderId="21" xfId="2" applyNumberFormat="1" applyFont="1" applyFill="1" applyBorder="1" applyAlignment="1">
      <alignment horizontal="center"/>
    </xf>
    <xf numFmtId="164" fontId="2" fillId="0" borderId="22" xfId="0" applyNumberFormat="1" applyFont="1" applyBorder="1" applyAlignment="1">
      <alignment horizontal="center"/>
    </xf>
    <xf numFmtId="165" fontId="2" fillId="0" borderId="22" xfId="0" applyNumberFormat="1" applyFont="1" applyBorder="1" applyAlignment="1">
      <alignment horizontal="center"/>
    </xf>
    <xf numFmtId="165" fontId="2" fillId="0" borderId="20" xfId="0" applyNumberFormat="1" applyFont="1" applyBorder="1" applyAlignment="1">
      <alignment horizontal="center"/>
    </xf>
    <xf numFmtId="165" fontId="2" fillId="0" borderId="20" xfId="2" applyNumberFormat="1" applyFont="1" applyFill="1" applyBorder="1" applyAlignment="1">
      <alignment horizontal="center"/>
    </xf>
    <xf numFmtId="0" fontId="12" fillId="0" borderId="6" xfId="0" applyFont="1" applyBorder="1" applyAlignment="1">
      <alignment horizontal="left" vertical="center" wrapText="1"/>
    </xf>
    <xf numFmtId="0" fontId="13" fillId="0" borderId="6" xfId="0" applyFont="1" applyBorder="1" applyAlignment="1">
      <alignment horizontal="left" vertical="center" wrapText="1"/>
    </xf>
    <xf numFmtId="0" fontId="13" fillId="2" borderId="6" xfId="0" applyFont="1" applyFill="1" applyBorder="1" applyAlignment="1">
      <alignment horizontal="left" vertical="center" wrapText="1"/>
    </xf>
    <xf numFmtId="0" fontId="13" fillId="0" borderId="23" xfId="0" applyFont="1" applyBorder="1" applyAlignment="1">
      <alignment horizontal="left" vertical="center" wrapText="1"/>
    </xf>
    <xf numFmtId="10" fontId="2" fillId="0" borderId="8" xfId="0" applyNumberFormat="1" applyFont="1" applyBorder="1" applyAlignment="1">
      <alignment horizontal="center"/>
    </xf>
    <xf numFmtId="10" fontId="2" fillId="0" borderId="0" xfId="2" applyNumberFormat="1" applyFont="1" applyFill="1" applyAlignment="1">
      <alignment horizontal="center" vertical="center" wrapText="1"/>
    </xf>
    <xf numFmtId="10" fontId="2" fillId="0" borderId="8" xfId="2" applyNumberFormat="1" applyFont="1" applyFill="1" applyBorder="1" applyAlignment="1">
      <alignment horizontal="center"/>
    </xf>
    <xf numFmtId="0" fontId="2" fillId="0" borderId="12" xfId="0" applyFont="1" applyBorder="1" applyAlignment="1">
      <alignment horizontal="center"/>
    </xf>
    <xf numFmtId="0" fontId="10" fillId="0" borderId="11" xfId="0" applyFont="1" applyBorder="1" applyAlignment="1">
      <alignment horizontal="right" vertical="center"/>
    </xf>
    <xf numFmtId="165" fontId="2" fillId="0" borderId="5" xfId="2" applyNumberFormat="1" applyFont="1" applyFill="1" applyBorder="1" applyAlignment="1">
      <alignment horizontal="center" vertical="center"/>
    </xf>
    <xf numFmtId="164" fontId="2" fillId="0" borderId="4"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6" fillId="5" borderId="6" xfId="0" applyFont="1" applyFill="1" applyBorder="1" applyAlignment="1">
      <alignment horizontal="center" vertical="center" wrapText="1"/>
    </xf>
    <xf numFmtId="0" fontId="6" fillId="4" borderId="13" xfId="0" applyFont="1" applyFill="1" applyBorder="1" applyAlignment="1">
      <alignment horizontal="left" vertical="center" indent="1"/>
    </xf>
    <xf numFmtId="0" fontId="6" fillId="4" borderId="17" xfId="0" applyFont="1" applyFill="1" applyBorder="1" applyAlignment="1">
      <alignment horizontal="left" vertical="center" indent="1"/>
    </xf>
    <xf numFmtId="0" fontId="6" fillId="0" borderId="0" xfId="0" applyFont="1" applyAlignment="1">
      <alignment horizontal="left" vertical="center" indent="1"/>
    </xf>
    <xf numFmtId="0" fontId="7" fillId="0" borderId="17" xfId="0" applyFont="1" applyBorder="1" applyAlignment="1">
      <alignment horizontal="left" vertical="center" indent="1"/>
    </xf>
    <xf numFmtId="0" fontId="7" fillId="0" borderId="14" xfId="0" applyFont="1" applyBorder="1" applyAlignment="1">
      <alignment horizontal="left" vertical="center" indent="1"/>
    </xf>
    <xf numFmtId="0" fontId="17" fillId="0" borderId="0" xfId="0" applyFont="1" applyAlignment="1">
      <alignment wrapText="1"/>
    </xf>
    <xf numFmtId="0" fontId="2" fillId="0" borderId="0" xfId="0" applyFont="1" applyAlignment="1">
      <alignment wrapText="1"/>
    </xf>
    <xf numFmtId="0" fontId="2" fillId="0" borderId="0" xfId="0" applyFont="1" applyAlignment="1">
      <alignment vertical="center" wrapText="1"/>
    </xf>
  </cellXfs>
  <cellStyles count="4">
    <cellStyle name="Currency" xfId="1" builtinId="4"/>
    <cellStyle name="Hyperlink 2" xfId="3" xr:uid="{3460EBCB-FA23-472E-9BEE-5DD026A0D67B}"/>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Accessible HPA">
      <a:dk1>
        <a:srgbClr val="606060"/>
      </a:dk1>
      <a:lt1>
        <a:srgbClr val="FFFFFF"/>
      </a:lt1>
      <a:dk2>
        <a:srgbClr val="949494"/>
      </a:dk2>
      <a:lt2>
        <a:srgbClr val="F2F2F2"/>
      </a:lt2>
      <a:accent1>
        <a:srgbClr val="005595"/>
      </a:accent1>
      <a:accent2>
        <a:srgbClr val="5E7F24"/>
      </a:accent2>
      <a:accent3>
        <a:srgbClr val="D87E1A"/>
      </a:accent3>
      <a:accent4>
        <a:srgbClr val="007FAD"/>
      </a:accent4>
      <a:accent5>
        <a:srgbClr val="A01C3F"/>
      </a:accent5>
      <a:accent6>
        <a:srgbClr val="536D60"/>
      </a:accent6>
      <a:hlink>
        <a:srgbClr val="007FAD"/>
      </a:hlink>
      <a:folHlink>
        <a:srgbClr val="00559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5535A-1184-4B1C-825A-259D181E5653}">
  <sheetPr>
    <tabColor theme="5"/>
  </sheetPr>
  <dimension ref="A1:A4"/>
  <sheetViews>
    <sheetView showGridLines="0" workbookViewId="0">
      <selection activeCell="A29" sqref="A29"/>
    </sheetView>
  </sheetViews>
  <sheetFormatPr defaultRowHeight="14.5" x14ac:dyDescent="0.35"/>
  <cols>
    <col min="1" max="1" width="152.1796875" customWidth="1"/>
  </cols>
  <sheetData>
    <row r="1" spans="1:1" x14ac:dyDescent="0.35">
      <c r="A1" s="87" t="s">
        <v>234</v>
      </c>
    </row>
    <row r="2" spans="1:1" ht="29" x14ac:dyDescent="0.35">
      <c r="A2" s="88" t="s">
        <v>236</v>
      </c>
    </row>
    <row r="3" spans="1:1" ht="74.5" customHeight="1" x14ac:dyDescent="0.35">
      <c r="A3" s="89" t="s">
        <v>237</v>
      </c>
    </row>
    <row r="4" spans="1:1" ht="17.5" customHeight="1" x14ac:dyDescent="0.35">
      <c r="A4" s="88"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7967-D3EA-4705-87AF-50A4A029B19F}">
  <dimension ref="A1:AF1398"/>
  <sheetViews>
    <sheetView tabSelected="1" zoomScale="70" zoomScaleNormal="60" workbookViewId="0">
      <pane ySplit="1" topLeftCell="A2" activePane="bottomLeft" state="frozen"/>
      <selection pane="bottomLeft"/>
    </sheetView>
  </sheetViews>
  <sheetFormatPr defaultColWidth="9.1796875" defaultRowHeight="14.5" x14ac:dyDescent="0.35"/>
  <cols>
    <col min="1" max="1" width="14.54296875" style="25" customWidth="1"/>
    <col min="2" max="2" width="57" style="25" customWidth="1"/>
    <col min="3" max="3" width="16.54296875" style="2" customWidth="1"/>
    <col min="4" max="4" width="17" style="2" customWidth="1"/>
    <col min="5" max="5" width="17.7265625" style="12" customWidth="1"/>
    <col min="6" max="6" width="14.54296875" style="2" customWidth="1"/>
    <col min="7" max="7" width="20.7265625" style="2" customWidth="1"/>
    <col min="8" max="15" width="20.7265625" style="25" customWidth="1"/>
    <col min="16" max="16" width="21.1796875" style="25" customWidth="1"/>
    <col min="17" max="17" width="21.453125" style="25" customWidth="1"/>
    <col min="18" max="28" width="20.7265625" style="25" customWidth="1"/>
    <col min="29" max="29" width="22.81640625" style="25" customWidth="1"/>
    <col min="30" max="32" width="20.7265625" style="25" customWidth="1"/>
    <col min="33" max="16384" width="9.1796875" style="25"/>
  </cols>
  <sheetData>
    <row r="1" spans="1:32" s="24" customFormat="1" ht="30" customHeight="1" x14ac:dyDescent="0.35">
      <c r="A1" s="10" t="s">
        <v>0</v>
      </c>
      <c r="B1" s="10" t="s">
        <v>1</v>
      </c>
      <c r="C1" s="10" t="s">
        <v>76</v>
      </c>
      <c r="D1" s="10" t="s">
        <v>75</v>
      </c>
      <c r="E1" s="10" t="s">
        <v>222</v>
      </c>
      <c r="F1" s="21" t="s">
        <v>2</v>
      </c>
      <c r="G1" s="22" t="s">
        <v>3</v>
      </c>
      <c r="H1" s="22" t="s">
        <v>4</v>
      </c>
      <c r="I1" s="22" t="s">
        <v>5</v>
      </c>
      <c r="J1" s="22" t="s">
        <v>6</v>
      </c>
      <c r="K1" s="22" t="s">
        <v>7</v>
      </c>
      <c r="L1" s="22" t="s">
        <v>8</v>
      </c>
      <c r="M1" s="22" t="s">
        <v>9</v>
      </c>
      <c r="N1" s="22" t="s">
        <v>10</v>
      </c>
      <c r="O1" s="22" t="s">
        <v>11</v>
      </c>
      <c r="P1" s="22" t="s">
        <v>12</v>
      </c>
      <c r="Q1" s="22" t="s">
        <v>13</v>
      </c>
      <c r="R1" s="22" t="s">
        <v>14</v>
      </c>
      <c r="S1" s="22" t="s">
        <v>15</v>
      </c>
      <c r="T1" s="22" t="s">
        <v>16</v>
      </c>
      <c r="U1" s="22" t="s">
        <v>17</v>
      </c>
      <c r="V1" s="23" t="s">
        <v>18</v>
      </c>
      <c r="W1" s="22" t="s">
        <v>19</v>
      </c>
      <c r="X1" s="22" t="s">
        <v>83</v>
      </c>
      <c r="Y1" s="22" t="s">
        <v>20</v>
      </c>
      <c r="Z1" s="23" t="s">
        <v>21</v>
      </c>
      <c r="AA1" s="22" t="s">
        <v>22</v>
      </c>
      <c r="AB1" s="22" t="s">
        <v>84</v>
      </c>
      <c r="AC1" s="22" t="s">
        <v>23</v>
      </c>
      <c r="AD1" s="22" t="s">
        <v>24</v>
      </c>
      <c r="AE1" s="22" t="s">
        <v>25</v>
      </c>
      <c r="AF1" s="22" t="s">
        <v>26</v>
      </c>
    </row>
    <row r="2" spans="1:32" ht="15" customHeight="1" x14ac:dyDescent="0.35">
      <c r="A2" s="11">
        <v>6920770</v>
      </c>
      <c r="B2" s="25" t="s">
        <v>105</v>
      </c>
      <c r="C2" s="11" t="s">
        <v>80</v>
      </c>
      <c r="D2" s="2" t="b">
        <v>0</v>
      </c>
      <c r="E2" s="11">
        <v>5</v>
      </c>
      <c r="F2" s="73">
        <v>2025</v>
      </c>
      <c r="G2" s="13">
        <v>50851414</v>
      </c>
      <c r="H2" s="13">
        <v>228173741</v>
      </c>
      <c r="I2" s="14">
        <v>0</v>
      </c>
      <c r="J2" s="14">
        <v>56823887</v>
      </c>
      <c r="K2" s="14">
        <v>4350699</v>
      </c>
      <c r="L2" s="14">
        <v>340199741</v>
      </c>
      <c r="M2" s="13">
        <v>115384710</v>
      </c>
      <c r="N2" s="13">
        <v>47708179</v>
      </c>
      <c r="O2" s="13">
        <v>48911183</v>
      </c>
      <c r="P2" s="13">
        <v>212004072</v>
      </c>
      <c r="Q2" s="13">
        <v>121558926</v>
      </c>
      <c r="R2" s="13">
        <v>14188413</v>
      </c>
      <c r="S2" s="13">
        <v>135747339</v>
      </c>
      <c r="T2" s="13">
        <v>157077206</v>
      </c>
      <c r="U2" s="13">
        <v>-21329867</v>
      </c>
      <c r="V2" s="15">
        <v>-0.15712917216005201</v>
      </c>
      <c r="W2" s="13">
        <v>1040248</v>
      </c>
      <c r="X2" s="13">
        <v>136787587</v>
      </c>
      <c r="Y2" s="13">
        <v>-20289619</v>
      </c>
      <c r="Z2" s="71">
        <v>-0.148329387519644</v>
      </c>
      <c r="AA2" s="13">
        <v>1428475</v>
      </c>
      <c r="AB2" s="13">
        <v>5208268</v>
      </c>
      <c r="AC2" s="13">
        <v>6636743</v>
      </c>
      <c r="AD2" s="13">
        <v>55055950</v>
      </c>
      <c r="AE2" s="13">
        <v>8517492</v>
      </c>
      <c r="AF2" s="13">
        <v>46538458</v>
      </c>
    </row>
    <row r="3" spans="1:32" ht="15" customHeight="1" x14ac:dyDescent="0.35">
      <c r="A3" s="11">
        <v>6920510</v>
      </c>
      <c r="B3" s="26" t="s">
        <v>106</v>
      </c>
      <c r="C3" s="11" t="s">
        <v>77</v>
      </c>
      <c r="D3" s="2" t="b">
        <v>0</v>
      </c>
      <c r="E3" s="11">
        <v>5</v>
      </c>
      <c r="F3" s="73">
        <v>2025</v>
      </c>
      <c r="G3" s="13">
        <v>689384888</v>
      </c>
      <c r="H3" s="13">
        <v>1085321784</v>
      </c>
      <c r="I3" s="14">
        <v>0</v>
      </c>
      <c r="J3" s="14">
        <v>213363136</v>
      </c>
      <c r="K3" s="14">
        <v>32190732</v>
      </c>
      <c r="L3" s="14">
        <v>2020260540</v>
      </c>
      <c r="M3" s="13">
        <v>787098474</v>
      </c>
      <c r="N3" s="13">
        <v>416329592</v>
      </c>
      <c r="O3" s="13">
        <v>363603770</v>
      </c>
      <c r="P3" s="13">
        <v>1567031836</v>
      </c>
      <c r="Q3" s="13">
        <v>416441123</v>
      </c>
      <c r="R3" s="13">
        <v>78408502</v>
      </c>
      <c r="S3" s="13">
        <v>494849625</v>
      </c>
      <c r="T3" s="13">
        <v>493056244</v>
      </c>
      <c r="U3" s="13">
        <v>1793381</v>
      </c>
      <c r="V3" s="15">
        <v>3.6240928746788499E-3</v>
      </c>
      <c r="W3" s="13">
        <v>-15437401</v>
      </c>
      <c r="X3" s="13">
        <v>479412224</v>
      </c>
      <c r="Y3" s="16">
        <v>-13644020</v>
      </c>
      <c r="Z3" s="27">
        <v>-2.8459891752780998E-2</v>
      </c>
      <c r="AA3" s="1">
        <v>10540038</v>
      </c>
      <c r="AB3" s="1">
        <v>26247543</v>
      </c>
      <c r="AC3" s="28">
        <v>36787581</v>
      </c>
      <c r="AD3" s="1">
        <v>448559301</v>
      </c>
      <c r="AE3" s="1">
        <v>287063196</v>
      </c>
      <c r="AF3" s="1">
        <v>161496105</v>
      </c>
    </row>
    <row r="4" spans="1:32" x14ac:dyDescent="0.35">
      <c r="A4" s="11">
        <v>6920780</v>
      </c>
      <c r="B4" s="26" t="s">
        <v>107</v>
      </c>
      <c r="C4" s="11" t="s">
        <v>79</v>
      </c>
      <c r="D4" s="2" t="b">
        <v>1</v>
      </c>
      <c r="E4" s="11">
        <v>5</v>
      </c>
      <c r="F4" s="73">
        <v>2025</v>
      </c>
      <c r="G4" s="13">
        <v>30755124</v>
      </c>
      <c r="H4" s="13">
        <v>172474126</v>
      </c>
      <c r="I4" s="14">
        <v>0</v>
      </c>
      <c r="J4" s="14">
        <v>27288658</v>
      </c>
      <c r="K4" s="14">
        <v>0</v>
      </c>
      <c r="L4" s="14">
        <v>230517908</v>
      </c>
      <c r="M4" s="13">
        <v>54152738</v>
      </c>
      <c r="N4" s="13">
        <v>23694899</v>
      </c>
      <c r="O4" s="13">
        <v>29611171</v>
      </c>
      <c r="P4" s="13">
        <v>107458808</v>
      </c>
      <c r="Q4" s="13">
        <v>115916617</v>
      </c>
      <c r="R4" s="13">
        <v>19368415</v>
      </c>
      <c r="S4" s="13">
        <v>135285032</v>
      </c>
      <c r="T4" s="13">
        <v>119138668</v>
      </c>
      <c r="U4" s="13">
        <v>16146364</v>
      </c>
      <c r="V4" s="15">
        <v>0.119350705405458</v>
      </c>
      <c r="W4" s="13">
        <v>8857283</v>
      </c>
      <c r="X4" s="13">
        <v>144142315</v>
      </c>
      <c r="Y4" s="13">
        <v>25003647</v>
      </c>
      <c r="Z4" s="27">
        <v>0.173465002279171</v>
      </c>
      <c r="AA4" s="1">
        <v>2231263</v>
      </c>
      <c r="AB4" s="1">
        <v>4911220</v>
      </c>
      <c r="AC4" s="28">
        <v>7142483</v>
      </c>
      <c r="AD4" s="29">
        <v>69488737</v>
      </c>
      <c r="AE4" s="29">
        <v>44764479</v>
      </c>
      <c r="AF4" s="1">
        <v>24724258</v>
      </c>
    </row>
    <row r="5" spans="1:32" x14ac:dyDescent="0.35">
      <c r="A5" s="11">
        <v>6920025</v>
      </c>
      <c r="B5" s="25" t="s">
        <v>27</v>
      </c>
      <c r="C5" s="11" t="s">
        <v>80</v>
      </c>
      <c r="D5" s="2" t="b">
        <v>0</v>
      </c>
      <c r="E5" s="11">
        <v>4</v>
      </c>
      <c r="F5" s="73">
        <v>2025</v>
      </c>
      <c r="G5" s="13">
        <v>62569131.920000002</v>
      </c>
      <c r="H5" s="13">
        <v>153808100.13</v>
      </c>
      <c r="I5" s="14">
        <v>0</v>
      </c>
      <c r="J5" s="14">
        <v>0</v>
      </c>
      <c r="K5" s="14">
        <v>0</v>
      </c>
      <c r="L5" s="14">
        <v>216377232.05000001</v>
      </c>
      <c r="M5" s="13">
        <v>37301602.348139599</v>
      </c>
      <c r="N5" s="13">
        <v>41325006.488839902</v>
      </c>
      <c r="O5" s="13">
        <v>64922336.333020397</v>
      </c>
      <c r="P5" s="13">
        <v>143548945.16999999</v>
      </c>
      <c r="Q5" s="13">
        <v>64709584.170000002</v>
      </c>
      <c r="R5" s="13">
        <v>7618967.5199999996</v>
      </c>
      <c r="S5" s="13">
        <v>72328551.689999998</v>
      </c>
      <c r="T5" s="13">
        <v>67918953.620000005</v>
      </c>
      <c r="U5" s="13">
        <v>4409598.0700000096</v>
      </c>
      <c r="V5" s="15">
        <v>6.0966215511953283E-2</v>
      </c>
      <c r="W5" s="13">
        <v>-726101.87</v>
      </c>
      <c r="X5" s="13">
        <v>71602449.819999993</v>
      </c>
      <c r="Y5" s="13">
        <v>3683496.20000001</v>
      </c>
      <c r="Z5" s="27">
        <v>5.144371748815689E-2</v>
      </c>
      <c r="AA5" s="1">
        <v>1028339.99</v>
      </c>
      <c r="AB5" s="1">
        <v>7090362.7199999997</v>
      </c>
      <c r="AC5" s="28">
        <v>8118702.71</v>
      </c>
      <c r="AD5" s="1">
        <v>43409005.07</v>
      </c>
      <c r="AE5" s="1">
        <v>27695834.760000002</v>
      </c>
      <c r="AF5" s="1">
        <v>15713170.310000001</v>
      </c>
    </row>
    <row r="6" spans="1:32" x14ac:dyDescent="0.35">
      <c r="A6" s="11">
        <v>6920280</v>
      </c>
      <c r="B6" s="26" t="s">
        <v>28</v>
      </c>
      <c r="C6" s="11" t="s">
        <v>77</v>
      </c>
      <c r="D6" s="2" t="b">
        <v>0</v>
      </c>
      <c r="E6" s="11">
        <v>4</v>
      </c>
      <c r="F6" s="73">
        <v>2025</v>
      </c>
      <c r="G6" s="13">
        <v>1629337480.6500001</v>
      </c>
      <c r="H6" s="13">
        <v>1620463365.6099999</v>
      </c>
      <c r="I6" s="14">
        <v>0</v>
      </c>
      <c r="J6" s="14">
        <v>0</v>
      </c>
      <c r="K6" s="14">
        <v>0</v>
      </c>
      <c r="L6" s="14">
        <v>3249800846.2600002</v>
      </c>
      <c r="M6" s="13">
        <v>1027944246.89434</v>
      </c>
      <c r="N6" s="13">
        <v>305554934.18929201</v>
      </c>
      <c r="O6" s="13">
        <v>1009611415.59637</v>
      </c>
      <c r="P6" s="13">
        <v>2343110596.6799998</v>
      </c>
      <c r="Q6" s="13">
        <v>849181544.19000101</v>
      </c>
      <c r="R6" s="13">
        <v>128308071.27</v>
      </c>
      <c r="S6" s="13">
        <v>977489615.46000099</v>
      </c>
      <c r="T6" s="13">
        <v>920847216.80999994</v>
      </c>
      <c r="U6" s="13">
        <v>56642398.6500009</v>
      </c>
      <c r="V6" s="15">
        <v>5.7946803479181172E-2</v>
      </c>
      <c r="W6" s="13">
        <v>0</v>
      </c>
      <c r="X6" s="13">
        <v>977489615.46000099</v>
      </c>
      <c r="Y6" s="13">
        <v>56642398.6500009</v>
      </c>
      <c r="Z6" s="27">
        <v>5.7946803479181019E-2</v>
      </c>
      <c r="AA6" s="1">
        <v>9304394.5999999996</v>
      </c>
      <c r="AB6" s="1">
        <v>48204310.789999999</v>
      </c>
      <c r="AC6" s="28">
        <v>57508705.390000001</v>
      </c>
      <c r="AD6" s="1">
        <v>867207917.19000006</v>
      </c>
      <c r="AE6" s="1">
        <v>354059533.08999997</v>
      </c>
      <c r="AF6" s="1">
        <v>513148384.10000002</v>
      </c>
    </row>
    <row r="7" spans="1:32" x14ac:dyDescent="0.35">
      <c r="A7" s="11">
        <v>6920005</v>
      </c>
      <c r="B7" s="25" t="s">
        <v>29</v>
      </c>
      <c r="C7" s="11" t="s">
        <v>77</v>
      </c>
      <c r="D7" s="2" t="b">
        <v>0</v>
      </c>
      <c r="E7" s="11">
        <v>4</v>
      </c>
      <c r="F7" s="73">
        <v>2025</v>
      </c>
      <c r="G7" s="13">
        <v>378949937.12</v>
      </c>
      <c r="H7" s="13">
        <v>917894696.42999995</v>
      </c>
      <c r="I7" s="14">
        <v>0</v>
      </c>
      <c r="J7" s="14">
        <v>0</v>
      </c>
      <c r="K7" s="14">
        <v>0</v>
      </c>
      <c r="L7" s="14">
        <v>1296844633.55</v>
      </c>
      <c r="M7" s="13">
        <v>423797581.40568</v>
      </c>
      <c r="N7" s="13">
        <v>136813163.82578301</v>
      </c>
      <c r="O7" s="13">
        <v>404483346.40853697</v>
      </c>
      <c r="P7" s="13">
        <v>965094091.63999999</v>
      </c>
      <c r="Q7" s="13">
        <v>300459221.14999998</v>
      </c>
      <c r="R7" s="13">
        <v>29544580.739999998</v>
      </c>
      <c r="S7" s="13">
        <v>330003801.88999999</v>
      </c>
      <c r="T7" s="13">
        <v>304233205.37</v>
      </c>
      <c r="U7" s="13">
        <v>25770596.519999899</v>
      </c>
      <c r="V7" s="15">
        <v>7.8091817040914224E-2</v>
      </c>
      <c r="W7" s="13">
        <v>0</v>
      </c>
      <c r="X7" s="13">
        <v>330003801.88999999</v>
      </c>
      <c r="Y7" s="13">
        <v>25770596.519999899</v>
      </c>
      <c r="Z7" s="27">
        <v>7.8091817040913974E-2</v>
      </c>
      <c r="AA7" s="1">
        <v>4355473.5599999996</v>
      </c>
      <c r="AB7" s="1">
        <v>26935847.199999999</v>
      </c>
      <c r="AC7" s="28">
        <v>31291320.760000002</v>
      </c>
      <c r="AD7" s="28">
        <v>185159408.93000001</v>
      </c>
      <c r="AE7" s="28">
        <v>101554916.09</v>
      </c>
      <c r="AF7" s="1">
        <v>83604492.840000004</v>
      </c>
    </row>
    <row r="8" spans="1:32" x14ac:dyDescent="0.35">
      <c r="A8" s="11">
        <v>6920327</v>
      </c>
      <c r="B8" s="12" t="s">
        <v>30</v>
      </c>
      <c r="C8" s="11" t="s">
        <v>77</v>
      </c>
      <c r="D8" s="2" t="b">
        <v>0</v>
      </c>
      <c r="E8" s="11">
        <v>3</v>
      </c>
      <c r="F8" s="73">
        <v>2025</v>
      </c>
      <c r="G8" s="13">
        <v>302071314</v>
      </c>
      <c r="H8" s="13">
        <v>437650348.06999999</v>
      </c>
      <c r="I8" s="14">
        <v>0</v>
      </c>
      <c r="J8" s="14">
        <v>0</v>
      </c>
      <c r="K8" s="14">
        <v>0</v>
      </c>
      <c r="L8" s="14">
        <v>739721662.07000005</v>
      </c>
      <c r="M8" s="13">
        <v>299120461.56999999</v>
      </c>
      <c r="N8" s="13">
        <v>125559769</v>
      </c>
      <c r="O8" s="13">
        <v>69489308</v>
      </c>
      <c r="P8" s="13">
        <v>494169538.56999999</v>
      </c>
      <c r="Q8" s="13">
        <v>235536370.5</v>
      </c>
      <c r="R8" s="13">
        <v>4639631</v>
      </c>
      <c r="S8" s="13">
        <v>240176001.5</v>
      </c>
      <c r="T8" s="13">
        <v>265201995</v>
      </c>
      <c r="U8" s="13">
        <v>-25025993.500000101</v>
      </c>
      <c r="V8" s="15">
        <v>-0.104198559988101</v>
      </c>
      <c r="W8" s="13">
        <v>-117204</v>
      </c>
      <c r="X8" s="13">
        <v>240058797.5</v>
      </c>
      <c r="Y8" s="13">
        <v>-25143197.500000101</v>
      </c>
      <c r="Z8" s="27">
        <v>-0.104737663280181</v>
      </c>
      <c r="AA8" s="28">
        <v>2549385</v>
      </c>
      <c r="AB8" s="28">
        <v>7466368</v>
      </c>
      <c r="AC8" s="28">
        <v>10015753</v>
      </c>
      <c r="AD8" s="28">
        <v>213452832</v>
      </c>
      <c r="AE8" s="28">
        <v>148912855</v>
      </c>
      <c r="AF8" s="1">
        <v>64539977</v>
      </c>
    </row>
    <row r="9" spans="1:32" x14ac:dyDescent="0.35">
      <c r="A9" s="11">
        <v>6920195</v>
      </c>
      <c r="B9" s="25" t="s">
        <v>31</v>
      </c>
      <c r="C9" s="11" t="s">
        <v>79</v>
      </c>
      <c r="D9" s="2" t="b">
        <v>1</v>
      </c>
      <c r="E9" s="11">
        <v>3</v>
      </c>
      <c r="F9" s="73">
        <v>2025</v>
      </c>
      <c r="G9" s="13">
        <v>5430381</v>
      </c>
      <c r="H9" s="13">
        <v>35277520</v>
      </c>
      <c r="I9" s="14">
        <v>2716975</v>
      </c>
      <c r="J9" s="14">
        <v>2436433</v>
      </c>
      <c r="K9" s="14">
        <v>980298</v>
      </c>
      <c r="L9" s="14">
        <v>46841607</v>
      </c>
      <c r="M9" s="13">
        <v>7821818</v>
      </c>
      <c r="N9" s="13">
        <v>5654000</v>
      </c>
      <c r="O9" s="13">
        <v>4177000</v>
      </c>
      <c r="P9" s="13">
        <v>17652818</v>
      </c>
      <c r="Q9" s="13">
        <v>27868162</v>
      </c>
      <c r="R9" s="13">
        <v>846203</v>
      </c>
      <c r="S9" s="13">
        <v>28714365</v>
      </c>
      <c r="T9" s="13">
        <v>32635424</v>
      </c>
      <c r="U9" s="13">
        <v>-3921059</v>
      </c>
      <c r="V9" s="15">
        <v>-0.13655391648047899</v>
      </c>
      <c r="W9" s="13">
        <v>1875379</v>
      </c>
      <c r="X9" s="13">
        <v>30589744</v>
      </c>
      <c r="Y9" s="13">
        <v>-2045680</v>
      </c>
      <c r="Z9" s="27">
        <v>-6.6874701533952002E-2</v>
      </c>
      <c r="AA9" s="28">
        <v>1287407</v>
      </c>
      <c r="AB9" s="1">
        <v>33220</v>
      </c>
      <c r="AC9" s="28">
        <v>1320627</v>
      </c>
      <c r="AD9" s="28">
        <v>32279046</v>
      </c>
      <c r="AE9" s="28">
        <v>23469597</v>
      </c>
      <c r="AF9" s="1">
        <v>8809449</v>
      </c>
    </row>
    <row r="10" spans="1:32" x14ac:dyDescent="0.35">
      <c r="A10" s="11">
        <v>6920015</v>
      </c>
      <c r="B10" s="12" t="s">
        <v>32</v>
      </c>
      <c r="C10" s="11" t="s">
        <v>80</v>
      </c>
      <c r="D10" s="2" t="b">
        <v>1</v>
      </c>
      <c r="E10" s="11">
        <v>5</v>
      </c>
      <c r="F10" s="73">
        <v>2025</v>
      </c>
      <c r="G10" s="13">
        <v>43339309</v>
      </c>
      <c r="H10" s="13">
        <v>256681780</v>
      </c>
      <c r="I10" s="14">
        <v>0</v>
      </c>
      <c r="J10" s="14">
        <v>194685609</v>
      </c>
      <c r="K10" s="14">
        <v>0</v>
      </c>
      <c r="L10" s="14">
        <v>494706698</v>
      </c>
      <c r="M10" s="13">
        <v>148443038</v>
      </c>
      <c r="N10" s="13">
        <v>51820703</v>
      </c>
      <c r="O10" s="13">
        <v>35388939</v>
      </c>
      <c r="P10" s="13">
        <v>235652680</v>
      </c>
      <c r="Q10" s="13">
        <v>250412762</v>
      </c>
      <c r="R10" s="13">
        <v>9186575</v>
      </c>
      <c r="S10" s="13">
        <v>259599337</v>
      </c>
      <c r="T10" s="13">
        <v>242570677</v>
      </c>
      <c r="U10" s="13">
        <v>17028660</v>
      </c>
      <c r="V10" s="15">
        <v>6.5595930239220904E-2</v>
      </c>
      <c r="W10" s="13">
        <v>19288065</v>
      </c>
      <c r="X10" s="13">
        <v>278887402</v>
      </c>
      <c r="Y10" s="13">
        <v>36316725</v>
      </c>
      <c r="Z10" s="27">
        <v>0.13022002693402401</v>
      </c>
      <c r="AA10" s="1">
        <v>2951040</v>
      </c>
      <c r="AB10" s="1">
        <v>5690216</v>
      </c>
      <c r="AC10" s="28">
        <v>8641256</v>
      </c>
      <c r="AD10" s="28">
        <v>226925855</v>
      </c>
      <c r="AE10" s="1">
        <v>94398223</v>
      </c>
      <c r="AF10" s="1">
        <v>132527632</v>
      </c>
    </row>
    <row r="11" spans="1:32" x14ac:dyDescent="0.35">
      <c r="A11" s="11">
        <v>6920105</v>
      </c>
      <c r="B11" s="12" t="s">
        <v>33</v>
      </c>
      <c r="C11" s="11" t="s">
        <v>80</v>
      </c>
      <c r="D11" s="2" t="b">
        <v>1</v>
      </c>
      <c r="E11" s="11">
        <v>3</v>
      </c>
      <c r="F11" s="73">
        <v>2025</v>
      </c>
      <c r="G11" s="13">
        <v>7739287</v>
      </c>
      <c r="H11" s="13">
        <v>51810681</v>
      </c>
      <c r="I11" s="14">
        <v>0</v>
      </c>
      <c r="J11" s="14">
        <v>12513820</v>
      </c>
      <c r="K11" s="14">
        <v>0</v>
      </c>
      <c r="L11" s="14">
        <v>72063788</v>
      </c>
      <c r="M11" s="13">
        <v>16236675</v>
      </c>
      <c r="N11" s="13">
        <v>6984426</v>
      </c>
      <c r="O11" s="13">
        <v>5909693</v>
      </c>
      <c r="P11" s="13">
        <v>29130794</v>
      </c>
      <c r="Q11" s="13">
        <v>41870955</v>
      </c>
      <c r="R11" s="13">
        <v>548134</v>
      </c>
      <c r="S11" s="13">
        <v>42419089</v>
      </c>
      <c r="T11" s="13">
        <v>45073706</v>
      </c>
      <c r="U11" s="13">
        <v>-2654617</v>
      </c>
      <c r="V11" s="15">
        <v>-6.2580716903184799E-2</v>
      </c>
      <c r="W11" s="13">
        <v>1735374</v>
      </c>
      <c r="X11" s="13">
        <v>44154463</v>
      </c>
      <c r="Y11" s="13">
        <v>-919243</v>
      </c>
      <c r="Z11" s="27">
        <v>-2.0818801487858699E-2</v>
      </c>
      <c r="AA11" s="1">
        <v>330695</v>
      </c>
      <c r="AB11" s="1">
        <v>731344</v>
      </c>
      <c r="AC11" s="28">
        <v>1062039</v>
      </c>
      <c r="AD11" s="1">
        <v>45886329</v>
      </c>
      <c r="AE11" s="1">
        <v>30876100</v>
      </c>
      <c r="AF11" s="1">
        <v>15010229</v>
      </c>
    </row>
    <row r="12" spans="1:32" x14ac:dyDescent="0.35">
      <c r="A12" s="11">
        <v>6920165</v>
      </c>
      <c r="B12" s="25" t="s">
        <v>34</v>
      </c>
      <c r="C12" s="11" t="s">
        <v>79</v>
      </c>
      <c r="D12" s="2" t="b">
        <v>1</v>
      </c>
      <c r="E12" s="11">
        <v>3</v>
      </c>
      <c r="F12" s="73">
        <v>2025</v>
      </c>
      <c r="G12" s="13">
        <v>5430381</v>
      </c>
      <c r="H12" s="13">
        <v>35277520</v>
      </c>
      <c r="I12" s="14">
        <v>2716975</v>
      </c>
      <c r="J12" s="14">
        <v>2436433</v>
      </c>
      <c r="K12" s="14">
        <v>980298</v>
      </c>
      <c r="L12" s="14">
        <v>46841607</v>
      </c>
      <c r="M12" s="13">
        <v>7821818</v>
      </c>
      <c r="N12" s="13">
        <v>5654000</v>
      </c>
      <c r="O12" s="13">
        <v>4177000</v>
      </c>
      <c r="P12" s="13">
        <v>17652818</v>
      </c>
      <c r="Q12" s="13">
        <v>27868162</v>
      </c>
      <c r="R12" s="13">
        <v>846203</v>
      </c>
      <c r="S12" s="13">
        <v>28714365</v>
      </c>
      <c r="T12" s="13">
        <v>32635424</v>
      </c>
      <c r="U12" s="13">
        <v>-3921059</v>
      </c>
      <c r="V12" s="15">
        <v>-0.13655391648047899</v>
      </c>
      <c r="W12" s="13">
        <v>1875379</v>
      </c>
      <c r="X12" s="13">
        <v>30589744</v>
      </c>
      <c r="Y12" s="13">
        <v>-2045680</v>
      </c>
      <c r="Z12" s="27">
        <v>-6.6874701533952002E-2</v>
      </c>
      <c r="AA12" s="1">
        <v>1287407</v>
      </c>
      <c r="AB12" s="1">
        <v>33220</v>
      </c>
      <c r="AC12" s="28">
        <v>1320627</v>
      </c>
      <c r="AD12" s="28">
        <v>32279046</v>
      </c>
      <c r="AE12" s="28">
        <v>23469597</v>
      </c>
      <c r="AF12" s="1">
        <v>8809449</v>
      </c>
    </row>
    <row r="13" spans="1:32" x14ac:dyDescent="0.35">
      <c r="A13" s="11">
        <v>6920110</v>
      </c>
      <c r="B13" s="25" t="s">
        <v>35</v>
      </c>
      <c r="C13" s="11" t="s">
        <v>77</v>
      </c>
      <c r="D13" s="2" t="b">
        <v>0</v>
      </c>
      <c r="E13" s="11">
        <v>5</v>
      </c>
      <c r="F13" s="73">
        <v>2025</v>
      </c>
      <c r="G13" s="13">
        <v>553593348</v>
      </c>
      <c r="H13" s="13">
        <v>490132876</v>
      </c>
      <c r="I13" s="14">
        <v>0</v>
      </c>
      <c r="J13" s="14">
        <v>208446603</v>
      </c>
      <c r="K13" s="14">
        <v>0</v>
      </c>
      <c r="L13" s="14">
        <v>1252172827</v>
      </c>
      <c r="M13" s="13">
        <v>459385428</v>
      </c>
      <c r="N13" s="13">
        <v>133226744</v>
      </c>
      <c r="O13" s="13">
        <v>127025835</v>
      </c>
      <c r="P13" s="13">
        <v>719638007</v>
      </c>
      <c r="Q13" s="13">
        <v>516269102</v>
      </c>
      <c r="R13" s="13">
        <v>91222216</v>
      </c>
      <c r="S13" s="13">
        <v>607491318</v>
      </c>
      <c r="T13" s="13">
        <v>636030166</v>
      </c>
      <c r="U13" s="13">
        <v>-28538848</v>
      </c>
      <c r="V13" s="15">
        <v>-4.6978198954277101E-2</v>
      </c>
      <c r="W13" s="13">
        <v>3164306</v>
      </c>
      <c r="X13" s="13">
        <v>610655624</v>
      </c>
      <c r="Y13" s="13">
        <v>-25374542</v>
      </c>
      <c r="Z13" s="27">
        <v>-4.1552948998959803E-2</v>
      </c>
      <c r="AA13" s="1">
        <v>4771178</v>
      </c>
      <c r="AB13" s="1">
        <v>11494540</v>
      </c>
      <c r="AC13" s="28">
        <v>16265718</v>
      </c>
      <c r="AD13" s="28">
        <v>287329774</v>
      </c>
      <c r="AE13" s="1">
        <v>203423084</v>
      </c>
      <c r="AF13" s="1">
        <v>83906690</v>
      </c>
    </row>
    <row r="14" spans="1:32" x14ac:dyDescent="0.35">
      <c r="A14" s="11">
        <v>6920175</v>
      </c>
      <c r="B14" s="25" t="s">
        <v>36</v>
      </c>
      <c r="C14" s="11" t="s">
        <v>79</v>
      </c>
      <c r="D14" s="2" t="b">
        <v>1</v>
      </c>
      <c r="E14" s="11">
        <v>3</v>
      </c>
      <c r="F14" s="73">
        <v>2025</v>
      </c>
      <c r="G14" s="13">
        <v>94735347</v>
      </c>
      <c r="H14" s="13">
        <v>300784178</v>
      </c>
      <c r="I14" s="14">
        <v>0</v>
      </c>
      <c r="J14" s="14">
        <v>33628215</v>
      </c>
      <c r="K14" s="14">
        <v>0</v>
      </c>
      <c r="L14" s="14">
        <v>429147740</v>
      </c>
      <c r="M14" s="13">
        <v>76104327</v>
      </c>
      <c r="N14" s="13">
        <v>76941092</v>
      </c>
      <c r="O14" s="13">
        <v>31670209</v>
      </c>
      <c r="P14" s="13">
        <v>184715628</v>
      </c>
      <c r="Q14" s="13">
        <v>233297188</v>
      </c>
      <c r="R14" s="13">
        <v>14922534</v>
      </c>
      <c r="S14" s="13">
        <v>248219722</v>
      </c>
      <c r="T14" s="13">
        <v>240185009</v>
      </c>
      <c r="U14" s="13">
        <v>8034713</v>
      </c>
      <c r="V14" s="15">
        <v>3.23693578224215E-2</v>
      </c>
      <c r="W14" s="13">
        <v>23407306</v>
      </c>
      <c r="X14" s="13">
        <v>271627028</v>
      </c>
      <c r="Y14" s="13">
        <v>31442019</v>
      </c>
      <c r="Z14" s="27">
        <v>0.11575438288122</v>
      </c>
      <c r="AA14" s="1">
        <v>4413000</v>
      </c>
      <c r="AB14" s="1">
        <v>6721924</v>
      </c>
      <c r="AC14" s="28">
        <v>11134924</v>
      </c>
      <c r="AD14" s="1">
        <v>200467376</v>
      </c>
      <c r="AE14" s="1">
        <v>106370651</v>
      </c>
      <c r="AF14" s="1">
        <v>94096725</v>
      </c>
    </row>
    <row r="15" spans="1:32" x14ac:dyDescent="0.35">
      <c r="A15" s="11">
        <v>6920210</v>
      </c>
      <c r="B15" s="25" t="s">
        <v>37</v>
      </c>
      <c r="C15" s="11" t="s">
        <v>79</v>
      </c>
      <c r="D15" s="2" t="b">
        <v>1</v>
      </c>
      <c r="E15" s="11">
        <v>2</v>
      </c>
      <c r="F15" s="73">
        <v>2025</v>
      </c>
      <c r="G15" s="13">
        <v>45194446.280000001</v>
      </c>
      <c r="H15" s="13">
        <v>174669761.86000001</v>
      </c>
      <c r="I15" s="14">
        <v>0</v>
      </c>
      <c r="J15" s="14">
        <v>42519161.350000001</v>
      </c>
      <c r="K15" s="14">
        <v>1217565.76</v>
      </c>
      <c r="L15" s="14">
        <v>263600935.25</v>
      </c>
      <c r="M15" s="13">
        <v>56972819.030000001</v>
      </c>
      <c r="N15" s="13">
        <v>28134422.940000001</v>
      </c>
      <c r="O15" s="13">
        <v>22640601.470121998</v>
      </c>
      <c r="P15" s="13">
        <v>107747843.44012199</v>
      </c>
      <c r="Q15" s="13">
        <v>148515669</v>
      </c>
      <c r="R15" s="13">
        <v>10433483</v>
      </c>
      <c r="S15" s="13">
        <v>158949152</v>
      </c>
      <c r="T15" s="13">
        <v>162965605</v>
      </c>
      <c r="U15" s="13">
        <v>-4016453</v>
      </c>
      <c r="V15" s="15">
        <v>-2.5268791619599204E-2</v>
      </c>
      <c r="W15" s="13">
        <v>5906371</v>
      </c>
      <c r="X15" s="13">
        <v>164855523</v>
      </c>
      <c r="Y15" s="13">
        <v>1889918</v>
      </c>
      <c r="Z15" s="27">
        <v>1.1464086647555024E-2</v>
      </c>
      <c r="AA15" s="1">
        <v>4721631.2200000398</v>
      </c>
      <c r="AB15" s="1">
        <v>2615791.5898779398</v>
      </c>
      <c r="AC15" s="28">
        <v>7337422.8098779796</v>
      </c>
      <c r="AD15" s="1">
        <v>215881227.5</v>
      </c>
      <c r="AE15" s="1">
        <v>86791422</v>
      </c>
      <c r="AF15" s="1">
        <v>129089805.5</v>
      </c>
    </row>
    <row r="16" spans="1:32" x14ac:dyDescent="0.35">
      <c r="A16" s="11">
        <v>6920075</v>
      </c>
      <c r="B16" s="25" t="s">
        <v>38</v>
      </c>
      <c r="C16" s="11" t="s">
        <v>79</v>
      </c>
      <c r="D16" s="2" t="b">
        <v>1</v>
      </c>
      <c r="E16" s="11">
        <v>3</v>
      </c>
      <c r="F16" s="73">
        <v>2025</v>
      </c>
      <c r="G16" s="13">
        <v>9990049</v>
      </c>
      <c r="H16" s="13">
        <v>47418034</v>
      </c>
      <c r="I16" s="14">
        <v>0</v>
      </c>
      <c r="J16" s="14">
        <v>4384308</v>
      </c>
      <c r="K16" s="14">
        <v>0</v>
      </c>
      <c r="L16" s="14">
        <v>61792391</v>
      </c>
      <c r="M16" s="13">
        <v>8628654</v>
      </c>
      <c r="N16" s="13">
        <v>6931948</v>
      </c>
      <c r="O16" s="13">
        <v>5065970</v>
      </c>
      <c r="P16" s="13">
        <v>20626572</v>
      </c>
      <c r="Q16" s="13">
        <v>39104901</v>
      </c>
      <c r="R16" s="13">
        <v>611654</v>
      </c>
      <c r="S16" s="13">
        <v>39716555</v>
      </c>
      <c r="T16" s="13">
        <v>41962430</v>
      </c>
      <c r="U16" s="13">
        <v>-2245875</v>
      </c>
      <c r="V16" s="15">
        <v>-5.65475782076265E-2</v>
      </c>
      <c r="W16" s="13">
        <v>1966722</v>
      </c>
      <c r="X16" s="13">
        <v>41683277</v>
      </c>
      <c r="Y16" s="13">
        <v>-279153</v>
      </c>
      <c r="Z16" s="27">
        <v>-6.6970022534456703E-3</v>
      </c>
      <c r="AA16" s="1">
        <v>803301</v>
      </c>
      <c r="AB16" s="1">
        <v>1257617</v>
      </c>
      <c r="AC16" s="28">
        <v>2060918</v>
      </c>
      <c r="AD16" s="1">
        <v>33846624</v>
      </c>
      <c r="AE16" s="1">
        <v>25539007</v>
      </c>
      <c r="AF16" s="1">
        <v>8307617</v>
      </c>
    </row>
    <row r="17" spans="1:32" x14ac:dyDescent="0.35">
      <c r="A17" s="11">
        <v>6920004</v>
      </c>
      <c r="B17" s="25" t="s">
        <v>72</v>
      </c>
      <c r="C17" s="11" t="s">
        <v>77</v>
      </c>
      <c r="D17" s="2" t="b">
        <v>0</v>
      </c>
      <c r="E17" s="11">
        <v>3</v>
      </c>
      <c r="F17" s="73">
        <v>2025</v>
      </c>
      <c r="G17" s="13">
        <v>370986372</v>
      </c>
      <c r="H17" s="13">
        <v>554927371</v>
      </c>
      <c r="I17" s="14">
        <v>0</v>
      </c>
      <c r="J17" s="14">
        <v>153327913</v>
      </c>
      <c r="K17" s="14">
        <v>2477536</v>
      </c>
      <c r="L17" s="14">
        <v>1081719192</v>
      </c>
      <c r="M17" s="13">
        <v>363469154</v>
      </c>
      <c r="N17" s="13">
        <v>253258605</v>
      </c>
      <c r="O17" s="13">
        <v>133102986</v>
      </c>
      <c r="P17" s="13">
        <v>749830745</v>
      </c>
      <c r="Q17" s="13">
        <v>316434560</v>
      </c>
      <c r="R17" s="13">
        <v>33540680</v>
      </c>
      <c r="S17" s="13">
        <v>349975240</v>
      </c>
      <c r="T17" s="13">
        <v>350016749</v>
      </c>
      <c r="U17" s="13">
        <v>-41509</v>
      </c>
      <c r="V17" s="15">
        <v>-1.1860553335144501E-4</v>
      </c>
      <c r="W17" s="13">
        <v>5460123</v>
      </c>
      <c r="X17" s="13">
        <v>355435363</v>
      </c>
      <c r="Y17" s="13">
        <v>5418614</v>
      </c>
      <c r="Z17" s="27">
        <v>1.52450053204188E-2</v>
      </c>
      <c r="AA17" s="1">
        <v>6044197</v>
      </c>
      <c r="AB17" s="1">
        <v>9409690</v>
      </c>
      <c r="AC17" s="28">
        <v>15453887</v>
      </c>
      <c r="AD17" s="1">
        <v>208134745</v>
      </c>
      <c r="AE17" s="1">
        <v>163474862</v>
      </c>
      <c r="AF17" s="1">
        <v>44659883</v>
      </c>
    </row>
    <row r="18" spans="1:32" x14ac:dyDescent="0.35">
      <c r="A18" s="11">
        <v>6920045</v>
      </c>
      <c r="B18" s="25" t="s">
        <v>39</v>
      </c>
      <c r="C18" s="11" t="s">
        <v>77</v>
      </c>
      <c r="D18" s="2" t="b">
        <v>0</v>
      </c>
      <c r="E18" s="11">
        <v>5</v>
      </c>
      <c r="F18" s="73">
        <v>2025</v>
      </c>
      <c r="G18" s="13">
        <v>795002330</v>
      </c>
      <c r="H18" s="13">
        <v>0</v>
      </c>
      <c r="I18" s="14">
        <v>0</v>
      </c>
      <c r="J18" s="14">
        <v>0</v>
      </c>
      <c r="K18" s="14">
        <v>0</v>
      </c>
      <c r="L18" s="14">
        <v>795002330</v>
      </c>
      <c r="M18" s="13">
        <v>0</v>
      </c>
      <c r="N18" s="13">
        <v>0</v>
      </c>
      <c r="O18" s="13">
        <v>0</v>
      </c>
      <c r="P18" s="13">
        <v>0</v>
      </c>
      <c r="Q18" s="13">
        <v>770487870</v>
      </c>
      <c r="R18" s="13">
        <v>102912034.515844</v>
      </c>
      <c r="S18" s="13">
        <v>873399904.51584399</v>
      </c>
      <c r="T18" s="13">
        <v>836687439</v>
      </c>
      <c r="U18" s="13">
        <v>36712465.515844002</v>
      </c>
      <c r="V18" s="15">
        <v>4.2033970150471903E-2</v>
      </c>
      <c r="W18" s="13">
        <v>37210319</v>
      </c>
      <c r="X18" s="13">
        <v>910610223.51584399</v>
      </c>
      <c r="Y18" s="13">
        <v>73922784.515844002</v>
      </c>
      <c r="Z18" s="27">
        <v>8.1179392243620904E-2</v>
      </c>
      <c r="AA18" s="1">
        <v>0</v>
      </c>
      <c r="AB18" s="1">
        <v>24514460</v>
      </c>
      <c r="AC18" s="28">
        <v>24514460</v>
      </c>
      <c r="AD18" s="1">
        <v>878214700.88000095</v>
      </c>
      <c r="AE18" s="1">
        <v>545526243.39000404</v>
      </c>
      <c r="AF18" s="1">
        <v>332688457.48999703</v>
      </c>
    </row>
    <row r="19" spans="1:32" x14ac:dyDescent="0.35">
      <c r="A19" s="11">
        <v>6920434</v>
      </c>
      <c r="B19" s="25" t="s">
        <v>113</v>
      </c>
      <c r="C19" s="11" t="s">
        <v>77</v>
      </c>
      <c r="D19" s="2" t="b">
        <v>0</v>
      </c>
      <c r="E19" s="11">
        <v>5</v>
      </c>
      <c r="F19" s="73">
        <v>2025</v>
      </c>
      <c r="G19" s="13">
        <v>270897367</v>
      </c>
      <c r="H19" s="13">
        <v>0</v>
      </c>
      <c r="I19" s="14">
        <v>0</v>
      </c>
      <c r="J19" s="14">
        <v>0</v>
      </c>
      <c r="K19" s="14">
        <v>0</v>
      </c>
      <c r="L19" s="14">
        <v>270897367</v>
      </c>
      <c r="M19" s="13">
        <v>0</v>
      </c>
      <c r="N19" s="13">
        <v>0</v>
      </c>
      <c r="O19" s="13">
        <v>0</v>
      </c>
      <c r="P19" s="13">
        <v>0</v>
      </c>
      <c r="Q19" s="13">
        <v>258445552</v>
      </c>
      <c r="R19" s="13">
        <v>19081046.1341561</v>
      </c>
      <c r="S19" s="13">
        <v>277526598.13415599</v>
      </c>
      <c r="T19" s="13">
        <v>265924690</v>
      </c>
      <c r="U19" s="13">
        <v>11601908.1341561</v>
      </c>
      <c r="V19" s="15">
        <v>4.1804671019488197E-2</v>
      </c>
      <c r="W19" s="13">
        <v>12469351</v>
      </c>
      <c r="X19" s="13">
        <v>289995949.13415599</v>
      </c>
      <c r="Y19" s="13">
        <v>24071259.1341561</v>
      </c>
      <c r="Z19" s="27">
        <v>8.3005501304504098E-2</v>
      </c>
      <c r="AA19" s="1">
        <v>0</v>
      </c>
      <c r="AB19" s="1">
        <v>12451815</v>
      </c>
      <c r="AC19" s="28">
        <v>12451815</v>
      </c>
      <c r="AD19" s="1">
        <v>446641941.26900202</v>
      </c>
      <c r="AE19" s="1">
        <v>203325887.800001</v>
      </c>
      <c r="AF19" s="1">
        <v>243316053.469001</v>
      </c>
    </row>
    <row r="20" spans="1:32" x14ac:dyDescent="0.35">
      <c r="A20" s="11">
        <v>6920231</v>
      </c>
      <c r="B20" s="25" t="s">
        <v>40</v>
      </c>
      <c r="C20" s="11" t="s">
        <v>79</v>
      </c>
      <c r="D20" s="2" t="b">
        <v>1</v>
      </c>
      <c r="E20" s="11">
        <v>3</v>
      </c>
      <c r="F20" s="73">
        <v>2025</v>
      </c>
      <c r="G20" s="13">
        <v>4813005</v>
      </c>
      <c r="H20" s="13">
        <v>51868462</v>
      </c>
      <c r="I20" s="14">
        <v>0</v>
      </c>
      <c r="J20" s="14">
        <v>978090</v>
      </c>
      <c r="K20" s="14">
        <v>0</v>
      </c>
      <c r="L20" s="14">
        <v>57659557</v>
      </c>
      <c r="M20" s="13">
        <v>7151719.6299999999</v>
      </c>
      <c r="N20" s="13">
        <v>6459490</v>
      </c>
      <c r="O20" s="13">
        <v>3823408</v>
      </c>
      <c r="P20" s="13">
        <v>17434617.629999999</v>
      </c>
      <c r="Q20" s="13">
        <v>37584479</v>
      </c>
      <c r="R20" s="13">
        <v>2487889</v>
      </c>
      <c r="S20" s="13">
        <v>40072368</v>
      </c>
      <c r="T20" s="13">
        <v>40573525</v>
      </c>
      <c r="U20" s="13">
        <v>-501157</v>
      </c>
      <c r="V20" s="15">
        <v>-1.2506298604564601E-2</v>
      </c>
      <c r="W20" s="13">
        <v>1179882</v>
      </c>
      <c r="X20" s="13">
        <v>41252250</v>
      </c>
      <c r="Y20" s="13">
        <v>678725</v>
      </c>
      <c r="Z20" s="27">
        <v>1.6453041955287299E-2</v>
      </c>
      <c r="AA20" s="1">
        <v>2149202</v>
      </c>
      <c r="AB20" s="1">
        <v>491258</v>
      </c>
      <c r="AC20" s="28">
        <v>2640460</v>
      </c>
      <c r="AD20" s="1">
        <v>55964184</v>
      </c>
      <c r="AE20" s="1">
        <v>32482677</v>
      </c>
      <c r="AF20" s="1">
        <v>23481507</v>
      </c>
    </row>
    <row r="21" spans="1:32" x14ac:dyDescent="0.35">
      <c r="A21" s="11">
        <v>6920003</v>
      </c>
      <c r="B21" s="25" t="s">
        <v>41</v>
      </c>
      <c r="C21" s="11" t="s">
        <v>77</v>
      </c>
      <c r="D21" s="2" t="b">
        <v>0</v>
      </c>
      <c r="E21" s="11">
        <v>1</v>
      </c>
      <c r="F21" s="73">
        <v>2025</v>
      </c>
      <c r="G21" s="13">
        <v>1555031000</v>
      </c>
      <c r="H21" s="13">
        <v>818277000</v>
      </c>
      <c r="I21" s="14">
        <v>0</v>
      </c>
      <c r="J21" s="14">
        <v>391157000</v>
      </c>
      <c r="K21" s="14">
        <v>0</v>
      </c>
      <c r="L21" s="14">
        <v>2764465000</v>
      </c>
      <c r="M21" s="13">
        <v>475553000</v>
      </c>
      <c r="N21" s="13">
        <v>584108000</v>
      </c>
      <c r="O21" s="13">
        <v>530677000</v>
      </c>
      <c r="P21" s="13">
        <v>1590338000</v>
      </c>
      <c r="Q21" s="13">
        <v>1096844000</v>
      </c>
      <c r="R21" s="13">
        <v>53864000</v>
      </c>
      <c r="S21" s="13">
        <v>1150708000</v>
      </c>
      <c r="T21" s="13">
        <v>1321042000</v>
      </c>
      <c r="U21" s="13">
        <v>-170334000</v>
      </c>
      <c r="V21" s="15">
        <v>-0.14802538958623734</v>
      </c>
      <c r="W21" s="13">
        <v>-351000</v>
      </c>
      <c r="X21" s="13">
        <v>1150357000</v>
      </c>
      <c r="Y21" s="13">
        <v>-170685000</v>
      </c>
      <c r="Z21" s="27">
        <v>-0.14837567815904107</v>
      </c>
      <c r="AA21" s="1">
        <v>24365000</v>
      </c>
      <c r="AB21" s="1">
        <v>52918000</v>
      </c>
      <c r="AC21" s="28">
        <v>77283000</v>
      </c>
      <c r="AD21" s="1">
        <v>954169000</v>
      </c>
      <c r="AE21" s="1">
        <v>498095000</v>
      </c>
      <c r="AF21" s="1">
        <v>456074000</v>
      </c>
    </row>
    <row r="22" spans="1:32" x14ac:dyDescent="0.35">
      <c r="A22" s="11">
        <v>6920418</v>
      </c>
      <c r="B22" s="25" t="s">
        <v>42</v>
      </c>
      <c r="C22" s="11" t="s">
        <v>77</v>
      </c>
      <c r="D22" s="2" t="b">
        <v>0</v>
      </c>
      <c r="E22" s="11">
        <v>1</v>
      </c>
      <c r="F22" s="73">
        <v>2025</v>
      </c>
      <c r="G22" s="13">
        <v>485442000</v>
      </c>
      <c r="H22" s="13">
        <v>690631000</v>
      </c>
      <c r="I22" s="14">
        <v>0</v>
      </c>
      <c r="J22" s="14">
        <v>13830000</v>
      </c>
      <c r="K22" s="14">
        <v>0</v>
      </c>
      <c r="L22" s="14">
        <v>1189903000</v>
      </c>
      <c r="M22" s="13">
        <v>392885000</v>
      </c>
      <c r="N22" s="13">
        <v>144804000</v>
      </c>
      <c r="O22" s="13">
        <v>148823000</v>
      </c>
      <c r="P22" s="13">
        <v>686512000</v>
      </c>
      <c r="Q22" s="13">
        <v>471480000</v>
      </c>
      <c r="R22" s="13">
        <v>45336000</v>
      </c>
      <c r="S22" s="13">
        <v>516816000</v>
      </c>
      <c r="T22" s="13">
        <v>504649000</v>
      </c>
      <c r="U22" s="13">
        <v>12167000</v>
      </c>
      <c r="V22" s="15">
        <v>2.3542227794805113E-2</v>
      </c>
      <c r="W22" s="13">
        <v>-602000</v>
      </c>
      <c r="X22" s="13">
        <v>516214000</v>
      </c>
      <c r="Y22" s="13">
        <v>11565000</v>
      </c>
      <c r="Z22" s="27">
        <v>2.2403499323923798E-2</v>
      </c>
      <c r="AA22" s="1">
        <v>10014000</v>
      </c>
      <c r="AB22" s="1">
        <v>21897000</v>
      </c>
      <c r="AC22" s="28">
        <v>31911000</v>
      </c>
      <c r="AD22" s="1">
        <v>366424000</v>
      </c>
      <c r="AE22" s="1">
        <v>-304537000</v>
      </c>
      <c r="AF22" s="1">
        <v>61887000</v>
      </c>
    </row>
    <row r="23" spans="1:32" x14ac:dyDescent="0.35">
      <c r="A23" s="11">
        <v>6920805</v>
      </c>
      <c r="B23" s="25" t="s">
        <v>43</v>
      </c>
      <c r="C23" s="11" t="s">
        <v>77</v>
      </c>
      <c r="D23" s="2" t="b">
        <v>0</v>
      </c>
      <c r="E23" s="11">
        <v>1</v>
      </c>
      <c r="F23" s="73">
        <v>2025</v>
      </c>
      <c r="G23" s="13">
        <v>303574000</v>
      </c>
      <c r="H23" s="13">
        <v>496667000</v>
      </c>
      <c r="I23" s="14">
        <v>0</v>
      </c>
      <c r="J23" s="14">
        <v>29426000</v>
      </c>
      <c r="K23" s="14">
        <v>0</v>
      </c>
      <c r="L23" s="14">
        <v>829667000</v>
      </c>
      <c r="M23" s="13">
        <v>316844000</v>
      </c>
      <c r="N23" s="13">
        <v>71320000</v>
      </c>
      <c r="O23" s="13">
        <v>116788000</v>
      </c>
      <c r="P23" s="13">
        <v>504952000</v>
      </c>
      <c r="Q23" s="13">
        <v>304269000</v>
      </c>
      <c r="R23" s="13">
        <v>8238000</v>
      </c>
      <c r="S23" s="13">
        <v>312507000</v>
      </c>
      <c r="T23" s="13">
        <v>293481000</v>
      </c>
      <c r="U23" s="13">
        <v>19026000</v>
      </c>
      <c r="V23" s="15">
        <v>6.0881836246868069E-2</v>
      </c>
      <c r="W23" s="13">
        <v>-3000</v>
      </c>
      <c r="X23" s="13">
        <v>312504000</v>
      </c>
      <c r="Y23" s="13">
        <v>19023000</v>
      </c>
      <c r="Z23" s="27">
        <v>6.0872820827893401E-2</v>
      </c>
      <c r="AA23" s="1">
        <v>3305000</v>
      </c>
      <c r="AB23" s="1">
        <v>17141000</v>
      </c>
      <c r="AC23" s="28">
        <v>20446000</v>
      </c>
      <c r="AD23" s="1">
        <v>190807000</v>
      </c>
      <c r="AE23" s="1">
        <v>-157065000</v>
      </c>
      <c r="AF23" s="1">
        <v>33742000</v>
      </c>
    </row>
    <row r="24" spans="1:32" x14ac:dyDescent="0.35">
      <c r="A24" s="11">
        <v>6920173</v>
      </c>
      <c r="B24" s="25" t="s">
        <v>114</v>
      </c>
      <c r="C24" s="11" t="s">
        <v>77</v>
      </c>
      <c r="D24" s="2" t="b">
        <v>0</v>
      </c>
      <c r="E24" s="11">
        <v>1</v>
      </c>
      <c r="F24" s="73">
        <v>2025</v>
      </c>
      <c r="G24" s="13">
        <v>237261000</v>
      </c>
      <c r="H24" s="13">
        <v>443300000</v>
      </c>
      <c r="I24" s="14">
        <v>0</v>
      </c>
      <c r="J24" s="14">
        <v>6852000</v>
      </c>
      <c r="K24" s="14">
        <v>0</v>
      </c>
      <c r="L24" s="14">
        <v>687413000</v>
      </c>
      <c r="M24" s="13">
        <v>215788000</v>
      </c>
      <c r="N24" s="13">
        <v>153147000</v>
      </c>
      <c r="O24" s="13">
        <v>79772000</v>
      </c>
      <c r="P24" s="13">
        <v>448707000</v>
      </c>
      <c r="Q24" s="13">
        <v>215974000</v>
      </c>
      <c r="R24" s="13">
        <v>6583000</v>
      </c>
      <c r="S24" s="13">
        <v>222557000</v>
      </c>
      <c r="T24" s="13">
        <v>229335000</v>
      </c>
      <c r="U24" s="13">
        <v>-6778000</v>
      </c>
      <c r="V24" s="15">
        <v>-3.0455119362680121E-2</v>
      </c>
      <c r="W24" s="13">
        <v>0</v>
      </c>
      <c r="X24" s="13">
        <v>222557000</v>
      </c>
      <c r="Y24" s="13">
        <v>-6778000</v>
      </c>
      <c r="Z24" s="27">
        <v>-3.0455119362680121E-2</v>
      </c>
      <c r="AA24" s="1">
        <v>1887000</v>
      </c>
      <c r="AB24" s="1">
        <v>20845000</v>
      </c>
      <c r="AC24" s="28">
        <v>22732000</v>
      </c>
      <c r="AD24" s="1">
        <v>131669000</v>
      </c>
      <c r="AE24" s="1">
        <v>-97418000</v>
      </c>
      <c r="AF24" s="1">
        <v>34251000</v>
      </c>
    </row>
    <row r="25" spans="1:32" x14ac:dyDescent="0.35">
      <c r="A25" s="11">
        <v>6920740</v>
      </c>
      <c r="B25" s="25" t="s">
        <v>44</v>
      </c>
      <c r="C25" s="11" t="s">
        <v>80</v>
      </c>
      <c r="D25" s="2" t="b">
        <v>0</v>
      </c>
      <c r="E25" s="11">
        <v>1</v>
      </c>
      <c r="F25" s="73">
        <v>2025</v>
      </c>
      <c r="G25" s="13">
        <v>58261000</v>
      </c>
      <c r="H25" s="13">
        <v>201008000</v>
      </c>
      <c r="I25" s="14">
        <v>0</v>
      </c>
      <c r="J25" s="14">
        <v>51381000</v>
      </c>
      <c r="K25" s="14">
        <v>0</v>
      </c>
      <c r="L25" s="14">
        <v>310650000</v>
      </c>
      <c r="M25" s="13">
        <v>51504000</v>
      </c>
      <c r="N25" s="13">
        <v>52868000</v>
      </c>
      <c r="O25" s="13">
        <v>53482000</v>
      </c>
      <c r="P25" s="13">
        <v>157854000</v>
      </c>
      <c r="Q25" s="13">
        <v>139008000</v>
      </c>
      <c r="R25" s="13">
        <v>6662000</v>
      </c>
      <c r="S25" s="13">
        <v>145670000</v>
      </c>
      <c r="T25" s="13">
        <v>152159000</v>
      </c>
      <c r="U25" s="13">
        <v>-6489000</v>
      </c>
      <c r="V25" s="15">
        <v>-4.4545891398366171E-2</v>
      </c>
      <c r="W25" s="13">
        <v>4000</v>
      </c>
      <c r="X25" s="13">
        <v>145674000</v>
      </c>
      <c r="Y25" s="13">
        <v>-6485000</v>
      </c>
      <c r="Z25" s="27">
        <v>-4.4517209659925588E-2</v>
      </c>
      <c r="AA25" s="1">
        <v>1332000</v>
      </c>
      <c r="AB25" s="1">
        <v>12456000</v>
      </c>
      <c r="AC25" s="28">
        <v>13788000</v>
      </c>
      <c r="AD25" s="1">
        <v>73054000</v>
      </c>
      <c r="AE25" s="1">
        <v>-20861000</v>
      </c>
      <c r="AF25" s="1">
        <v>52193000</v>
      </c>
    </row>
    <row r="26" spans="1:32" x14ac:dyDescent="0.35">
      <c r="A26" s="11">
        <v>6920614</v>
      </c>
      <c r="B26" s="25" t="s">
        <v>45</v>
      </c>
      <c r="C26" s="11" t="s">
        <v>80</v>
      </c>
      <c r="D26" s="2" t="b">
        <v>1</v>
      </c>
      <c r="E26" s="11">
        <v>3</v>
      </c>
      <c r="F26" s="73">
        <v>2025</v>
      </c>
      <c r="G26" s="13">
        <v>17771667.309999999</v>
      </c>
      <c r="H26" s="13">
        <v>48903453.130000003</v>
      </c>
      <c r="I26" s="14">
        <v>351256.42</v>
      </c>
      <c r="J26" s="14">
        <v>4819535.1500000004</v>
      </c>
      <c r="K26" s="14">
        <v>0</v>
      </c>
      <c r="L26" s="14">
        <v>71845912.010000005</v>
      </c>
      <c r="M26" s="13">
        <v>18798163.089999899</v>
      </c>
      <c r="N26" s="13">
        <v>7343222.8300000597</v>
      </c>
      <c r="O26" s="13">
        <v>7461881.9199999999</v>
      </c>
      <c r="P26" s="13">
        <v>33603267.840000004</v>
      </c>
      <c r="Q26" s="13">
        <v>37154648.640000001</v>
      </c>
      <c r="R26" s="13">
        <v>6165047</v>
      </c>
      <c r="S26" s="13">
        <v>43319695.640000001</v>
      </c>
      <c r="T26" s="13">
        <v>44078736</v>
      </c>
      <c r="U26" s="13">
        <v>-759040.35999999195</v>
      </c>
      <c r="V26" s="15">
        <v>-1.7521830400376099E-2</v>
      </c>
      <c r="W26" s="13">
        <v>3036955</v>
      </c>
      <c r="X26" s="13">
        <v>46356650.640000001</v>
      </c>
      <c r="Y26" s="13">
        <v>2277914.6400000099</v>
      </c>
      <c r="Z26" s="27">
        <v>4.9138896114173797E-2</v>
      </c>
      <c r="AA26" s="1">
        <v>629668.5</v>
      </c>
      <c r="AB26" s="1">
        <v>458327.03</v>
      </c>
      <c r="AC26" s="28">
        <v>1087995.53</v>
      </c>
      <c r="AD26" s="1">
        <v>17966868</v>
      </c>
      <c r="AE26" s="1">
        <v>14377809</v>
      </c>
      <c r="AF26" s="1">
        <v>3589059</v>
      </c>
    </row>
    <row r="27" spans="1:32" x14ac:dyDescent="0.35">
      <c r="A27" s="11">
        <v>6920741</v>
      </c>
      <c r="B27" s="25" t="s">
        <v>46</v>
      </c>
      <c r="C27" s="11" t="s">
        <v>77</v>
      </c>
      <c r="D27" s="2" t="b">
        <v>0</v>
      </c>
      <c r="E27" s="11">
        <v>5</v>
      </c>
      <c r="F27" s="73">
        <v>2025</v>
      </c>
      <c r="G27" s="13">
        <v>507655163</v>
      </c>
      <c r="H27" s="13">
        <v>727907916</v>
      </c>
      <c r="I27" s="14">
        <v>0</v>
      </c>
      <c r="J27" s="14">
        <v>0</v>
      </c>
      <c r="K27" s="14">
        <v>0</v>
      </c>
      <c r="L27" s="14">
        <v>1235563079</v>
      </c>
      <c r="M27" s="13">
        <v>189024417</v>
      </c>
      <c r="N27" s="13">
        <v>218768055</v>
      </c>
      <c r="O27" s="13">
        <v>571790347</v>
      </c>
      <c r="P27" s="13">
        <v>979582819</v>
      </c>
      <c r="Q27" s="13">
        <v>238602463</v>
      </c>
      <c r="R27" s="13">
        <v>22652082</v>
      </c>
      <c r="S27" s="13">
        <v>261254545</v>
      </c>
      <c r="T27" s="13">
        <v>270895490</v>
      </c>
      <c r="U27" s="13">
        <v>-9640945</v>
      </c>
      <c r="V27" s="15">
        <v>-3.6902496758477399E-2</v>
      </c>
      <c r="W27" s="13">
        <v>-67409</v>
      </c>
      <c r="X27" s="13">
        <v>261187136</v>
      </c>
      <c r="Y27" s="13">
        <v>-9708354</v>
      </c>
      <c r="Z27" s="27">
        <v>-3.7170107795814297E-2</v>
      </c>
      <c r="AA27" s="1">
        <v>11307081</v>
      </c>
      <c r="AB27" s="1">
        <v>6070716</v>
      </c>
      <c r="AC27" s="28">
        <v>17377797</v>
      </c>
      <c r="AD27" s="1">
        <v>151851327</v>
      </c>
      <c r="AE27" s="1">
        <v>6111772</v>
      </c>
      <c r="AF27" s="1">
        <v>145739555</v>
      </c>
    </row>
    <row r="28" spans="1:32" x14ac:dyDescent="0.35">
      <c r="A28" s="11">
        <v>6920620</v>
      </c>
      <c r="B28" s="25" t="s">
        <v>47</v>
      </c>
      <c r="C28" s="11" t="s">
        <v>77</v>
      </c>
      <c r="D28" s="2" t="b">
        <v>0</v>
      </c>
      <c r="E28" s="11">
        <v>3</v>
      </c>
      <c r="F28" s="73">
        <v>2025</v>
      </c>
      <c r="G28" s="13">
        <v>315412839.36000001</v>
      </c>
      <c r="H28" s="13">
        <v>680283331.27999997</v>
      </c>
      <c r="I28" s="14">
        <v>0</v>
      </c>
      <c r="J28" s="14">
        <v>0</v>
      </c>
      <c r="K28" s="14">
        <v>130727864.63</v>
      </c>
      <c r="L28" s="14">
        <v>1126424035.27</v>
      </c>
      <c r="M28" s="13">
        <v>420921964.63</v>
      </c>
      <c r="N28" s="13">
        <v>189140370.22999999</v>
      </c>
      <c r="O28" s="13">
        <v>147400362.38999999</v>
      </c>
      <c r="P28" s="13">
        <v>757462697.25</v>
      </c>
      <c r="Q28" s="13">
        <v>343830611.70999998</v>
      </c>
      <c r="R28" s="13">
        <v>43226255.210000001</v>
      </c>
      <c r="S28" s="13">
        <v>387056866.92000002</v>
      </c>
      <c r="T28" s="13">
        <v>382957955.07999998</v>
      </c>
      <c r="U28" s="13">
        <v>4098911.8400000301</v>
      </c>
      <c r="V28" s="15">
        <v>1.0589947344474399E-2</v>
      </c>
      <c r="W28" s="13">
        <v>28821484.59</v>
      </c>
      <c r="X28" s="13">
        <v>415878351.50999999</v>
      </c>
      <c r="Y28" s="13">
        <v>32920396.43</v>
      </c>
      <c r="Z28" s="27">
        <v>7.9158716269963E-2</v>
      </c>
      <c r="AA28" s="1">
        <v>1426409.75</v>
      </c>
      <c r="AB28" s="1">
        <v>23704316.559999999</v>
      </c>
      <c r="AC28" s="28">
        <v>25130726.309999999</v>
      </c>
      <c r="AD28" s="1">
        <v>198278224.97</v>
      </c>
      <c r="AE28" s="1">
        <v>149394257.78</v>
      </c>
      <c r="AF28" s="1">
        <v>48883967.189999998</v>
      </c>
    </row>
    <row r="29" spans="1:32" x14ac:dyDescent="0.35">
      <c r="A29" s="11">
        <v>6920570</v>
      </c>
      <c r="B29" s="25" t="s">
        <v>48</v>
      </c>
      <c r="C29" s="11" t="s">
        <v>77</v>
      </c>
      <c r="D29" s="2" t="b">
        <v>0</v>
      </c>
      <c r="E29" s="11">
        <v>3</v>
      </c>
      <c r="F29" s="73">
        <v>2025</v>
      </c>
      <c r="G29" s="13">
        <v>3635494672.8899999</v>
      </c>
      <c r="H29" s="13">
        <v>5357136021.79</v>
      </c>
      <c r="I29" s="14">
        <v>0</v>
      </c>
      <c r="J29" s="14">
        <v>0</v>
      </c>
      <c r="K29" s="14">
        <v>0</v>
      </c>
      <c r="L29" s="14">
        <v>8992630694.6800003</v>
      </c>
      <c r="M29" s="13">
        <v>2302712064.73</v>
      </c>
      <c r="N29" s="13">
        <v>1485859936.4000001</v>
      </c>
      <c r="O29" s="13">
        <v>1933443593.54</v>
      </c>
      <c r="P29" s="13">
        <v>5722015594.6700001</v>
      </c>
      <c r="Q29" s="13">
        <v>3174340410.5100002</v>
      </c>
      <c r="R29" s="13">
        <v>339457554.32999998</v>
      </c>
      <c r="S29" s="13">
        <v>3513797964.8400002</v>
      </c>
      <c r="T29" s="13">
        <v>3708371978.3299999</v>
      </c>
      <c r="U29" s="13">
        <v>-194574013.49000001</v>
      </c>
      <c r="V29" s="15">
        <v>-5.5374274627329002E-2</v>
      </c>
      <c r="W29" s="13">
        <v>140500798.49000001</v>
      </c>
      <c r="X29" s="13">
        <v>3654298763.3299999</v>
      </c>
      <c r="Y29" s="13">
        <v>-54073214.999999799</v>
      </c>
      <c r="Z29" s="27">
        <v>-1.4797152204032001E-2</v>
      </c>
      <c r="AA29" s="1">
        <v>11510660.390000001</v>
      </c>
      <c r="AB29" s="1">
        <v>84764029.109999999</v>
      </c>
      <c r="AC29" s="28">
        <v>96274689.5</v>
      </c>
      <c r="AD29" s="1">
        <v>3064730669.6700001</v>
      </c>
      <c r="AE29" s="1">
        <v>1456328142.53</v>
      </c>
      <c r="AF29" s="1">
        <v>1608402527.1400001</v>
      </c>
    </row>
    <row r="30" spans="1:32" x14ac:dyDescent="0.35">
      <c r="A30" s="11">
        <v>6920125</v>
      </c>
      <c r="B30" s="25" t="s">
        <v>112</v>
      </c>
      <c r="C30" s="11" t="s">
        <v>80</v>
      </c>
      <c r="D30" s="2" t="b">
        <v>1</v>
      </c>
      <c r="E30" s="11">
        <v>3</v>
      </c>
      <c r="F30" s="73">
        <v>2025</v>
      </c>
      <c r="G30" s="13">
        <v>9310104.6500000004</v>
      </c>
      <c r="H30" s="13">
        <v>72878713.769999996</v>
      </c>
      <c r="I30" s="14">
        <v>0</v>
      </c>
      <c r="J30" s="14">
        <v>20812038.59</v>
      </c>
      <c r="K30" s="14">
        <v>0</v>
      </c>
      <c r="L30" s="14">
        <v>103000857.01000001</v>
      </c>
      <c r="M30" s="13">
        <v>26953921</v>
      </c>
      <c r="N30" s="13">
        <v>11138350.57</v>
      </c>
      <c r="O30" s="13">
        <v>5207884.0599999996</v>
      </c>
      <c r="P30" s="13">
        <v>43300155.630000003</v>
      </c>
      <c r="Q30" s="13">
        <v>55003067.82</v>
      </c>
      <c r="R30" s="13">
        <v>1871841.2598579801</v>
      </c>
      <c r="S30" s="13">
        <v>56874909.079857998</v>
      </c>
      <c r="T30" s="13">
        <v>58263022</v>
      </c>
      <c r="U30" s="13">
        <v>-1388112.9201420001</v>
      </c>
      <c r="V30" s="15">
        <v>-2.4406420029488798E-2</v>
      </c>
      <c r="W30" s="13">
        <v>-82766</v>
      </c>
      <c r="X30" s="13">
        <v>56792143.079857998</v>
      </c>
      <c r="Y30" s="13">
        <v>-1470878.9201420001</v>
      </c>
      <c r="Z30" s="27">
        <v>-2.5899338189681199E-2</v>
      </c>
      <c r="AA30" s="1">
        <v>550702.02</v>
      </c>
      <c r="AB30" s="1">
        <v>4146931.54</v>
      </c>
      <c r="AC30" s="28">
        <v>4697633.5599999996</v>
      </c>
      <c r="AD30" s="1">
        <v>13591173.35</v>
      </c>
      <c r="AE30" s="1">
        <v>10757824.380000001</v>
      </c>
      <c r="AF30" s="1">
        <v>2833348.97</v>
      </c>
    </row>
    <row r="31" spans="1:32" x14ac:dyDescent="0.35">
      <c r="A31" s="11">
        <v>6920163</v>
      </c>
      <c r="B31" s="25" t="s">
        <v>49</v>
      </c>
      <c r="C31" s="11" t="s">
        <v>80</v>
      </c>
      <c r="D31" s="2" t="b">
        <v>1</v>
      </c>
      <c r="E31" s="11">
        <v>3</v>
      </c>
      <c r="F31" s="73">
        <v>2025</v>
      </c>
      <c r="G31" s="13">
        <v>29680295.100000001</v>
      </c>
      <c r="H31" s="13">
        <v>141410380.47</v>
      </c>
      <c r="I31" s="14">
        <v>0</v>
      </c>
      <c r="J31" s="14">
        <v>31533069.390000001</v>
      </c>
      <c r="K31" s="14">
        <v>0</v>
      </c>
      <c r="L31" s="14">
        <v>202623744.96000001</v>
      </c>
      <c r="M31" s="13">
        <v>65390646.329999998</v>
      </c>
      <c r="N31" s="13">
        <v>10354877.380000001</v>
      </c>
      <c r="O31" s="13">
        <v>10313826.99</v>
      </c>
      <c r="P31" s="13">
        <v>86059350.700000003</v>
      </c>
      <c r="Q31" s="13">
        <v>110054462.2</v>
      </c>
      <c r="R31" s="13">
        <v>3768649.86951491</v>
      </c>
      <c r="S31" s="13">
        <v>113823112.069515</v>
      </c>
      <c r="T31" s="13">
        <v>133953359.62991799</v>
      </c>
      <c r="U31" s="13">
        <v>-20130247.560402699</v>
      </c>
      <c r="V31" s="15">
        <v>-0.17685553658125799</v>
      </c>
      <c r="W31" s="13">
        <v>-245208.13</v>
      </c>
      <c r="X31" s="13">
        <v>113577903.93951499</v>
      </c>
      <c r="Y31" s="13">
        <v>-20375455.690402701</v>
      </c>
      <c r="Z31" s="27">
        <v>-0.17939629966453299</v>
      </c>
      <c r="AA31" s="1">
        <v>420047.11</v>
      </c>
      <c r="AB31" s="1">
        <v>6089884.9500000002</v>
      </c>
      <c r="AC31" s="28">
        <v>6509932.0599999996</v>
      </c>
      <c r="AD31" s="1">
        <v>43917538.100000001</v>
      </c>
      <c r="AE31" s="1">
        <v>31834702.780000001</v>
      </c>
      <c r="AF31" s="1">
        <v>12082835.32</v>
      </c>
    </row>
    <row r="32" spans="1:32" x14ac:dyDescent="0.35">
      <c r="A32" s="11">
        <v>6920051</v>
      </c>
      <c r="B32" s="25" t="s">
        <v>115</v>
      </c>
      <c r="C32" s="11" t="s">
        <v>77</v>
      </c>
      <c r="D32" s="2" t="b">
        <v>0</v>
      </c>
      <c r="E32" s="11">
        <v>3</v>
      </c>
      <c r="F32" s="73">
        <v>2025</v>
      </c>
      <c r="G32" s="13">
        <v>2004852372.4000001</v>
      </c>
      <c r="H32" s="13">
        <v>1475162571.6700001</v>
      </c>
      <c r="I32" s="14">
        <v>0</v>
      </c>
      <c r="J32" s="14">
        <v>82237480.519999996</v>
      </c>
      <c r="K32" s="14">
        <v>0</v>
      </c>
      <c r="L32" s="14">
        <v>3562252424.5900002</v>
      </c>
      <c r="M32" s="13">
        <v>1472974475.5599999</v>
      </c>
      <c r="N32" s="13">
        <v>523611845.06999999</v>
      </c>
      <c r="O32" s="13">
        <v>491752350.23000002</v>
      </c>
      <c r="P32" s="13">
        <v>2488338670.8600001</v>
      </c>
      <c r="Q32" s="13">
        <v>996404960.54999995</v>
      </c>
      <c r="R32" s="13">
        <v>21301327.380627099</v>
      </c>
      <c r="S32" s="13">
        <v>1017706287.93063</v>
      </c>
      <c r="T32" s="13">
        <v>1016467693.2737401</v>
      </c>
      <c r="U32" s="13">
        <v>1238595.05688336</v>
      </c>
      <c r="V32" s="15">
        <v>1.2170456953763001E-3</v>
      </c>
      <c r="W32" s="13">
        <v>-1544157.12</v>
      </c>
      <c r="X32" s="13">
        <v>1016162130.81063</v>
      </c>
      <c r="Y32" s="13">
        <v>-305562.06311664102</v>
      </c>
      <c r="Z32" s="27">
        <v>-3.0070207681611198E-4</v>
      </c>
      <c r="AA32" s="1">
        <v>14532421.23</v>
      </c>
      <c r="AB32" s="1">
        <v>62976371.950000003</v>
      </c>
      <c r="AC32" s="28">
        <v>77508793.180000007</v>
      </c>
      <c r="AD32" s="1">
        <v>984208945.96998894</v>
      </c>
      <c r="AE32" s="1">
        <v>646051425.98999405</v>
      </c>
      <c r="AF32" s="1">
        <v>338157519.97999603</v>
      </c>
    </row>
    <row r="33" spans="1:32" x14ac:dyDescent="0.35">
      <c r="A33" s="11">
        <v>6920172</v>
      </c>
      <c r="B33" s="25" t="s">
        <v>50</v>
      </c>
      <c r="C33" s="11" t="s">
        <v>79</v>
      </c>
      <c r="D33" s="2" t="b">
        <v>1</v>
      </c>
      <c r="E33" s="11">
        <v>3</v>
      </c>
      <c r="F33" s="73">
        <v>2025</v>
      </c>
      <c r="G33" s="13">
        <v>2364322</v>
      </c>
      <c r="H33" s="13">
        <v>7027750</v>
      </c>
      <c r="I33" s="14">
        <v>0</v>
      </c>
      <c r="J33" s="14">
        <v>3055785</v>
      </c>
      <c r="K33" s="14">
        <v>1123016</v>
      </c>
      <c r="L33" s="14">
        <v>13570873</v>
      </c>
      <c r="M33" s="13">
        <v>-1960315</v>
      </c>
      <c r="N33" s="13">
        <v>-1936804</v>
      </c>
      <c r="O33" s="13">
        <v>2361591</v>
      </c>
      <c r="P33" s="13">
        <v>-1535528</v>
      </c>
      <c r="Q33" s="13">
        <v>14465347</v>
      </c>
      <c r="R33" s="13">
        <v>4282616</v>
      </c>
      <c r="S33" s="13">
        <v>18747963</v>
      </c>
      <c r="T33" s="13">
        <v>22107651</v>
      </c>
      <c r="U33" s="13">
        <v>-3359688</v>
      </c>
      <c r="V33" s="15">
        <v>-0.17920282859529901</v>
      </c>
      <c r="W33" s="13">
        <v>1784211</v>
      </c>
      <c r="X33" s="13">
        <v>20532174</v>
      </c>
      <c r="Y33" s="13">
        <v>-1575477</v>
      </c>
      <c r="Z33" s="27">
        <v>-7.6732108348585001E-2</v>
      </c>
      <c r="AA33" s="1">
        <v>212555</v>
      </c>
      <c r="AB33" s="1">
        <v>428499</v>
      </c>
      <c r="AC33" s="28">
        <v>641054</v>
      </c>
      <c r="AD33" s="1">
        <v>14215863</v>
      </c>
      <c r="AE33" s="1">
        <v>11404299</v>
      </c>
      <c r="AF33" s="1">
        <v>2811564</v>
      </c>
    </row>
    <row r="34" spans="1:32" x14ac:dyDescent="0.35">
      <c r="A34" s="11">
        <v>6920190</v>
      </c>
      <c r="B34" s="25" t="s">
        <v>51</v>
      </c>
      <c r="C34" s="11" t="s">
        <v>80</v>
      </c>
      <c r="D34" s="2" t="b">
        <v>1</v>
      </c>
      <c r="E34" s="11">
        <v>5</v>
      </c>
      <c r="F34" s="73">
        <v>2025</v>
      </c>
      <c r="G34" s="13">
        <v>37113246.079999998</v>
      </c>
      <c r="H34" s="13">
        <v>185242349.91</v>
      </c>
      <c r="I34" s="14">
        <v>0</v>
      </c>
      <c r="J34" s="14">
        <v>0</v>
      </c>
      <c r="K34" s="14">
        <v>47744713.07</v>
      </c>
      <c r="L34" s="14">
        <v>270100309.06</v>
      </c>
      <c r="M34" s="13">
        <v>83391361.090000004</v>
      </c>
      <c r="N34" s="13">
        <v>14593810.25</v>
      </c>
      <c r="O34" s="13">
        <v>20146107.379999999</v>
      </c>
      <c r="P34" s="13">
        <v>118131278.72</v>
      </c>
      <c r="Q34" s="13">
        <v>143392475.49000001</v>
      </c>
      <c r="R34" s="13">
        <v>2286053.54</v>
      </c>
      <c r="S34" s="13">
        <v>145678529.03</v>
      </c>
      <c r="T34" s="13">
        <v>134897669.49000001</v>
      </c>
      <c r="U34" s="13">
        <v>10780859.539999999</v>
      </c>
      <c r="V34" s="15">
        <v>7.4004450839696895E-2</v>
      </c>
      <c r="W34" s="13">
        <v>669554.71</v>
      </c>
      <c r="X34" s="13">
        <v>146348083.74000001</v>
      </c>
      <c r="Y34" s="13">
        <v>11450414.25</v>
      </c>
      <c r="Z34" s="27">
        <v>7.8240957840914699E-2</v>
      </c>
      <c r="AA34" s="1">
        <v>-671.18</v>
      </c>
      <c r="AB34" s="1">
        <v>8577226.0299999993</v>
      </c>
      <c r="AC34" s="28">
        <v>8576554.8499999996</v>
      </c>
      <c r="AD34" s="1">
        <v>122233359.15000001</v>
      </c>
      <c r="AE34" s="1">
        <v>-95321145.040000007</v>
      </c>
      <c r="AF34" s="1">
        <v>26912214.109999999</v>
      </c>
    </row>
    <row r="35" spans="1:32" x14ac:dyDescent="0.35">
      <c r="A35" s="11">
        <v>6920290</v>
      </c>
      <c r="B35" s="25" t="s">
        <v>52</v>
      </c>
      <c r="C35" s="11" t="s">
        <v>77</v>
      </c>
      <c r="D35" s="2" t="b">
        <v>0</v>
      </c>
      <c r="E35" s="11">
        <v>5</v>
      </c>
      <c r="F35" s="73">
        <v>2025</v>
      </c>
      <c r="G35" s="13">
        <v>400441692.69</v>
      </c>
      <c r="H35" s="13">
        <v>455389802.23000002</v>
      </c>
      <c r="I35" s="14">
        <v>0</v>
      </c>
      <c r="J35" s="14">
        <v>0</v>
      </c>
      <c r="K35" s="14">
        <v>34266759.5</v>
      </c>
      <c r="L35" s="14">
        <v>890098254.41999996</v>
      </c>
      <c r="M35" s="13">
        <v>362125469.76999998</v>
      </c>
      <c r="N35" s="13">
        <v>133652309.23999999</v>
      </c>
      <c r="O35" s="13">
        <v>106166638.08</v>
      </c>
      <c r="P35" s="13">
        <v>601944417.09000003</v>
      </c>
      <c r="Q35" s="13">
        <v>270029814.49000001</v>
      </c>
      <c r="R35" s="13">
        <v>2578673.86</v>
      </c>
      <c r="S35" s="13">
        <v>272608488.35000002</v>
      </c>
      <c r="T35" s="13">
        <v>338723591.85000002</v>
      </c>
      <c r="U35" s="13">
        <v>-66115103.499999799</v>
      </c>
      <c r="V35" s="15">
        <v>-0.24252767733011699</v>
      </c>
      <c r="W35" s="13">
        <v>294028.36</v>
      </c>
      <c r="X35" s="13">
        <v>272902516.70999998</v>
      </c>
      <c r="Y35" s="13">
        <v>-65821075.139999799</v>
      </c>
      <c r="Z35" s="27">
        <v>-0.24118896349330701</v>
      </c>
      <c r="AA35" s="1">
        <v>-74046.44</v>
      </c>
      <c r="AB35" s="1">
        <v>18198069.280000001</v>
      </c>
      <c r="AC35" s="28">
        <v>18124022.84</v>
      </c>
      <c r="AD35" s="1">
        <v>225104766.62</v>
      </c>
      <c r="AE35" s="1">
        <v>-186948486.09999999</v>
      </c>
      <c r="AF35" s="1">
        <v>38156280.520000003</v>
      </c>
    </row>
    <row r="36" spans="1:32" x14ac:dyDescent="0.35">
      <c r="A36" s="11">
        <v>6920296</v>
      </c>
      <c r="B36" s="25" t="s">
        <v>53</v>
      </c>
      <c r="C36" s="11" t="s">
        <v>77</v>
      </c>
      <c r="D36" s="2" t="b">
        <v>0</v>
      </c>
      <c r="E36" s="11">
        <v>5</v>
      </c>
      <c r="F36" s="73">
        <v>2025</v>
      </c>
      <c r="G36" s="13">
        <v>135099992.52000001</v>
      </c>
      <c r="H36" s="13">
        <v>259601547.43000001</v>
      </c>
      <c r="I36" s="14">
        <v>0</v>
      </c>
      <c r="J36" s="14">
        <v>0</v>
      </c>
      <c r="K36" s="14">
        <v>24565360.5</v>
      </c>
      <c r="L36" s="14">
        <v>419266900.44999999</v>
      </c>
      <c r="M36" s="13">
        <v>139832090.81</v>
      </c>
      <c r="N36" s="13">
        <v>58540361.770000003</v>
      </c>
      <c r="O36" s="13">
        <v>53466617.600000001</v>
      </c>
      <c r="P36" s="13">
        <v>251839070.18000001</v>
      </c>
      <c r="Q36" s="13">
        <v>154773294.18000001</v>
      </c>
      <c r="R36" s="13">
        <v>1710754.98</v>
      </c>
      <c r="S36" s="13">
        <v>156484049.16</v>
      </c>
      <c r="T36" s="13">
        <v>184589917.97999999</v>
      </c>
      <c r="U36" s="13">
        <v>-28105868.82</v>
      </c>
      <c r="V36" s="15">
        <v>-0.17960852221597801</v>
      </c>
      <c r="W36" s="13">
        <v>592666.92000000004</v>
      </c>
      <c r="X36" s="13">
        <v>157076716.08000001</v>
      </c>
      <c r="Y36" s="13">
        <v>-27513201.899999999</v>
      </c>
      <c r="Z36" s="27">
        <v>-0.175157735574172</v>
      </c>
      <c r="AA36" s="1">
        <v>-3040.91</v>
      </c>
      <c r="AB36" s="1">
        <v>12657577</v>
      </c>
      <c r="AC36" s="28">
        <v>12654536.09</v>
      </c>
      <c r="AD36" s="1">
        <v>86899259.450000003</v>
      </c>
      <c r="AE36" s="1">
        <v>-74725784.099999994</v>
      </c>
      <c r="AF36" s="1">
        <v>12173475.35</v>
      </c>
    </row>
    <row r="37" spans="1:32" x14ac:dyDescent="0.35">
      <c r="A37" s="11">
        <v>6920315</v>
      </c>
      <c r="B37" s="25" t="s">
        <v>54</v>
      </c>
      <c r="C37" s="11" t="s">
        <v>80</v>
      </c>
      <c r="D37" s="2" t="b">
        <v>0</v>
      </c>
      <c r="E37" s="11">
        <v>5</v>
      </c>
      <c r="F37" s="73">
        <v>2025</v>
      </c>
      <c r="G37" s="13">
        <v>103113430.18000001</v>
      </c>
      <c r="H37" s="13">
        <v>287954550.11000001</v>
      </c>
      <c r="I37" s="14">
        <v>0</v>
      </c>
      <c r="J37" s="14">
        <v>0</v>
      </c>
      <c r="K37" s="14">
        <v>35659535.600000001</v>
      </c>
      <c r="L37" s="14">
        <v>426727515.88999999</v>
      </c>
      <c r="M37" s="13">
        <v>131971793.40000001</v>
      </c>
      <c r="N37" s="13">
        <v>41412563.770000003</v>
      </c>
      <c r="O37" s="13">
        <v>53313753.890000001</v>
      </c>
      <c r="P37" s="13">
        <v>226698111.06</v>
      </c>
      <c r="Q37" s="13">
        <v>184680902.87</v>
      </c>
      <c r="R37" s="13">
        <v>751269.19</v>
      </c>
      <c r="S37" s="13">
        <v>185432172.06</v>
      </c>
      <c r="T37" s="13">
        <v>164312551.61000001</v>
      </c>
      <c r="U37" s="13">
        <v>21119620.449999999</v>
      </c>
      <c r="V37" s="15">
        <v>0.11389404662296899</v>
      </c>
      <c r="W37" s="13">
        <v>-46395.839999999997</v>
      </c>
      <c r="X37" s="13">
        <v>185385776.22</v>
      </c>
      <c r="Y37" s="13">
        <v>21073224.609999999</v>
      </c>
      <c r="Z37" s="27">
        <v>0.113672284032148</v>
      </c>
      <c r="AA37" s="1">
        <v>4721.8599999999997</v>
      </c>
      <c r="AB37" s="1">
        <v>15343780.1</v>
      </c>
      <c r="AC37" s="28">
        <v>15348501.960000001</v>
      </c>
      <c r="AD37" s="1">
        <v>103700260.88</v>
      </c>
      <c r="AE37" s="1">
        <v>-65017372.329999998</v>
      </c>
      <c r="AF37" s="1">
        <v>38682888.549999997</v>
      </c>
    </row>
    <row r="38" spans="1:32" x14ac:dyDescent="0.35">
      <c r="A38" s="11">
        <v>6920520</v>
      </c>
      <c r="B38" s="12" t="s">
        <v>55</v>
      </c>
      <c r="C38" s="11" t="s">
        <v>77</v>
      </c>
      <c r="D38" s="2" t="b">
        <v>0</v>
      </c>
      <c r="E38" s="11">
        <v>5</v>
      </c>
      <c r="F38" s="73">
        <v>2025</v>
      </c>
      <c r="G38" s="13">
        <v>1229826560.74</v>
      </c>
      <c r="H38" s="13">
        <v>1637623718.1800001</v>
      </c>
      <c r="I38" s="14">
        <v>0</v>
      </c>
      <c r="J38" s="14">
        <v>0</v>
      </c>
      <c r="K38" s="14">
        <v>103414463.40000001</v>
      </c>
      <c r="L38" s="14">
        <v>2970864742.3200002</v>
      </c>
      <c r="M38" s="13">
        <v>1073345012.35</v>
      </c>
      <c r="N38" s="13">
        <v>350787832.72000003</v>
      </c>
      <c r="O38" s="13">
        <v>395265472.32999998</v>
      </c>
      <c r="P38" s="13">
        <v>1819398317.4000001</v>
      </c>
      <c r="Q38" s="13">
        <v>1103927524.75</v>
      </c>
      <c r="R38" s="13">
        <v>160066927.44999999</v>
      </c>
      <c r="S38" s="13">
        <v>1263994452.2</v>
      </c>
      <c r="T38" s="13">
        <v>1387339625.3399999</v>
      </c>
      <c r="U38" s="13">
        <v>-123345173.14</v>
      </c>
      <c r="V38" s="15">
        <v>-9.7583634900704E-2</v>
      </c>
      <c r="W38" s="13">
        <v>-2165008.4</v>
      </c>
      <c r="X38" s="13">
        <v>1261829443.8</v>
      </c>
      <c r="Y38" s="13">
        <v>-125510181.54000001</v>
      </c>
      <c r="Z38" s="27">
        <v>-9.9466835360907502E-2</v>
      </c>
      <c r="AA38" s="1">
        <v>17442.060000000001</v>
      </c>
      <c r="AB38" s="1">
        <v>47521458.109999999</v>
      </c>
      <c r="AC38" s="28">
        <v>47538900.170000002</v>
      </c>
      <c r="AD38" s="1">
        <v>868794423.46000004</v>
      </c>
      <c r="AE38" s="1">
        <v>-632825527.57000005</v>
      </c>
      <c r="AF38" s="1">
        <v>235968895.88999999</v>
      </c>
    </row>
    <row r="39" spans="1:32" x14ac:dyDescent="0.35">
      <c r="A39" s="11">
        <v>6920725</v>
      </c>
      <c r="B39" s="25" t="s">
        <v>56</v>
      </c>
      <c r="C39" s="11" t="s">
        <v>80</v>
      </c>
      <c r="D39" s="2" t="b">
        <v>1</v>
      </c>
      <c r="E39" s="11">
        <v>5</v>
      </c>
      <c r="F39" s="73">
        <v>2025</v>
      </c>
      <c r="G39" s="13">
        <v>34644663.020000003</v>
      </c>
      <c r="H39" s="13">
        <v>133711152.64</v>
      </c>
      <c r="I39" s="14">
        <v>0</v>
      </c>
      <c r="J39" s="14">
        <v>0</v>
      </c>
      <c r="K39" s="14">
        <v>39551319.270000003</v>
      </c>
      <c r="L39" s="14">
        <v>207907134.93000001</v>
      </c>
      <c r="M39" s="13">
        <v>66026308.210000008</v>
      </c>
      <c r="N39" s="13">
        <v>14565684.720000001</v>
      </c>
      <c r="O39" s="13">
        <v>13160033.82</v>
      </c>
      <c r="P39" s="13">
        <v>93752026.75</v>
      </c>
      <c r="Q39" s="13">
        <v>108682848.27</v>
      </c>
      <c r="R39" s="13">
        <v>2121653.02</v>
      </c>
      <c r="S39" s="13">
        <v>110804501.29000001</v>
      </c>
      <c r="T39" s="13">
        <v>108378369.83</v>
      </c>
      <c r="U39" s="13">
        <v>2426131.4600000102</v>
      </c>
      <c r="V39" s="15">
        <v>2.1895603804490623E-2</v>
      </c>
      <c r="W39" s="13">
        <v>169017.78</v>
      </c>
      <c r="X39" s="13">
        <v>110973519.07000001</v>
      </c>
      <c r="Y39" s="13">
        <v>2595149.2400000081</v>
      </c>
      <c r="Z39" s="27">
        <v>2.3385301842712918E-2</v>
      </c>
      <c r="AA39" s="1">
        <v>-5105.95</v>
      </c>
      <c r="AB39" s="1">
        <v>5477365.8600000003</v>
      </c>
      <c r="AC39" s="28">
        <v>5472259.9100000001</v>
      </c>
      <c r="AD39" s="1">
        <v>57251005.659999996</v>
      </c>
      <c r="AE39" s="1">
        <v>-35996632.170000002</v>
      </c>
      <c r="AF39" s="1">
        <v>21254373.489999995</v>
      </c>
    </row>
    <row r="40" spans="1:32" x14ac:dyDescent="0.35">
      <c r="A40" s="11">
        <v>6920540</v>
      </c>
      <c r="B40" s="25" t="s">
        <v>57</v>
      </c>
      <c r="C40" s="11" t="s">
        <v>77</v>
      </c>
      <c r="D40" s="2" t="b">
        <v>0</v>
      </c>
      <c r="E40" s="11">
        <v>5</v>
      </c>
      <c r="F40" s="73">
        <v>2025</v>
      </c>
      <c r="G40" s="13">
        <v>1696495554.8900001</v>
      </c>
      <c r="H40" s="13">
        <v>1265903232.95</v>
      </c>
      <c r="I40" s="14">
        <v>0</v>
      </c>
      <c r="J40" s="14">
        <v>0</v>
      </c>
      <c r="K40" s="14">
        <v>94502431</v>
      </c>
      <c r="L40" s="14">
        <v>3056901218.8400002</v>
      </c>
      <c r="M40" s="13">
        <v>1047223480.83</v>
      </c>
      <c r="N40" s="13">
        <v>336951320.06</v>
      </c>
      <c r="O40" s="13">
        <v>386927771.69</v>
      </c>
      <c r="P40" s="13">
        <v>1771102572.5799999</v>
      </c>
      <c r="Q40" s="13">
        <v>1225469839.8299999</v>
      </c>
      <c r="R40" s="13">
        <v>48016804.369999997</v>
      </c>
      <c r="S40" s="13">
        <v>1273486644.2</v>
      </c>
      <c r="T40" s="13">
        <v>1388273486.98</v>
      </c>
      <c r="U40" s="13">
        <v>-114786842.78</v>
      </c>
      <c r="V40" s="15">
        <v>-9.0135882698721748E-2</v>
      </c>
      <c r="W40" s="13">
        <v>17230054.57</v>
      </c>
      <c r="X40" s="13">
        <v>1290716698.77</v>
      </c>
      <c r="Y40" s="13">
        <v>-97556788.210000202</v>
      </c>
      <c r="Z40" s="27">
        <v>-7.5583424544648573E-2</v>
      </c>
      <c r="AA40" s="1">
        <v>19148.97</v>
      </c>
      <c r="AB40" s="1">
        <v>60309657.460000001</v>
      </c>
      <c r="AC40" s="28">
        <v>60328806.43</v>
      </c>
      <c r="AD40" s="1">
        <v>918053628.38</v>
      </c>
      <c r="AE40" s="1">
        <v>-675465788.97000003</v>
      </c>
      <c r="AF40" s="1">
        <v>242587839.41</v>
      </c>
    </row>
    <row r="41" spans="1:32" x14ac:dyDescent="0.35">
      <c r="A41" s="11">
        <v>6920350</v>
      </c>
      <c r="B41" s="25" t="s">
        <v>58</v>
      </c>
      <c r="C41" s="11" t="s">
        <v>77</v>
      </c>
      <c r="D41" s="2" t="b">
        <v>0</v>
      </c>
      <c r="E41" s="11">
        <v>5</v>
      </c>
      <c r="F41" s="73">
        <v>2025</v>
      </c>
      <c r="G41" s="13">
        <v>199238696.00999999</v>
      </c>
      <c r="H41" s="13">
        <v>398067102.94999999</v>
      </c>
      <c r="I41" s="14">
        <v>0</v>
      </c>
      <c r="J41" s="14">
        <v>0</v>
      </c>
      <c r="K41" s="14">
        <v>6507409</v>
      </c>
      <c r="L41" s="14">
        <v>603813207.96000004</v>
      </c>
      <c r="M41" s="13">
        <v>201850431.06</v>
      </c>
      <c r="N41" s="13">
        <v>79966366.290000007</v>
      </c>
      <c r="O41" s="13">
        <v>79376915.689999998</v>
      </c>
      <c r="P41" s="13">
        <v>361193713.04000002</v>
      </c>
      <c r="Q41" s="13">
        <v>227596206.36000001</v>
      </c>
      <c r="R41" s="13">
        <v>21918422</v>
      </c>
      <c r="S41" s="13">
        <v>249514628.36000001</v>
      </c>
      <c r="T41" s="13">
        <v>271027117.10000002</v>
      </c>
      <c r="U41" s="13">
        <v>-21512488.739999902</v>
      </c>
      <c r="V41" s="15">
        <v>-8.6217344776121321E-2</v>
      </c>
      <c r="W41" s="13">
        <v>-728235.53</v>
      </c>
      <c r="X41" s="13">
        <v>248786392.83000001</v>
      </c>
      <c r="Y41" s="13">
        <v>-22240724.27</v>
      </c>
      <c r="Z41" s="27">
        <v>-8.9396867798945359E-2</v>
      </c>
      <c r="AA41" s="1">
        <v>17767.29</v>
      </c>
      <c r="AB41" s="1">
        <v>15005521.27</v>
      </c>
      <c r="AC41" s="28">
        <v>15023288.559999999</v>
      </c>
      <c r="AD41" s="1">
        <v>195127722.66</v>
      </c>
      <c r="AE41" s="1">
        <v>-127424200.27</v>
      </c>
      <c r="AF41" s="1">
        <v>67703522.390000001</v>
      </c>
    </row>
    <row r="42" spans="1:32" x14ac:dyDescent="0.35">
      <c r="A42" s="11">
        <v>6920060</v>
      </c>
      <c r="B42" s="12" t="s">
        <v>108</v>
      </c>
      <c r="C42" s="11" t="s">
        <v>79</v>
      </c>
      <c r="D42" s="2" t="b">
        <v>1</v>
      </c>
      <c r="E42" s="11">
        <v>3</v>
      </c>
      <c r="F42" s="73">
        <v>2025</v>
      </c>
      <c r="G42" s="13">
        <v>8772308</v>
      </c>
      <c r="H42" s="13">
        <v>58620839</v>
      </c>
      <c r="I42" s="14">
        <v>0</v>
      </c>
      <c r="J42" s="14">
        <v>4497922</v>
      </c>
      <c r="K42" s="14">
        <v>0</v>
      </c>
      <c r="L42" s="14">
        <v>71891069</v>
      </c>
      <c r="M42" s="13">
        <v>21363796</v>
      </c>
      <c r="N42" s="13">
        <v>8391423</v>
      </c>
      <c r="O42" s="13">
        <v>7358391</v>
      </c>
      <c r="P42" s="13">
        <v>37113610</v>
      </c>
      <c r="Q42" s="13">
        <v>32260569</v>
      </c>
      <c r="R42" s="13">
        <v>2267018</v>
      </c>
      <c r="S42" s="13">
        <v>34527587</v>
      </c>
      <c r="T42" s="13">
        <v>37959529</v>
      </c>
      <c r="U42" s="13">
        <v>-3431942</v>
      </c>
      <c r="V42" s="15">
        <v>-9.9397099484536802E-2</v>
      </c>
      <c r="W42" s="13">
        <v>1556556</v>
      </c>
      <c r="X42" s="13">
        <v>36084143</v>
      </c>
      <c r="Y42" s="13">
        <v>-1875386</v>
      </c>
      <c r="Z42" s="27">
        <v>-5.19725797561549E-2</v>
      </c>
      <c r="AA42" s="1">
        <v>384169</v>
      </c>
      <c r="AB42" s="1">
        <v>2132721</v>
      </c>
      <c r="AC42" s="28">
        <v>2516890</v>
      </c>
      <c r="AD42" s="1">
        <v>21482103</v>
      </c>
      <c r="AE42" s="1">
        <v>13249044</v>
      </c>
      <c r="AF42" s="1">
        <v>8233059</v>
      </c>
    </row>
    <row r="43" spans="1:32" x14ac:dyDescent="0.35">
      <c r="A43" s="11">
        <v>6920340</v>
      </c>
      <c r="B43" s="25" t="s">
        <v>109</v>
      </c>
      <c r="C43" s="11" t="s">
        <v>79</v>
      </c>
      <c r="D43" s="2" t="b">
        <v>0</v>
      </c>
      <c r="E43" s="11">
        <v>3</v>
      </c>
      <c r="F43" s="73">
        <v>2025</v>
      </c>
      <c r="G43" s="13">
        <v>14120876</v>
      </c>
      <c r="H43" s="13">
        <v>38278416</v>
      </c>
      <c r="I43" s="14">
        <v>0</v>
      </c>
      <c r="J43" s="14">
        <v>4065655</v>
      </c>
      <c r="K43" s="14">
        <v>0</v>
      </c>
      <c r="L43" s="14">
        <v>56464947</v>
      </c>
      <c r="M43" s="13">
        <v>13428952</v>
      </c>
      <c r="N43" s="13">
        <v>3661775</v>
      </c>
      <c r="O43" s="13">
        <v>4432983</v>
      </c>
      <c r="P43" s="13">
        <v>21523710</v>
      </c>
      <c r="Q43" s="13">
        <v>34418414</v>
      </c>
      <c r="R43" s="13">
        <v>109151</v>
      </c>
      <c r="S43" s="13">
        <v>34527565</v>
      </c>
      <c r="T43" s="13">
        <v>37354524</v>
      </c>
      <c r="U43" s="13">
        <v>-2826959</v>
      </c>
      <c r="V43" s="15">
        <v>-8.1875423303091305E-2</v>
      </c>
      <c r="W43" s="13">
        <v>1368505</v>
      </c>
      <c r="X43" s="13">
        <v>35896070</v>
      </c>
      <c r="Y43" s="13">
        <v>-1458454</v>
      </c>
      <c r="Z43" s="27">
        <v>-4.0629907396547899E-2</v>
      </c>
      <c r="AA43" s="1">
        <v>457332</v>
      </c>
      <c r="AB43" s="1">
        <v>65491</v>
      </c>
      <c r="AC43" s="28">
        <v>522823</v>
      </c>
      <c r="AD43" s="1">
        <v>17637715</v>
      </c>
      <c r="AE43" s="1">
        <v>12796541</v>
      </c>
      <c r="AF43" s="1">
        <v>4841174</v>
      </c>
    </row>
    <row r="44" spans="1:32" x14ac:dyDescent="0.35">
      <c r="A44" s="11">
        <v>6920130</v>
      </c>
      <c r="B44" s="25" t="s">
        <v>59</v>
      </c>
      <c r="C44" s="11" t="s">
        <v>80</v>
      </c>
      <c r="D44" s="2" t="b">
        <v>1</v>
      </c>
      <c r="E44" s="11">
        <v>3</v>
      </c>
      <c r="F44" s="73">
        <v>2025</v>
      </c>
      <c r="G44" s="13">
        <v>1509299</v>
      </c>
      <c r="H44" s="13">
        <v>162227662</v>
      </c>
      <c r="I44" s="14">
        <v>25664670</v>
      </c>
      <c r="J44" s="14">
        <v>6590911</v>
      </c>
      <c r="K44" s="14">
        <v>0</v>
      </c>
      <c r="L44" s="14">
        <v>195992542</v>
      </c>
      <c r="M44" s="13">
        <v>53398455</v>
      </c>
      <c r="N44" s="13">
        <v>23289982</v>
      </c>
      <c r="O44" s="13">
        <v>13309336</v>
      </c>
      <c r="P44" s="13">
        <v>89997773</v>
      </c>
      <c r="Q44" s="13">
        <v>98816432</v>
      </c>
      <c r="R44" s="13">
        <v>1571062</v>
      </c>
      <c r="S44" s="13">
        <v>100387494</v>
      </c>
      <c r="T44" s="13">
        <v>64504518</v>
      </c>
      <c r="U44" s="13">
        <v>35882976</v>
      </c>
      <c r="V44" s="15">
        <v>0.357444683298898</v>
      </c>
      <c r="W44" s="13">
        <v>0</v>
      </c>
      <c r="X44" s="13">
        <v>100387494</v>
      </c>
      <c r="Y44" s="13">
        <v>35882976</v>
      </c>
      <c r="Z44" s="27">
        <v>0.357444683298898</v>
      </c>
      <c r="AA44" s="1">
        <v>2260685</v>
      </c>
      <c r="AB44" s="1">
        <v>4917652</v>
      </c>
      <c r="AC44" s="28">
        <v>7178337</v>
      </c>
      <c r="AD44" s="1">
        <v>15171165</v>
      </c>
      <c r="AE44" s="1">
        <v>6682086</v>
      </c>
      <c r="AF44" s="1">
        <v>8489079</v>
      </c>
    </row>
    <row r="45" spans="1:32" x14ac:dyDescent="0.35">
      <c r="A45" s="11">
        <v>6920708</v>
      </c>
      <c r="B45" s="25" t="s">
        <v>111</v>
      </c>
      <c r="C45" s="11" t="s">
        <v>77</v>
      </c>
      <c r="D45" s="2" t="b">
        <v>0</v>
      </c>
      <c r="E45" s="11">
        <v>3</v>
      </c>
      <c r="F45" s="73">
        <v>2025</v>
      </c>
      <c r="G45" s="13">
        <v>1614091345</v>
      </c>
      <c r="H45" s="13">
        <v>1394159136</v>
      </c>
      <c r="I45" s="14">
        <v>0</v>
      </c>
      <c r="J45" s="14">
        <v>256497981</v>
      </c>
      <c r="K45" s="14">
        <v>0</v>
      </c>
      <c r="L45" s="14">
        <v>3264748462</v>
      </c>
      <c r="M45" s="13">
        <v>1171637459</v>
      </c>
      <c r="N45" s="13">
        <v>496326063</v>
      </c>
      <c r="O45" s="13">
        <v>342022732</v>
      </c>
      <c r="P45" s="13">
        <v>2009986254</v>
      </c>
      <c r="Q45" s="13">
        <v>1176252152</v>
      </c>
      <c r="R45" s="13">
        <v>41443252</v>
      </c>
      <c r="S45" s="13">
        <v>1217695404</v>
      </c>
      <c r="T45" s="13">
        <v>1298836278</v>
      </c>
      <c r="U45" s="13">
        <v>-81140874</v>
      </c>
      <c r="V45" s="15">
        <v>-6.6634787101487694E-2</v>
      </c>
      <c r="W45" s="13">
        <v>-6088980</v>
      </c>
      <c r="X45" s="13">
        <v>1211606424</v>
      </c>
      <c r="Y45" s="13">
        <v>-87229854</v>
      </c>
      <c r="Z45" s="27">
        <v>-7.1995205928356801E-2</v>
      </c>
      <c r="AA45" s="1">
        <v>21110498</v>
      </c>
      <c r="AB45" s="1">
        <v>57399558</v>
      </c>
      <c r="AC45" s="28">
        <v>78510056</v>
      </c>
      <c r="AD45" s="1">
        <v>488160674</v>
      </c>
      <c r="AE45" s="1">
        <v>335046120</v>
      </c>
      <c r="AF45" s="1">
        <v>153114554</v>
      </c>
    </row>
    <row r="46" spans="1:32" x14ac:dyDescent="0.35">
      <c r="A46" s="11">
        <v>6920010</v>
      </c>
      <c r="B46" s="25" t="s">
        <v>60</v>
      </c>
      <c r="C46" s="11" t="s">
        <v>77</v>
      </c>
      <c r="D46" s="2" t="b">
        <v>0</v>
      </c>
      <c r="E46" s="11">
        <v>5</v>
      </c>
      <c r="F46" s="73">
        <v>2025</v>
      </c>
      <c r="G46" s="13">
        <v>107072162</v>
      </c>
      <c r="H46" s="13">
        <v>560484145</v>
      </c>
      <c r="I46" s="14">
        <v>0</v>
      </c>
      <c r="J46" s="14">
        <v>91922932</v>
      </c>
      <c r="K46" s="14">
        <v>0</v>
      </c>
      <c r="L46" s="14">
        <v>759479239</v>
      </c>
      <c r="M46" s="13">
        <v>268929274</v>
      </c>
      <c r="N46" s="13">
        <v>103174402</v>
      </c>
      <c r="O46" s="13">
        <v>89126652</v>
      </c>
      <c r="P46" s="13">
        <v>461230328</v>
      </c>
      <c r="Q46" s="13">
        <v>288550318</v>
      </c>
      <c r="R46" s="13">
        <v>30755604</v>
      </c>
      <c r="S46" s="13">
        <v>319305922</v>
      </c>
      <c r="T46" s="13">
        <v>301868018</v>
      </c>
      <c r="U46" s="13">
        <v>17437904</v>
      </c>
      <c r="V46" s="15">
        <v>5.4611902876013682E-2</v>
      </c>
      <c r="W46" s="13">
        <v>2097068</v>
      </c>
      <c r="X46" s="13">
        <v>321402990</v>
      </c>
      <c r="Y46" s="13">
        <v>19534972</v>
      </c>
      <c r="Z46" s="27">
        <v>6.0780305746377779E-2</v>
      </c>
      <c r="AA46" s="1">
        <v>3217962</v>
      </c>
      <c r="AB46" s="1">
        <v>6480631</v>
      </c>
      <c r="AC46" s="28">
        <v>9698593</v>
      </c>
      <c r="AD46" s="1">
        <v>102753389</v>
      </c>
      <c r="AE46" s="1">
        <v>72973884</v>
      </c>
      <c r="AF46" s="1">
        <v>29779505</v>
      </c>
    </row>
    <row r="47" spans="1:32" x14ac:dyDescent="0.35">
      <c r="A47" s="11">
        <v>6920241</v>
      </c>
      <c r="B47" s="25" t="s">
        <v>61</v>
      </c>
      <c r="C47" s="11" t="s">
        <v>80</v>
      </c>
      <c r="D47" s="2" t="b">
        <v>1</v>
      </c>
      <c r="E47" s="11">
        <v>5</v>
      </c>
      <c r="F47" s="73">
        <v>2025</v>
      </c>
      <c r="G47" s="13">
        <v>60031791</v>
      </c>
      <c r="H47" s="13">
        <v>283119206</v>
      </c>
      <c r="I47" s="14">
        <v>0</v>
      </c>
      <c r="J47" s="14">
        <v>59042101</v>
      </c>
      <c r="K47" s="14">
        <v>0</v>
      </c>
      <c r="L47" s="14">
        <v>402193098</v>
      </c>
      <c r="M47" s="13">
        <v>130746002</v>
      </c>
      <c r="N47" s="13">
        <v>50269641</v>
      </c>
      <c r="O47" s="13">
        <v>31810595</v>
      </c>
      <c r="P47" s="13">
        <v>212826238</v>
      </c>
      <c r="Q47" s="13">
        <v>181128276</v>
      </c>
      <c r="R47" s="13">
        <v>21381947</v>
      </c>
      <c r="S47" s="13">
        <v>202510223</v>
      </c>
      <c r="T47" s="13">
        <v>174478953</v>
      </c>
      <c r="U47" s="13">
        <v>28031270</v>
      </c>
      <c r="V47" s="15">
        <v>0.13841903675154216</v>
      </c>
      <c r="W47" s="13">
        <v>2724704</v>
      </c>
      <c r="X47" s="13">
        <v>205234927</v>
      </c>
      <c r="Y47" s="13">
        <v>30755974</v>
      </c>
      <c r="Z47" s="27">
        <v>0.14985740706794998</v>
      </c>
      <c r="AA47" s="1">
        <v>2211567</v>
      </c>
      <c r="AB47" s="1">
        <v>6027017</v>
      </c>
      <c r="AC47" s="28">
        <v>8238584</v>
      </c>
      <c r="AD47" s="1">
        <v>91032778</v>
      </c>
      <c r="AE47" s="1">
        <v>54279666</v>
      </c>
      <c r="AF47" s="1">
        <v>36753112</v>
      </c>
    </row>
    <row r="48" spans="1:32" x14ac:dyDescent="0.35">
      <c r="A48" s="11">
        <v>6920243</v>
      </c>
      <c r="B48" s="25" t="s">
        <v>62</v>
      </c>
      <c r="C48" s="11" t="s">
        <v>80</v>
      </c>
      <c r="D48" s="2" t="b">
        <v>1</v>
      </c>
      <c r="E48" s="11">
        <v>5</v>
      </c>
      <c r="F48" s="73">
        <v>2025</v>
      </c>
      <c r="G48" s="13">
        <v>29165131</v>
      </c>
      <c r="H48" s="13">
        <v>149953336</v>
      </c>
      <c r="I48" s="14">
        <v>0</v>
      </c>
      <c r="J48" s="14">
        <v>21612375</v>
      </c>
      <c r="K48" s="14">
        <v>0</v>
      </c>
      <c r="L48" s="14">
        <v>200730842</v>
      </c>
      <c r="M48" s="13">
        <v>67710766</v>
      </c>
      <c r="N48" s="13">
        <v>16509452</v>
      </c>
      <c r="O48" s="13">
        <v>14558909</v>
      </c>
      <c r="P48" s="13">
        <v>98779127</v>
      </c>
      <c r="Q48" s="13">
        <v>96811548</v>
      </c>
      <c r="R48" s="13">
        <v>10502599</v>
      </c>
      <c r="S48" s="13">
        <v>107314147</v>
      </c>
      <c r="T48" s="13">
        <v>103364391</v>
      </c>
      <c r="U48" s="13">
        <v>3949756</v>
      </c>
      <c r="V48" s="15">
        <v>3.6805548107277972E-2</v>
      </c>
      <c r="W48" s="13">
        <v>9500</v>
      </c>
      <c r="X48" s="13">
        <v>107323647</v>
      </c>
      <c r="Y48" s="13">
        <v>3959256</v>
      </c>
      <c r="Z48" s="27">
        <v>3.6890807484393447E-2</v>
      </c>
      <c r="AA48" s="1">
        <v>895954</v>
      </c>
      <c r="AB48" s="1">
        <v>4244213</v>
      </c>
      <c r="AC48" s="28">
        <v>5140167</v>
      </c>
      <c r="AD48" s="1">
        <v>82169137</v>
      </c>
      <c r="AE48" s="1">
        <v>32369927</v>
      </c>
      <c r="AF48" s="1">
        <v>49799210</v>
      </c>
    </row>
    <row r="49" spans="1:32" x14ac:dyDescent="0.35">
      <c r="A49" s="11">
        <v>6920325</v>
      </c>
      <c r="B49" s="25" t="s">
        <v>63</v>
      </c>
      <c r="C49" s="11" t="s">
        <v>80</v>
      </c>
      <c r="D49" s="2" t="b">
        <v>1</v>
      </c>
      <c r="E49" s="11">
        <v>5</v>
      </c>
      <c r="F49" s="73">
        <v>2025</v>
      </c>
      <c r="G49" s="13">
        <v>43617916.039999999</v>
      </c>
      <c r="H49" s="13">
        <v>254663157.59999999</v>
      </c>
      <c r="I49" s="14">
        <v>0</v>
      </c>
      <c r="J49" s="14">
        <v>39644010.270000003</v>
      </c>
      <c r="K49" s="14">
        <v>0</v>
      </c>
      <c r="L49" s="14">
        <v>337925083.91000003</v>
      </c>
      <c r="M49" s="13">
        <v>126932108.06999999</v>
      </c>
      <c r="N49" s="13">
        <v>30501170.43</v>
      </c>
      <c r="O49" s="13">
        <v>26085050.479999699</v>
      </c>
      <c r="P49" s="13">
        <v>183518328.97999999</v>
      </c>
      <c r="Q49" s="13">
        <v>147337930.88</v>
      </c>
      <c r="R49" s="13">
        <v>12707225.07</v>
      </c>
      <c r="S49" s="13">
        <v>160045155.94999999</v>
      </c>
      <c r="T49" s="13">
        <v>141130609.59</v>
      </c>
      <c r="U49" s="13">
        <v>18914546.359999999</v>
      </c>
      <c r="V49" s="15">
        <v>0.11818256071373462</v>
      </c>
      <c r="W49" s="13">
        <v>3698.8499999999799</v>
      </c>
      <c r="X49" s="13">
        <v>160048854.80000001</v>
      </c>
      <c r="Y49" s="13">
        <v>18918245.210000001</v>
      </c>
      <c r="Z49" s="27">
        <v>0.11820294018123773</v>
      </c>
      <c r="AA49" s="1">
        <v>1232264.92</v>
      </c>
      <c r="AB49" s="1">
        <v>5836559.1299999999</v>
      </c>
      <c r="AC49" s="28">
        <v>7068824.0499999998</v>
      </c>
      <c r="AD49" s="1">
        <v>31941382.1599999</v>
      </c>
      <c r="AE49" s="1">
        <v>20086349.489999998</v>
      </c>
      <c r="AF49" s="1">
        <v>11855032.669999899</v>
      </c>
    </row>
    <row r="50" spans="1:32" x14ac:dyDescent="0.35">
      <c r="A50" s="11">
        <v>6920743</v>
      </c>
      <c r="B50" s="25" t="s">
        <v>64</v>
      </c>
      <c r="C50" s="11" t="s">
        <v>80</v>
      </c>
      <c r="D50" s="2" t="b">
        <v>0</v>
      </c>
      <c r="E50" s="11">
        <v>5</v>
      </c>
      <c r="F50" s="73">
        <v>2025</v>
      </c>
      <c r="G50" s="13">
        <v>57880520</v>
      </c>
      <c r="H50" s="13">
        <v>247538245</v>
      </c>
      <c r="I50" s="14">
        <v>0</v>
      </c>
      <c r="J50" s="14">
        <v>37793247</v>
      </c>
      <c r="K50" s="14">
        <v>0</v>
      </c>
      <c r="L50" s="14">
        <v>343212012</v>
      </c>
      <c r="M50" s="13">
        <v>100363865</v>
      </c>
      <c r="N50" s="13">
        <v>43926694</v>
      </c>
      <c r="O50" s="13">
        <v>43820368</v>
      </c>
      <c r="P50" s="13">
        <v>188110927</v>
      </c>
      <c r="Q50" s="13">
        <v>145924612</v>
      </c>
      <c r="R50" s="13">
        <v>7455683</v>
      </c>
      <c r="S50" s="13">
        <v>153380295</v>
      </c>
      <c r="T50" s="13">
        <v>144093448</v>
      </c>
      <c r="U50" s="13">
        <v>9286847</v>
      </c>
      <c r="V50" s="15">
        <v>6.0547849383129689E-2</v>
      </c>
      <c r="W50" s="13">
        <v>1246804</v>
      </c>
      <c r="X50" s="13">
        <v>154627099</v>
      </c>
      <c r="Y50" s="13">
        <v>10533651</v>
      </c>
      <c r="Z50" s="27">
        <v>6.8122929733034701E-2</v>
      </c>
      <c r="AA50" s="1">
        <v>4624311</v>
      </c>
      <c r="AB50" s="1">
        <v>4552162</v>
      </c>
      <c r="AC50" s="28">
        <v>9176473</v>
      </c>
      <c r="AD50" s="1">
        <v>82171965</v>
      </c>
      <c r="AE50" s="1">
        <v>35739694</v>
      </c>
      <c r="AF50" s="1">
        <v>46432271</v>
      </c>
    </row>
    <row r="51" spans="1:32" x14ac:dyDescent="0.35">
      <c r="A51" s="11">
        <v>6920560</v>
      </c>
      <c r="B51" s="30" t="s">
        <v>110</v>
      </c>
      <c r="C51" s="11" t="s">
        <v>77</v>
      </c>
      <c r="D51" s="2" t="b">
        <v>0</v>
      </c>
      <c r="E51" s="11">
        <v>5</v>
      </c>
      <c r="F51" s="73">
        <v>2025</v>
      </c>
      <c r="G51" s="13">
        <v>38031266</v>
      </c>
      <c r="H51" s="13">
        <v>58238131</v>
      </c>
      <c r="I51" s="14">
        <v>0</v>
      </c>
      <c r="J51" s="14">
        <v>0</v>
      </c>
      <c r="K51" s="14">
        <v>0</v>
      </c>
      <c r="L51" s="14">
        <v>96269397</v>
      </c>
      <c r="M51" s="13">
        <v>0</v>
      </c>
      <c r="N51" s="13">
        <v>25807742</v>
      </c>
      <c r="O51" s="13">
        <v>32221734</v>
      </c>
      <c r="P51" s="13">
        <v>58029476</v>
      </c>
      <c r="Q51" s="13">
        <v>33509036</v>
      </c>
      <c r="R51" s="13">
        <v>8286000</v>
      </c>
      <c r="S51" s="13">
        <v>41795036</v>
      </c>
      <c r="T51" s="13">
        <v>59451000</v>
      </c>
      <c r="U51" s="13">
        <v>-17655964</v>
      </c>
      <c r="V51" s="15">
        <v>-0.42244165072617712</v>
      </c>
      <c r="W51" s="13">
        <v>16429000</v>
      </c>
      <c r="X51" s="13">
        <v>58224036</v>
      </c>
      <c r="Y51" s="13">
        <v>-1226964</v>
      </c>
      <c r="Z51" s="27">
        <v>-2.1073152675297191E-2</v>
      </c>
      <c r="AA51" s="1">
        <v>0</v>
      </c>
      <c r="AB51" s="1">
        <v>4730885</v>
      </c>
      <c r="AC51" s="28">
        <v>4730885</v>
      </c>
      <c r="AD51" s="1">
        <v>143498824</v>
      </c>
      <c r="AE51" s="1">
        <v>99779371</v>
      </c>
      <c r="AF51" s="1">
        <v>43719453</v>
      </c>
    </row>
    <row r="52" spans="1:32" x14ac:dyDescent="0.35">
      <c r="A52" s="11">
        <v>6920207</v>
      </c>
      <c r="B52" s="25" t="s">
        <v>65</v>
      </c>
      <c r="C52" s="11" t="s">
        <v>77</v>
      </c>
      <c r="D52" s="2" t="b">
        <v>0</v>
      </c>
      <c r="E52" s="11">
        <v>4</v>
      </c>
      <c r="F52" s="73">
        <v>2025</v>
      </c>
      <c r="G52" s="13">
        <v>268015230</v>
      </c>
      <c r="H52" s="13">
        <v>680275287</v>
      </c>
      <c r="I52" s="14">
        <v>0</v>
      </c>
      <c r="J52" s="14">
        <v>74584431</v>
      </c>
      <c r="K52" s="14">
        <v>0</v>
      </c>
      <c r="L52" s="14">
        <v>1022874948</v>
      </c>
      <c r="M52" s="13">
        <v>352134433</v>
      </c>
      <c r="N52" s="13">
        <v>143818541</v>
      </c>
      <c r="O52" s="13">
        <v>134590562</v>
      </c>
      <c r="P52" s="13">
        <v>630543536</v>
      </c>
      <c r="Q52" s="13">
        <v>365743000</v>
      </c>
      <c r="R52" s="13">
        <v>11548000</v>
      </c>
      <c r="S52" s="13">
        <v>377291000</v>
      </c>
      <c r="T52" s="13">
        <v>389902000</v>
      </c>
      <c r="U52" s="13">
        <v>-12611000</v>
      </c>
      <c r="V52" s="15">
        <v>-3.3425128084157853E-2</v>
      </c>
      <c r="W52" s="13">
        <v>8464000</v>
      </c>
      <c r="X52" s="13">
        <v>385755000</v>
      </c>
      <c r="Y52" s="13">
        <v>-4147000</v>
      </c>
      <c r="Z52" s="27">
        <v>-1.0750346722660757E-2</v>
      </c>
      <c r="AA52" s="1">
        <v>2137614</v>
      </c>
      <c r="AB52" s="1">
        <v>24450790</v>
      </c>
      <c r="AC52" s="28">
        <v>26588404</v>
      </c>
      <c r="AD52" s="1">
        <v>331529589</v>
      </c>
      <c r="AE52" s="1">
        <v>194776589</v>
      </c>
      <c r="AF52" s="1">
        <v>136753000</v>
      </c>
    </row>
    <row r="53" spans="1:32" x14ac:dyDescent="0.35">
      <c r="A53" s="11">
        <v>6920065</v>
      </c>
      <c r="B53" s="25" t="s">
        <v>66</v>
      </c>
      <c r="C53" s="11" t="s">
        <v>80</v>
      </c>
      <c r="D53" s="2" t="b">
        <v>1</v>
      </c>
      <c r="E53" s="11">
        <v>3</v>
      </c>
      <c r="F53" s="73">
        <v>2025</v>
      </c>
      <c r="G53" s="13">
        <v>44141356</v>
      </c>
      <c r="H53" s="13">
        <v>146598989</v>
      </c>
      <c r="I53" s="14">
        <v>0</v>
      </c>
      <c r="J53" s="14">
        <v>13124591</v>
      </c>
      <c r="K53" s="14">
        <v>0</v>
      </c>
      <c r="L53" s="14">
        <v>203864936</v>
      </c>
      <c r="M53" s="13">
        <v>63218967</v>
      </c>
      <c r="N53" s="13">
        <v>38274906</v>
      </c>
      <c r="O53" s="13">
        <v>21842855</v>
      </c>
      <c r="P53" s="13">
        <v>123336728</v>
      </c>
      <c r="Q53" s="13">
        <v>73641225</v>
      </c>
      <c r="R53" s="13">
        <v>3782483</v>
      </c>
      <c r="S53" s="13">
        <v>77423708</v>
      </c>
      <c r="T53" s="13">
        <v>75985034</v>
      </c>
      <c r="U53" s="13">
        <v>1438674</v>
      </c>
      <c r="V53" s="15">
        <v>1.85818276747996E-2</v>
      </c>
      <c r="W53" s="13">
        <v>6711564</v>
      </c>
      <c r="X53" s="13">
        <v>84135272</v>
      </c>
      <c r="Y53" s="13">
        <v>8150238</v>
      </c>
      <c r="Z53" s="27">
        <v>9.6870644216851196E-2</v>
      </c>
      <c r="AA53" s="1">
        <v>2102004</v>
      </c>
      <c r="AB53" s="1">
        <v>4784979</v>
      </c>
      <c r="AC53" s="28">
        <v>6886983</v>
      </c>
      <c r="AD53" s="1">
        <v>71304350</v>
      </c>
      <c r="AE53" s="1">
        <v>36354591</v>
      </c>
      <c r="AF53" s="1">
        <v>34949759</v>
      </c>
    </row>
    <row r="54" spans="1:32" x14ac:dyDescent="0.35">
      <c r="A54" s="11">
        <v>6920380</v>
      </c>
      <c r="B54" s="12" t="s">
        <v>67</v>
      </c>
      <c r="C54" s="11" t="s">
        <v>79</v>
      </c>
      <c r="D54" s="2" t="b">
        <v>1</v>
      </c>
      <c r="E54" s="11">
        <v>3</v>
      </c>
      <c r="F54" s="73">
        <v>2025</v>
      </c>
      <c r="G54" s="13">
        <v>42204355.899999999</v>
      </c>
      <c r="H54" s="13">
        <v>174377770.28999999</v>
      </c>
      <c r="I54" s="14">
        <v>0</v>
      </c>
      <c r="J54" s="14">
        <v>0</v>
      </c>
      <c r="K54" s="14">
        <v>11803712.439999999</v>
      </c>
      <c r="L54" s="14">
        <v>228385838.63</v>
      </c>
      <c r="M54" s="13">
        <v>52447846.359999999</v>
      </c>
      <c r="N54" s="13">
        <v>25514713.609999999</v>
      </c>
      <c r="O54" s="13">
        <v>38315431.439999998</v>
      </c>
      <c r="P54" s="13">
        <v>116277991.41</v>
      </c>
      <c r="Q54" s="13">
        <v>105668883.31999999</v>
      </c>
      <c r="R54" s="13">
        <v>4814756.66</v>
      </c>
      <c r="S54" s="13">
        <v>110483639.98</v>
      </c>
      <c r="T54" s="13">
        <v>97642602.319999993</v>
      </c>
      <c r="U54" s="13">
        <v>12841037.66</v>
      </c>
      <c r="V54" s="15">
        <v>0.116225693345409</v>
      </c>
      <c r="W54" s="13">
        <v>19009401.489999998</v>
      </c>
      <c r="X54" s="13">
        <v>129493041.47</v>
      </c>
      <c r="Y54" s="13">
        <v>31850439.149999999</v>
      </c>
      <c r="Z54" s="27">
        <v>0.245962553573806</v>
      </c>
      <c r="AA54" s="1">
        <v>-1407453.28</v>
      </c>
      <c r="AB54" s="1">
        <v>7846417.1799999997</v>
      </c>
      <c r="AC54" s="28">
        <v>6438963.9000000004</v>
      </c>
      <c r="AD54" s="1">
        <v>134853641.94999999</v>
      </c>
      <c r="AE54" s="1">
        <v>89036388.810000002</v>
      </c>
      <c r="AF54" s="1">
        <v>45817253.140000001</v>
      </c>
    </row>
    <row r="55" spans="1:32" x14ac:dyDescent="0.35">
      <c r="A55" s="11">
        <v>6920070</v>
      </c>
      <c r="B55" s="12" t="s">
        <v>68</v>
      </c>
      <c r="C55" s="11" t="s">
        <v>77</v>
      </c>
      <c r="D55" s="2" t="b">
        <v>0</v>
      </c>
      <c r="E55" s="11">
        <v>5</v>
      </c>
      <c r="F55" s="73">
        <v>2025</v>
      </c>
      <c r="G55" s="13">
        <v>1316278518</v>
      </c>
      <c r="H55" s="13">
        <v>1699195616</v>
      </c>
      <c r="I55" s="14">
        <v>0</v>
      </c>
      <c r="J55" s="14">
        <v>0</v>
      </c>
      <c r="K55" s="14">
        <v>0</v>
      </c>
      <c r="L55" s="14">
        <v>3015474134</v>
      </c>
      <c r="M55" s="13">
        <v>1221615764.54</v>
      </c>
      <c r="N55" s="13">
        <v>366718333.83999997</v>
      </c>
      <c r="O55" s="13">
        <v>297256528.5</v>
      </c>
      <c r="P55" s="13">
        <v>1885590626.8800001</v>
      </c>
      <c r="Q55" s="13">
        <v>1085191695.7</v>
      </c>
      <c r="R55" s="13">
        <v>117987088.81999999</v>
      </c>
      <c r="S55" s="13">
        <v>1203178784.52</v>
      </c>
      <c r="T55" s="13">
        <v>1237209573.3299999</v>
      </c>
      <c r="U55" s="13">
        <v>-34030788.809999898</v>
      </c>
      <c r="V55" s="15">
        <v>-2.8284066547579836E-2</v>
      </c>
      <c r="W55" s="13">
        <v>142645468.284181</v>
      </c>
      <c r="X55" s="13">
        <v>1345824252.8041799</v>
      </c>
      <c r="Y55" s="13">
        <v>108614679.474181</v>
      </c>
      <c r="Z55" s="27">
        <v>8.0704950329041625E-2</v>
      </c>
      <c r="AA55" s="1">
        <v>0</v>
      </c>
      <c r="AB55" s="1">
        <v>44691933.590000004</v>
      </c>
      <c r="AC55" s="28">
        <v>44691933.590000004</v>
      </c>
      <c r="AD55" s="1">
        <v>812676358</v>
      </c>
      <c r="AE55" s="1">
        <v>456694488</v>
      </c>
      <c r="AF55" s="1">
        <v>355981870</v>
      </c>
    </row>
    <row r="56" spans="1:32" x14ac:dyDescent="0.35">
      <c r="A56" s="11">
        <v>6920242</v>
      </c>
      <c r="B56" s="12" t="s">
        <v>69</v>
      </c>
      <c r="C56" s="11" t="s">
        <v>80</v>
      </c>
      <c r="D56" s="2" t="b">
        <v>1</v>
      </c>
      <c r="E56" s="11">
        <v>5</v>
      </c>
      <c r="F56" s="73">
        <v>2025</v>
      </c>
      <c r="G56" s="13">
        <v>21326570</v>
      </c>
      <c r="H56" s="13">
        <v>113159277</v>
      </c>
      <c r="I56" s="14">
        <v>0</v>
      </c>
      <c r="J56" s="14">
        <v>0</v>
      </c>
      <c r="K56" s="14">
        <v>0</v>
      </c>
      <c r="L56" s="14">
        <v>134485847</v>
      </c>
      <c r="M56" s="13">
        <v>32214235.16</v>
      </c>
      <c r="N56" s="13">
        <v>35046636.859999999</v>
      </c>
      <c r="O56" s="13">
        <v>5881735.6299999999</v>
      </c>
      <c r="P56" s="13">
        <v>73142607.650000006</v>
      </c>
      <c r="Q56" s="13">
        <v>58062394.270000003</v>
      </c>
      <c r="R56" s="13">
        <v>2165852</v>
      </c>
      <c r="S56" s="13">
        <v>60228246.270000003</v>
      </c>
      <c r="T56" s="13">
        <v>53686975.439999998</v>
      </c>
      <c r="U56" s="13">
        <v>6541270.8300000103</v>
      </c>
      <c r="V56" s="15">
        <v>0.10860802422630478</v>
      </c>
      <c r="W56" s="13">
        <v>9719968</v>
      </c>
      <c r="X56" s="13">
        <v>69948214.269999996</v>
      </c>
      <c r="Y56" s="13">
        <v>16261238.83</v>
      </c>
      <c r="Z56" s="27">
        <v>0.23247539625860411</v>
      </c>
      <c r="AA56" s="1">
        <v>0</v>
      </c>
      <c r="AB56" s="1">
        <v>3280845.08</v>
      </c>
      <c r="AC56" s="28">
        <v>3280845.08</v>
      </c>
      <c r="AD56" s="1">
        <v>46744040.43</v>
      </c>
      <c r="AE56" s="1">
        <v>42167337.640000001</v>
      </c>
      <c r="AF56" s="1">
        <v>4576702.79</v>
      </c>
    </row>
    <row r="57" spans="1:32" x14ac:dyDescent="0.35">
      <c r="A57" s="11">
        <v>6920610</v>
      </c>
      <c r="B57" s="12" t="s">
        <v>70</v>
      </c>
      <c r="C57" s="11" t="s">
        <v>80</v>
      </c>
      <c r="D57" s="2" t="b">
        <v>1</v>
      </c>
      <c r="E57" s="11">
        <v>5</v>
      </c>
      <c r="F57" s="73">
        <v>2025</v>
      </c>
      <c r="G57" s="13">
        <v>17219381</v>
      </c>
      <c r="H57" s="13">
        <v>134964110</v>
      </c>
      <c r="I57" s="14">
        <v>0</v>
      </c>
      <c r="J57" s="14">
        <v>0</v>
      </c>
      <c r="K57" s="14">
        <v>0</v>
      </c>
      <c r="L57" s="14">
        <v>152183491</v>
      </c>
      <c r="M57" s="13">
        <v>46791679.600000001</v>
      </c>
      <c r="N57" s="13">
        <v>24490786</v>
      </c>
      <c r="O57" s="13">
        <v>9235056.0700000003</v>
      </c>
      <c r="P57" s="13">
        <v>80517521.670000002</v>
      </c>
      <c r="Q57" s="13">
        <v>66359174.329999998</v>
      </c>
      <c r="R57" s="13">
        <v>2488250</v>
      </c>
      <c r="S57" s="13">
        <v>68847424.329999998</v>
      </c>
      <c r="T57" s="13">
        <v>57798592.399999999</v>
      </c>
      <c r="U57" s="13">
        <v>11048831.93</v>
      </c>
      <c r="V57" s="15">
        <v>0.16048286537257594</v>
      </c>
      <c r="W57" s="13">
        <v>9854388</v>
      </c>
      <c r="X57" s="13">
        <v>78701812.329999998</v>
      </c>
      <c r="Y57" s="13">
        <v>20903219.93</v>
      </c>
      <c r="Z57" s="27">
        <v>0.26560023601936794</v>
      </c>
      <c r="AA57" s="1">
        <v>0</v>
      </c>
      <c r="AB57" s="1">
        <v>5306795</v>
      </c>
      <c r="AC57" s="28">
        <v>5306795</v>
      </c>
      <c r="AD57" s="1">
        <v>44166554</v>
      </c>
      <c r="AE57" s="1">
        <v>23297308</v>
      </c>
      <c r="AF57" s="1">
        <v>20869246</v>
      </c>
    </row>
    <row r="58" spans="1:32" x14ac:dyDescent="0.35">
      <c r="A58" s="11">
        <v>6920612</v>
      </c>
      <c r="B58" s="12" t="s">
        <v>71</v>
      </c>
      <c r="C58" s="11" t="s">
        <v>80</v>
      </c>
      <c r="D58" s="2" t="b">
        <v>0</v>
      </c>
      <c r="E58" s="11">
        <v>5</v>
      </c>
      <c r="F58" s="73">
        <v>2025</v>
      </c>
      <c r="G58" s="13">
        <v>107703490</v>
      </c>
      <c r="H58" s="13">
        <v>310798632</v>
      </c>
      <c r="I58" s="14">
        <v>0</v>
      </c>
      <c r="J58" s="14">
        <v>0</v>
      </c>
      <c r="K58" s="14">
        <v>0</v>
      </c>
      <c r="L58" s="14">
        <v>418502122</v>
      </c>
      <c r="M58" s="13">
        <v>177801682.22999999</v>
      </c>
      <c r="N58" s="13">
        <v>87973080.299999997</v>
      </c>
      <c r="O58" s="13">
        <v>60936373.560000002</v>
      </c>
      <c r="P58" s="13">
        <v>326711136.08999997</v>
      </c>
      <c r="Q58" s="13">
        <v>80251856.930000007</v>
      </c>
      <c r="R58" s="13">
        <v>3534351</v>
      </c>
      <c r="S58" s="13">
        <v>83786207.930000007</v>
      </c>
      <c r="T58" s="13">
        <v>120323828.05</v>
      </c>
      <c r="U58" s="13">
        <v>-36537620.119999997</v>
      </c>
      <c r="V58" s="15">
        <v>-0.43608155832193413</v>
      </c>
      <c r="W58" s="13">
        <v>15425837</v>
      </c>
      <c r="X58" s="13">
        <v>99212044.930000007</v>
      </c>
      <c r="Y58" s="13">
        <v>-21111783.120000001</v>
      </c>
      <c r="Z58" s="27">
        <v>-0.21279455669818739</v>
      </c>
      <c r="AA58" s="1">
        <v>0</v>
      </c>
      <c r="AB58" s="1">
        <v>11539128.98</v>
      </c>
      <c r="AC58" s="28">
        <v>11539128.98</v>
      </c>
      <c r="AD58" s="1">
        <v>147163255</v>
      </c>
      <c r="AE58" s="1">
        <v>66152414</v>
      </c>
      <c r="AF58" s="1">
        <v>81010841</v>
      </c>
    </row>
    <row r="59" spans="1:32" x14ac:dyDescent="0.35">
      <c r="A59" s="11">
        <v>6920140</v>
      </c>
      <c r="B59" s="25" t="s">
        <v>73</v>
      </c>
      <c r="C59" s="11" t="s">
        <v>79</v>
      </c>
      <c r="D59" s="2" t="b">
        <v>1</v>
      </c>
      <c r="E59" s="11">
        <v>3</v>
      </c>
      <c r="F59" s="73">
        <v>2025</v>
      </c>
      <c r="G59" s="13">
        <v>9108211.4900000002</v>
      </c>
      <c r="H59" s="13">
        <v>50359819.200000003</v>
      </c>
      <c r="I59" s="14">
        <v>0</v>
      </c>
      <c r="J59" s="14">
        <v>6791223.1600000001</v>
      </c>
      <c r="K59" s="14">
        <v>0</v>
      </c>
      <c r="L59" s="14">
        <v>66259253.850000001</v>
      </c>
      <c r="M59" s="13">
        <v>12093800.119999999</v>
      </c>
      <c r="N59" s="13">
        <v>5946730.4800000004</v>
      </c>
      <c r="O59" s="13">
        <v>5132115.51</v>
      </c>
      <c r="P59" s="13">
        <v>23172646.109999999</v>
      </c>
      <c r="Q59" s="13">
        <v>41427428</v>
      </c>
      <c r="R59" s="13">
        <v>255663</v>
      </c>
      <c r="S59" s="13">
        <v>41683091</v>
      </c>
      <c r="T59" s="13">
        <v>41508180</v>
      </c>
      <c r="U59" s="13">
        <v>174911</v>
      </c>
      <c r="V59" s="15">
        <v>4.1962099211884296E-3</v>
      </c>
      <c r="W59" s="13">
        <v>2558141</v>
      </c>
      <c r="X59" s="13">
        <v>44241232</v>
      </c>
      <c r="Y59" s="13">
        <v>2733052</v>
      </c>
      <c r="Z59" s="27">
        <v>6.1776127753404297E-2</v>
      </c>
      <c r="AA59" s="1">
        <v>765478.31</v>
      </c>
      <c r="AB59" s="1">
        <v>893701.43</v>
      </c>
      <c r="AC59" s="28">
        <v>1659179.74</v>
      </c>
      <c r="AD59" s="1">
        <v>50585058.380000003</v>
      </c>
      <c r="AE59" s="1">
        <v>32369407.990000099</v>
      </c>
      <c r="AF59" s="1">
        <v>18215650.3899999</v>
      </c>
    </row>
    <row r="60" spans="1:32" ht="15" thickBot="1" x14ac:dyDescent="0.4">
      <c r="A60" s="11">
        <v>6920270</v>
      </c>
      <c r="B60" s="12" t="s">
        <v>74</v>
      </c>
      <c r="C60" s="11" t="s">
        <v>80</v>
      </c>
      <c r="D60" s="2" t="b">
        <v>0</v>
      </c>
      <c r="E60" s="11">
        <v>5</v>
      </c>
      <c r="F60" s="73">
        <v>2025</v>
      </c>
      <c r="G60" s="17">
        <v>125418130</v>
      </c>
      <c r="H60" s="17">
        <v>405691288</v>
      </c>
      <c r="I60" s="18">
        <v>0</v>
      </c>
      <c r="J60" s="18">
        <v>0</v>
      </c>
      <c r="K60" s="18">
        <v>132460</v>
      </c>
      <c r="L60" s="18">
        <v>531241878</v>
      </c>
      <c r="M60" s="17">
        <v>87988603</v>
      </c>
      <c r="N60" s="17">
        <v>7178759</v>
      </c>
      <c r="O60" s="17">
        <v>323002539</v>
      </c>
      <c r="P60" s="17">
        <v>418169901</v>
      </c>
      <c r="Q60" s="17">
        <v>109624393</v>
      </c>
      <c r="R60" s="17">
        <v>0</v>
      </c>
      <c r="S60" s="17">
        <v>109624393</v>
      </c>
      <c r="T60" s="17">
        <v>17218942</v>
      </c>
      <c r="U60" s="17">
        <v>92405451</v>
      </c>
      <c r="V60" s="19">
        <v>0.84292782355474505</v>
      </c>
      <c r="W60" s="17">
        <v>-5344651</v>
      </c>
      <c r="X60" s="17">
        <v>104279742</v>
      </c>
      <c r="Y60" s="17">
        <v>87060800</v>
      </c>
      <c r="Z60" s="31">
        <v>0.83487740121182896</v>
      </c>
      <c r="AA60" s="32">
        <v>3298571</v>
      </c>
      <c r="AB60" s="32">
        <v>149013</v>
      </c>
      <c r="AC60" s="32">
        <v>3447584</v>
      </c>
      <c r="AD60" s="33">
        <v>109891669</v>
      </c>
      <c r="AE60" s="33">
        <v>27984686</v>
      </c>
      <c r="AF60" s="33">
        <v>81906983</v>
      </c>
    </row>
    <row r="61" spans="1:32" ht="15" thickBot="1" x14ac:dyDescent="0.4">
      <c r="A61" s="34"/>
      <c r="B61" s="35"/>
      <c r="C61" s="35"/>
      <c r="D61" s="35"/>
      <c r="E61" s="20"/>
      <c r="F61" s="74" t="s">
        <v>104</v>
      </c>
      <c r="G61" s="36">
        <f t="shared" ref="G61:U61" si="0">SUM(G2:G60)</f>
        <v>22274863041.240005</v>
      </c>
      <c r="H61" s="37">
        <f t="shared" si="0"/>
        <v>29321424001.700001</v>
      </c>
      <c r="I61" s="37">
        <f t="shared" si="0"/>
        <v>31449876.420000002</v>
      </c>
      <c r="J61" s="37">
        <f t="shared" si="0"/>
        <v>2204103554.4299998</v>
      </c>
      <c r="K61" s="37">
        <f t="shared" si="0"/>
        <v>572196173.17000008</v>
      </c>
      <c r="L61" s="37">
        <f t="shared" si="0"/>
        <v>54404036646.959999</v>
      </c>
      <c r="M61" s="37">
        <f t="shared" si="0"/>
        <v>16950808237.818161</v>
      </c>
      <c r="N61" s="37">
        <f t="shared" si="0"/>
        <v>7689868908.263916</v>
      </c>
      <c r="O61" s="37">
        <f t="shared" si="0"/>
        <v>9071651266.6080456</v>
      </c>
      <c r="P61" s="37">
        <f t="shared" si="0"/>
        <v>33712328412.690132</v>
      </c>
      <c r="Q61" s="37">
        <f t="shared" si="0"/>
        <v>19608925964.110008</v>
      </c>
      <c r="R61" s="37">
        <f t="shared" si="0"/>
        <v>1654630149.1899998</v>
      </c>
      <c r="S61" s="37">
        <f t="shared" si="0"/>
        <v>21263556113.300011</v>
      </c>
      <c r="T61" s="37">
        <f t="shared" si="0"/>
        <v>21824355544.423653</v>
      </c>
      <c r="U61" s="37">
        <f t="shared" si="0"/>
        <v>-560799430.72366011</v>
      </c>
      <c r="V61" s="70">
        <f>U61/S61</f>
        <v>-2.6373736722847086E-2</v>
      </c>
      <c r="W61" s="37">
        <f>SUM(W2:W60)</f>
        <v>524813965.15418112</v>
      </c>
      <c r="X61" s="37">
        <f>SUM(X2:X60)</f>
        <v>21788370078.454189</v>
      </c>
      <c r="Y61" s="37">
        <f>SUM(Y2:Y60)</f>
        <v>-35985465.569479316</v>
      </c>
      <c r="Z61" s="72">
        <f>Y61/(S61+W61)</f>
        <v>-1.6515905246654574E-3</v>
      </c>
      <c r="AA61" s="37">
        <f t="shared" ref="AA61:AF61" si="1">SUM(AA2:AA60)</f>
        <v>184956145.02000004</v>
      </c>
      <c r="AB61" s="37">
        <f t="shared" si="1"/>
        <v>897826238.93987787</v>
      </c>
      <c r="AC61" s="37">
        <f t="shared" si="1"/>
        <v>1082782383.9598777</v>
      </c>
      <c r="AD61" s="37">
        <f t="shared" si="1"/>
        <v>16153165684.078995</v>
      </c>
      <c r="AE61" s="37">
        <f t="shared" si="1"/>
        <v>4514300846.9699993</v>
      </c>
      <c r="AF61" s="39">
        <f t="shared" si="1"/>
        <v>6691652964.0089951</v>
      </c>
    </row>
    <row r="62" spans="1:32" x14ac:dyDescent="0.35">
      <c r="E62" s="11"/>
    </row>
    <row r="63" spans="1:32" x14ac:dyDescent="0.35">
      <c r="E63" s="11"/>
    </row>
    <row r="64" spans="1:32" x14ac:dyDescent="0.35">
      <c r="E64" s="11"/>
    </row>
    <row r="65" spans="5:5" x14ac:dyDescent="0.35">
      <c r="E65" s="11"/>
    </row>
    <row r="66" spans="5:5" x14ac:dyDescent="0.35">
      <c r="E66" s="11"/>
    </row>
    <row r="67" spans="5:5" x14ac:dyDescent="0.35">
      <c r="E67" s="11"/>
    </row>
    <row r="68" spans="5:5" x14ac:dyDescent="0.35">
      <c r="E68" s="11"/>
    </row>
    <row r="69" spans="5:5" x14ac:dyDescent="0.35">
      <c r="E69" s="11"/>
    </row>
    <row r="70" spans="5:5" x14ac:dyDescent="0.35">
      <c r="E70" s="11"/>
    </row>
    <row r="71" spans="5:5" x14ac:dyDescent="0.35">
      <c r="E71" s="11"/>
    </row>
    <row r="72" spans="5:5" x14ac:dyDescent="0.35">
      <c r="E72" s="11"/>
    </row>
    <row r="73" spans="5:5" x14ac:dyDescent="0.35">
      <c r="E73" s="11"/>
    </row>
    <row r="74" spans="5:5" x14ac:dyDescent="0.35">
      <c r="E74" s="11"/>
    </row>
    <row r="75" spans="5:5" x14ac:dyDescent="0.35">
      <c r="E75" s="11"/>
    </row>
    <row r="76" spans="5:5" x14ac:dyDescent="0.35">
      <c r="E76" s="11"/>
    </row>
    <row r="77" spans="5:5" x14ac:dyDescent="0.35">
      <c r="E77" s="11"/>
    </row>
    <row r="78" spans="5:5" x14ac:dyDescent="0.35">
      <c r="E78" s="11"/>
    </row>
    <row r="79" spans="5:5" x14ac:dyDescent="0.35">
      <c r="E79" s="11"/>
    </row>
    <row r="80" spans="5:5" x14ac:dyDescent="0.35">
      <c r="E80" s="11"/>
    </row>
    <row r="81" spans="5:5" x14ac:dyDescent="0.35">
      <c r="E81" s="11"/>
    </row>
    <row r="82" spans="5:5" x14ac:dyDescent="0.35">
      <c r="E82" s="11"/>
    </row>
    <row r="83" spans="5:5" x14ac:dyDescent="0.35">
      <c r="E83" s="11"/>
    </row>
    <row r="84" spans="5:5" x14ac:dyDescent="0.35">
      <c r="E84" s="11"/>
    </row>
    <row r="85" spans="5:5" x14ac:dyDescent="0.35">
      <c r="E85" s="11"/>
    </row>
    <row r="86" spans="5:5" x14ac:dyDescent="0.35">
      <c r="E86" s="11"/>
    </row>
    <row r="87" spans="5:5" x14ac:dyDescent="0.35">
      <c r="E87" s="11"/>
    </row>
    <row r="88" spans="5:5" x14ac:dyDescent="0.35">
      <c r="E88" s="11"/>
    </row>
    <row r="89" spans="5:5" x14ac:dyDescent="0.35">
      <c r="E89" s="11"/>
    </row>
    <row r="90" spans="5:5" x14ac:dyDescent="0.35">
      <c r="E90" s="11"/>
    </row>
    <row r="91" spans="5:5" x14ac:dyDescent="0.35">
      <c r="E91" s="11"/>
    </row>
    <row r="92" spans="5:5" x14ac:dyDescent="0.35">
      <c r="E92" s="11"/>
    </row>
    <row r="93" spans="5:5" x14ac:dyDescent="0.35">
      <c r="E93" s="11"/>
    </row>
    <row r="94" spans="5:5" x14ac:dyDescent="0.35">
      <c r="E94" s="11"/>
    </row>
    <row r="95" spans="5:5" x14ac:dyDescent="0.35">
      <c r="E95" s="11"/>
    </row>
    <row r="96" spans="5:5" x14ac:dyDescent="0.35">
      <c r="E96" s="11"/>
    </row>
    <row r="97" spans="5:5" x14ac:dyDescent="0.35">
      <c r="E97" s="11"/>
    </row>
    <row r="98" spans="5:5" x14ac:dyDescent="0.35">
      <c r="E98" s="11"/>
    </row>
    <row r="99" spans="5:5" x14ac:dyDescent="0.35">
      <c r="E99" s="11"/>
    </row>
    <row r="100" spans="5:5" x14ac:dyDescent="0.35">
      <c r="E100" s="11"/>
    </row>
    <row r="101" spans="5:5" x14ac:dyDescent="0.35">
      <c r="E101" s="11"/>
    </row>
    <row r="102" spans="5:5" x14ac:dyDescent="0.35">
      <c r="E102" s="11"/>
    </row>
    <row r="103" spans="5:5" x14ac:dyDescent="0.35">
      <c r="E103" s="11"/>
    </row>
    <row r="104" spans="5:5" x14ac:dyDescent="0.35">
      <c r="E104" s="11"/>
    </row>
    <row r="105" spans="5:5" x14ac:dyDescent="0.35">
      <c r="E105" s="11"/>
    </row>
    <row r="106" spans="5:5" x14ac:dyDescent="0.35">
      <c r="E106" s="11"/>
    </row>
    <row r="107" spans="5:5" x14ac:dyDescent="0.35">
      <c r="E107" s="11"/>
    </row>
    <row r="108" spans="5:5" x14ac:dyDescent="0.35">
      <c r="E108" s="11"/>
    </row>
    <row r="109" spans="5:5" x14ac:dyDescent="0.35">
      <c r="E109" s="11"/>
    </row>
    <row r="110" spans="5:5" x14ac:dyDescent="0.35">
      <c r="E110" s="11"/>
    </row>
    <row r="111" spans="5:5" x14ac:dyDescent="0.35">
      <c r="E111" s="11"/>
    </row>
    <row r="112" spans="5:5" x14ac:dyDescent="0.35">
      <c r="E112" s="11"/>
    </row>
    <row r="113" spans="5:5" x14ac:dyDescent="0.35">
      <c r="E113" s="11"/>
    </row>
    <row r="114" spans="5:5" x14ac:dyDescent="0.35">
      <c r="E114" s="11"/>
    </row>
    <row r="115" spans="5:5" x14ac:dyDescent="0.35">
      <c r="E115" s="11"/>
    </row>
    <row r="116" spans="5:5" x14ac:dyDescent="0.35">
      <c r="E116" s="11"/>
    </row>
    <row r="117" spans="5:5" x14ac:dyDescent="0.35">
      <c r="E117" s="11"/>
    </row>
    <row r="118" spans="5:5" x14ac:dyDescent="0.35">
      <c r="E118" s="11"/>
    </row>
    <row r="119" spans="5:5" x14ac:dyDescent="0.35">
      <c r="E119" s="11"/>
    </row>
    <row r="120" spans="5:5" x14ac:dyDescent="0.35">
      <c r="E120" s="11"/>
    </row>
    <row r="121" spans="5:5" x14ac:dyDescent="0.35">
      <c r="E121" s="11"/>
    </row>
    <row r="122" spans="5:5" x14ac:dyDescent="0.35">
      <c r="E122" s="11"/>
    </row>
    <row r="123" spans="5:5" x14ac:dyDescent="0.35">
      <c r="E123" s="11"/>
    </row>
    <row r="124" spans="5:5" x14ac:dyDescent="0.35">
      <c r="E124" s="11"/>
    </row>
    <row r="125" spans="5:5" x14ac:dyDescent="0.35">
      <c r="E125" s="11"/>
    </row>
    <row r="126" spans="5:5" x14ac:dyDescent="0.35">
      <c r="E126" s="11"/>
    </row>
    <row r="127" spans="5:5" x14ac:dyDescent="0.35">
      <c r="E127" s="11"/>
    </row>
    <row r="128" spans="5:5" x14ac:dyDescent="0.35">
      <c r="E128" s="11"/>
    </row>
    <row r="129" spans="5:5" x14ac:dyDescent="0.35">
      <c r="E129" s="11"/>
    </row>
    <row r="130" spans="5:5" x14ac:dyDescent="0.35">
      <c r="E130" s="11"/>
    </row>
    <row r="131" spans="5:5" x14ac:dyDescent="0.35">
      <c r="E131" s="11"/>
    </row>
    <row r="132" spans="5:5" x14ac:dyDescent="0.35">
      <c r="E132" s="11"/>
    </row>
    <row r="133" spans="5:5" x14ac:dyDescent="0.35">
      <c r="E133" s="11"/>
    </row>
    <row r="134" spans="5:5" x14ac:dyDescent="0.35">
      <c r="E134" s="11"/>
    </row>
    <row r="135" spans="5:5" x14ac:dyDescent="0.35">
      <c r="E135" s="11"/>
    </row>
    <row r="136" spans="5:5" x14ac:dyDescent="0.35">
      <c r="E136" s="11"/>
    </row>
    <row r="137" spans="5:5" x14ac:dyDescent="0.35">
      <c r="E137" s="11"/>
    </row>
    <row r="138" spans="5:5" x14ac:dyDescent="0.35">
      <c r="E138" s="11"/>
    </row>
    <row r="139" spans="5:5" x14ac:dyDescent="0.35">
      <c r="E139" s="11"/>
    </row>
    <row r="140" spans="5:5" x14ac:dyDescent="0.35">
      <c r="E140" s="11"/>
    </row>
    <row r="141" spans="5:5" x14ac:dyDescent="0.35">
      <c r="E141" s="11"/>
    </row>
    <row r="142" spans="5:5" x14ac:dyDescent="0.35">
      <c r="E142" s="11"/>
    </row>
    <row r="143" spans="5:5" x14ac:dyDescent="0.35">
      <c r="E143" s="11"/>
    </row>
    <row r="144" spans="5:5" x14ac:dyDescent="0.35">
      <c r="E144" s="11"/>
    </row>
    <row r="145" spans="5:5" x14ac:dyDescent="0.35">
      <c r="E145" s="11"/>
    </row>
    <row r="146" spans="5:5" x14ac:dyDescent="0.35">
      <c r="E146" s="11"/>
    </row>
    <row r="147" spans="5:5" x14ac:dyDescent="0.35">
      <c r="E147" s="11"/>
    </row>
    <row r="148" spans="5:5" x14ac:dyDescent="0.35">
      <c r="E148" s="11"/>
    </row>
    <row r="149" spans="5:5" x14ac:dyDescent="0.35">
      <c r="E149" s="11"/>
    </row>
    <row r="150" spans="5:5" x14ac:dyDescent="0.35">
      <c r="E150" s="11"/>
    </row>
    <row r="151" spans="5:5" x14ac:dyDescent="0.35">
      <c r="E151" s="11"/>
    </row>
    <row r="152" spans="5:5" x14ac:dyDescent="0.35">
      <c r="E152" s="11"/>
    </row>
    <row r="153" spans="5:5" x14ac:dyDescent="0.35">
      <c r="E153" s="11"/>
    </row>
    <row r="154" spans="5:5" x14ac:dyDescent="0.35">
      <c r="E154" s="11"/>
    </row>
    <row r="155" spans="5:5" x14ac:dyDescent="0.35">
      <c r="E155" s="11"/>
    </row>
    <row r="156" spans="5:5" x14ac:dyDescent="0.35">
      <c r="E156" s="11"/>
    </row>
    <row r="157" spans="5:5" x14ac:dyDescent="0.35">
      <c r="E157" s="11"/>
    </row>
    <row r="158" spans="5:5" x14ac:dyDescent="0.35">
      <c r="E158" s="11"/>
    </row>
    <row r="159" spans="5:5" x14ac:dyDescent="0.35">
      <c r="E159" s="11"/>
    </row>
    <row r="160" spans="5:5" x14ac:dyDescent="0.35">
      <c r="E160" s="11"/>
    </row>
    <row r="161" spans="5:5" x14ac:dyDescent="0.35">
      <c r="E161" s="11"/>
    </row>
    <row r="162" spans="5:5" x14ac:dyDescent="0.35">
      <c r="E162" s="11"/>
    </row>
    <row r="163" spans="5:5" x14ac:dyDescent="0.35">
      <c r="E163" s="11"/>
    </row>
    <row r="164" spans="5:5" x14ac:dyDescent="0.35">
      <c r="E164" s="11"/>
    </row>
    <row r="165" spans="5:5" x14ac:dyDescent="0.35">
      <c r="E165" s="11"/>
    </row>
    <row r="166" spans="5:5" x14ac:dyDescent="0.35">
      <c r="E166" s="11"/>
    </row>
    <row r="167" spans="5:5" x14ac:dyDescent="0.35">
      <c r="E167" s="11"/>
    </row>
    <row r="168" spans="5:5" x14ac:dyDescent="0.35">
      <c r="E168" s="11"/>
    </row>
    <row r="169" spans="5:5" x14ac:dyDescent="0.35">
      <c r="E169" s="11"/>
    </row>
    <row r="170" spans="5:5" x14ac:dyDescent="0.35">
      <c r="E170" s="11"/>
    </row>
    <row r="171" spans="5:5" x14ac:dyDescent="0.35">
      <c r="E171" s="11"/>
    </row>
    <row r="172" spans="5:5" x14ac:dyDescent="0.35">
      <c r="E172" s="11"/>
    </row>
    <row r="173" spans="5:5" x14ac:dyDescent="0.35">
      <c r="E173" s="11"/>
    </row>
    <row r="174" spans="5:5" x14ac:dyDescent="0.35">
      <c r="E174" s="11"/>
    </row>
    <row r="175" spans="5:5" x14ac:dyDescent="0.35">
      <c r="E175" s="11"/>
    </row>
    <row r="176" spans="5:5" x14ac:dyDescent="0.35">
      <c r="E176" s="11"/>
    </row>
    <row r="177" spans="5:5" x14ac:dyDescent="0.35">
      <c r="E177" s="11"/>
    </row>
    <row r="178" spans="5:5" x14ac:dyDescent="0.35">
      <c r="E178" s="11"/>
    </row>
    <row r="179" spans="5:5" x14ac:dyDescent="0.35">
      <c r="E179" s="11"/>
    </row>
    <row r="180" spans="5:5" x14ac:dyDescent="0.35">
      <c r="E180" s="11"/>
    </row>
    <row r="181" spans="5:5" x14ac:dyDescent="0.35">
      <c r="E181" s="11"/>
    </row>
    <row r="182" spans="5:5" x14ac:dyDescent="0.35">
      <c r="E182" s="11"/>
    </row>
    <row r="183" spans="5:5" x14ac:dyDescent="0.35">
      <c r="E183" s="11"/>
    </row>
    <row r="184" spans="5:5" x14ac:dyDescent="0.35">
      <c r="E184" s="11"/>
    </row>
    <row r="185" spans="5:5" x14ac:dyDescent="0.35">
      <c r="E185" s="11"/>
    </row>
    <row r="186" spans="5:5" x14ac:dyDescent="0.35">
      <c r="E186" s="11"/>
    </row>
    <row r="187" spans="5:5" x14ac:dyDescent="0.35">
      <c r="E187" s="11"/>
    </row>
    <row r="188" spans="5:5" x14ac:dyDescent="0.35">
      <c r="E188" s="11"/>
    </row>
    <row r="189" spans="5:5" x14ac:dyDescent="0.35">
      <c r="E189" s="11"/>
    </row>
    <row r="190" spans="5:5" x14ac:dyDescent="0.35">
      <c r="E190" s="11"/>
    </row>
    <row r="191" spans="5:5" x14ac:dyDescent="0.35">
      <c r="E191" s="11"/>
    </row>
    <row r="192" spans="5:5" x14ac:dyDescent="0.35">
      <c r="E192" s="11"/>
    </row>
    <row r="193" spans="5:5" x14ac:dyDescent="0.35">
      <c r="E193" s="11"/>
    </row>
    <row r="194" spans="5:5" x14ac:dyDescent="0.35">
      <c r="E194" s="11"/>
    </row>
    <row r="195" spans="5:5" x14ac:dyDescent="0.35">
      <c r="E195" s="11"/>
    </row>
    <row r="196" spans="5:5" x14ac:dyDescent="0.35">
      <c r="E196" s="11"/>
    </row>
    <row r="197" spans="5:5" x14ac:dyDescent="0.35">
      <c r="E197" s="11"/>
    </row>
    <row r="198" spans="5:5" x14ac:dyDescent="0.35">
      <c r="E198" s="11"/>
    </row>
    <row r="199" spans="5:5" x14ac:dyDescent="0.35">
      <c r="E199" s="11"/>
    </row>
    <row r="200" spans="5:5" x14ac:dyDescent="0.35">
      <c r="E200" s="11"/>
    </row>
    <row r="201" spans="5:5" x14ac:dyDescent="0.35">
      <c r="E201" s="11"/>
    </row>
    <row r="202" spans="5:5" x14ac:dyDescent="0.35">
      <c r="E202" s="11"/>
    </row>
    <row r="203" spans="5:5" x14ac:dyDescent="0.35">
      <c r="E203" s="11"/>
    </row>
    <row r="204" spans="5:5" x14ac:dyDescent="0.35">
      <c r="E204" s="11"/>
    </row>
    <row r="205" spans="5:5" x14ac:dyDescent="0.35">
      <c r="E205" s="11"/>
    </row>
    <row r="206" spans="5:5" x14ac:dyDescent="0.35">
      <c r="E206" s="11"/>
    </row>
    <row r="207" spans="5:5" x14ac:dyDescent="0.35">
      <c r="E207" s="11"/>
    </row>
    <row r="208" spans="5:5" x14ac:dyDescent="0.35">
      <c r="E208" s="11"/>
    </row>
    <row r="209" spans="5:5" x14ac:dyDescent="0.35">
      <c r="E209" s="11"/>
    </row>
    <row r="210" spans="5:5" x14ac:dyDescent="0.35">
      <c r="E210" s="11"/>
    </row>
    <row r="211" spans="5:5" x14ac:dyDescent="0.35">
      <c r="E211" s="11"/>
    </row>
    <row r="212" spans="5:5" x14ac:dyDescent="0.35">
      <c r="E212" s="11"/>
    </row>
    <row r="213" spans="5:5" x14ac:dyDescent="0.35">
      <c r="E213" s="11"/>
    </row>
    <row r="214" spans="5:5" x14ac:dyDescent="0.35">
      <c r="E214" s="11"/>
    </row>
    <row r="215" spans="5:5" x14ac:dyDescent="0.35">
      <c r="E215" s="11"/>
    </row>
    <row r="216" spans="5:5" x14ac:dyDescent="0.35">
      <c r="E216" s="11"/>
    </row>
    <row r="217" spans="5:5" x14ac:dyDescent="0.35">
      <c r="E217" s="11"/>
    </row>
    <row r="218" spans="5:5" x14ac:dyDescent="0.35">
      <c r="E218" s="11"/>
    </row>
    <row r="219" spans="5:5" x14ac:dyDescent="0.35">
      <c r="E219" s="11"/>
    </row>
    <row r="220" spans="5:5" x14ac:dyDescent="0.35">
      <c r="E220" s="11"/>
    </row>
    <row r="221" spans="5:5" x14ac:dyDescent="0.35">
      <c r="E221" s="11"/>
    </row>
    <row r="222" spans="5:5" x14ac:dyDescent="0.35">
      <c r="E222" s="11"/>
    </row>
    <row r="223" spans="5:5" x14ac:dyDescent="0.35">
      <c r="E223" s="11"/>
    </row>
    <row r="224" spans="5:5" x14ac:dyDescent="0.35">
      <c r="E224" s="11"/>
    </row>
    <row r="225" spans="5:5" x14ac:dyDescent="0.35">
      <c r="E225" s="11"/>
    </row>
    <row r="226" spans="5:5" x14ac:dyDescent="0.35">
      <c r="E226" s="11"/>
    </row>
    <row r="227" spans="5:5" x14ac:dyDescent="0.35">
      <c r="E227" s="11"/>
    </row>
    <row r="228" spans="5:5" x14ac:dyDescent="0.35">
      <c r="E228" s="11"/>
    </row>
    <row r="229" spans="5:5" x14ac:dyDescent="0.35">
      <c r="E229" s="11"/>
    </row>
    <row r="230" spans="5:5" x14ac:dyDescent="0.35">
      <c r="E230" s="11"/>
    </row>
    <row r="231" spans="5:5" x14ac:dyDescent="0.35">
      <c r="E231" s="11"/>
    </row>
    <row r="232" spans="5:5" x14ac:dyDescent="0.35">
      <c r="E232" s="11"/>
    </row>
    <row r="233" spans="5:5" x14ac:dyDescent="0.35">
      <c r="E233" s="11"/>
    </row>
    <row r="234" spans="5:5" x14ac:dyDescent="0.35">
      <c r="E234" s="11"/>
    </row>
    <row r="235" spans="5:5" x14ac:dyDescent="0.35">
      <c r="E235" s="11"/>
    </row>
    <row r="236" spans="5:5" x14ac:dyDescent="0.35">
      <c r="E236" s="11"/>
    </row>
    <row r="237" spans="5:5" x14ac:dyDescent="0.35">
      <c r="E237" s="11"/>
    </row>
    <row r="238" spans="5:5" x14ac:dyDescent="0.35">
      <c r="E238" s="11"/>
    </row>
    <row r="239" spans="5:5" x14ac:dyDescent="0.35">
      <c r="E239" s="11"/>
    </row>
    <row r="240" spans="5:5" x14ac:dyDescent="0.35">
      <c r="E240" s="11"/>
    </row>
    <row r="241" spans="5:5" x14ac:dyDescent="0.35">
      <c r="E241" s="11"/>
    </row>
    <row r="242" spans="5:5" x14ac:dyDescent="0.35">
      <c r="E242" s="11"/>
    </row>
    <row r="243" spans="5:5" x14ac:dyDescent="0.35">
      <c r="E243" s="11"/>
    </row>
    <row r="244" spans="5:5" x14ac:dyDescent="0.35">
      <c r="E244" s="11"/>
    </row>
    <row r="245" spans="5:5" x14ac:dyDescent="0.35">
      <c r="E245" s="11"/>
    </row>
    <row r="246" spans="5:5" x14ac:dyDescent="0.35">
      <c r="E246" s="11"/>
    </row>
    <row r="247" spans="5:5" x14ac:dyDescent="0.35">
      <c r="E247" s="11"/>
    </row>
    <row r="248" spans="5:5" x14ac:dyDescent="0.35">
      <c r="E248" s="11"/>
    </row>
    <row r="249" spans="5:5" x14ac:dyDescent="0.35">
      <c r="E249" s="11"/>
    </row>
    <row r="250" spans="5:5" x14ac:dyDescent="0.35">
      <c r="E250" s="11"/>
    </row>
    <row r="251" spans="5:5" x14ac:dyDescent="0.35">
      <c r="E251" s="11"/>
    </row>
    <row r="252" spans="5:5" x14ac:dyDescent="0.35">
      <c r="E252" s="11"/>
    </row>
    <row r="253" spans="5:5" x14ac:dyDescent="0.35">
      <c r="E253" s="11"/>
    </row>
    <row r="254" spans="5:5" x14ac:dyDescent="0.35">
      <c r="E254" s="11"/>
    </row>
    <row r="255" spans="5:5" x14ac:dyDescent="0.35">
      <c r="E255" s="11"/>
    </row>
    <row r="256" spans="5:5" x14ac:dyDescent="0.35">
      <c r="E256" s="11"/>
    </row>
    <row r="257" spans="5:5" x14ac:dyDescent="0.35">
      <c r="E257" s="11"/>
    </row>
    <row r="258" spans="5:5" x14ac:dyDescent="0.35">
      <c r="E258" s="11"/>
    </row>
    <row r="259" spans="5:5" x14ac:dyDescent="0.35">
      <c r="E259" s="11"/>
    </row>
    <row r="260" spans="5:5" x14ac:dyDescent="0.35">
      <c r="E260" s="11"/>
    </row>
    <row r="261" spans="5:5" x14ac:dyDescent="0.35">
      <c r="E261" s="11"/>
    </row>
    <row r="262" spans="5:5" x14ac:dyDescent="0.35">
      <c r="E262" s="11"/>
    </row>
    <row r="263" spans="5:5" x14ac:dyDescent="0.35">
      <c r="E263" s="11"/>
    </row>
    <row r="264" spans="5:5" x14ac:dyDescent="0.35">
      <c r="E264" s="11"/>
    </row>
    <row r="265" spans="5:5" x14ac:dyDescent="0.35">
      <c r="E265" s="11"/>
    </row>
    <row r="266" spans="5:5" x14ac:dyDescent="0.35">
      <c r="E266" s="11"/>
    </row>
    <row r="267" spans="5:5" x14ac:dyDescent="0.35">
      <c r="E267" s="11"/>
    </row>
    <row r="268" spans="5:5" x14ac:dyDescent="0.35">
      <c r="E268" s="11"/>
    </row>
    <row r="269" spans="5:5" x14ac:dyDescent="0.35">
      <c r="E269" s="11"/>
    </row>
    <row r="270" spans="5:5" x14ac:dyDescent="0.35">
      <c r="E270" s="11"/>
    </row>
    <row r="271" spans="5:5" x14ac:dyDescent="0.35">
      <c r="E271" s="11"/>
    </row>
    <row r="272" spans="5:5" x14ac:dyDescent="0.35">
      <c r="E272" s="11"/>
    </row>
    <row r="273" spans="5:5" x14ac:dyDescent="0.35">
      <c r="E273" s="11"/>
    </row>
    <row r="274" spans="5:5" x14ac:dyDescent="0.35">
      <c r="E274" s="11"/>
    </row>
    <row r="275" spans="5:5" x14ac:dyDescent="0.35">
      <c r="E275" s="11"/>
    </row>
    <row r="276" spans="5:5" x14ac:dyDescent="0.35">
      <c r="E276" s="11"/>
    </row>
    <row r="277" spans="5:5" x14ac:dyDescent="0.35">
      <c r="E277" s="11"/>
    </row>
    <row r="278" spans="5:5" x14ac:dyDescent="0.35">
      <c r="E278" s="11"/>
    </row>
    <row r="279" spans="5:5" x14ac:dyDescent="0.35">
      <c r="E279" s="11"/>
    </row>
    <row r="280" spans="5:5" x14ac:dyDescent="0.35">
      <c r="E280" s="11"/>
    </row>
    <row r="281" spans="5:5" x14ac:dyDescent="0.35">
      <c r="E281" s="11"/>
    </row>
    <row r="282" spans="5:5" x14ac:dyDescent="0.35">
      <c r="E282" s="11"/>
    </row>
    <row r="283" spans="5:5" x14ac:dyDescent="0.35">
      <c r="E283" s="11"/>
    </row>
    <row r="284" spans="5:5" x14ac:dyDescent="0.35">
      <c r="E284" s="11"/>
    </row>
    <row r="285" spans="5:5" x14ac:dyDescent="0.35">
      <c r="E285" s="11"/>
    </row>
    <row r="286" spans="5:5" x14ac:dyDescent="0.35">
      <c r="E286" s="11"/>
    </row>
    <row r="287" spans="5:5" x14ac:dyDescent="0.35">
      <c r="E287" s="11"/>
    </row>
    <row r="288" spans="5:5" x14ac:dyDescent="0.35">
      <c r="E288" s="11"/>
    </row>
    <row r="289" spans="5:5" x14ac:dyDescent="0.35">
      <c r="E289" s="11"/>
    </row>
    <row r="290" spans="5:5" x14ac:dyDescent="0.35">
      <c r="E290" s="11"/>
    </row>
    <row r="291" spans="5:5" x14ac:dyDescent="0.35">
      <c r="E291" s="11"/>
    </row>
    <row r="292" spans="5:5" x14ac:dyDescent="0.35">
      <c r="E292" s="11"/>
    </row>
    <row r="293" spans="5:5" x14ac:dyDescent="0.35">
      <c r="E293" s="11"/>
    </row>
    <row r="294" spans="5:5" x14ac:dyDescent="0.35">
      <c r="E294" s="11"/>
    </row>
    <row r="295" spans="5:5" x14ac:dyDescent="0.35">
      <c r="E295" s="11"/>
    </row>
    <row r="296" spans="5:5" x14ac:dyDescent="0.35">
      <c r="E296" s="11"/>
    </row>
    <row r="297" spans="5:5" x14ac:dyDescent="0.35">
      <c r="E297" s="11"/>
    </row>
    <row r="298" spans="5:5" x14ac:dyDescent="0.35">
      <c r="E298" s="11"/>
    </row>
    <row r="299" spans="5:5" x14ac:dyDescent="0.35">
      <c r="E299" s="11"/>
    </row>
    <row r="300" spans="5:5" x14ac:dyDescent="0.35">
      <c r="E300" s="11"/>
    </row>
    <row r="301" spans="5:5" x14ac:dyDescent="0.35">
      <c r="E301" s="11"/>
    </row>
    <row r="302" spans="5:5" x14ac:dyDescent="0.35">
      <c r="E302" s="11"/>
    </row>
    <row r="303" spans="5:5" x14ac:dyDescent="0.35">
      <c r="E303" s="11"/>
    </row>
    <row r="304" spans="5:5" x14ac:dyDescent="0.35">
      <c r="E304" s="11"/>
    </row>
    <row r="305" spans="5:5" x14ac:dyDescent="0.35">
      <c r="E305" s="11"/>
    </row>
    <row r="306" spans="5:5" x14ac:dyDescent="0.35">
      <c r="E306" s="11"/>
    </row>
    <row r="307" spans="5:5" x14ac:dyDescent="0.35">
      <c r="E307" s="11"/>
    </row>
    <row r="308" spans="5:5" x14ac:dyDescent="0.35">
      <c r="E308" s="11"/>
    </row>
    <row r="309" spans="5:5" x14ac:dyDescent="0.35">
      <c r="E309" s="11"/>
    </row>
    <row r="310" spans="5:5" x14ac:dyDescent="0.35">
      <c r="E310" s="11"/>
    </row>
    <row r="311" spans="5:5" x14ac:dyDescent="0.35">
      <c r="E311" s="11"/>
    </row>
    <row r="312" spans="5:5" x14ac:dyDescent="0.35">
      <c r="E312" s="11"/>
    </row>
    <row r="313" spans="5:5" x14ac:dyDescent="0.35">
      <c r="E313" s="11"/>
    </row>
    <row r="314" spans="5:5" x14ac:dyDescent="0.35">
      <c r="E314" s="11"/>
    </row>
    <row r="315" spans="5:5" x14ac:dyDescent="0.35">
      <c r="E315" s="11"/>
    </row>
    <row r="316" spans="5:5" x14ac:dyDescent="0.35">
      <c r="E316" s="11"/>
    </row>
    <row r="317" spans="5:5" x14ac:dyDescent="0.35">
      <c r="E317" s="11"/>
    </row>
    <row r="318" spans="5:5" x14ac:dyDescent="0.35">
      <c r="E318" s="11"/>
    </row>
    <row r="319" spans="5:5" x14ac:dyDescent="0.35">
      <c r="E319" s="11"/>
    </row>
    <row r="320" spans="5:5" x14ac:dyDescent="0.35">
      <c r="E320" s="11"/>
    </row>
    <row r="321" spans="5:5" x14ac:dyDescent="0.35">
      <c r="E321" s="11"/>
    </row>
    <row r="322" spans="5:5" x14ac:dyDescent="0.35">
      <c r="E322" s="11"/>
    </row>
    <row r="323" spans="5:5" x14ac:dyDescent="0.35">
      <c r="E323" s="11"/>
    </row>
    <row r="324" spans="5:5" x14ac:dyDescent="0.35">
      <c r="E324" s="11"/>
    </row>
    <row r="325" spans="5:5" x14ac:dyDescent="0.35">
      <c r="E325" s="11"/>
    </row>
    <row r="326" spans="5:5" x14ac:dyDescent="0.35">
      <c r="E326" s="11"/>
    </row>
    <row r="327" spans="5:5" x14ac:dyDescent="0.35">
      <c r="E327" s="11"/>
    </row>
    <row r="328" spans="5:5" x14ac:dyDescent="0.35">
      <c r="E328" s="11"/>
    </row>
    <row r="329" spans="5:5" x14ac:dyDescent="0.35">
      <c r="E329" s="11"/>
    </row>
    <row r="330" spans="5:5" x14ac:dyDescent="0.35">
      <c r="E330" s="11"/>
    </row>
    <row r="331" spans="5:5" x14ac:dyDescent="0.35">
      <c r="E331" s="11"/>
    </row>
    <row r="332" spans="5:5" x14ac:dyDescent="0.35">
      <c r="E332" s="11"/>
    </row>
    <row r="333" spans="5:5" x14ac:dyDescent="0.35">
      <c r="E333" s="11"/>
    </row>
    <row r="334" spans="5:5" x14ac:dyDescent="0.35">
      <c r="E334" s="11"/>
    </row>
    <row r="335" spans="5:5" x14ac:dyDescent="0.35">
      <c r="E335" s="11"/>
    </row>
    <row r="336" spans="5:5" x14ac:dyDescent="0.35">
      <c r="E336" s="11"/>
    </row>
    <row r="337" spans="5:5" x14ac:dyDescent="0.35">
      <c r="E337" s="11"/>
    </row>
    <row r="338" spans="5:5" x14ac:dyDescent="0.35">
      <c r="E338" s="11"/>
    </row>
    <row r="339" spans="5:5" x14ac:dyDescent="0.35">
      <c r="E339" s="11"/>
    </row>
    <row r="340" spans="5:5" x14ac:dyDescent="0.35">
      <c r="E340" s="11"/>
    </row>
    <row r="341" spans="5:5" x14ac:dyDescent="0.35">
      <c r="E341" s="11"/>
    </row>
    <row r="342" spans="5:5" x14ac:dyDescent="0.35">
      <c r="E342" s="11"/>
    </row>
    <row r="343" spans="5:5" x14ac:dyDescent="0.35">
      <c r="E343" s="11"/>
    </row>
    <row r="344" spans="5:5" x14ac:dyDescent="0.35">
      <c r="E344" s="11"/>
    </row>
    <row r="345" spans="5:5" x14ac:dyDescent="0.35">
      <c r="E345" s="11"/>
    </row>
    <row r="346" spans="5:5" x14ac:dyDescent="0.35">
      <c r="E346" s="11"/>
    </row>
    <row r="347" spans="5:5" x14ac:dyDescent="0.35">
      <c r="E347" s="11"/>
    </row>
    <row r="348" spans="5:5" x14ac:dyDescent="0.35">
      <c r="E348" s="11"/>
    </row>
    <row r="349" spans="5:5" x14ac:dyDescent="0.35">
      <c r="E349" s="11"/>
    </row>
    <row r="350" spans="5:5" x14ac:dyDescent="0.35">
      <c r="E350" s="11"/>
    </row>
    <row r="351" spans="5:5" x14ac:dyDescent="0.35">
      <c r="E351" s="11"/>
    </row>
    <row r="352" spans="5:5" x14ac:dyDescent="0.35">
      <c r="E352" s="11"/>
    </row>
    <row r="353" spans="5:5" x14ac:dyDescent="0.35">
      <c r="E353" s="11"/>
    </row>
    <row r="354" spans="5:5" x14ac:dyDescent="0.35">
      <c r="E354" s="11"/>
    </row>
    <row r="355" spans="5:5" x14ac:dyDescent="0.35">
      <c r="E355" s="11"/>
    </row>
    <row r="356" spans="5:5" x14ac:dyDescent="0.35">
      <c r="E356" s="11"/>
    </row>
    <row r="357" spans="5:5" x14ac:dyDescent="0.35">
      <c r="E357" s="11"/>
    </row>
    <row r="358" spans="5:5" x14ac:dyDescent="0.35">
      <c r="E358" s="11"/>
    </row>
    <row r="359" spans="5:5" x14ac:dyDescent="0.35">
      <c r="E359" s="11"/>
    </row>
    <row r="360" spans="5:5" x14ac:dyDescent="0.35">
      <c r="E360" s="11"/>
    </row>
    <row r="361" spans="5:5" x14ac:dyDescent="0.35">
      <c r="E361" s="11"/>
    </row>
    <row r="362" spans="5:5" x14ac:dyDescent="0.35">
      <c r="E362" s="11"/>
    </row>
    <row r="363" spans="5:5" x14ac:dyDescent="0.35">
      <c r="E363" s="11"/>
    </row>
    <row r="364" spans="5:5" x14ac:dyDescent="0.35">
      <c r="E364" s="11"/>
    </row>
    <row r="365" spans="5:5" x14ac:dyDescent="0.35">
      <c r="E365" s="11"/>
    </row>
    <row r="366" spans="5:5" x14ac:dyDescent="0.35">
      <c r="E366" s="11"/>
    </row>
    <row r="367" spans="5:5" x14ac:dyDescent="0.35">
      <c r="E367" s="11"/>
    </row>
    <row r="368" spans="5:5" x14ac:dyDescent="0.35">
      <c r="E368" s="11"/>
    </row>
    <row r="369" spans="5:5" x14ac:dyDescent="0.35">
      <c r="E369" s="11"/>
    </row>
    <row r="370" spans="5:5" x14ac:dyDescent="0.35">
      <c r="E370" s="11"/>
    </row>
    <row r="371" spans="5:5" x14ac:dyDescent="0.35">
      <c r="E371" s="11"/>
    </row>
    <row r="372" spans="5:5" x14ac:dyDescent="0.35">
      <c r="E372" s="11"/>
    </row>
    <row r="373" spans="5:5" x14ac:dyDescent="0.35">
      <c r="E373" s="11"/>
    </row>
    <row r="374" spans="5:5" x14ac:dyDescent="0.35">
      <c r="E374" s="11"/>
    </row>
    <row r="375" spans="5:5" x14ac:dyDescent="0.35">
      <c r="E375" s="11"/>
    </row>
    <row r="376" spans="5:5" x14ac:dyDescent="0.35">
      <c r="E376" s="11"/>
    </row>
    <row r="377" spans="5:5" x14ac:dyDescent="0.35">
      <c r="E377" s="11"/>
    </row>
    <row r="378" spans="5:5" x14ac:dyDescent="0.35">
      <c r="E378" s="11"/>
    </row>
    <row r="379" spans="5:5" x14ac:dyDescent="0.35">
      <c r="E379" s="11"/>
    </row>
    <row r="380" spans="5:5" x14ac:dyDescent="0.35">
      <c r="E380" s="11"/>
    </row>
    <row r="381" spans="5:5" x14ac:dyDescent="0.35">
      <c r="E381" s="11"/>
    </row>
    <row r="382" spans="5:5" x14ac:dyDescent="0.35">
      <c r="E382" s="11"/>
    </row>
    <row r="383" spans="5:5" x14ac:dyDescent="0.35">
      <c r="E383" s="11"/>
    </row>
    <row r="384" spans="5:5" x14ac:dyDescent="0.35">
      <c r="E384" s="11"/>
    </row>
    <row r="385" spans="5:5" x14ac:dyDescent="0.35">
      <c r="E385" s="11"/>
    </row>
    <row r="386" spans="5:5" x14ac:dyDescent="0.35">
      <c r="E386" s="11"/>
    </row>
    <row r="387" spans="5:5" x14ac:dyDescent="0.35">
      <c r="E387" s="11"/>
    </row>
    <row r="388" spans="5:5" x14ac:dyDescent="0.35">
      <c r="E388" s="11"/>
    </row>
    <row r="389" spans="5:5" x14ac:dyDescent="0.35">
      <c r="E389" s="11"/>
    </row>
    <row r="390" spans="5:5" x14ac:dyDescent="0.35">
      <c r="E390" s="11"/>
    </row>
    <row r="391" spans="5:5" x14ac:dyDescent="0.35">
      <c r="E391" s="11"/>
    </row>
    <row r="392" spans="5:5" x14ac:dyDescent="0.35">
      <c r="E392" s="11"/>
    </row>
    <row r="393" spans="5:5" x14ac:dyDescent="0.35">
      <c r="E393" s="11"/>
    </row>
    <row r="394" spans="5:5" x14ac:dyDescent="0.35">
      <c r="E394" s="11"/>
    </row>
    <row r="395" spans="5:5" x14ac:dyDescent="0.35">
      <c r="E395" s="11"/>
    </row>
    <row r="396" spans="5:5" x14ac:dyDescent="0.35">
      <c r="E396" s="11"/>
    </row>
    <row r="397" spans="5:5" x14ac:dyDescent="0.35">
      <c r="E397" s="11"/>
    </row>
    <row r="398" spans="5:5" x14ac:dyDescent="0.35">
      <c r="E398" s="11"/>
    </row>
    <row r="399" spans="5:5" x14ac:dyDescent="0.35">
      <c r="E399" s="11"/>
    </row>
    <row r="400" spans="5:5" x14ac:dyDescent="0.35">
      <c r="E400" s="11"/>
    </row>
    <row r="401" spans="5:5" x14ac:dyDescent="0.35">
      <c r="E401" s="11"/>
    </row>
    <row r="402" spans="5:5" x14ac:dyDescent="0.35">
      <c r="E402" s="11"/>
    </row>
    <row r="403" spans="5:5" x14ac:dyDescent="0.35">
      <c r="E403" s="11"/>
    </row>
    <row r="404" spans="5:5" x14ac:dyDescent="0.35">
      <c r="E404" s="11"/>
    </row>
    <row r="405" spans="5:5" x14ac:dyDescent="0.35">
      <c r="E405" s="11"/>
    </row>
    <row r="406" spans="5:5" x14ac:dyDescent="0.35">
      <c r="E406" s="11"/>
    </row>
    <row r="407" spans="5:5" x14ac:dyDescent="0.35">
      <c r="E407" s="11"/>
    </row>
    <row r="408" spans="5:5" x14ac:dyDescent="0.35">
      <c r="E408" s="11"/>
    </row>
    <row r="409" spans="5:5" x14ac:dyDescent="0.35">
      <c r="E409" s="11"/>
    </row>
    <row r="410" spans="5:5" x14ac:dyDescent="0.35">
      <c r="E410" s="11"/>
    </row>
    <row r="411" spans="5:5" x14ac:dyDescent="0.35">
      <c r="E411" s="11"/>
    </row>
    <row r="412" spans="5:5" x14ac:dyDescent="0.35">
      <c r="E412" s="11"/>
    </row>
    <row r="413" spans="5:5" x14ac:dyDescent="0.35">
      <c r="E413" s="11"/>
    </row>
    <row r="414" spans="5:5" x14ac:dyDescent="0.35">
      <c r="E414" s="11"/>
    </row>
    <row r="415" spans="5:5" x14ac:dyDescent="0.35">
      <c r="E415" s="11"/>
    </row>
    <row r="416" spans="5:5" x14ac:dyDescent="0.35">
      <c r="E416" s="11"/>
    </row>
    <row r="417" spans="5:5" x14ac:dyDescent="0.35">
      <c r="E417" s="11"/>
    </row>
    <row r="418" spans="5:5" x14ac:dyDescent="0.35">
      <c r="E418" s="11"/>
    </row>
    <row r="419" spans="5:5" x14ac:dyDescent="0.35">
      <c r="E419" s="11"/>
    </row>
    <row r="420" spans="5:5" x14ac:dyDescent="0.35">
      <c r="E420" s="11"/>
    </row>
    <row r="421" spans="5:5" x14ac:dyDescent="0.35">
      <c r="E421" s="11"/>
    </row>
    <row r="422" spans="5:5" x14ac:dyDescent="0.35">
      <c r="E422" s="11"/>
    </row>
    <row r="423" spans="5:5" x14ac:dyDescent="0.35">
      <c r="E423" s="11"/>
    </row>
    <row r="424" spans="5:5" x14ac:dyDescent="0.35">
      <c r="E424" s="11"/>
    </row>
    <row r="425" spans="5:5" x14ac:dyDescent="0.35">
      <c r="E425" s="11"/>
    </row>
    <row r="426" spans="5:5" x14ac:dyDescent="0.35">
      <c r="E426" s="11"/>
    </row>
    <row r="427" spans="5:5" x14ac:dyDescent="0.35">
      <c r="E427" s="11"/>
    </row>
    <row r="428" spans="5:5" x14ac:dyDescent="0.35">
      <c r="E428" s="11"/>
    </row>
    <row r="429" spans="5:5" x14ac:dyDescent="0.35">
      <c r="E429" s="11"/>
    </row>
    <row r="430" spans="5:5" x14ac:dyDescent="0.35">
      <c r="E430" s="11"/>
    </row>
    <row r="431" spans="5:5" x14ac:dyDescent="0.35">
      <c r="E431" s="11"/>
    </row>
    <row r="432" spans="5:5" x14ac:dyDescent="0.35">
      <c r="E432" s="11"/>
    </row>
    <row r="433" spans="5:5" x14ac:dyDescent="0.35">
      <c r="E433" s="11"/>
    </row>
    <row r="434" spans="5:5" x14ac:dyDescent="0.35">
      <c r="E434" s="11"/>
    </row>
    <row r="435" spans="5:5" x14ac:dyDescent="0.35">
      <c r="E435" s="11"/>
    </row>
    <row r="436" spans="5:5" x14ac:dyDescent="0.35">
      <c r="E436" s="11"/>
    </row>
    <row r="437" spans="5:5" x14ac:dyDescent="0.35">
      <c r="E437" s="11"/>
    </row>
    <row r="438" spans="5:5" x14ac:dyDescent="0.35">
      <c r="E438" s="11"/>
    </row>
    <row r="439" spans="5:5" x14ac:dyDescent="0.35">
      <c r="E439" s="11"/>
    </row>
    <row r="440" spans="5:5" x14ac:dyDescent="0.35">
      <c r="E440" s="11"/>
    </row>
    <row r="441" spans="5:5" x14ac:dyDescent="0.35">
      <c r="E441" s="11"/>
    </row>
    <row r="442" spans="5:5" x14ac:dyDescent="0.35">
      <c r="E442" s="11"/>
    </row>
    <row r="443" spans="5:5" x14ac:dyDescent="0.35">
      <c r="E443" s="11"/>
    </row>
    <row r="444" spans="5:5" x14ac:dyDescent="0.35">
      <c r="E444" s="11"/>
    </row>
    <row r="445" spans="5:5" x14ac:dyDescent="0.35">
      <c r="E445" s="11"/>
    </row>
    <row r="446" spans="5:5" x14ac:dyDescent="0.35">
      <c r="E446" s="11"/>
    </row>
    <row r="447" spans="5:5" x14ac:dyDescent="0.35">
      <c r="E447" s="11"/>
    </row>
    <row r="448" spans="5:5" x14ac:dyDescent="0.35">
      <c r="E448" s="11"/>
    </row>
    <row r="449" spans="5:5" x14ac:dyDescent="0.35">
      <c r="E449" s="11"/>
    </row>
    <row r="450" spans="5:5" x14ac:dyDescent="0.35">
      <c r="E450" s="11"/>
    </row>
    <row r="451" spans="5:5" x14ac:dyDescent="0.35">
      <c r="E451" s="11"/>
    </row>
    <row r="452" spans="5:5" x14ac:dyDescent="0.35">
      <c r="E452" s="11"/>
    </row>
    <row r="453" spans="5:5" x14ac:dyDescent="0.35">
      <c r="E453" s="11"/>
    </row>
    <row r="454" spans="5:5" x14ac:dyDescent="0.35">
      <c r="E454" s="11"/>
    </row>
    <row r="455" spans="5:5" x14ac:dyDescent="0.35">
      <c r="E455" s="11"/>
    </row>
    <row r="456" spans="5:5" x14ac:dyDescent="0.35">
      <c r="E456" s="11"/>
    </row>
    <row r="457" spans="5:5" x14ac:dyDescent="0.35">
      <c r="E457" s="11"/>
    </row>
    <row r="458" spans="5:5" x14ac:dyDescent="0.35">
      <c r="E458" s="11"/>
    </row>
    <row r="459" spans="5:5" x14ac:dyDescent="0.35">
      <c r="E459" s="11"/>
    </row>
    <row r="460" spans="5:5" x14ac:dyDescent="0.35">
      <c r="E460" s="11"/>
    </row>
    <row r="461" spans="5:5" x14ac:dyDescent="0.35">
      <c r="E461" s="11"/>
    </row>
    <row r="462" spans="5:5" x14ac:dyDescent="0.35">
      <c r="E462" s="11"/>
    </row>
    <row r="463" spans="5:5" x14ac:dyDescent="0.35">
      <c r="E463" s="11"/>
    </row>
    <row r="464" spans="5:5" x14ac:dyDescent="0.35">
      <c r="E464" s="11"/>
    </row>
    <row r="465" spans="5:5" x14ac:dyDescent="0.35">
      <c r="E465" s="11"/>
    </row>
    <row r="466" spans="5:5" x14ac:dyDescent="0.35">
      <c r="E466" s="11"/>
    </row>
    <row r="467" spans="5:5" x14ac:dyDescent="0.35">
      <c r="E467" s="11"/>
    </row>
    <row r="468" spans="5:5" x14ac:dyDescent="0.35">
      <c r="E468" s="11"/>
    </row>
    <row r="469" spans="5:5" x14ac:dyDescent="0.35">
      <c r="E469" s="11"/>
    </row>
    <row r="470" spans="5:5" x14ac:dyDescent="0.35">
      <c r="E470" s="11"/>
    </row>
    <row r="471" spans="5:5" x14ac:dyDescent="0.35">
      <c r="E471" s="11"/>
    </row>
    <row r="472" spans="5:5" x14ac:dyDescent="0.35">
      <c r="E472" s="11"/>
    </row>
    <row r="473" spans="5:5" x14ac:dyDescent="0.35">
      <c r="E473" s="11"/>
    </row>
    <row r="474" spans="5:5" x14ac:dyDescent="0.35">
      <c r="E474" s="11"/>
    </row>
    <row r="475" spans="5:5" x14ac:dyDescent="0.35">
      <c r="E475" s="11"/>
    </row>
    <row r="476" spans="5:5" x14ac:dyDescent="0.35">
      <c r="E476" s="11"/>
    </row>
    <row r="477" spans="5:5" x14ac:dyDescent="0.35">
      <c r="E477" s="11"/>
    </row>
    <row r="478" spans="5:5" x14ac:dyDescent="0.35">
      <c r="E478" s="11"/>
    </row>
    <row r="479" spans="5:5" x14ac:dyDescent="0.35">
      <c r="E479" s="11"/>
    </row>
    <row r="480" spans="5:5" x14ac:dyDescent="0.35">
      <c r="E480" s="11"/>
    </row>
    <row r="481" spans="5:5" x14ac:dyDescent="0.35">
      <c r="E481" s="11"/>
    </row>
    <row r="482" spans="5:5" x14ac:dyDescent="0.35">
      <c r="E482" s="11"/>
    </row>
    <row r="483" spans="5:5" x14ac:dyDescent="0.35">
      <c r="E483" s="11"/>
    </row>
    <row r="484" spans="5:5" x14ac:dyDescent="0.35">
      <c r="E484" s="11"/>
    </row>
    <row r="485" spans="5:5" x14ac:dyDescent="0.35">
      <c r="E485" s="11"/>
    </row>
    <row r="486" spans="5:5" x14ac:dyDescent="0.35">
      <c r="E486" s="11"/>
    </row>
    <row r="487" spans="5:5" x14ac:dyDescent="0.35">
      <c r="E487" s="11"/>
    </row>
    <row r="488" spans="5:5" x14ac:dyDescent="0.35">
      <c r="E488" s="11"/>
    </row>
    <row r="489" spans="5:5" x14ac:dyDescent="0.35">
      <c r="E489" s="11"/>
    </row>
    <row r="490" spans="5:5" x14ac:dyDescent="0.35">
      <c r="E490" s="11"/>
    </row>
    <row r="491" spans="5:5" x14ac:dyDescent="0.35">
      <c r="E491" s="11"/>
    </row>
    <row r="492" spans="5:5" x14ac:dyDescent="0.35">
      <c r="E492" s="11"/>
    </row>
    <row r="493" spans="5:5" x14ac:dyDescent="0.35">
      <c r="E493" s="11"/>
    </row>
    <row r="494" spans="5:5" x14ac:dyDescent="0.35">
      <c r="E494" s="11"/>
    </row>
    <row r="495" spans="5:5" x14ac:dyDescent="0.35">
      <c r="E495" s="11"/>
    </row>
    <row r="496" spans="5:5" x14ac:dyDescent="0.35">
      <c r="E496" s="11"/>
    </row>
    <row r="497" spans="5:5" x14ac:dyDescent="0.35">
      <c r="E497" s="11"/>
    </row>
    <row r="498" spans="5:5" x14ac:dyDescent="0.35">
      <c r="E498" s="11"/>
    </row>
    <row r="499" spans="5:5" x14ac:dyDescent="0.35">
      <c r="E499" s="11"/>
    </row>
    <row r="500" spans="5:5" x14ac:dyDescent="0.35">
      <c r="E500" s="11"/>
    </row>
    <row r="501" spans="5:5" x14ac:dyDescent="0.35">
      <c r="E501" s="11"/>
    </row>
    <row r="502" spans="5:5" x14ac:dyDescent="0.35">
      <c r="E502" s="11"/>
    </row>
    <row r="503" spans="5:5" x14ac:dyDescent="0.35">
      <c r="E503" s="11"/>
    </row>
    <row r="504" spans="5:5" x14ac:dyDescent="0.35">
      <c r="E504" s="11"/>
    </row>
    <row r="505" spans="5:5" x14ac:dyDescent="0.35">
      <c r="E505" s="11"/>
    </row>
    <row r="506" spans="5:5" x14ac:dyDescent="0.35">
      <c r="E506" s="11"/>
    </row>
    <row r="507" spans="5:5" x14ac:dyDescent="0.35">
      <c r="E507" s="11"/>
    </row>
    <row r="508" spans="5:5" x14ac:dyDescent="0.35">
      <c r="E508" s="11"/>
    </row>
    <row r="509" spans="5:5" x14ac:dyDescent="0.35">
      <c r="E509" s="11"/>
    </row>
    <row r="510" spans="5:5" x14ac:dyDescent="0.35">
      <c r="E510" s="11"/>
    </row>
    <row r="511" spans="5:5" x14ac:dyDescent="0.35">
      <c r="E511" s="11"/>
    </row>
    <row r="512" spans="5:5" x14ac:dyDescent="0.35">
      <c r="E512" s="11"/>
    </row>
    <row r="513" spans="5:5" x14ac:dyDescent="0.35">
      <c r="E513" s="11"/>
    </row>
    <row r="514" spans="5:5" x14ac:dyDescent="0.35">
      <c r="E514" s="11"/>
    </row>
    <row r="515" spans="5:5" x14ac:dyDescent="0.35">
      <c r="E515" s="11"/>
    </row>
    <row r="516" spans="5:5" x14ac:dyDescent="0.35">
      <c r="E516" s="11"/>
    </row>
    <row r="517" spans="5:5" x14ac:dyDescent="0.35">
      <c r="E517" s="11"/>
    </row>
    <row r="518" spans="5:5" x14ac:dyDescent="0.35">
      <c r="E518" s="11"/>
    </row>
    <row r="519" spans="5:5" x14ac:dyDescent="0.35">
      <c r="E519" s="11"/>
    </row>
    <row r="520" spans="5:5" x14ac:dyDescent="0.35">
      <c r="E520" s="11"/>
    </row>
    <row r="521" spans="5:5" x14ac:dyDescent="0.35">
      <c r="E521" s="11"/>
    </row>
    <row r="522" spans="5:5" x14ac:dyDescent="0.35">
      <c r="E522" s="11"/>
    </row>
    <row r="523" spans="5:5" x14ac:dyDescent="0.35">
      <c r="E523" s="11"/>
    </row>
    <row r="524" spans="5:5" x14ac:dyDescent="0.35">
      <c r="E524" s="11"/>
    </row>
    <row r="525" spans="5:5" x14ac:dyDescent="0.35">
      <c r="E525" s="11"/>
    </row>
    <row r="526" spans="5:5" x14ac:dyDescent="0.35">
      <c r="E526" s="11"/>
    </row>
    <row r="527" spans="5:5" x14ac:dyDescent="0.35">
      <c r="E527" s="11"/>
    </row>
    <row r="528" spans="5:5" x14ac:dyDescent="0.35">
      <c r="E528" s="11"/>
    </row>
    <row r="529" spans="5:5" x14ac:dyDescent="0.35">
      <c r="E529" s="11"/>
    </row>
    <row r="530" spans="5:5" x14ac:dyDescent="0.35">
      <c r="E530" s="11"/>
    </row>
    <row r="531" spans="5:5" x14ac:dyDescent="0.35">
      <c r="E531" s="11"/>
    </row>
    <row r="532" spans="5:5" x14ac:dyDescent="0.35">
      <c r="E532" s="11"/>
    </row>
    <row r="533" spans="5:5" x14ac:dyDescent="0.35">
      <c r="E533" s="11"/>
    </row>
    <row r="534" spans="5:5" x14ac:dyDescent="0.35">
      <c r="E534" s="11"/>
    </row>
    <row r="535" spans="5:5" x14ac:dyDescent="0.35">
      <c r="E535" s="11"/>
    </row>
    <row r="536" spans="5:5" x14ac:dyDescent="0.35">
      <c r="E536" s="11"/>
    </row>
    <row r="537" spans="5:5" x14ac:dyDescent="0.35">
      <c r="E537" s="11"/>
    </row>
    <row r="538" spans="5:5" x14ac:dyDescent="0.35">
      <c r="E538" s="11"/>
    </row>
    <row r="539" spans="5:5" x14ac:dyDescent="0.35">
      <c r="E539" s="11"/>
    </row>
    <row r="540" spans="5:5" x14ac:dyDescent="0.35">
      <c r="E540" s="11"/>
    </row>
    <row r="541" spans="5:5" x14ac:dyDescent="0.35">
      <c r="E541" s="11"/>
    </row>
    <row r="542" spans="5:5" x14ac:dyDescent="0.35">
      <c r="E542" s="11"/>
    </row>
    <row r="543" spans="5:5" x14ac:dyDescent="0.35">
      <c r="E543" s="11"/>
    </row>
    <row r="544" spans="5:5" x14ac:dyDescent="0.35">
      <c r="E544" s="11"/>
    </row>
    <row r="545" spans="5:5" x14ac:dyDescent="0.35">
      <c r="E545" s="11"/>
    </row>
    <row r="546" spans="5:5" x14ac:dyDescent="0.35">
      <c r="E546" s="11"/>
    </row>
    <row r="547" spans="5:5" x14ac:dyDescent="0.35">
      <c r="E547" s="11"/>
    </row>
    <row r="548" spans="5:5" x14ac:dyDescent="0.35">
      <c r="E548" s="11"/>
    </row>
    <row r="549" spans="5:5" x14ac:dyDescent="0.35">
      <c r="E549" s="11"/>
    </row>
    <row r="550" spans="5:5" x14ac:dyDescent="0.35">
      <c r="E550" s="11"/>
    </row>
    <row r="551" spans="5:5" x14ac:dyDescent="0.35">
      <c r="E551" s="11"/>
    </row>
    <row r="552" spans="5:5" x14ac:dyDescent="0.35">
      <c r="E552" s="11"/>
    </row>
    <row r="553" spans="5:5" x14ac:dyDescent="0.35">
      <c r="E553" s="11"/>
    </row>
    <row r="554" spans="5:5" x14ac:dyDescent="0.35">
      <c r="E554" s="11"/>
    </row>
    <row r="555" spans="5:5" x14ac:dyDescent="0.35">
      <c r="E555" s="11"/>
    </row>
    <row r="556" spans="5:5" x14ac:dyDescent="0.35">
      <c r="E556" s="11"/>
    </row>
    <row r="557" spans="5:5" x14ac:dyDescent="0.35">
      <c r="E557" s="11"/>
    </row>
    <row r="558" spans="5:5" x14ac:dyDescent="0.35">
      <c r="E558" s="11"/>
    </row>
    <row r="559" spans="5:5" x14ac:dyDescent="0.35">
      <c r="E559" s="11"/>
    </row>
    <row r="560" spans="5:5" x14ac:dyDescent="0.35">
      <c r="E560" s="11"/>
    </row>
    <row r="561" spans="5:5" x14ac:dyDescent="0.35">
      <c r="E561" s="11"/>
    </row>
    <row r="562" spans="5:5" x14ac:dyDescent="0.35">
      <c r="E562" s="11"/>
    </row>
    <row r="563" spans="5:5" x14ac:dyDescent="0.35">
      <c r="E563" s="11"/>
    </row>
    <row r="564" spans="5:5" x14ac:dyDescent="0.35">
      <c r="E564" s="11"/>
    </row>
    <row r="565" spans="5:5" x14ac:dyDescent="0.35">
      <c r="E565" s="11"/>
    </row>
    <row r="566" spans="5:5" x14ac:dyDescent="0.35">
      <c r="E566" s="11"/>
    </row>
    <row r="567" spans="5:5" x14ac:dyDescent="0.35">
      <c r="E567" s="11"/>
    </row>
    <row r="568" spans="5:5" x14ac:dyDescent="0.35">
      <c r="E568" s="11"/>
    </row>
    <row r="569" spans="5:5" x14ac:dyDescent="0.35">
      <c r="E569" s="11"/>
    </row>
    <row r="570" spans="5:5" x14ac:dyDescent="0.35">
      <c r="E570" s="11"/>
    </row>
    <row r="571" spans="5:5" x14ac:dyDescent="0.35">
      <c r="E571" s="11"/>
    </row>
    <row r="572" spans="5:5" x14ac:dyDescent="0.35">
      <c r="E572" s="11"/>
    </row>
    <row r="573" spans="5:5" x14ac:dyDescent="0.35">
      <c r="E573" s="11"/>
    </row>
    <row r="574" spans="5:5" x14ac:dyDescent="0.35">
      <c r="E574" s="11"/>
    </row>
    <row r="575" spans="5:5" x14ac:dyDescent="0.35">
      <c r="E575" s="11"/>
    </row>
    <row r="576" spans="5:5" x14ac:dyDescent="0.35">
      <c r="E576" s="11"/>
    </row>
    <row r="577" spans="5:5" x14ac:dyDescent="0.35">
      <c r="E577" s="11"/>
    </row>
    <row r="578" spans="5:5" x14ac:dyDescent="0.35">
      <c r="E578" s="11"/>
    </row>
    <row r="579" spans="5:5" x14ac:dyDescent="0.35">
      <c r="E579" s="11"/>
    </row>
    <row r="580" spans="5:5" x14ac:dyDescent="0.35">
      <c r="E580" s="11"/>
    </row>
    <row r="581" spans="5:5" x14ac:dyDescent="0.35">
      <c r="E581" s="11"/>
    </row>
    <row r="582" spans="5:5" x14ac:dyDescent="0.35">
      <c r="E582" s="11"/>
    </row>
    <row r="583" spans="5:5" x14ac:dyDescent="0.35">
      <c r="E583" s="11"/>
    </row>
    <row r="584" spans="5:5" x14ac:dyDescent="0.35">
      <c r="E584" s="11"/>
    </row>
    <row r="585" spans="5:5" x14ac:dyDescent="0.35">
      <c r="E585" s="11"/>
    </row>
    <row r="586" spans="5:5" x14ac:dyDescent="0.35">
      <c r="E586" s="11"/>
    </row>
    <row r="587" spans="5:5" x14ac:dyDescent="0.35">
      <c r="E587" s="11"/>
    </row>
    <row r="588" spans="5:5" x14ac:dyDescent="0.35">
      <c r="E588" s="11"/>
    </row>
    <row r="589" spans="5:5" x14ac:dyDescent="0.35">
      <c r="E589" s="11"/>
    </row>
    <row r="590" spans="5:5" x14ac:dyDescent="0.35">
      <c r="E590" s="11"/>
    </row>
    <row r="591" spans="5:5" x14ac:dyDescent="0.35">
      <c r="E591" s="11"/>
    </row>
    <row r="592" spans="5:5" x14ac:dyDescent="0.35">
      <c r="E592" s="11"/>
    </row>
    <row r="593" spans="5:5" x14ac:dyDescent="0.35">
      <c r="E593" s="11"/>
    </row>
    <row r="594" spans="5:5" x14ac:dyDescent="0.35">
      <c r="E594" s="11"/>
    </row>
    <row r="595" spans="5:5" x14ac:dyDescent="0.35">
      <c r="E595" s="11"/>
    </row>
    <row r="596" spans="5:5" x14ac:dyDescent="0.35">
      <c r="E596" s="11"/>
    </row>
    <row r="597" spans="5:5" x14ac:dyDescent="0.35">
      <c r="E597" s="11"/>
    </row>
    <row r="598" spans="5:5" x14ac:dyDescent="0.35">
      <c r="E598" s="11"/>
    </row>
    <row r="599" spans="5:5" x14ac:dyDescent="0.35">
      <c r="E599" s="11"/>
    </row>
    <row r="600" spans="5:5" x14ac:dyDescent="0.35">
      <c r="E600" s="11"/>
    </row>
    <row r="601" spans="5:5" x14ac:dyDescent="0.35">
      <c r="E601" s="11"/>
    </row>
    <row r="602" spans="5:5" x14ac:dyDescent="0.35">
      <c r="E602" s="11"/>
    </row>
    <row r="603" spans="5:5" x14ac:dyDescent="0.35">
      <c r="E603" s="11"/>
    </row>
    <row r="604" spans="5:5" x14ac:dyDescent="0.35">
      <c r="E604" s="11"/>
    </row>
    <row r="605" spans="5:5" x14ac:dyDescent="0.35">
      <c r="E605" s="11"/>
    </row>
    <row r="606" spans="5:5" x14ac:dyDescent="0.35">
      <c r="E606" s="11"/>
    </row>
    <row r="607" spans="5:5" x14ac:dyDescent="0.35">
      <c r="E607" s="11"/>
    </row>
    <row r="608" spans="5:5" x14ac:dyDescent="0.35">
      <c r="E608" s="11"/>
    </row>
    <row r="609" spans="5:5" x14ac:dyDescent="0.35">
      <c r="E609" s="11"/>
    </row>
    <row r="610" spans="5:5" x14ac:dyDescent="0.35">
      <c r="E610" s="11"/>
    </row>
    <row r="611" spans="5:5" x14ac:dyDescent="0.35">
      <c r="E611" s="11"/>
    </row>
    <row r="612" spans="5:5" x14ac:dyDescent="0.35">
      <c r="E612" s="11"/>
    </row>
    <row r="613" spans="5:5" x14ac:dyDescent="0.35">
      <c r="E613" s="11"/>
    </row>
    <row r="614" spans="5:5" x14ac:dyDescent="0.35">
      <c r="E614" s="11"/>
    </row>
    <row r="615" spans="5:5" x14ac:dyDescent="0.35">
      <c r="E615" s="11"/>
    </row>
    <row r="616" spans="5:5" x14ac:dyDescent="0.35">
      <c r="E616" s="11"/>
    </row>
    <row r="617" spans="5:5" x14ac:dyDescent="0.35">
      <c r="E617" s="11"/>
    </row>
    <row r="618" spans="5:5" x14ac:dyDescent="0.35">
      <c r="E618" s="11"/>
    </row>
    <row r="619" spans="5:5" x14ac:dyDescent="0.35">
      <c r="E619" s="11"/>
    </row>
    <row r="620" spans="5:5" x14ac:dyDescent="0.35">
      <c r="E620" s="11"/>
    </row>
    <row r="621" spans="5:5" x14ac:dyDescent="0.35">
      <c r="E621" s="11"/>
    </row>
    <row r="622" spans="5:5" x14ac:dyDescent="0.35">
      <c r="E622" s="11"/>
    </row>
    <row r="623" spans="5:5" x14ac:dyDescent="0.35">
      <c r="E623" s="11"/>
    </row>
    <row r="624" spans="5:5" x14ac:dyDescent="0.35">
      <c r="E624" s="11"/>
    </row>
    <row r="625" spans="5:5" x14ac:dyDescent="0.35">
      <c r="E625" s="11"/>
    </row>
    <row r="626" spans="5:5" x14ac:dyDescent="0.35">
      <c r="E626" s="11"/>
    </row>
    <row r="627" spans="5:5" x14ac:dyDescent="0.35">
      <c r="E627" s="11"/>
    </row>
    <row r="628" spans="5:5" x14ac:dyDescent="0.35">
      <c r="E628" s="11"/>
    </row>
    <row r="629" spans="5:5" x14ac:dyDescent="0.35">
      <c r="E629" s="11"/>
    </row>
    <row r="630" spans="5:5" x14ac:dyDescent="0.35">
      <c r="E630" s="11"/>
    </row>
    <row r="631" spans="5:5" x14ac:dyDescent="0.35">
      <c r="E631" s="11"/>
    </row>
    <row r="632" spans="5:5" x14ac:dyDescent="0.35">
      <c r="E632" s="11"/>
    </row>
    <row r="633" spans="5:5" x14ac:dyDescent="0.35">
      <c r="E633" s="11"/>
    </row>
    <row r="634" spans="5:5" x14ac:dyDescent="0.35">
      <c r="E634" s="11"/>
    </row>
    <row r="635" spans="5:5" x14ac:dyDescent="0.35">
      <c r="E635" s="11"/>
    </row>
    <row r="636" spans="5:5" x14ac:dyDescent="0.35">
      <c r="E636" s="11"/>
    </row>
    <row r="637" spans="5:5" x14ac:dyDescent="0.35">
      <c r="E637" s="11"/>
    </row>
    <row r="638" spans="5:5" x14ac:dyDescent="0.35">
      <c r="E638" s="11"/>
    </row>
    <row r="639" spans="5:5" x14ac:dyDescent="0.35">
      <c r="E639" s="11"/>
    </row>
    <row r="640" spans="5:5" x14ac:dyDescent="0.35">
      <c r="E640" s="11"/>
    </row>
    <row r="641" spans="5:5" x14ac:dyDescent="0.35">
      <c r="E641" s="11"/>
    </row>
    <row r="642" spans="5:5" x14ac:dyDescent="0.35">
      <c r="E642" s="11"/>
    </row>
    <row r="643" spans="5:5" x14ac:dyDescent="0.35">
      <c r="E643" s="11"/>
    </row>
    <row r="644" spans="5:5" x14ac:dyDescent="0.35">
      <c r="E644" s="11"/>
    </row>
    <row r="645" spans="5:5" x14ac:dyDescent="0.35">
      <c r="E645" s="11"/>
    </row>
    <row r="646" spans="5:5" x14ac:dyDescent="0.35">
      <c r="E646" s="11"/>
    </row>
    <row r="647" spans="5:5" x14ac:dyDescent="0.35">
      <c r="E647" s="11"/>
    </row>
    <row r="648" spans="5:5" x14ac:dyDescent="0.35">
      <c r="E648" s="11"/>
    </row>
    <row r="649" spans="5:5" x14ac:dyDescent="0.35">
      <c r="E649" s="11"/>
    </row>
    <row r="650" spans="5:5" x14ac:dyDescent="0.35">
      <c r="E650" s="11"/>
    </row>
    <row r="651" spans="5:5" x14ac:dyDescent="0.35">
      <c r="E651" s="11"/>
    </row>
    <row r="652" spans="5:5" x14ac:dyDescent="0.35">
      <c r="E652" s="11"/>
    </row>
    <row r="653" spans="5:5" x14ac:dyDescent="0.35">
      <c r="E653" s="11"/>
    </row>
    <row r="654" spans="5:5" x14ac:dyDescent="0.35">
      <c r="E654" s="11"/>
    </row>
    <row r="655" spans="5:5" x14ac:dyDescent="0.35">
      <c r="E655" s="11"/>
    </row>
    <row r="656" spans="5:5" x14ac:dyDescent="0.35">
      <c r="E656" s="11"/>
    </row>
    <row r="657" spans="5:5" x14ac:dyDescent="0.35">
      <c r="E657" s="11"/>
    </row>
    <row r="658" spans="5:5" x14ac:dyDescent="0.35">
      <c r="E658" s="11"/>
    </row>
    <row r="659" spans="5:5" x14ac:dyDescent="0.35">
      <c r="E659" s="11"/>
    </row>
    <row r="660" spans="5:5" x14ac:dyDescent="0.35">
      <c r="E660" s="11"/>
    </row>
    <row r="661" spans="5:5" x14ac:dyDescent="0.35">
      <c r="E661" s="11"/>
    </row>
    <row r="662" spans="5:5" x14ac:dyDescent="0.35">
      <c r="E662" s="11"/>
    </row>
    <row r="663" spans="5:5" x14ac:dyDescent="0.35">
      <c r="E663" s="11"/>
    </row>
    <row r="664" spans="5:5" x14ac:dyDescent="0.35">
      <c r="E664" s="11"/>
    </row>
    <row r="665" spans="5:5" x14ac:dyDescent="0.35">
      <c r="E665" s="11"/>
    </row>
    <row r="666" spans="5:5" x14ac:dyDescent="0.35">
      <c r="E666" s="11"/>
    </row>
    <row r="667" spans="5:5" x14ac:dyDescent="0.35">
      <c r="E667" s="11"/>
    </row>
    <row r="668" spans="5:5" x14ac:dyDescent="0.35">
      <c r="E668" s="11"/>
    </row>
    <row r="669" spans="5:5" x14ac:dyDescent="0.35">
      <c r="E669" s="11"/>
    </row>
    <row r="670" spans="5:5" x14ac:dyDescent="0.35">
      <c r="E670" s="11"/>
    </row>
    <row r="671" spans="5:5" x14ac:dyDescent="0.35">
      <c r="E671" s="11"/>
    </row>
    <row r="672" spans="5:5" x14ac:dyDescent="0.35">
      <c r="E672" s="11"/>
    </row>
    <row r="673" spans="5:5" x14ac:dyDescent="0.35">
      <c r="E673" s="11"/>
    </row>
    <row r="674" spans="5:5" x14ac:dyDescent="0.35">
      <c r="E674" s="11"/>
    </row>
    <row r="675" spans="5:5" x14ac:dyDescent="0.35">
      <c r="E675" s="11"/>
    </row>
    <row r="676" spans="5:5" x14ac:dyDescent="0.35">
      <c r="E676" s="11"/>
    </row>
    <row r="677" spans="5:5" x14ac:dyDescent="0.35">
      <c r="E677" s="11"/>
    </row>
    <row r="678" spans="5:5" x14ac:dyDescent="0.35">
      <c r="E678" s="11"/>
    </row>
    <row r="679" spans="5:5" x14ac:dyDescent="0.35">
      <c r="E679" s="11"/>
    </row>
    <row r="680" spans="5:5" x14ac:dyDescent="0.35">
      <c r="E680" s="11"/>
    </row>
    <row r="681" spans="5:5" x14ac:dyDescent="0.35">
      <c r="E681" s="11"/>
    </row>
    <row r="682" spans="5:5" x14ac:dyDescent="0.35">
      <c r="E682" s="11"/>
    </row>
    <row r="683" spans="5:5" x14ac:dyDescent="0.35">
      <c r="E683" s="11"/>
    </row>
    <row r="684" spans="5:5" x14ac:dyDescent="0.35">
      <c r="E684" s="11"/>
    </row>
    <row r="685" spans="5:5" x14ac:dyDescent="0.35">
      <c r="E685" s="11"/>
    </row>
    <row r="686" spans="5:5" x14ac:dyDescent="0.35">
      <c r="E686" s="11"/>
    </row>
    <row r="687" spans="5:5" x14ac:dyDescent="0.35">
      <c r="E687" s="11"/>
    </row>
    <row r="688" spans="5:5" x14ac:dyDescent="0.35">
      <c r="E688" s="11"/>
    </row>
    <row r="689" spans="5:5" x14ac:dyDescent="0.35">
      <c r="E689" s="11"/>
    </row>
    <row r="690" spans="5:5" x14ac:dyDescent="0.35">
      <c r="E690" s="11"/>
    </row>
    <row r="691" spans="5:5" x14ac:dyDescent="0.35">
      <c r="E691" s="11"/>
    </row>
    <row r="692" spans="5:5" x14ac:dyDescent="0.35">
      <c r="E692" s="11"/>
    </row>
    <row r="693" spans="5:5" x14ac:dyDescent="0.35">
      <c r="E693" s="11"/>
    </row>
    <row r="694" spans="5:5" x14ac:dyDescent="0.35">
      <c r="E694" s="11"/>
    </row>
    <row r="695" spans="5:5" x14ac:dyDescent="0.35">
      <c r="E695" s="11"/>
    </row>
    <row r="696" spans="5:5" x14ac:dyDescent="0.35">
      <c r="E696" s="11"/>
    </row>
    <row r="697" spans="5:5" x14ac:dyDescent="0.35">
      <c r="E697" s="11"/>
    </row>
    <row r="698" spans="5:5" x14ac:dyDescent="0.35">
      <c r="E698" s="11"/>
    </row>
    <row r="699" spans="5:5" x14ac:dyDescent="0.35">
      <c r="E699" s="11"/>
    </row>
    <row r="700" spans="5:5" x14ac:dyDescent="0.35">
      <c r="E700" s="11"/>
    </row>
    <row r="701" spans="5:5" x14ac:dyDescent="0.35">
      <c r="E701" s="11"/>
    </row>
    <row r="702" spans="5:5" x14ac:dyDescent="0.35">
      <c r="E702" s="11"/>
    </row>
    <row r="703" spans="5:5" x14ac:dyDescent="0.35">
      <c r="E703" s="11"/>
    </row>
    <row r="704" spans="5:5" x14ac:dyDescent="0.35">
      <c r="E704" s="11"/>
    </row>
    <row r="705" spans="5:5" x14ac:dyDescent="0.35">
      <c r="E705" s="11"/>
    </row>
    <row r="706" spans="5:5" x14ac:dyDescent="0.35">
      <c r="E706" s="11"/>
    </row>
    <row r="707" spans="5:5" x14ac:dyDescent="0.35">
      <c r="E707" s="11"/>
    </row>
    <row r="708" spans="5:5" x14ac:dyDescent="0.35">
      <c r="E708" s="11"/>
    </row>
    <row r="709" spans="5:5" x14ac:dyDescent="0.35">
      <c r="E709" s="11"/>
    </row>
    <row r="710" spans="5:5" x14ac:dyDescent="0.35">
      <c r="E710" s="11"/>
    </row>
    <row r="711" spans="5:5" x14ac:dyDescent="0.35">
      <c r="E711" s="11"/>
    </row>
    <row r="712" spans="5:5" x14ac:dyDescent="0.35">
      <c r="E712" s="11"/>
    </row>
    <row r="713" spans="5:5" x14ac:dyDescent="0.35">
      <c r="E713" s="11"/>
    </row>
    <row r="714" spans="5:5" x14ac:dyDescent="0.35">
      <c r="E714" s="11"/>
    </row>
    <row r="715" spans="5:5" x14ac:dyDescent="0.35">
      <c r="E715" s="11"/>
    </row>
    <row r="716" spans="5:5" x14ac:dyDescent="0.35">
      <c r="E716" s="11"/>
    </row>
    <row r="717" spans="5:5" x14ac:dyDescent="0.35">
      <c r="E717" s="11"/>
    </row>
    <row r="718" spans="5:5" x14ac:dyDescent="0.35">
      <c r="E718" s="11"/>
    </row>
    <row r="719" spans="5:5" x14ac:dyDescent="0.35">
      <c r="E719" s="11"/>
    </row>
    <row r="720" spans="5:5" x14ac:dyDescent="0.35">
      <c r="E720" s="11"/>
    </row>
    <row r="721" spans="5:5" x14ac:dyDescent="0.35">
      <c r="E721" s="11"/>
    </row>
    <row r="722" spans="5:5" x14ac:dyDescent="0.35">
      <c r="E722" s="11"/>
    </row>
    <row r="723" spans="5:5" x14ac:dyDescent="0.35">
      <c r="E723" s="11"/>
    </row>
    <row r="724" spans="5:5" x14ac:dyDescent="0.35">
      <c r="E724" s="11"/>
    </row>
    <row r="725" spans="5:5" x14ac:dyDescent="0.35">
      <c r="E725" s="11"/>
    </row>
    <row r="726" spans="5:5" x14ac:dyDescent="0.35">
      <c r="E726" s="11"/>
    </row>
    <row r="727" spans="5:5" x14ac:dyDescent="0.35">
      <c r="E727" s="11"/>
    </row>
    <row r="728" spans="5:5" x14ac:dyDescent="0.35">
      <c r="E728" s="11"/>
    </row>
    <row r="729" spans="5:5" x14ac:dyDescent="0.35">
      <c r="E729" s="11"/>
    </row>
    <row r="730" spans="5:5" x14ac:dyDescent="0.35">
      <c r="E730" s="11"/>
    </row>
    <row r="731" spans="5:5" x14ac:dyDescent="0.35">
      <c r="E731" s="11"/>
    </row>
    <row r="732" spans="5:5" x14ac:dyDescent="0.35">
      <c r="E732" s="11"/>
    </row>
    <row r="733" spans="5:5" x14ac:dyDescent="0.35">
      <c r="E733" s="11"/>
    </row>
    <row r="734" spans="5:5" x14ac:dyDescent="0.35">
      <c r="E734" s="11"/>
    </row>
    <row r="735" spans="5:5" x14ac:dyDescent="0.35">
      <c r="E735" s="11"/>
    </row>
    <row r="736" spans="5:5" x14ac:dyDescent="0.35">
      <c r="E736" s="11"/>
    </row>
    <row r="737" spans="5:5" x14ac:dyDescent="0.35">
      <c r="E737" s="11"/>
    </row>
    <row r="738" spans="5:5" x14ac:dyDescent="0.35">
      <c r="E738" s="11"/>
    </row>
    <row r="739" spans="5:5" x14ac:dyDescent="0.35">
      <c r="E739" s="11"/>
    </row>
    <row r="740" spans="5:5" x14ac:dyDescent="0.35">
      <c r="E740" s="11"/>
    </row>
    <row r="741" spans="5:5" x14ac:dyDescent="0.35">
      <c r="E741" s="11"/>
    </row>
    <row r="742" spans="5:5" x14ac:dyDescent="0.35">
      <c r="E742" s="11"/>
    </row>
    <row r="743" spans="5:5" x14ac:dyDescent="0.35">
      <c r="E743" s="11"/>
    </row>
    <row r="744" spans="5:5" x14ac:dyDescent="0.35">
      <c r="E744" s="11"/>
    </row>
    <row r="745" spans="5:5" x14ac:dyDescent="0.35">
      <c r="E745" s="11"/>
    </row>
    <row r="746" spans="5:5" x14ac:dyDescent="0.35">
      <c r="E746" s="11"/>
    </row>
    <row r="747" spans="5:5" x14ac:dyDescent="0.35">
      <c r="E747" s="11"/>
    </row>
    <row r="748" spans="5:5" x14ac:dyDescent="0.35">
      <c r="E748" s="11"/>
    </row>
    <row r="749" spans="5:5" x14ac:dyDescent="0.35">
      <c r="E749" s="11"/>
    </row>
    <row r="750" spans="5:5" x14ac:dyDescent="0.35">
      <c r="E750" s="11"/>
    </row>
    <row r="751" spans="5:5" x14ac:dyDescent="0.35">
      <c r="E751" s="11"/>
    </row>
    <row r="752" spans="5:5" x14ac:dyDescent="0.35">
      <c r="E752" s="11"/>
    </row>
    <row r="753" spans="5:5" x14ac:dyDescent="0.35">
      <c r="E753" s="11"/>
    </row>
    <row r="754" spans="5:5" x14ac:dyDescent="0.35">
      <c r="E754" s="11"/>
    </row>
    <row r="755" spans="5:5" x14ac:dyDescent="0.35">
      <c r="E755" s="11"/>
    </row>
    <row r="756" spans="5:5" x14ac:dyDescent="0.35">
      <c r="E756" s="11"/>
    </row>
    <row r="757" spans="5:5" x14ac:dyDescent="0.35">
      <c r="E757" s="11"/>
    </row>
    <row r="758" spans="5:5" x14ac:dyDescent="0.35">
      <c r="E758" s="11"/>
    </row>
    <row r="759" spans="5:5" x14ac:dyDescent="0.35">
      <c r="E759" s="11"/>
    </row>
    <row r="760" spans="5:5" x14ac:dyDescent="0.35">
      <c r="E760" s="11"/>
    </row>
    <row r="761" spans="5:5" x14ac:dyDescent="0.35">
      <c r="E761" s="11"/>
    </row>
    <row r="762" spans="5:5" x14ac:dyDescent="0.35">
      <c r="E762" s="11"/>
    </row>
    <row r="763" spans="5:5" x14ac:dyDescent="0.35">
      <c r="E763" s="11"/>
    </row>
    <row r="764" spans="5:5" x14ac:dyDescent="0.35">
      <c r="E764" s="11"/>
    </row>
    <row r="765" spans="5:5" x14ac:dyDescent="0.35">
      <c r="E765" s="11"/>
    </row>
    <row r="766" spans="5:5" x14ac:dyDescent="0.35">
      <c r="E766" s="11"/>
    </row>
    <row r="767" spans="5:5" x14ac:dyDescent="0.35">
      <c r="E767" s="11"/>
    </row>
    <row r="768" spans="5:5" x14ac:dyDescent="0.35">
      <c r="E768" s="11"/>
    </row>
    <row r="769" spans="5:5" x14ac:dyDescent="0.35">
      <c r="E769" s="11"/>
    </row>
    <row r="770" spans="5:5" x14ac:dyDescent="0.35">
      <c r="E770" s="11"/>
    </row>
    <row r="771" spans="5:5" x14ac:dyDescent="0.35">
      <c r="E771" s="11"/>
    </row>
    <row r="772" spans="5:5" x14ac:dyDescent="0.35">
      <c r="E772" s="11"/>
    </row>
    <row r="773" spans="5:5" x14ac:dyDescent="0.35">
      <c r="E773" s="11"/>
    </row>
    <row r="774" spans="5:5" x14ac:dyDescent="0.35">
      <c r="E774" s="11"/>
    </row>
    <row r="775" spans="5:5" x14ac:dyDescent="0.35">
      <c r="E775" s="11"/>
    </row>
    <row r="776" spans="5:5" x14ac:dyDescent="0.35">
      <c r="E776" s="11"/>
    </row>
    <row r="777" spans="5:5" x14ac:dyDescent="0.35">
      <c r="E777" s="11"/>
    </row>
    <row r="778" spans="5:5" x14ac:dyDescent="0.35">
      <c r="E778" s="11"/>
    </row>
    <row r="779" spans="5:5" x14ac:dyDescent="0.35">
      <c r="E779" s="11"/>
    </row>
    <row r="780" spans="5:5" x14ac:dyDescent="0.35">
      <c r="E780" s="11"/>
    </row>
    <row r="781" spans="5:5" x14ac:dyDescent="0.35">
      <c r="E781" s="11"/>
    </row>
    <row r="782" spans="5:5" x14ac:dyDescent="0.35">
      <c r="E782" s="11"/>
    </row>
    <row r="783" spans="5:5" x14ac:dyDescent="0.35">
      <c r="E783" s="11"/>
    </row>
    <row r="784" spans="5:5" x14ac:dyDescent="0.35">
      <c r="E784" s="11"/>
    </row>
    <row r="785" spans="5:5" x14ac:dyDescent="0.35">
      <c r="E785" s="11"/>
    </row>
    <row r="786" spans="5:5" x14ac:dyDescent="0.35">
      <c r="E786" s="11"/>
    </row>
    <row r="787" spans="5:5" x14ac:dyDescent="0.35">
      <c r="E787" s="11"/>
    </row>
    <row r="788" spans="5:5" x14ac:dyDescent="0.35">
      <c r="E788" s="11"/>
    </row>
    <row r="789" spans="5:5" x14ac:dyDescent="0.35">
      <c r="E789" s="11"/>
    </row>
    <row r="790" spans="5:5" x14ac:dyDescent="0.35">
      <c r="E790" s="11"/>
    </row>
    <row r="791" spans="5:5" x14ac:dyDescent="0.35">
      <c r="E791" s="11"/>
    </row>
    <row r="792" spans="5:5" x14ac:dyDescent="0.35">
      <c r="E792" s="11"/>
    </row>
    <row r="793" spans="5:5" x14ac:dyDescent="0.35">
      <c r="E793" s="11"/>
    </row>
    <row r="794" spans="5:5" x14ac:dyDescent="0.35">
      <c r="E794" s="11"/>
    </row>
    <row r="795" spans="5:5" x14ac:dyDescent="0.35">
      <c r="E795" s="11"/>
    </row>
    <row r="796" spans="5:5" x14ac:dyDescent="0.35">
      <c r="E796" s="11"/>
    </row>
    <row r="797" spans="5:5" x14ac:dyDescent="0.35">
      <c r="E797" s="11"/>
    </row>
    <row r="798" spans="5:5" x14ac:dyDescent="0.35">
      <c r="E798" s="11"/>
    </row>
    <row r="799" spans="5:5" x14ac:dyDescent="0.35">
      <c r="E799" s="11"/>
    </row>
    <row r="800" spans="5:5" x14ac:dyDescent="0.35">
      <c r="E800" s="11"/>
    </row>
    <row r="801" spans="5:5" x14ac:dyDescent="0.35">
      <c r="E801" s="11"/>
    </row>
    <row r="802" spans="5:5" x14ac:dyDescent="0.35">
      <c r="E802" s="11"/>
    </row>
    <row r="803" spans="5:5" x14ac:dyDescent="0.35">
      <c r="E803" s="11"/>
    </row>
    <row r="804" spans="5:5" x14ac:dyDescent="0.35">
      <c r="E804" s="11"/>
    </row>
    <row r="805" spans="5:5" x14ac:dyDescent="0.35">
      <c r="E805" s="11"/>
    </row>
    <row r="806" spans="5:5" x14ac:dyDescent="0.35">
      <c r="E806" s="11"/>
    </row>
    <row r="807" spans="5:5" x14ac:dyDescent="0.35">
      <c r="E807" s="11"/>
    </row>
    <row r="808" spans="5:5" x14ac:dyDescent="0.35">
      <c r="E808" s="11"/>
    </row>
    <row r="809" spans="5:5" x14ac:dyDescent="0.35">
      <c r="E809" s="11"/>
    </row>
    <row r="810" spans="5:5" x14ac:dyDescent="0.35">
      <c r="E810" s="11"/>
    </row>
    <row r="811" spans="5:5" x14ac:dyDescent="0.35">
      <c r="E811" s="11"/>
    </row>
    <row r="812" spans="5:5" x14ac:dyDescent="0.35">
      <c r="E812" s="11"/>
    </row>
    <row r="813" spans="5:5" x14ac:dyDescent="0.35">
      <c r="E813" s="11"/>
    </row>
    <row r="814" spans="5:5" x14ac:dyDescent="0.35">
      <c r="E814" s="11"/>
    </row>
    <row r="815" spans="5:5" x14ac:dyDescent="0.35">
      <c r="E815" s="11"/>
    </row>
    <row r="816" spans="5:5" x14ac:dyDescent="0.35">
      <c r="E816" s="11"/>
    </row>
    <row r="817" spans="5:5" x14ac:dyDescent="0.35">
      <c r="E817" s="11"/>
    </row>
    <row r="818" spans="5:5" x14ac:dyDescent="0.35">
      <c r="E818" s="11"/>
    </row>
    <row r="819" spans="5:5" x14ac:dyDescent="0.35">
      <c r="E819" s="11"/>
    </row>
    <row r="820" spans="5:5" x14ac:dyDescent="0.35">
      <c r="E820" s="11"/>
    </row>
    <row r="821" spans="5:5" x14ac:dyDescent="0.35">
      <c r="E821" s="11"/>
    </row>
    <row r="822" spans="5:5" x14ac:dyDescent="0.35">
      <c r="E822" s="11"/>
    </row>
    <row r="823" spans="5:5" x14ac:dyDescent="0.35">
      <c r="E823" s="11"/>
    </row>
    <row r="824" spans="5:5" x14ac:dyDescent="0.35">
      <c r="E824" s="11"/>
    </row>
    <row r="825" spans="5:5" x14ac:dyDescent="0.35">
      <c r="E825" s="11"/>
    </row>
    <row r="826" spans="5:5" x14ac:dyDescent="0.35">
      <c r="E826" s="11"/>
    </row>
    <row r="827" spans="5:5" x14ac:dyDescent="0.35">
      <c r="E827" s="11"/>
    </row>
    <row r="828" spans="5:5" x14ac:dyDescent="0.35">
      <c r="E828" s="11"/>
    </row>
    <row r="829" spans="5:5" x14ac:dyDescent="0.35">
      <c r="E829" s="11"/>
    </row>
    <row r="830" spans="5:5" x14ac:dyDescent="0.35">
      <c r="E830" s="11"/>
    </row>
    <row r="831" spans="5:5" x14ac:dyDescent="0.35">
      <c r="E831" s="11"/>
    </row>
    <row r="832" spans="5:5" x14ac:dyDescent="0.35">
      <c r="E832" s="11"/>
    </row>
    <row r="833" spans="5:5" x14ac:dyDescent="0.35">
      <c r="E833" s="11"/>
    </row>
    <row r="834" spans="5:5" x14ac:dyDescent="0.35">
      <c r="E834" s="11"/>
    </row>
    <row r="835" spans="5:5" x14ac:dyDescent="0.35">
      <c r="E835" s="11"/>
    </row>
    <row r="836" spans="5:5" x14ac:dyDescent="0.35">
      <c r="E836" s="11"/>
    </row>
    <row r="837" spans="5:5" x14ac:dyDescent="0.35">
      <c r="E837" s="11"/>
    </row>
    <row r="838" spans="5:5" x14ac:dyDescent="0.35">
      <c r="E838" s="11"/>
    </row>
    <row r="839" spans="5:5" x14ac:dyDescent="0.35">
      <c r="E839" s="11"/>
    </row>
    <row r="840" spans="5:5" x14ac:dyDescent="0.35">
      <c r="E840" s="11"/>
    </row>
    <row r="841" spans="5:5" x14ac:dyDescent="0.35">
      <c r="E841" s="11"/>
    </row>
    <row r="842" spans="5:5" x14ac:dyDescent="0.35">
      <c r="E842" s="11"/>
    </row>
    <row r="843" spans="5:5" x14ac:dyDescent="0.35">
      <c r="E843" s="11"/>
    </row>
    <row r="844" spans="5:5" x14ac:dyDescent="0.35">
      <c r="E844" s="11"/>
    </row>
    <row r="845" spans="5:5" x14ac:dyDescent="0.35">
      <c r="E845" s="11"/>
    </row>
    <row r="846" spans="5:5" x14ac:dyDescent="0.35">
      <c r="E846" s="11"/>
    </row>
    <row r="847" spans="5:5" x14ac:dyDescent="0.35">
      <c r="E847" s="11"/>
    </row>
    <row r="848" spans="5:5" x14ac:dyDescent="0.35">
      <c r="E848" s="11"/>
    </row>
    <row r="849" spans="5:5" x14ac:dyDescent="0.35">
      <c r="E849" s="11"/>
    </row>
    <row r="850" spans="5:5" x14ac:dyDescent="0.35">
      <c r="E850" s="11"/>
    </row>
    <row r="851" spans="5:5" x14ac:dyDescent="0.35">
      <c r="E851" s="11"/>
    </row>
    <row r="852" spans="5:5" x14ac:dyDescent="0.35">
      <c r="E852" s="11"/>
    </row>
    <row r="853" spans="5:5" x14ac:dyDescent="0.35">
      <c r="E853" s="11"/>
    </row>
    <row r="854" spans="5:5" x14ac:dyDescent="0.35">
      <c r="E854" s="11"/>
    </row>
    <row r="855" spans="5:5" x14ac:dyDescent="0.35">
      <c r="E855" s="11"/>
    </row>
    <row r="856" spans="5:5" x14ac:dyDescent="0.35">
      <c r="E856" s="11"/>
    </row>
    <row r="857" spans="5:5" x14ac:dyDescent="0.35">
      <c r="E857" s="11"/>
    </row>
    <row r="858" spans="5:5" x14ac:dyDescent="0.35">
      <c r="E858" s="11"/>
    </row>
    <row r="859" spans="5:5" x14ac:dyDescent="0.35">
      <c r="E859" s="11"/>
    </row>
    <row r="860" spans="5:5" x14ac:dyDescent="0.35">
      <c r="E860" s="11"/>
    </row>
    <row r="861" spans="5:5" x14ac:dyDescent="0.35">
      <c r="E861" s="11"/>
    </row>
    <row r="862" spans="5:5" x14ac:dyDescent="0.35">
      <c r="E862" s="11"/>
    </row>
    <row r="863" spans="5:5" x14ac:dyDescent="0.35">
      <c r="E863" s="11"/>
    </row>
    <row r="864" spans="5:5" x14ac:dyDescent="0.35">
      <c r="E864" s="11"/>
    </row>
    <row r="865" spans="5:5" x14ac:dyDescent="0.35">
      <c r="E865" s="11"/>
    </row>
    <row r="866" spans="5:5" x14ac:dyDescent="0.35">
      <c r="E866" s="11"/>
    </row>
    <row r="867" spans="5:5" x14ac:dyDescent="0.35">
      <c r="E867" s="11"/>
    </row>
    <row r="868" spans="5:5" x14ac:dyDescent="0.35">
      <c r="E868" s="11"/>
    </row>
    <row r="869" spans="5:5" x14ac:dyDescent="0.35">
      <c r="E869" s="11"/>
    </row>
    <row r="870" spans="5:5" x14ac:dyDescent="0.35">
      <c r="E870" s="11"/>
    </row>
    <row r="871" spans="5:5" x14ac:dyDescent="0.35">
      <c r="E871" s="11"/>
    </row>
    <row r="872" spans="5:5" x14ac:dyDescent="0.35">
      <c r="E872" s="11"/>
    </row>
    <row r="873" spans="5:5" x14ac:dyDescent="0.35">
      <c r="E873" s="11"/>
    </row>
    <row r="874" spans="5:5" x14ac:dyDescent="0.35">
      <c r="E874" s="11"/>
    </row>
    <row r="875" spans="5:5" x14ac:dyDescent="0.35">
      <c r="E875" s="11"/>
    </row>
    <row r="876" spans="5:5" x14ac:dyDescent="0.35">
      <c r="E876" s="11"/>
    </row>
    <row r="877" spans="5:5" x14ac:dyDescent="0.35">
      <c r="E877" s="11"/>
    </row>
    <row r="878" spans="5:5" x14ac:dyDescent="0.35">
      <c r="E878" s="11"/>
    </row>
    <row r="879" spans="5:5" x14ac:dyDescent="0.35">
      <c r="E879" s="11"/>
    </row>
    <row r="880" spans="5:5" x14ac:dyDescent="0.35">
      <c r="E880" s="11"/>
    </row>
    <row r="881" spans="5:5" x14ac:dyDescent="0.35">
      <c r="E881" s="11"/>
    </row>
    <row r="882" spans="5:5" x14ac:dyDescent="0.35">
      <c r="E882" s="11"/>
    </row>
    <row r="883" spans="5:5" x14ac:dyDescent="0.35">
      <c r="E883" s="11"/>
    </row>
    <row r="884" spans="5:5" x14ac:dyDescent="0.35">
      <c r="E884" s="11"/>
    </row>
    <row r="885" spans="5:5" x14ac:dyDescent="0.35">
      <c r="E885" s="11"/>
    </row>
    <row r="886" spans="5:5" x14ac:dyDescent="0.35">
      <c r="E886" s="11"/>
    </row>
    <row r="887" spans="5:5" x14ac:dyDescent="0.35">
      <c r="E887" s="11"/>
    </row>
    <row r="888" spans="5:5" x14ac:dyDescent="0.35">
      <c r="E888" s="11"/>
    </row>
    <row r="889" spans="5:5" x14ac:dyDescent="0.35">
      <c r="E889" s="11"/>
    </row>
    <row r="890" spans="5:5" x14ac:dyDescent="0.35">
      <c r="E890" s="11"/>
    </row>
    <row r="891" spans="5:5" x14ac:dyDescent="0.35">
      <c r="E891" s="11"/>
    </row>
    <row r="892" spans="5:5" x14ac:dyDescent="0.35">
      <c r="E892" s="11"/>
    </row>
    <row r="893" spans="5:5" x14ac:dyDescent="0.35">
      <c r="E893" s="11"/>
    </row>
    <row r="894" spans="5:5" x14ac:dyDescent="0.35">
      <c r="E894" s="11"/>
    </row>
    <row r="895" spans="5:5" x14ac:dyDescent="0.35">
      <c r="E895" s="11"/>
    </row>
    <row r="896" spans="5:5" x14ac:dyDescent="0.35">
      <c r="E896" s="11"/>
    </row>
    <row r="897" spans="5:5" x14ac:dyDescent="0.35">
      <c r="E897" s="11"/>
    </row>
    <row r="898" spans="5:5" x14ac:dyDescent="0.35">
      <c r="E898" s="11"/>
    </row>
    <row r="899" spans="5:5" x14ac:dyDescent="0.35">
      <c r="E899" s="11"/>
    </row>
    <row r="900" spans="5:5" x14ac:dyDescent="0.35">
      <c r="E900" s="11"/>
    </row>
    <row r="901" spans="5:5" x14ac:dyDescent="0.35">
      <c r="E901" s="11"/>
    </row>
    <row r="902" spans="5:5" x14ac:dyDescent="0.35">
      <c r="E902" s="11"/>
    </row>
    <row r="903" spans="5:5" x14ac:dyDescent="0.35">
      <c r="E903" s="11"/>
    </row>
    <row r="904" spans="5:5" x14ac:dyDescent="0.35">
      <c r="E904" s="11"/>
    </row>
    <row r="905" spans="5:5" x14ac:dyDescent="0.35">
      <c r="E905" s="11"/>
    </row>
    <row r="906" spans="5:5" x14ac:dyDescent="0.35">
      <c r="E906" s="11"/>
    </row>
    <row r="907" spans="5:5" x14ac:dyDescent="0.35">
      <c r="E907" s="11"/>
    </row>
    <row r="908" spans="5:5" x14ac:dyDescent="0.35">
      <c r="E908" s="11"/>
    </row>
    <row r="909" spans="5:5" x14ac:dyDescent="0.35">
      <c r="E909" s="11"/>
    </row>
    <row r="910" spans="5:5" x14ac:dyDescent="0.35">
      <c r="E910" s="11"/>
    </row>
    <row r="911" spans="5:5" x14ac:dyDescent="0.35">
      <c r="E911" s="11"/>
    </row>
    <row r="912" spans="5:5" x14ac:dyDescent="0.35">
      <c r="E912" s="11"/>
    </row>
    <row r="913" spans="5:5" x14ac:dyDescent="0.35">
      <c r="E913" s="11"/>
    </row>
    <row r="914" spans="5:5" x14ac:dyDescent="0.35">
      <c r="E914" s="11"/>
    </row>
    <row r="915" spans="5:5" x14ac:dyDescent="0.35">
      <c r="E915" s="11"/>
    </row>
    <row r="916" spans="5:5" x14ac:dyDescent="0.35">
      <c r="E916" s="11"/>
    </row>
    <row r="917" spans="5:5" x14ac:dyDescent="0.35">
      <c r="E917" s="11"/>
    </row>
    <row r="918" spans="5:5" x14ac:dyDescent="0.35">
      <c r="E918" s="11"/>
    </row>
    <row r="919" spans="5:5" x14ac:dyDescent="0.35">
      <c r="E919" s="11"/>
    </row>
    <row r="920" spans="5:5" x14ac:dyDescent="0.35">
      <c r="E920" s="11"/>
    </row>
    <row r="921" spans="5:5" x14ac:dyDescent="0.35">
      <c r="E921" s="11"/>
    </row>
    <row r="922" spans="5:5" x14ac:dyDescent="0.35">
      <c r="E922" s="11"/>
    </row>
    <row r="923" spans="5:5" x14ac:dyDescent="0.35">
      <c r="E923" s="11"/>
    </row>
    <row r="924" spans="5:5" x14ac:dyDescent="0.35">
      <c r="E924" s="11"/>
    </row>
    <row r="925" spans="5:5" x14ac:dyDescent="0.35">
      <c r="E925" s="11"/>
    </row>
    <row r="926" spans="5:5" x14ac:dyDescent="0.35">
      <c r="E926" s="11"/>
    </row>
    <row r="927" spans="5:5" x14ac:dyDescent="0.35">
      <c r="E927" s="11"/>
    </row>
    <row r="928" spans="5:5" x14ac:dyDescent="0.35">
      <c r="E928" s="11"/>
    </row>
    <row r="929" spans="5:5" x14ac:dyDescent="0.35">
      <c r="E929" s="11"/>
    </row>
    <row r="930" spans="5:5" x14ac:dyDescent="0.35">
      <c r="E930" s="11"/>
    </row>
    <row r="931" spans="5:5" x14ac:dyDescent="0.35">
      <c r="E931" s="11"/>
    </row>
    <row r="932" spans="5:5" x14ac:dyDescent="0.35">
      <c r="E932" s="11"/>
    </row>
    <row r="933" spans="5:5" x14ac:dyDescent="0.35">
      <c r="E933" s="11"/>
    </row>
    <row r="934" spans="5:5" x14ac:dyDescent="0.35">
      <c r="E934" s="11"/>
    </row>
    <row r="935" spans="5:5" x14ac:dyDescent="0.35">
      <c r="E935" s="11"/>
    </row>
    <row r="936" spans="5:5" x14ac:dyDescent="0.35">
      <c r="E936" s="11"/>
    </row>
    <row r="937" spans="5:5" x14ac:dyDescent="0.35">
      <c r="E937" s="11"/>
    </row>
    <row r="938" spans="5:5" x14ac:dyDescent="0.35">
      <c r="E938" s="11"/>
    </row>
    <row r="939" spans="5:5" x14ac:dyDescent="0.35">
      <c r="E939" s="11"/>
    </row>
    <row r="940" spans="5:5" x14ac:dyDescent="0.35">
      <c r="E940" s="11"/>
    </row>
    <row r="941" spans="5:5" x14ac:dyDescent="0.35">
      <c r="E941" s="11"/>
    </row>
    <row r="942" spans="5:5" x14ac:dyDescent="0.35">
      <c r="E942" s="11"/>
    </row>
    <row r="943" spans="5:5" x14ac:dyDescent="0.35">
      <c r="E943" s="11"/>
    </row>
    <row r="944" spans="5:5" x14ac:dyDescent="0.35">
      <c r="E944" s="11"/>
    </row>
    <row r="945" spans="5:5" x14ac:dyDescent="0.35">
      <c r="E945" s="11"/>
    </row>
    <row r="946" spans="5:5" x14ac:dyDescent="0.35">
      <c r="E946" s="11"/>
    </row>
    <row r="947" spans="5:5" x14ac:dyDescent="0.35">
      <c r="E947" s="11"/>
    </row>
    <row r="948" spans="5:5" x14ac:dyDescent="0.35">
      <c r="E948" s="11"/>
    </row>
    <row r="949" spans="5:5" x14ac:dyDescent="0.35">
      <c r="E949" s="11"/>
    </row>
    <row r="950" spans="5:5" x14ac:dyDescent="0.35">
      <c r="E950" s="11"/>
    </row>
    <row r="951" spans="5:5" x14ac:dyDescent="0.35">
      <c r="E951" s="11"/>
    </row>
    <row r="952" spans="5:5" x14ac:dyDescent="0.35">
      <c r="E952" s="11"/>
    </row>
    <row r="953" spans="5:5" x14ac:dyDescent="0.35">
      <c r="E953" s="11"/>
    </row>
    <row r="954" spans="5:5" x14ac:dyDescent="0.35">
      <c r="E954" s="11"/>
    </row>
    <row r="955" spans="5:5" x14ac:dyDescent="0.35">
      <c r="E955" s="11"/>
    </row>
    <row r="956" spans="5:5" x14ac:dyDescent="0.35">
      <c r="E956" s="11"/>
    </row>
    <row r="957" spans="5:5" x14ac:dyDescent="0.35">
      <c r="E957" s="11"/>
    </row>
    <row r="958" spans="5:5" x14ac:dyDescent="0.35">
      <c r="E958" s="11"/>
    </row>
    <row r="959" spans="5:5" x14ac:dyDescent="0.35">
      <c r="E959" s="11"/>
    </row>
    <row r="960" spans="5:5" x14ac:dyDescent="0.35">
      <c r="E960" s="11"/>
    </row>
    <row r="961" spans="5:5" x14ac:dyDescent="0.35">
      <c r="E961" s="11"/>
    </row>
    <row r="962" spans="5:5" x14ac:dyDescent="0.35">
      <c r="E962" s="11"/>
    </row>
    <row r="963" spans="5:5" x14ac:dyDescent="0.35">
      <c r="E963" s="11"/>
    </row>
    <row r="964" spans="5:5" x14ac:dyDescent="0.35">
      <c r="E964" s="11"/>
    </row>
    <row r="965" spans="5:5" x14ac:dyDescent="0.35">
      <c r="E965" s="11"/>
    </row>
    <row r="966" spans="5:5" x14ac:dyDescent="0.35">
      <c r="E966" s="11"/>
    </row>
    <row r="967" spans="5:5" x14ac:dyDescent="0.35">
      <c r="E967" s="11"/>
    </row>
    <row r="968" spans="5:5" x14ac:dyDescent="0.35">
      <c r="E968" s="11"/>
    </row>
    <row r="969" spans="5:5" x14ac:dyDescent="0.35">
      <c r="E969" s="11"/>
    </row>
    <row r="970" spans="5:5" x14ac:dyDescent="0.35">
      <c r="E970" s="11"/>
    </row>
    <row r="971" spans="5:5" x14ac:dyDescent="0.35">
      <c r="E971" s="11"/>
    </row>
    <row r="972" spans="5:5" x14ac:dyDescent="0.35">
      <c r="E972" s="11"/>
    </row>
    <row r="973" spans="5:5" x14ac:dyDescent="0.35">
      <c r="E973" s="11"/>
    </row>
    <row r="974" spans="5:5" x14ac:dyDescent="0.35">
      <c r="E974" s="11"/>
    </row>
    <row r="975" spans="5:5" x14ac:dyDescent="0.35">
      <c r="E975" s="11"/>
    </row>
    <row r="976" spans="5:5" x14ac:dyDescent="0.35">
      <c r="E976" s="11"/>
    </row>
    <row r="977" spans="5:5" x14ac:dyDescent="0.35">
      <c r="E977" s="11"/>
    </row>
    <row r="978" spans="5:5" x14ac:dyDescent="0.35">
      <c r="E978" s="11"/>
    </row>
    <row r="979" spans="5:5" x14ac:dyDescent="0.35">
      <c r="E979" s="11"/>
    </row>
    <row r="980" spans="5:5" x14ac:dyDescent="0.35">
      <c r="E980" s="11"/>
    </row>
    <row r="981" spans="5:5" x14ac:dyDescent="0.35">
      <c r="E981" s="11"/>
    </row>
    <row r="982" spans="5:5" x14ac:dyDescent="0.35">
      <c r="E982" s="11"/>
    </row>
    <row r="983" spans="5:5" x14ac:dyDescent="0.35">
      <c r="E983" s="11"/>
    </row>
    <row r="984" spans="5:5" x14ac:dyDescent="0.35">
      <c r="E984" s="11"/>
    </row>
    <row r="985" spans="5:5" x14ac:dyDescent="0.35">
      <c r="E985" s="11"/>
    </row>
    <row r="986" spans="5:5" x14ac:dyDescent="0.35">
      <c r="E986" s="11"/>
    </row>
    <row r="987" spans="5:5" x14ac:dyDescent="0.35">
      <c r="E987" s="11"/>
    </row>
    <row r="988" spans="5:5" x14ac:dyDescent="0.35">
      <c r="E988" s="11"/>
    </row>
    <row r="989" spans="5:5" x14ac:dyDescent="0.35">
      <c r="E989" s="11"/>
    </row>
    <row r="990" spans="5:5" x14ac:dyDescent="0.35">
      <c r="E990" s="11"/>
    </row>
    <row r="991" spans="5:5" x14ac:dyDescent="0.35">
      <c r="E991" s="11"/>
    </row>
    <row r="992" spans="5:5" x14ac:dyDescent="0.35">
      <c r="E992" s="11"/>
    </row>
    <row r="993" spans="5:5" x14ac:dyDescent="0.35">
      <c r="E993" s="11"/>
    </row>
    <row r="994" spans="5:5" x14ac:dyDescent="0.35">
      <c r="E994" s="11"/>
    </row>
    <row r="995" spans="5:5" x14ac:dyDescent="0.35">
      <c r="E995" s="11"/>
    </row>
    <row r="996" spans="5:5" x14ac:dyDescent="0.35">
      <c r="E996" s="11"/>
    </row>
    <row r="997" spans="5:5" x14ac:dyDescent="0.35">
      <c r="E997" s="11"/>
    </row>
    <row r="998" spans="5:5" x14ac:dyDescent="0.35">
      <c r="E998" s="11"/>
    </row>
    <row r="999" spans="5:5" x14ac:dyDescent="0.35">
      <c r="E999" s="11"/>
    </row>
    <row r="1000" spans="5:5" x14ac:dyDescent="0.35">
      <c r="E1000" s="11"/>
    </row>
    <row r="1001" spans="5:5" x14ac:dyDescent="0.35">
      <c r="E1001" s="11"/>
    </row>
    <row r="1002" spans="5:5" x14ac:dyDescent="0.35">
      <c r="E1002" s="11"/>
    </row>
    <row r="1003" spans="5:5" x14ac:dyDescent="0.35">
      <c r="E1003" s="11"/>
    </row>
    <row r="1004" spans="5:5" x14ac:dyDescent="0.35">
      <c r="E1004" s="11"/>
    </row>
    <row r="1005" spans="5:5" x14ac:dyDescent="0.35">
      <c r="E1005" s="11"/>
    </row>
    <row r="1006" spans="5:5" x14ac:dyDescent="0.35">
      <c r="E1006" s="11"/>
    </row>
    <row r="1007" spans="5:5" x14ac:dyDescent="0.35">
      <c r="E1007" s="11"/>
    </row>
    <row r="1008" spans="5:5" x14ac:dyDescent="0.35">
      <c r="E1008" s="11"/>
    </row>
    <row r="1009" spans="5:5" x14ac:dyDescent="0.35">
      <c r="E1009" s="11"/>
    </row>
    <row r="1010" spans="5:5" x14ac:dyDescent="0.35">
      <c r="E1010" s="11"/>
    </row>
    <row r="1011" spans="5:5" x14ac:dyDescent="0.35">
      <c r="E1011" s="11"/>
    </row>
    <row r="1012" spans="5:5" x14ac:dyDescent="0.35">
      <c r="E1012" s="11"/>
    </row>
    <row r="1013" spans="5:5" x14ac:dyDescent="0.35">
      <c r="E1013" s="11"/>
    </row>
    <row r="1014" spans="5:5" x14ac:dyDescent="0.35">
      <c r="E1014" s="11"/>
    </row>
    <row r="1015" spans="5:5" x14ac:dyDescent="0.35">
      <c r="E1015" s="11"/>
    </row>
    <row r="1016" spans="5:5" x14ac:dyDescent="0.35">
      <c r="E1016" s="11"/>
    </row>
    <row r="1017" spans="5:5" x14ac:dyDescent="0.35">
      <c r="E1017" s="11"/>
    </row>
    <row r="1018" spans="5:5" x14ac:dyDescent="0.35">
      <c r="E1018" s="11"/>
    </row>
    <row r="1019" spans="5:5" x14ac:dyDescent="0.35">
      <c r="E1019" s="11"/>
    </row>
    <row r="1020" spans="5:5" x14ac:dyDescent="0.35">
      <c r="E1020" s="11"/>
    </row>
    <row r="1021" spans="5:5" x14ac:dyDescent="0.35">
      <c r="E1021" s="11"/>
    </row>
    <row r="1022" spans="5:5" x14ac:dyDescent="0.35">
      <c r="E1022" s="11"/>
    </row>
    <row r="1023" spans="5:5" x14ac:dyDescent="0.35">
      <c r="E1023" s="11"/>
    </row>
    <row r="1024" spans="5:5" x14ac:dyDescent="0.35">
      <c r="E1024" s="11"/>
    </row>
    <row r="1025" spans="5:5" x14ac:dyDescent="0.35">
      <c r="E1025" s="11"/>
    </row>
    <row r="1026" spans="5:5" x14ac:dyDescent="0.35">
      <c r="E1026" s="11"/>
    </row>
    <row r="1027" spans="5:5" x14ac:dyDescent="0.35">
      <c r="E1027" s="11"/>
    </row>
    <row r="1028" spans="5:5" x14ac:dyDescent="0.35">
      <c r="E1028" s="11"/>
    </row>
    <row r="1029" spans="5:5" x14ac:dyDescent="0.35">
      <c r="E1029" s="11"/>
    </row>
    <row r="1030" spans="5:5" x14ac:dyDescent="0.35">
      <c r="E1030" s="11"/>
    </row>
    <row r="1031" spans="5:5" x14ac:dyDescent="0.35">
      <c r="E1031" s="11"/>
    </row>
    <row r="1032" spans="5:5" x14ac:dyDescent="0.35">
      <c r="E1032" s="11"/>
    </row>
    <row r="1033" spans="5:5" x14ac:dyDescent="0.35">
      <c r="E1033" s="11"/>
    </row>
    <row r="1034" spans="5:5" x14ac:dyDescent="0.35">
      <c r="E1034" s="11"/>
    </row>
    <row r="1035" spans="5:5" x14ac:dyDescent="0.35">
      <c r="E1035" s="11"/>
    </row>
    <row r="1036" spans="5:5" x14ac:dyDescent="0.35">
      <c r="E1036" s="11"/>
    </row>
    <row r="1037" spans="5:5" x14ac:dyDescent="0.35">
      <c r="E1037" s="11"/>
    </row>
    <row r="1038" spans="5:5" x14ac:dyDescent="0.35">
      <c r="E1038" s="11"/>
    </row>
    <row r="1039" spans="5:5" x14ac:dyDescent="0.35">
      <c r="E1039" s="11"/>
    </row>
    <row r="1040" spans="5:5" x14ac:dyDescent="0.35">
      <c r="E1040" s="11"/>
    </row>
    <row r="1041" spans="5:5" x14ac:dyDescent="0.35">
      <c r="E1041" s="11"/>
    </row>
    <row r="1042" spans="5:5" x14ac:dyDescent="0.35">
      <c r="E1042" s="11"/>
    </row>
    <row r="1043" spans="5:5" x14ac:dyDescent="0.35">
      <c r="E1043" s="11"/>
    </row>
    <row r="1044" spans="5:5" x14ac:dyDescent="0.35">
      <c r="E1044" s="11"/>
    </row>
    <row r="1045" spans="5:5" x14ac:dyDescent="0.35">
      <c r="E1045" s="11"/>
    </row>
    <row r="1046" spans="5:5" x14ac:dyDescent="0.35">
      <c r="E1046" s="11"/>
    </row>
    <row r="1047" spans="5:5" x14ac:dyDescent="0.35">
      <c r="E1047" s="11"/>
    </row>
    <row r="1048" spans="5:5" x14ac:dyDescent="0.35">
      <c r="E1048" s="11"/>
    </row>
    <row r="1049" spans="5:5" x14ac:dyDescent="0.35">
      <c r="E1049" s="11"/>
    </row>
    <row r="1050" spans="5:5" x14ac:dyDescent="0.35">
      <c r="E1050" s="11"/>
    </row>
    <row r="1051" spans="5:5" x14ac:dyDescent="0.35">
      <c r="E1051" s="11"/>
    </row>
    <row r="1052" spans="5:5" x14ac:dyDescent="0.35">
      <c r="E1052" s="11"/>
    </row>
    <row r="1053" spans="5:5" x14ac:dyDescent="0.35">
      <c r="E1053" s="11"/>
    </row>
    <row r="1054" spans="5:5" x14ac:dyDescent="0.35">
      <c r="E1054" s="11"/>
    </row>
    <row r="1055" spans="5:5" x14ac:dyDescent="0.35">
      <c r="E1055" s="11"/>
    </row>
    <row r="1056" spans="5:5" x14ac:dyDescent="0.35">
      <c r="E1056" s="11"/>
    </row>
    <row r="1057" spans="5:5" x14ac:dyDescent="0.35">
      <c r="E1057" s="11"/>
    </row>
    <row r="1058" spans="5:5" x14ac:dyDescent="0.35">
      <c r="E1058" s="11"/>
    </row>
    <row r="1059" spans="5:5" x14ac:dyDescent="0.35">
      <c r="E1059" s="11"/>
    </row>
    <row r="1060" spans="5:5" x14ac:dyDescent="0.35">
      <c r="E1060" s="11"/>
    </row>
    <row r="1061" spans="5:5" x14ac:dyDescent="0.35">
      <c r="E1061" s="11"/>
    </row>
    <row r="1062" spans="5:5" x14ac:dyDescent="0.35">
      <c r="E1062" s="11"/>
    </row>
    <row r="1063" spans="5:5" x14ac:dyDescent="0.35">
      <c r="E1063" s="11"/>
    </row>
    <row r="1064" spans="5:5" x14ac:dyDescent="0.35">
      <c r="E1064" s="11"/>
    </row>
    <row r="1065" spans="5:5" x14ac:dyDescent="0.35">
      <c r="E1065" s="11"/>
    </row>
    <row r="1066" spans="5:5" x14ac:dyDescent="0.35">
      <c r="E1066" s="11"/>
    </row>
    <row r="1067" spans="5:5" x14ac:dyDescent="0.35">
      <c r="E1067" s="11"/>
    </row>
    <row r="1068" spans="5:5" x14ac:dyDescent="0.35">
      <c r="E1068" s="11"/>
    </row>
    <row r="1069" spans="5:5" x14ac:dyDescent="0.35">
      <c r="E1069" s="11"/>
    </row>
    <row r="1070" spans="5:5" x14ac:dyDescent="0.35">
      <c r="E1070" s="11"/>
    </row>
    <row r="1071" spans="5:5" x14ac:dyDescent="0.35">
      <c r="E1071" s="11"/>
    </row>
    <row r="1072" spans="5:5" x14ac:dyDescent="0.35">
      <c r="E1072" s="11"/>
    </row>
    <row r="1073" spans="5:5" x14ac:dyDescent="0.35">
      <c r="E1073" s="11"/>
    </row>
    <row r="1074" spans="5:5" x14ac:dyDescent="0.35">
      <c r="E1074" s="11"/>
    </row>
    <row r="1075" spans="5:5" x14ac:dyDescent="0.35">
      <c r="E1075" s="11"/>
    </row>
    <row r="1076" spans="5:5" x14ac:dyDescent="0.35">
      <c r="E1076" s="11"/>
    </row>
    <row r="1077" spans="5:5" x14ac:dyDescent="0.35">
      <c r="E1077" s="11"/>
    </row>
    <row r="1078" spans="5:5" x14ac:dyDescent="0.35">
      <c r="E1078" s="11"/>
    </row>
    <row r="1079" spans="5:5" x14ac:dyDescent="0.35">
      <c r="E1079" s="11"/>
    </row>
    <row r="1080" spans="5:5" x14ac:dyDescent="0.35">
      <c r="E1080" s="11"/>
    </row>
    <row r="1081" spans="5:5" x14ac:dyDescent="0.35">
      <c r="E1081" s="11"/>
    </row>
    <row r="1082" spans="5:5" x14ac:dyDescent="0.35">
      <c r="E1082" s="11"/>
    </row>
    <row r="1083" spans="5:5" x14ac:dyDescent="0.35">
      <c r="E1083" s="11"/>
    </row>
    <row r="1084" spans="5:5" x14ac:dyDescent="0.35">
      <c r="E1084" s="11"/>
    </row>
    <row r="1085" spans="5:5" x14ac:dyDescent="0.35">
      <c r="E1085" s="11"/>
    </row>
    <row r="1086" spans="5:5" x14ac:dyDescent="0.35">
      <c r="E1086" s="11"/>
    </row>
    <row r="1087" spans="5:5" x14ac:dyDescent="0.35">
      <c r="E1087" s="11"/>
    </row>
    <row r="1088" spans="5:5" x14ac:dyDescent="0.35">
      <c r="E1088" s="11"/>
    </row>
    <row r="1089" spans="5:5" x14ac:dyDescent="0.35">
      <c r="E1089" s="11"/>
    </row>
    <row r="1090" spans="5:5" x14ac:dyDescent="0.35">
      <c r="E1090" s="11"/>
    </row>
    <row r="1091" spans="5:5" x14ac:dyDescent="0.35">
      <c r="E1091" s="11"/>
    </row>
    <row r="1092" spans="5:5" x14ac:dyDescent="0.35">
      <c r="E1092" s="11"/>
    </row>
    <row r="1093" spans="5:5" x14ac:dyDescent="0.35">
      <c r="E1093" s="11"/>
    </row>
    <row r="1094" spans="5:5" x14ac:dyDescent="0.35">
      <c r="E1094" s="11"/>
    </row>
    <row r="1095" spans="5:5" x14ac:dyDescent="0.35">
      <c r="E1095" s="11"/>
    </row>
    <row r="1096" spans="5:5" x14ac:dyDescent="0.35">
      <c r="E1096" s="11"/>
    </row>
    <row r="1097" spans="5:5" x14ac:dyDescent="0.35">
      <c r="E1097" s="11"/>
    </row>
    <row r="1098" spans="5:5" x14ac:dyDescent="0.35">
      <c r="E1098" s="11"/>
    </row>
    <row r="1099" spans="5:5" x14ac:dyDescent="0.35">
      <c r="E1099" s="11"/>
    </row>
    <row r="1100" spans="5:5" x14ac:dyDescent="0.35">
      <c r="E1100" s="11"/>
    </row>
    <row r="1101" spans="5:5" x14ac:dyDescent="0.35">
      <c r="E1101" s="11"/>
    </row>
    <row r="1102" spans="5:5" x14ac:dyDescent="0.35">
      <c r="E1102" s="11"/>
    </row>
    <row r="1103" spans="5:5" x14ac:dyDescent="0.35">
      <c r="E1103" s="11"/>
    </row>
    <row r="1104" spans="5:5" x14ac:dyDescent="0.35">
      <c r="E1104" s="11"/>
    </row>
    <row r="1105" spans="5:5" x14ac:dyDescent="0.35">
      <c r="E1105" s="11"/>
    </row>
    <row r="1106" spans="5:5" x14ac:dyDescent="0.35">
      <c r="E1106" s="11"/>
    </row>
    <row r="1107" spans="5:5" x14ac:dyDescent="0.35">
      <c r="E1107" s="11"/>
    </row>
    <row r="1108" spans="5:5" x14ac:dyDescent="0.35">
      <c r="E1108" s="11"/>
    </row>
    <row r="1109" spans="5:5" x14ac:dyDescent="0.35">
      <c r="E1109" s="11"/>
    </row>
    <row r="1110" spans="5:5" x14ac:dyDescent="0.35">
      <c r="E1110" s="11"/>
    </row>
    <row r="1111" spans="5:5" x14ac:dyDescent="0.35">
      <c r="E1111" s="11"/>
    </row>
    <row r="1112" spans="5:5" x14ac:dyDescent="0.35">
      <c r="E1112" s="11"/>
    </row>
    <row r="1113" spans="5:5" x14ac:dyDescent="0.35">
      <c r="E1113" s="11"/>
    </row>
    <row r="1114" spans="5:5" x14ac:dyDescent="0.35">
      <c r="E1114" s="11"/>
    </row>
    <row r="1115" spans="5:5" x14ac:dyDescent="0.35">
      <c r="E1115" s="11"/>
    </row>
    <row r="1116" spans="5:5" x14ac:dyDescent="0.35">
      <c r="E1116" s="11"/>
    </row>
    <row r="1117" spans="5:5" x14ac:dyDescent="0.35">
      <c r="E1117" s="11"/>
    </row>
    <row r="1118" spans="5:5" x14ac:dyDescent="0.35">
      <c r="E1118" s="11"/>
    </row>
    <row r="1119" spans="5:5" x14ac:dyDescent="0.35">
      <c r="E1119" s="11"/>
    </row>
    <row r="1120" spans="5:5" x14ac:dyDescent="0.35">
      <c r="E1120" s="11"/>
    </row>
    <row r="1121" spans="5:5" x14ac:dyDescent="0.35">
      <c r="E1121" s="11"/>
    </row>
    <row r="1122" spans="5:5" x14ac:dyDescent="0.35">
      <c r="E1122" s="11"/>
    </row>
    <row r="1123" spans="5:5" x14ac:dyDescent="0.35">
      <c r="E1123" s="11"/>
    </row>
    <row r="1124" spans="5:5" x14ac:dyDescent="0.35">
      <c r="E1124" s="11"/>
    </row>
    <row r="1125" spans="5:5" x14ac:dyDescent="0.35">
      <c r="E1125" s="11"/>
    </row>
    <row r="1126" spans="5:5" x14ac:dyDescent="0.35">
      <c r="E1126" s="11"/>
    </row>
    <row r="1127" spans="5:5" x14ac:dyDescent="0.35">
      <c r="E1127" s="11"/>
    </row>
    <row r="1128" spans="5:5" x14ac:dyDescent="0.35">
      <c r="E1128" s="11"/>
    </row>
    <row r="1129" spans="5:5" x14ac:dyDescent="0.35">
      <c r="E1129" s="11"/>
    </row>
    <row r="1130" spans="5:5" x14ac:dyDescent="0.35">
      <c r="E1130" s="11"/>
    </row>
    <row r="1131" spans="5:5" x14ac:dyDescent="0.35">
      <c r="E1131" s="11"/>
    </row>
    <row r="1132" spans="5:5" x14ac:dyDescent="0.35">
      <c r="E1132" s="11"/>
    </row>
    <row r="1133" spans="5:5" x14ac:dyDescent="0.35">
      <c r="E1133" s="11"/>
    </row>
    <row r="1134" spans="5:5" x14ac:dyDescent="0.35">
      <c r="E1134" s="11"/>
    </row>
    <row r="1135" spans="5:5" x14ac:dyDescent="0.35">
      <c r="E1135" s="11"/>
    </row>
    <row r="1136" spans="5:5" x14ac:dyDescent="0.35">
      <c r="E1136" s="11"/>
    </row>
    <row r="1137" spans="5:5" x14ac:dyDescent="0.35">
      <c r="E1137" s="11"/>
    </row>
    <row r="1138" spans="5:5" x14ac:dyDescent="0.35">
      <c r="E1138" s="11"/>
    </row>
    <row r="1139" spans="5:5" x14ac:dyDescent="0.35">
      <c r="E1139" s="11"/>
    </row>
    <row r="1140" spans="5:5" x14ac:dyDescent="0.35">
      <c r="E1140" s="11"/>
    </row>
    <row r="1141" spans="5:5" x14ac:dyDescent="0.35">
      <c r="E1141" s="11"/>
    </row>
    <row r="1142" spans="5:5" x14ac:dyDescent="0.35">
      <c r="E1142" s="11"/>
    </row>
    <row r="1143" spans="5:5" x14ac:dyDescent="0.35">
      <c r="E1143" s="11"/>
    </row>
    <row r="1144" spans="5:5" x14ac:dyDescent="0.35">
      <c r="E1144" s="11"/>
    </row>
    <row r="1145" spans="5:5" x14ac:dyDescent="0.35">
      <c r="E1145" s="11"/>
    </row>
    <row r="1146" spans="5:5" x14ac:dyDescent="0.35">
      <c r="E1146" s="11"/>
    </row>
    <row r="1147" spans="5:5" x14ac:dyDescent="0.35">
      <c r="E1147" s="11"/>
    </row>
    <row r="1148" spans="5:5" x14ac:dyDescent="0.35">
      <c r="E1148" s="11"/>
    </row>
    <row r="1149" spans="5:5" x14ac:dyDescent="0.35">
      <c r="E1149" s="11"/>
    </row>
    <row r="1150" spans="5:5" x14ac:dyDescent="0.35">
      <c r="E1150" s="11"/>
    </row>
    <row r="1151" spans="5:5" x14ac:dyDescent="0.35">
      <c r="E1151" s="11"/>
    </row>
    <row r="1152" spans="5:5" x14ac:dyDescent="0.35">
      <c r="E1152" s="11"/>
    </row>
    <row r="1153" spans="5:5" x14ac:dyDescent="0.35">
      <c r="E1153" s="11"/>
    </row>
    <row r="1154" spans="5:5" x14ac:dyDescent="0.35">
      <c r="E1154" s="11"/>
    </row>
    <row r="1155" spans="5:5" x14ac:dyDescent="0.35">
      <c r="E1155" s="11"/>
    </row>
    <row r="1156" spans="5:5" x14ac:dyDescent="0.35">
      <c r="E1156" s="11"/>
    </row>
    <row r="1157" spans="5:5" x14ac:dyDescent="0.35">
      <c r="E1157" s="11"/>
    </row>
    <row r="1158" spans="5:5" x14ac:dyDescent="0.35">
      <c r="E1158" s="11"/>
    </row>
    <row r="1159" spans="5:5" x14ac:dyDescent="0.35">
      <c r="E1159" s="11"/>
    </row>
    <row r="1160" spans="5:5" x14ac:dyDescent="0.35">
      <c r="E1160" s="11"/>
    </row>
    <row r="1161" spans="5:5" x14ac:dyDescent="0.35">
      <c r="E1161" s="11"/>
    </row>
    <row r="1162" spans="5:5" x14ac:dyDescent="0.35">
      <c r="E1162" s="11"/>
    </row>
    <row r="1163" spans="5:5" x14ac:dyDescent="0.35">
      <c r="E1163" s="11"/>
    </row>
    <row r="1164" spans="5:5" x14ac:dyDescent="0.35">
      <c r="E1164" s="11"/>
    </row>
    <row r="1165" spans="5:5" x14ac:dyDescent="0.35">
      <c r="E1165" s="11"/>
    </row>
    <row r="1166" spans="5:5" x14ac:dyDescent="0.35">
      <c r="E1166" s="11"/>
    </row>
    <row r="1167" spans="5:5" x14ac:dyDescent="0.35">
      <c r="E1167" s="11"/>
    </row>
    <row r="1168" spans="5:5" x14ac:dyDescent="0.35">
      <c r="E1168" s="11"/>
    </row>
    <row r="1169" spans="5:5" x14ac:dyDescent="0.35">
      <c r="E1169" s="11"/>
    </row>
    <row r="1170" spans="5:5" x14ac:dyDescent="0.35">
      <c r="E1170" s="11"/>
    </row>
    <row r="1171" spans="5:5" x14ac:dyDescent="0.35">
      <c r="E1171" s="11"/>
    </row>
    <row r="1172" spans="5:5" x14ac:dyDescent="0.35">
      <c r="E1172" s="11"/>
    </row>
    <row r="1173" spans="5:5" x14ac:dyDescent="0.35">
      <c r="E1173" s="11"/>
    </row>
    <row r="1174" spans="5:5" x14ac:dyDescent="0.35">
      <c r="E1174" s="11"/>
    </row>
    <row r="1175" spans="5:5" x14ac:dyDescent="0.35">
      <c r="E1175" s="11"/>
    </row>
    <row r="1176" spans="5:5" x14ac:dyDescent="0.35">
      <c r="E1176" s="11"/>
    </row>
    <row r="1177" spans="5:5" x14ac:dyDescent="0.35">
      <c r="E1177" s="11"/>
    </row>
    <row r="1178" spans="5:5" x14ac:dyDescent="0.35">
      <c r="E1178" s="11"/>
    </row>
    <row r="1179" spans="5:5" x14ac:dyDescent="0.35">
      <c r="E1179" s="11"/>
    </row>
    <row r="1180" spans="5:5" x14ac:dyDescent="0.35">
      <c r="E1180" s="11"/>
    </row>
    <row r="1181" spans="5:5" x14ac:dyDescent="0.35">
      <c r="E1181" s="11"/>
    </row>
    <row r="1182" spans="5:5" x14ac:dyDescent="0.35">
      <c r="E1182" s="11"/>
    </row>
    <row r="1183" spans="5:5" x14ac:dyDescent="0.35">
      <c r="E1183" s="11"/>
    </row>
    <row r="1184" spans="5:5" x14ac:dyDescent="0.35">
      <c r="E1184" s="11"/>
    </row>
    <row r="1185" spans="5:5" x14ac:dyDescent="0.35">
      <c r="E1185" s="11"/>
    </row>
    <row r="1186" spans="5:5" x14ac:dyDescent="0.35">
      <c r="E1186" s="11"/>
    </row>
    <row r="1187" spans="5:5" x14ac:dyDescent="0.35">
      <c r="E1187" s="11"/>
    </row>
    <row r="1188" spans="5:5" x14ac:dyDescent="0.35">
      <c r="E1188" s="11"/>
    </row>
    <row r="1189" spans="5:5" x14ac:dyDescent="0.35">
      <c r="E1189" s="11"/>
    </row>
    <row r="1190" spans="5:5" x14ac:dyDescent="0.35">
      <c r="E1190" s="11"/>
    </row>
    <row r="1191" spans="5:5" x14ac:dyDescent="0.35">
      <c r="E1191" s="11"/>
    </row>
    <row r="1192" spans="5:5" x14ac:dyDescent="0.35">
      <c r="E1192" s="11"/>
    </row>
    <row r="1193" spans="5:5" x14ac:dyDescent="0.35">
      <c r="E1193" s="11"/>
    </row>
    <row r="1194" spans="5:5" x14ac:dyDescent="0.35">
      <c r="E1194" s="11"/>
    </row>
    <row r="1195" spans="5:5" x14ac:dyDescent="0.35">
      <c r="E1195" s="11"/>
    </row>
    <row r="1196" spans="5:5" x14ac:dyDescent="0.35">
      <c r="E1196" s="11"/>
    </row>
    <row r="1197" spans="5:5" x14ac:dyDescent="0.35">
      <c r="E1197" s="11"/>
    </row>
    <row r="1198" spans="5:5" x14ac:dyDescent="0.35">
      <c r="E1198" s="11"/>
    </row>
    <row r="1199" spans="5:5" x14ac:dyDescent="0.35">
      <c r="E1199" s="11"/>
    </row>
    <row r="1200" spans="5:5" x14ac:dyDescent="0.35">
      <c r="E1200" s="11"/>
    </row>
    <row r="1201" spans="5:5" x14ac:dyDescent="0.35">
      <c r="E1201" s="11"/>
    </row>
    <row r="1202" spans="5:5" x14ac:dyDescent="0.35">
      <c r="E1202" s="11"/>
    </row>
    <row r="1203" spans="5:5" x14ac:dyDescent="0.35">
      <c r="E1203" s="11"/>
    </row>
    <row r="1204" spans="5:5" x14ac:dyDescent="0.35">
      <c r="E1204" s="11"/>
    </row>
    <row r="1205" spans="5:5" x14ac:dyDescent="0.35">
      <c r="E1205" s="11"/>
    </row>
    <row r="1206" spans="5:5" x14ac:dyDescent="0.35">
      <c r="E1206" s="11"/>
    </row>
    <row r="1207" spans="5:5" x14ac:dyDescent="0.35">
      <c r="E1207" s="11"/>
    </row>
    <row r="1208" spans="5:5" x14ac:dyDescent="0.35">
      <c r="E1208" s="11"/>
    </row>
    <row r="1209" spans="5:5" x14ac:dyDescent="0.35">
      <c r="E1209" s="11"/>
    </row>
    <row r="1210" spans="5:5" x14ac:dyDescent="0.35">
      <c r="E1210" s="11"/>
    </row>
    <row r="1211" spans="5:5" x14ac:dyDescent="0.35">
      <c r="E1211" s="11"/>
    </row>
    <row r="1212" spans="5:5" x14ac:dyDescent="0.35">
      <c r="E1212" s="11"/>
    </row>
    <row r="1213" spans="5:5" x14ac:dyDescent="0.35">
      <c r="E1213" s="11"/>
    </row>
    <row r="1214" spans="5:5" x14ac:dyDescent="0.35">
      <c r="E1214" s="11"/>
    </row>
    <row r="1215" spans="5:5" x14ac:dyDescent="0.35">
      <c r="E1215" s="11"/>
    </row>
    <row r="1216" spans="5:5" x14ac:dyDescent="0.35">
      <c r="E1216" s="11"/>
    </row>
    <row r="1217" spans="5:5" x14ac:dyDescent="0.35">
      <c r="E1217" s="11"/>
    </row>
    <row r="1218" spans="5:5" x14ac:dyDescent="0.35">
      <c r="E1218" s="11"/>
    </row>
    <row r="1219" spans="5:5" x14ac:dyDescent="0.35">
      <c r="E1219" s="11"/>
    </row>
    <row r="1220" spans="5:5" x14ac:dyDescent="0.35">
      <c r="E1220" s="11"/>
    </row>
    <row r="1221" spans="5:5" x14ac:dyDescent="0.35">
      <c r="E1221" s="11"/>
    </row>
    <row r="1222" spans="5:5" x14ac:dyDescent="0.35">
      <c r="E1222" s="11"/>
    </row>
    <row r="1223" spans="5:5" x14ac:dyDescent="0.35">
      <c r="E1223" s="11"/>
    </row>
    <row r="1224" spans="5:5" x14ac:dyDescent="0.35">
      <c r="E1224" s="11"/>
    </row>
    <row r="1225" spans="5:5" x14ac:dyDescent="0.35">
      <c r="E1225" s="11"/>
    </row>
    <row r="1226" spans="5:5" x14ac:dyDescent="0.35">
      <c r="E1226" s="11"/>
    </row>
    <row r="1227" spans="5:5" x14ac:dyDescent="0.35">
      <c r="E1227" s="11"/>
    </row>
    <row r="1228" spans="5:5" x14ac:dyDescent="0.35">
      <c r="E1228" s="11"/>
    </row>
    <row r="1229" spans="5:5" x14ac:dyDescent="0.35">
      <c r="E1229" s="11"/>
    </row>
    <row r="1230" spans="5:5" x14ac:dyDescent="0.35">
      <c r="E1230" s="11"/>
    </row>
    <row r="1231" spans="5:5" x14ac:dyDescent="0.35">
      <c r="E1231" s="11"/>
    </row>
    <row r="1232" spans="5:5" x14ac:dyDescent="0.35">
      <c r="E1232" s="11"/>
    </row>
    <row r="1233" spans="5:5" x14ac:dyDescent="0.35">
      <c r="E1233" s="11"/>
    </row>
    <row r="1234" spans="5:5" x14ac:dyDescent="0.35">
      <c r="E1234" s="11"/>
    </row>
    <row r="1235" spans="5:5" x14ac:dyDescent="0.35">
      <c r="E1235" s="11"/>
    </row>
    <row r="1236" spans="5:5" x14ac:dyDescent="0.35">
      <c r="E1236" s="11"/>
    </row>
    <row r="1237" spans="5:5" x14ac:dyDescent="0.35">
      <c r="E1237" s="11"/>
    </row>
    <row r="1238" spans="5:5" x14ac:dyDescent="0.35">
      <c r="E1238" s="11"/>
    </row>
    <row r="1239" spans="5:5" x14ac:dyDescent="0.35">
      <c r="E1239" s="11"/>
    </row>
    <row r="1240" spans="5:5" x14ac:dyDescent="0.35">
      <c r="E1240" s="11"/>
    </row>
    <row r="1241" spans="5:5" x14ac:dyDescent="0.35">
      <c r="E1241" s="11"/>
    </row>
    <row r="1242" spans="5:5" x14ac:dyDescent="0.35">
      <c r="E1242" s="11"/>
    </row>
    <row r="1243" spans="5:5" x14ac:dyDescent="0.35">
      <c r="E1243" s="11"/>
    </row>
    <row r="1244" spans="5:5" x14ac:dyDescent="0.35">
      <c r="E1244" s="11"/>
    </row>
    <row r="1245" spans="5:5" x14ac:dyDescent="0.35">
      <c r="E1245" s="11"/>
    </row>
    <row r="1246" spans="5:5" x14ac:dyDescent="0.35">
      <c r="E1246" s="11"/>
    </row>
    <row r="1247" spans="5:5" x14ac:dyDescent="0.35">
      <c r="E1247" s="11"/>
    </row>
    <row r="1248" spans="5:5" x14ac:dyDescent="0.35">
      <c r="E1248" s="11"/>
    </row>
    <row r="1249" spans="5:5" x14ac:dyDescent="0.35">
      <c r="E1249" s="11"/>
    </row>
    <row r="1250" spans="5:5" x14ac:dyDescent="0.35">
      <c r="E1250" s="11"/>
    </row>
    <row r="1251" spans="5:5" x14ac:dyDescent="0.35">
      <c r="E1251" s="11"/>
    </row>
    <row r="1252" spans="5:5" x14ac:dyDescent="0.35">
      <c r="E1252" s="11"/>
    </row>
    <row r="1253" spans="5:5" x14ac:dyDescent="0.35">
      <c r="E1253" s="11"/>
    </row>
    <row r="1254" spans="5:5" x14ac:dyDescent="0.35">
      <c r="E1254" s="11"/>
    </row>
    <row r="1255" spans="5:5" x14ac:dyDescent="0.35">
      <c r="E1255" s="11"/>
    </row>
    <row r="1256" spans="5:5" x14ac:dyDescent="0.35">
      <c r="E1256" s="11"/>
    </row>
    <row r="1257" spans="5:5" x14ac:dyDescent="0.35">
      <c r="E1257" s="11"/>
    </row>
    <row r="1258" spans="5:5" x14ac:dyDescent="0.35">
      <c r="E1258" s="11"/>
    </row>
    <row r="1259" spans="5:5" x14ac:dyDescent="0.35">
      <c r="E1259" s="11"/>
    </row>
    <row r="1260" spans="5:5" x14ac:dyDescent="0.35">
      <c r="E1260" s="11"/>
    </row>
    <row r="1261" spans="5:5" x14ac:dyDescent="0.35">
      <c r="E1261" s="11"/>
    </row>
    <row r="1262" spans="5:5" x14ac:dyDescent="0.35">
      <c r="E1262" s="11"/>
    </row>
    <row r="1263" spans="5:5" x14ac:dyDescent="0.35">
      <c r="E1263" s="11"/>
    </row>
    <row r="1264" spans="5:5" x14ac:dyDescent="0.35">
      <c r="E1264" s="11"/>
    </row>
    <row r="1265" spans="5:5" x14ac:dyDescent="0.35">
      <c r="E1265" s="11"/>
    </row>
    <row r="1266" spans="5:5" x14ac:dyDescent="0.35">
      <c r="E1266" s="11"/>
    </row>
    <row r="1267" spans="5:5" x14ac:dyDescent="0.35">
      <c r="E1267" s="11"/>
    </row>
    <row r="1268" spans="5:5" x14ac:dyDescent="0.35">
      <c r="E1268" s="11"/>
    </row>
    <row r="1269" spans="5:5" x14ac:dyDescent="0.35">
      <c r="E1269" s="11"/>
    </row>
    <row r="1270" spans="5:5" x14ac:dyDescent="0.35">
      <c r="E1270" s="11"/>
    </row>
    <row r="1271" spans="5:5" x14ac:dyDescent="0.35">
      <c r="E1271" s="11"/>
    </row>
    <row r="1272" spans="5:5" x14ac:dyDescent="0.35">
      <c r="E1272" s="11"/>
    </row>
    <row r="1273" spans="5:5" x14ac:dyDescent="0.35">
      <c r="E1273" s="11"/>
    </row>
    <row r="1274" spans="5:5" x14ac:dyDescent="0.35">
      <c r="E1274" s="11"/>
    </row>
    <row r="1275" spans="5:5" x14ac:dyDescent="0.35">
      <c r="E1275" s="11"/>
    </row>
    <row r="1276" spans="5:5" x14ac:dyDescent="0.35">
      <c r="E1276" s="11"/>
    </row>
    <row r="1277" spans="5:5" x14ac:dyDescent="0.35">
      <c r="E1277" s="11"/>
    </row>
    <row r="1278" spans="5:5" x14ac:dyDescent="0.35">
      <c r="E1278" s="11"/>
    </row>
    <row r="1279" spans="5:5" x14ac:dyDescent="0.35">
      <c r="E1279" s="11"/>
    </row>
    <row r="1280" spans="5:5" x14ac:dyDescent="0.35">
      <c r="E1280" s="11"/>
    </row>
    <row r="1281" spans="5:5" x14ac:dyDescent="0.35">
      <c r="E1281" s="11"/>
    </row>
    <row r="1282" spans="5:5" x14ac:dyDescent="0.35">
      <c r="E1282" s="11"/>
    </row>
    <row r="1283" spans="5:5" x14ac:dyDescent="0.35">
      <c r="E1283" s="11"/>
    </row>
    <row r="1284" spans="5:5" x14ac:dyDescent="0.35">
      <c r="E1284" s="11"/>
    </row>
    <row r="1285" spans="5:5" x14ac:dyDescent="0.35">
      <c r="E1285" s="11"/>
    </row>
    <row r="1286" spans="5:5" x14ac:dyDescent="0.35">
      <c r="E1286" s="11"/>
    </row>
    <row r="1287" spans="5:5" x14ac:dyDescent="0.35">
      <c r="E1287" s="11"/>
    </row>
    <row r="1288" spans="5:5" x14ac:dyDescent="0.35">
      <c r="E1288" s="11"/>
    </row>
    <row r="1289" spans="5:5" x14ac:dyDescent="0.35">
      <c r="E1289" s="11"/>
    </row>
    <row r="1290" spans="5:5" x14ac:dyDescent="0.35">
      <c r="E1290" s="11"/>
    </row>
    <row r="1291" spans="5:5" x14ac:dyDescent="0.35">
      <c r="E1291" s="11"/>
    </row>
    <row r="1292" spans="5:5" x14ac:dyDescent="0.35">
      <c r="E1292" s="11"/>
    </row>
    <row r="1293" spans="5:5" x14ac:dyDescent="0.35">
      <c r="E1293" s="11"/>
    </row>
    <row r="1294" spans="5:5" x14ac:dyDescent="0.35">
      <c r="E1294" s="11"/>
    </row>
    <row r="1295" spans="5:5" x14ac:dyDescent="0.35">
      <c r="E1295" s="11"/>
    </row>
    <row r="1296" spans="5:5" x14ac:dyDescent="0.35">
      <c r="E1296" s="11"/>
    </row>
    <row r="1297" spans="5:5" x14ac:dyDescent="0.35">
      <c r="E1297" s="11"/>
    </row>
    <row r="1298" spans="5:5" x14ac:dyDescent="0.35">
      <c r="E1298" s="11"/>
    </row>
    <row r="1299" spans="5:5" x14ac:dyDescent="0.35">
      <c r="E1299" s="11"/>
    </row>
    <row r="1300" spans="5:5" x14ac:dyDescent="0.35">
      <c r="E1300" s="11"/>
    </row>
    <row r="1301" spans="5:5" x14ac:dyDescent="0.35">
      <c r="E1301" s="11"/>
    </row>
    <row r="1302" spans="5:5" x14ac:dyDescent="0.35">
      <c r="E1302" s="11"/>
    </row>
    <row r="1303" spans="5:5" x14ac:dyDescent="0.35">
      <c r="E1303" s="11"/>
    </row>
    <row r="1304" spans="5:5" x14ac:dyDescent="0.35">
      <c r="E1304" s="11"/>
    </row>
    <row r="1305" spans="5:5" x14ac:dyDescent="0.35">
      <c r="E1305" s="11"/>
    </row>
    <row r="1306" spans="5:5" x14ac:dyDescent="0.35">
      <c r="E1306" s="11"/>
    </row>
    <row r="1307" spans="5:5" x14ac:dyDescent="0.35">
      <c r="E1307" s="11"/>
    </row>
    <row r="1308" spans="5:5" x14ac:dyDescent="0.35">
      <c r="E1308" s="11"/>
    </row>
    <row r="1309" spans="5:5" x14ac:dyDescent="0.35">
      <c r="E1309" s="11"/>
    </row>
    <row r="1310" spans="5:5" x14ac:dyDescent="0.35">
      <c r="E1310" s="11"/>
    </row>
    <row r="1311" spans="5:5" x14ac:dyDescent="0.35">
      <c r="E1311" s="11"/>
    </row>
    <row r="1312" spans="5:5" x14ac:dyDescent="0.35">
      <c r="E1312" s="11"/>
    </row>
    <row r="1313" spans="5:5" x14ac:dyDescent="0.35">
      <c r="E1313" s="11"/>
    </row>
    <row r="1314" spans="5:5" x14ac:dyDescent="0.35">
      <c r="E1314" s="11"/>
    </row>
    <row r="1315" spans="5:5" x14ac:dyDescent="0.35">
      <c r="E1315" s="11"/>
    </row>
    <row r="1316" spans="5:5" x14ac:dyDescent="0.35">
      <c r="E1316" s="11"/>
    </row>
    <row r="1317" spans="5:5" x14ac:dyDescent="0.35">
      <c r="E1317" s="11"/>
    </row>
    <row r="1318" spans="5:5" x14ac:dyDescent="0.35">
      <c r="E1318" s="11"/>
    </row>
    <row r="1319" spans="5:5" x14ac:dyDescent="0.35">
      <c r="E1319" s="11"/>
    </row>
    <row r="1320" spans="5:5" x14ac:dyDescent="0.35">
      <c r="E1320" s="11"/>
    </row>
    <row r="1321" spans="5:5" x14ac:dyDescent="0.35">
      <c r="E1321" s="11"/>
    </row>
    <row r="1322" spans="5:5" x14ac:dyDescent="0.35">
      <c r="E1322" s="11"/>
    </row>
    <row r="1323" spans="5:5" x14ac:dyDescent="0.35">
      <c r="E1323" s="11"/>
    </row>
    <row r="1324" spans="5:5" x14ac:dyDescent="0.35">
      <c r="E1324" s="11"/>
    </row>
    <row r="1325" spans="5:5" x14ac:dyDescent="0.35">
      <c r="E1325" s="11"/>
    </row>
    <row r="1326" spans="5:5" x14ac:dyDescent="0.35">
      <c r="E1326" s="11"/>
    </row>
    <row r="1327" spans="5:5" x14ac:dyDescent="0.35">
      <c r="E1327" s="11"/>
    </row>
    <row r="1328" spans="5:5" x14ac:dyDescent="0.35">
      <c r="E1328" s="11"/>
    </row>
    <row r="1329" spans="5:5" x14ac:dyDescent="0.35">
      <c r="E1329" s="11"/>
    </row>
    <row r="1330" spans="5:5" x14ac:dyDescent="0.35">
      <c r="E1330" s="11"/>
    </row>
    <row r="1331" spans="5:5" x14ac:dyDescent="0.35">
      <c r="E1331" s="11"/>
    </row>
    <row r="1332" spans="5:5" x14ac:dyDescent="0.35">
      <c r="E1332" s="11"/>
    </row>
    <row r="1333" spans="5:5" x14ac:dyDescent="0.35">
      <c r="E1333" s="11"/>
    </row>
    <row r="1334" spans="5:5" x14ac:dyDescent="0.35">
      <c r="E1334" s="11"/>
    </row>
    <row r="1335" spans="5:5" x14ac:dyDescent="0.35">
      <c r="E1335" s="11"/>
    </row>
    <row r="1336" spans="5:5" x14ac:dyDescent="0.35">
      <c r="E1336" s="11"/>
    </row>
    <row r="1337" spans="5:5" x14ac:dyDescent="0.35">
      <c r="E1337" s="11"/>
    </row>
    <row r="1338" spans="5:5" x14ac:dyDescent="0.35">
      <c r="E1338" s="11"/>
    </row>
    <row r="1339" spans="5:5" x14ac:dyDescent="0.35">
      <c r="E1339" s="11"/>
    </row>
    <row r="1340" spans="5:5" x14ac:dyDescent="0.35">
      <c r="E1340" s="11"/>
    </row>
    <row r="1341" spans="5:5" x14ac:dyDescent="0.35">
      <c r="E1341" s="11"/>
    </row>
    <row r="1342" spans="5:5" x14ac:dyDescent="0.35">
      <c r="E1342" s="11"/>
    </row>
    <row r="1343" spans="5:5" x14ac:dyDescent="0.35">
      <c r="E1343" s="11"/>
    </row>
    <row r="1344" spans="5:5" x14ac:dyDescent="0.35">
      <c r="E1344" s="11"/>
    </row>
    <row r="1345" spans="5:5" x14ac:dyDescent="0.35">
      <c r="E1345" s="11"/>
    </row>
    <row r="1346" spans="5:5" x14ac:dyDescent="0.35">
      <c r="E1346" s="11"/>
    </row>
    <row r="1347" spans="5:5" x14ac:dyDescent="0.35">
      <c r="E1347" s="11"/>
    </row>
    <row r="1348" spans="5:5" x14ac:dyDescent="0.35">
      <c r="E1348" s="11"/>
    </row>
    <row r="1349" spans="5:5" x14ac:dyDescent="0.35">
      <c r="E1349" s="11"/>
    </row>
    <row r="1350" spans="5:5" x14ac:dyDescent="0.35">
      <c r="E1350" s="11"/>
    </row>
    <row r="1351" spans="5:5" x14ac:dyDescent="0.35">
      <c r="E1351" s="11"/>
    </row>
    <row r="1352" spans="5:5" x14ac:dyDescent="0.35">
      <c r="E1352" s="11"/>
    </row>
    <row r="1353" spans="5:5" x14ac:dyDescent="0.35">
      <c r="E1353" s="11"/>
    </row>
    <row r="1354" spans="5:5" x14ac:dyDescent="0.35">
      <c r="E1354" s="11"/>
    </row>
    <row r="1355" spans="5:5" x14ac:dyDescent="0.35">
      <c r="E1355" s="11"/>
    </row>
    <row r="1356" spans="5:5" x14ac:dyDescent="0.35">
      <c r="E1356" s="11"/>
    </row>
    <row r="1357" spans="5:5" x14ac:dyDescent="0.35">
      <c r="E1357" s="11"/>
    </row>
    <row r="1358" spans="5:5" x14ac:dyDescent="0.35">
      <c r="E1358" s="11"/>
    </row>
    <row r="1359" spans="5:5" x14ac:dyDescent="0.35">
      <c r="E1359" s="11"/>
    </row>
    <row r="1360" spans="5:5" x14ac:dyDescent="0.35">
      <c r="E1360" s="11"/>
    </row>
    <row r="1361" spans="5:5" x14ac:dyDescent="0.35">
      <c r="E1361" s="11"/>
    </row>
    <row r="1362" spans="5:5" x14ac:dyDescent="0.35">
      <c r="E1362" s="11"/>
    </row>
    <row r="1363" spans="5:5" x14ac:dyDescent="0.35">
      <c r="E1363" s="11"/>
    </row>
    <row r="1364" spans="5:5" x14ac:dyDescent="0.35">
      <c r="E1364" s="11"/>
    </row>
    <row r="1365" spans="5:5" x14ac:dyDescent="0.35">
      <c r="E1365" s="11"/>
    </row>
    <row r="1366" spans="5:5" x14ac:dyDescent="0.35">
      <c r="E1366" s="11"/>
    </row>
    <row r="1367" spans="5:5" x14ac:dyDescent="0.35">
      <c r="E1367" s="11"/>
    </row>
    <row r="1368" spans="5:5" x14ac:dyDescent="0.35">
      <c r="E1368" s="11"/>
    </row>
    <row r="1369" spans="5:5" x14ac:dyDescent="0.35">
      <c r="E1369" s="11"/>
    </row>
    <row r="1370" spans="5:5" x14ac:dyDescent="0.35">
      <c r="E1370" s="11"/>
    </row>
    <row r="1371" spans="5:5" x14ac:dyDescent="0.35">
      <c r="E1371" s="11"/>
    </row>
    <row r="1372" spans="5:5" x14ac:dyDescent="0.35">
      <c r="E1372" s="11"/>
    </row>
    <row r="1373" spans="5:5" x14ac:dyDescent="0.35">
      <c r="E1373" s="11"/>
    </row>
    <row r="1374" spans="5:5" x14ac:dyDescent="0.35">
      <c r="E1374" s="11"/>
    </row>
    <row r="1375" spans="5:5" x14ac:dyDescent="0.35">
      <c r="E1375" s="11"/>
    </row>
    <row r="1376" spans="5:5" x14ac:dyDescent="0.35">
      <c r="E1376" s="11"/>
    </row>
    <row r="1377" spans="5:5" x14ac:dyDescent="0.35">
      <c r="E1377" s="11"/>
    </row>
    <row r="1378" spans="5:5" x14ac:dyDescent="0.35">
      <c r="E1378" s="11"/>
    </row>
    <row r="1379" spans="5:5" x14ac:dyDescent="0.35">
      <c r="E1379" s="11"/>
    </row>
    <row r="1380" spans="5:5" x14ac:dyDescent="0.35">
      <c r="E1380" s="11"/>
    </row>
    <row r="1381" spans="5:5" x14ac:dyDescent="0.35">
      <c r="E1381" s="11"/>
    </row>
    <row r="1382" spans="5:5" x14ac:dyDescent="0.35">
      <c r="E1382" s="11"/>
    </row>
    <row r="1383" spans="5:5" x14ac:dyDescent="0.35">
      <c r="E1383" s="11"/>
    </row>
    <row r="1384" spans="5:5" x14ac:dyDescent="0.35">
      <c r="E1384" s="11"/>
    </row>
    <row r="1385" spans="5:5" x14ac:dyDescent="0.35">
      <c r="E1385" s="11"/>
    </row>
    <row r="1386" spans="5:5" x14ac:dyDescent="0.35">
      <c r="E1386" s="11"/>
    </row>
    <row r="1387" spans="5:5" x14ac:dyDescent="0.35">
      <c r="E1387" s="11"/>
    </row>
    <row r="1388" spans="5:5" x14ac:dyDescent="0.35">
      <c r="E1388" s="11"/>
    </row>
    <row r="1389" spans="5:5" x14ac:dyDescent="0.35">
      <c r="E1389" s="11"/>
    </row>
    <row r="1390" spans="5:5" x14ac:dyDescent="0.35">
      <c r="E1390" s="11"/>
    </row>
    <row r="1391" spans="5:5" x14ac:dyDescent="0.35">
      <c r="E1391" s="11"/>
    </row>
    <row r="1392" spans="5:5" x14ac:dyDescent="0.35">
      <c r="E1392" s="11"/>
    </row>
    <row r="1393" spans="5:5" x14ac:dyDescent="0.35">
      <c r="E1393" s="11"/>
    </row>
    <row r="1394" spans="5:5" x14ac:dyDescent="0.35">
      <c r="E1394" s="11"/>
    </row>
    <row r="1395" spans="5:5" x14ac:dyDescent="0.35">
      <c r="E1395" s="11"/>
    </row>
    <row r="1396" spans="5:5" x14ac:dyDescent="0.35">
      <c r="E1396" s="11"/>
    </row>
    <row r="1397" spans="5:5" x14ac:dyDescent="0.35">
      <c r="E1397" s="11"/>
    </row>
    <row r="1398" spans="5:5" x14ac:dyDescent="0.35">
      <c r="E1398" s="11"/>
    </row>
  </sheetData>
  <sortState xmlns:xlrd2="http://schemas.microsoft.com/office/spreadsheetml/2017/richdata2" ref="A2:AF61">
    <sortCondition ref="B1:B61"/>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AD8C-D894-40C4-8C67-619580F66C89}">
  <dimension ref="A1:AN250"/>
  <sheetViews>
    <sheetView zoomScale="50" zoomScaleNormal="50" workbookViewId="0">
      <pane ySplit="2" topLeftCell="A3" activePane="bottomLeft" state="frozen"/>
      <selection pane="bottomLeft" sqref="A1:A2"/>
    </sheetView>
  </sheetViews>
  <sheetFormatPr defaultColWidth="9.1796875" defaultRowHeight="14.5" x14ac:dyDescent="0.35"/>
  <cols>
    <col min="1" max="1" width="65.81640625" style="25" customWidth="1"/>
    <col min="2" max="2" width="20.7265625" style="42" customWidth="1"/>
    <col min="3" max="3" width="20.7265625" style="44" customWidth="1"/>
    <col min="4" max="4" width="20.7265625" style="52" customWidth="1"/>
    <col min="5" max="5" width="20.7265625" style="48" customWidth="1"/>
    <col min="6" max="6" width="20.7265625" style="25" customWidth="1"/>
    <col min="7" max="7" width="20.7265625" style="52" customWidth="1"/>
    <col min="8" max="8" width="20.7265625" style="48" customWidth="1"/>
    <col min="9" max="9" width="20.7265625" style="25" customWidth="1"/>
    <col min="10" max="10" width="20.7265625" style="49" customWidth="1"/>
    <col min="11" max="11" width="20.7265625" style="48" customWidth="1"/>
    <col min="12" max="12" width="20.7265625" style="25" customWidth="1"/>
    <col min="13" max="13" width="20.7265625" style="43" customWidth="1"/>
    <col min="14" max="14" width="20.7265625" style="48" customWidth="1"/>
    <col min="15" max="15" width="20.7265625" style="25" customWidth="1"/>
    <col min="16" max="16" width="20.7265625" style="43" customWidth="1"/>
    <col min="17" max="17" width="20.7265625" style="42" customWidth="1"/>
    <col min="18" max="18" width="20.7265625" style="44" customWidth="1"/>
    <col min="19" max="19" width="20.7265625" style="43" customWidth="1"/>
    <col min="20" max="20" width="20.7265625" style="48" customWidth="1"/>
    <col min="21" max="21" width="20.7265625" style="25" customWidth="1"/>
    <col min="22" max="22" width="20.7265625" style="50" customWidth="1"/>
    <col min="23" max="23" width="20.7265625" style="42" customWidth="1"/>
    <col min="24" max="24" width="20.7265625" style="44" customWidth="1"/>
    <col min="25" max="25" width="20.7265625" style="50" customWidth="1"/>
    <col min="26" max="26" width="20.7265625" style="42" customWidth="1"/>
    <col min="27" max="27" width="20.7265625" style="44" customWidth="1"/>
    <col min="28" max="28" width="20.7265625" style="43" customWidth="1"/>
    <col min="29" max="29" width="20.7265625" style="51" customWidth="1"/>
    <col min="30" max="30" width="20.7265625" style="2" customWidth="1"/>
    <col min="31" max="31" width="20.7265625" style="50" customWidth="1"/>
    <col min="32" max="32" width="20.7265625" style="42" customWidth="1"/>
    <col min="33" max="33" width="20.7265625" style="44" customWidth="1"/>
    <col min="34" max="34" width="20.7265625" style="43" customWidth="1"/>
    <col min="35" max="35" width="20.7265625" style="42" customWidth="1"/>
    <col min="36" max="36" width="20.7265625" style="44" customWidth="1"/>
    <col min="37" max="37" width="20.7265625" style="43" customWidth="1"/>
    <col min="38" max="38" width="20.7265625" style="42" customWidth="1"/>
    <col min="39" max="39" width="20.7265625" style="44" customWidth="1"/>
    <col min="40" max="40" width="20.7265625" style="43" customWidth="1"/>
    <col min="41" max="45" width="20.7265625" style="25" customWidth="1"/>
    <col min="46" max="16384" width="9.1796875" style="25"/>
  </cols>
  <sheetData>
    <row r="1" spans="1:40" ht="30" customHeight="1" x14ac:dyDescent="0.35">
      <c r="A1" s="77" t="s">
        <v>1</v>
      </c>
      <c r="B1" s="78" t="s">
        <v>8</v>
      </c>
      <c r="C1" s="79"/>
      <c r="D1" s="80"/>
      <c r="E1" s="78" t="s">
        <v>13</v>
      </c>
      <c r="F1" s="79"/>
      <c r="G1" s="80"/>
      <c r="H1" s="78" t="s">
        <v>14</v>
      </c>
      <c r="I1" s="79"/>
      <c r="J1" s="80"/>
      <c r="K1" s="78" t="s">
        <v>15</v>
      </c>
      <c r="L1" s="79"/>
      <c r="M1" s="80"/>
      <c r="N1" s="78" t="s">
        <v>16</v>
      </c>
      <c r="O1" s="79"/>
      <c r="P1" s="80"/>
      <c r="Q1" s="78" t="s">
        <v>17</v>
      </c>
      <c r="R1" s="79"/>
      <c r="S1" s="80"/>
      <c r="T1" s="78" t="s">
        <v>18</v>
      </c>
      <c r="U1" s="79"/>
      <c r="V1" s="80"/>
      <c r="W1" s="78" t="s">
        <v>19</v>
      </c>
      <c r="X1" s="79"/>
      <c r="Y1" s="80"/>
      <c r="Z1" s="78" t="s">
        <v>20</v>
      </c>
      <c r="AA1" s="79"/>
      <c r="AB1" s="80"/>
      <c r="AC1" s="78" t="s">
        <v>21</v>
      </c>
      <c r="AD1" s="79"/>
      <c r="AE1" s="80"/>
      <c r="AF1" s="78" t="s">
        <v>22</v>
      </c>
      <c r="AG1" s="79"/>
      <c r="AH1" s="80"/>
      <c r="AI1" s="78" t="s">
        <v>84</v>
      </c>
      <c r="AJ1" s="79"/>
      <c r="AK1" s="80"/>
      <c r="AL1" s="78" t="s">
        <v>23</v>
      </c>
      <c r="AM1" s="79"/>
      <c r="AN1" s="80"/>
    </row>
    <row r="2" spans="1:40" ht="30" customHeight="1" x14ac:dyDescent="0.35">
      <c r="A2" s="77"/>
      <c r="B2" s="40" t="s">
        <v>227</v>
      </c>
      <c r="C2" s="11" t="s">
        <v>230</v>
      </c>
      <c r="D2" s="75" t="s">
        <v>82</v>
      </c>
      <c r="E2" s="40" t="s">
        <v>227</v>
      </c>
      <c r="F2" s="11" t="s">
        <v>230</v>
      </c>
      <c r="G2" s="75" t="s">
        <v>82</v>
      </c>
      <c r="H2" s="40" t="s">
        <v>227</v>
      </c>
      <c r="I2" s="11" t="s">
        <v>230</v>
      </c>
      <c r="J2" s="41" t="s">
        <v>82</v>
      </c>
      <c r="K2" s="40" t="s">
        <v>227</v>
      </c>
      <c r="L2" s="11" t="s">
        <v>230</v>
      </c>
      <c r="M2" s="41" t="s">
        <v>82</v>
      </c>
      <c r="N2" s="40" t="s">
        <v>227</v>
      </c>
      <c r="O2" s="11" t="s">
        <v>230</v>
      </c>
      <c r="P2" s="41" t="s">
        <v>82</v>
      </c>
      <c r="Q2" s="40" t="s">
        <v>227</v>
      </c>
      <c r="R2" s="11" t="s">
        <v>230</v>
      </c>
      <c r="S2" s="41" t="s">
        <v>82</v>
      </c>
      <c r="T2" s="40" t="s">
        <v>227</v>
      </c>
      <c r="U2" s="11" t="s">
        <v>230</v>
      </c>
      <c r="V2" s="41" t="s">
        <v>82</v>
      </c>
      <c r="W2" s="40" t="s">
        <v>227</v>
      </c>
      <c r="X2" s="11" t="s">
        <v>230</v>
      </c>
      <c r="Y2" s="41" t="s">
        <v>82</v>
      </c>
      <c r="Z2" s="40" t="s">
        <v>227</v>
      </c>
      <c r="AA2" s="11" t="s">
        <v>230</v>
      </c>
      <c r="AB2" s="41" t="s">
        <v>82</v>
      </c>
      <c r="AC2" s="40" t="s">
        <v>227</v>
      </c>
      <c r="AD2" s="11" t="s">
        <v>230</v>
      </c>
      <c r="AE2" s="41" t="s">
        <v>82</v>
      </c>
      <c r="AF2" s="40" t="s">
        <v>227</v>
      </c>
      <c r="AG2" s="11" t="s">
        <v>230</v>
      </c>
      <c r="AH2" s="75" t="s">
        <v>82</v>
      </c>
      <c r="AI2" s="40" t="s">
        <v>227</v>
      </c>
      <c r="AJ2" s="11" t="s">
        <v>230</v>
      </c>
      <c r="AK2" s="75" t="s">
        <v>82</v>
      </c>
      <c r="AL2" s="40" t="s">
        <v>227</v>
      </c>
      <c r="AM2" s="11" t="s">
        <v>230</v>
      </c>
      <c r="AN2" s="75" t="s">
        <v>82</v>
      </c>
    </row>
    <row r="3" spans="1:40" x14ac:dyDescent="0.35">
      <c r="A3" s="25" t="s">
        <v>105</v>
      </c>
      <c r="B3" s="42">
        <v>311571174</v>
      </c>
      <c r="C3" s="16">
        <f>'FY25 FR-3 Data'!L2</f>
        <v>340199741</v>
      </c>
      <c r="D3" s="52">
        <f t="shared" ref="D3:D33" si="0">(C3-B3)/B3</f>
        <v>9.1884517532421023E-2</v>
      </c>
      <c r="E3" s="76">
        <v>124959025.47</v>
      </c>
      <c r="F3" s="16">
        <v>121558926</v>
      </c>
      <c r="G3" s="52">
        <f t="shared" ref="G3:G33" si="1">(F3-E3)/E3</f>
        <v>-2.7209715002269205E-2</v>
      </c>
      <c r="H3" s="76">
        <v>7532649</v>
      </c>
      <c r="I3" s="16">
        <v>14188413</v>
      </c>
      <c r="J3" s="52">
        <f>IF(H3 = 0,"NA", (I3-H3)/H3)</f>
        <v>0.88358876140385678</v>
      </c>
      <c r="K3" s="42">
        <v>132491674.47</v>
      </c>
      <c r="L3" s="16">
        <v>135747339</v>
      </c>
      <c r="M3" s="43">
        <f t="shared" ref="M3:M33" si="2">(L3-K3)/K3</f>
        <v>2.4572597055803527E-2</v>
      </c>
      <c r="N3" s="42">
        <v>155699221</v>
      </c>
      <c r="O3" s="16">
        <v>157077206</v>
      </c>
      <c r="P3" s="43">
        <f t="shared" ref="P3:P33" si="3">(O3-N3)/N3</f>
        <v>8.8503011842300736E-3</v>
      </c>
      <c r="Q3" s="42">
        <v>-23207544.530000001</v>
      </c>
      <c r="R3" s="16">
        <v>-21329867</v>
      </c>
      <c r="S3" s="43">
        <f t="shared" ref="S3:S33" si="4">(R3-Q3)/Q3</f>
        <v>-8.090806537385975E-2</v>
      </c>
      <c r="T3" s="53">
        <v>-0.175162285651804</v>
      </c>
      <c r="U3" s="54">
        <v>-0.15712917216005201</v>
      </c>
      <c r="V3" s="43">
        <f t="shared" ref="V3:V33" si="5">U3-T3</f>
        <v>1.803311349175199E-2</v>
      </c>
      <c r="W3" s="42">
        <v>-4205235</v>
      </c>
      <c r="X3" s="44">
        <v>1040248</v>
      </c>
      <c r="Y3" s="43">
        <f t="shared" ref="Y3:Y42" si="6">IF(X3 = 0,"NA", IF(W3 = 0, "NA", (X3-W3)/W3))</f>
        <v>-1.2473697664934302</v>
      </c>
      <c r="Z3" s="42">
        <v>-27412779.530000001</v>
      </c>
      <c r="AA3" s="16">
        <v>-20289619</v>
      </c>
      <c r="AB3" s="43">
        <f t="shared" ref="AB3:AB33" si="7">(AA3-Z3)/Z3</f>
        <v>-0.25984816761118862</v>
      </c>
      <c r="AC3" s="53">
        <v>-0.213684155887813</v>
      </c>
      <c r="AD3" s="15">
        <v>-0.148329387519644</v>
      </c>
      <c r="AE3" s="46">
        <f t="shared" ref="AE3:AE33" si="8">AD3-AC3</f>
        <v>6.5354768368169003E-2</v>
      </c>
      <c r="AF3" s="42">
        <v>3292829.46</v>
      </c>
      <c r="AG3" s="16">
        <v>1428475</v>
      </c>
      <c r="AH3" s="43">
        <f t="shared" ref="AH3:AH33" si="9">IF(AF3=0,"NA",(AG3-AF3)/AF3)</f>
        <v>-0.56618615772466996</v>
      </c>
      <c r="AI3" s="42">
        <v>8364058.4800000004</v>
      </c>
      <c r="AJ3" s="44">
        <v>5208268</v>
      </c>
      <c r="AK3" s="52">
        <f t="shared" ref="AK3:AK33" si="10">(AJ3-AI3)/AI3</f>
        <v>-0.37730373209920459</v>
      </c>
      <c r="AL3" s="42">
        <v>11656887.939999999</v>
      </c>
      <c r="AM3" s="44">
        <v>6636743</v>
      </c>
      <c r="AN3" s="43">
        <f t="shared" ref="AN3:AN33" si="11">(AM3-AL3)/AL3</f>
        <v>-0.43065910608728042</v>
      </c>
    </row>
    <row r="4" spans="1:40" x14ac:dyDescent="0.35">
      <c r="A4" s="12" t="s">
        <v>106</v>
      </c>
      <c r="B4" s="42">
        <v>1743522522.5599999</v>
      </c>
      <c r="C4" s="16">
        <f>'FY25 FR-3 Data'!L3</f>
        <v>2020260540</v>
      </c>
      <c r="D4" s="52">
        <f t="shared" si="0"/>
        <v>0.15872351166055937</v>
      </c>
      <c r="E4" s="76">
        <v>414118444.56</v>
      </c>
      <c r="F4" s="16">
        <v>416441123</v>
      </c>
      <c r="G4" s="52">
        <f t="shared" si="1"/>
        <v>5.6087297499338353E-3</v>
      </c>
      <c r="H4" s="76">
        <v>40824228</v>
      </c>
      <c r="I4" s="16">
        <v>78408502</v>
      </c>
      <c r="J4" s="52">
        <f t="shared" ref="J4:J60" si="12">IF(H4 = 0,"NA", (I4-H4)/H4)</f>
        <v>0.9206364906643183</v>
      </c>
      <c r="K4" s="42">
        <v>454942672.56</v>
      </c>
      <c r="L4" s="16">
        <v>494849625</v>
      </c>
      <c r="M4" s="43">
        <f t="shared" si="2"/>
        <v>8.7718639835301176E-2</v>
      </c>
      <c r="N4" s="42">
        <v>468426793</v>
      </c>
      <c r="O4" s="16">
        <v>493056244</v>
      </c>
      <c r="P4" s="43">
        <f t="shared" si="3"/>
        <v>5.2579082512045808E-2</v>
      </c>
      <c r="Q4" s="42">
        <v>-13484120.4399998</v>
      </c>
      <c r="R4" s="16">
        <v>1793381</v>
      </c>
      <c r="S4" s="43">
        <f t="shared" si="4"/>
        <v>-1.1329994794973832</v>
      </c>
      <c r="T4" s="53">
        <v>-2.9639163906352298E-2</v>
      </c>
      <c r="U4" s="54">
        <v>3.6240928746788499E-3</v>
      </c>
      <c r="V4" s="43">
        <f t="shared" si="5"/>
        <v>3.3263256781031147E-2</v>
      </c>
      <c r="W4" s="42">
        <v>2644114</v>
      </c>
      <c r="X4" s="44">
        <v>-15437401</v>
      </c>
      <c r="Y4" s="43">
        <f t="shared" si="6"/>
        <v>-6.8384022020230599</v>
      </c>
      <c r="Z4" s="42">
        <v>-10840006.4399998</v>
      </c>
      <c r="AA4" s="16">
        <v>-13644020</v>
      </c>
      <c r="AB4" s="43">
        <f t="shared" si="7"/>
        <v>0.25867268396200799</v>
      </c>
      <c r="AC4" s="53">
        <v>-2.3689509309243201E-2</v>
      </c>
      <c r="AD4" s="15">
        <v>-2.8459891752780998E-2</v>
      </c>
      <c r="AE4" s="46">
        <f t="shared" si="8"/>
        <v>-4.7703824435377969E-3</v>
      </c>
      <c r="AF4" s="42">
        <v>162636</v>
      </c>
      <c r="AG4" s="16">
        <v>10540038</v>
      </c>
      <c r="AH4" s="43">
        <f t="shared" si="9"/>
        <v>63.807533387441893</v>
      </c>
      <c r="AI4" s="42">
        <v>28711261</v>
      </c>
      <c r="AJ4" s="44">
        <v>26247543</v>
      </c>
      <c r="AK4" s="52">
        <f t="shared" si="10"/>
        <v>-8.5810163475578446E-2</v>
      </c>
      <c r="AL4" s="42">
        <v>28873897</v>
      </c>
      <c r="AM4" s="44">
        <v>36787581</v>
      </c>
      <c r="AN4" s="43">
        <f t="shared" si="11"/>
        <v>0.27407744787619076</v>
      </c>
    </row>
    <row r="5" spans="1:40" x14ac:dyDescent="0.35">
      <c r="A5" s="25" t="s">
        <v>107</v>
      </c>
      <c r="B5" s="42">
        <v>217165672</v>
      </c>
      <c r="C5" s="16">
        <f>'FY25 FR-3 Data'!L4</f>
        <v>230517908</v>
      </c>
      <c r="D5" s="52">
        <f t="shared" si="0"/>
        <v>6.1484100488957576E-2</v>
      </c>
      <c r="E5" s="76">
        <v>121078340</v>
      </c>
      <c r="F5" s="16">
        <v>115916617</v>
      </c>
      <c r="G5" s="52">
        <f t="shared" si="1"/>
        <v>-4.2631266665862783E-2</v>
      </c>
      <c r="H5" s="76">
        <v>2419400</v>
      </c>
      <c r="I5" s="16">
        <v>19368415</v>
      </c>
      <c r="J5" s="52">
        <f t="shared" si="12"/>
        <v>7.0054620980408364</v>
      </c>
      <c r="K5" s="42">
        <v>123497740</v>
      </c>
      <c r="L5" s="16">
        <v>135285032</v>
      </c>
      <c r="M5" s="43">
        <f t="shared" si="2"/>
        <v>9.5445406531325994E-2</v>
      </c>
      <c r="N5" s="42">
        <v>121803747</v>
      </c>
      <c r="O5" s="16">
        <v>119138668</v>
      </c>
      <c r="P5" s="43">
        <f t="shared" si="3"/>
        <v>-2.1880106857468024E-2</v>
      </c>
      <c r="Q5" s="42">
        <v>1693993</v>
      </c>
      <c r="R5" s="16">
        <v>16146364</v>
      </c>
      <c r="S5" s="43">
        <f t="shared" si="4"/>
        <v>8.5315411574900253</v>
      </c>
      <c r="T5" s="53">
        <v>1.3716793521889601E-2</v>
      </c>
      <c r="U5" s="54">
        <v>0.119350705405458</v>
      </c>
      <c r="V5" s="43">
        <f t="shared" si="5"/>
        <v>0.1056339118835684</v>
      </c>
      <c r="W5" s="42">
        <v>5291925.49</v>
      </c>
      <c r="X5" s="44">
        <v>8857283</v>
      </c>
      <c r="Y5" s="43">
        <f t="shared" si="6"/>
        <v>0.67373539494033952</v>
      </c>
      <c r="Z5" s="42">
        <v>6985918.4900000002</v>
      </c>
      <c r="AA5" s="16">
        <v>25003647</v>
      </c>
      <c r="AB5" s="43">
        <f t="shared" si="7"/>
        <v>2.5791495471628378</v>
      </c>
      <c r="AC5" s="53">
        <v>5.4242849870143002E-2</v>
      </c>
      <c r="AD5" s="15">
        <v>0.173465002279171</v>
      </c>
      <c r="AE5" s="46">
        <f t="shared" si="8"/>
        <v>0.119222152409028</v>
      </c>
      <c r="AF5" s="42">
        <v>2350986.94</v>
      </c>
      <c r="AG5" s="16">
        <v>2231263</v>
      </c>
      <c r="AH5" s="43">
        <f t="shared" si="9"/>
        <v>-5.0924970259511503E-2</v>
      </c>
      <c r="AI5" s="42">
        <v>1897778.68</v>
      </c>
      <c r="AJ5" s="44">
        <v>4911220</v>
      </c>
      <c r="AK5" s="52">
        <f t="shared" si="10"/>
        <v>1.5878781607979706</v>
      </c>
      <c r="AL5" s="42">
        <v>4248765.62</v>
      </c>
      <c r="AM5" s="44">
        <v>7142483</v>
      </c>
      <c r="AN5" s="43">
        <f t="shared" si="11"/>
        <v>0.68107248994356151</v>
      </c>
    </row>
    <row r="6" spans="1:40" x14ac:dyDescent="0.35">
      <c r="A6" s="25" t="s">
        <v>27</v>
      </c>
      <c r="B6" s="42">
        <v>215516861</v>
      </c>
      <c r="C6" s="16">
        <f>'FY25 FR-3 Data'!L5</f>
        <v>216377232.05000001</v>
      </c>
      <c r="D6" s="52">
        <f t="shared" si="0"/>
        <v>3.9921287179475575E-3</v>
      </c>
      <c r="E6" s="76">
        <v>76333318.049999997</v>
      </c>
      <c r="F6" s="16">
        <v>64709584.170000002</v>
      </c>
      <c r="G6" s="52">
        <f t="shared" si="1"/>
        <v>-0.15227602018277517</v>
      </c>
      <c r="H6" s="76">
        <v>610201.81999999995</v>
      </c>
      <c r="I6" s="16">
        <v>7618967.5199999996</v>
      </c>
      <c r="J6" s="52">
        <f t="shared" si="12"/>
        <v>11.485979671447064</v>
      </c>
      <c r="K6" s="42">
        <v>76943519.870000005</v>
      </c>
      <c r="L6" s="16">
        <v>72328551.689999998</v>
      </c>
      <c r="M6" s="43">
        <f t="shared" si="2"/>
        <v>-5.9978646516265839E-2</v>
      </c>
      <c r="N6" s="42">
        <v>66746715</v>
      </c>
      <c r="O6" s="16">
        <v>67918953.620000005</v>
      </c>
      <c r="P6" s="43">
        <f t="shared" si="3"/>
        <v>1.7562491577300918E-2</v>
      </c>
      <c r="Q6" s="42">
        <v>10196804.869999999</v>
      </c>
      <c r="R6" s="16">
        <v>4409598.0700000096</v>
      </c>
      <c r="S6" s="43">
        <f t="shared" si="4"/>
        <v>-0.5675509999241547</v>
      </c>
      <c r="T6" s="53">
        <v>0.132523244156597</v>
      </c>
      <c r="U6" s="54">
        <v>6.0966215511953283E-2</v>
      </c>
      <c r="V6" s="43">
        <f t="shared" si="5"/>
        <v>-7.1557028644643722E-2</v>
      </c>
      <c r="W6" s="42">
        <v>-1236211</v>
      </c>
      <c r="X6" s="44">
        <v>-726101.87</v>
      </c>
      <c r="Y6" s="43">
        <f t="shared" si="6"/>
        <v>-0.41263920964948542</v>
      </c>
      <c r="Z6" s="42">
        <v>8960593.8699999992</v>
      </c>
      <c r="AA6" s="16">
        <v>3683496.20000001</v>
      </c>
      <c r="AB6" s="43">
        <f t="shared" si="7"/>
        <v>-0.58892275964740148</v>
      </c>
      <c r="AC6" s="53">
        <v>0.118358372576505</v>
      </c>
      <c r="AD6" s="15">
        <v>5.144371748815689E-2</v>
      </c>
      <c r="AE6" s="46">
        <f t="shared" si="8"/>
        <v>-6.691465508834811E-2</v>
      </c>
      <c r="AF6" s="42">
        <v>42868</v>
      </c>
      <c r="AG6" s="16">
        <v>1028339.99</v>
      </c>
      <c r="AH6" s="43">
        <f t="shared" si="9"/>
        <v>22.988522674255854</v>
      </c>
      <c r="AI6" s="42">
        <v>3371749</v>
      </c>
      <c r="AJ6" s="44">
        <v>7090362.7199999997</v>
      </c>
      <c r="AK6" s="52">
        <f t="shared" si="10"/>
        <v>1.1028738260172983</v>
      </c>
      <c r="AL6" s="42">
        <v>3414617</v>
      </c>
      <c r="AM6" s="44">
        <v>8118702.71</v>
      </c>
      <c r="AN6" s="43">
        <f t="shared" si="11"/>
        <v>1.3776320184664927</v>
      </c>
    </row>
    <row r="7" spans="1:40" x14ac:dyDescent="0.35">
      <c r="A7" s="25" t="s">
        <v>28</v>
      </c>
      <c r="B7" s="42">
        <v>2922808402</v>
      </c>
      <c r="C7" s="16">
        <f>'FY25 FR-3 Data'!L6</f>
        <v>3249800846.2600002</v>
      </c>
      <c r="D7" s="52">
        <f t="shared" si="0"/>
        <v>0.1118761134107347</v>
      </c>
      <c r="E7" s="76">
        <v>861369439.37</v>
      </c>
      <c r="F7" s="16">
        <v>849181544.19000101</v>
      </c>
      <c r="G7" s="52">
        <f t="shared" si="1"/>
        <v>-1.4149439976548437E-2</v>
      </c>
      <c r="H7" s="76">
        <v>27342752.600000001</v>
      </c>
      <c r="I7" s="16">
        <v>128308071.27</v>
      </c>
      <c r="J7" s="52">
        <f t="shared" si="12"/>
        <v>3.6925806317685801</v>
      </c>
      <c r="K7" s="42">
        <v>888712191.97000003</v>
      </c>
      <c r="L7" s="16">
        <v>977489615.46000099</v>
      </c>
      <c r="M7" s="43">
        <f t="shared" si="2"/>
        <v>9.98944588497305E-2</v>
      </c>
      <c r="N7" s="42">
        <v>823840336.09000003</v>
      </c>
      <c r="O7" s="16">
        <v>920847216.80999994</v>
      </c>
      <c r="P7" s="43">
        <f t="shared" si="3"/>
        <v>0.11774961296554244</v>
      </c>
      <c r="Q7" s="42">
        <v>64871855.8800001</v>
      </c>
      <c r="R7" s="16">
        <v>56642398.6500009</v>
      </c>
      <c r="S7" s="43">
        <f t="shared" si="4"/>
        <v>-0.12685712653607509</v>
      </c>
      <c r="T7" s="53">
        <v>7.2995348174755295E-2</v>
      </c>
      <c r="U7" s="54">
        <v>5.7946803479181172E-2</v>
      </c>
      <c r="V7" s="43">
        <f t="shared" si="5"/>
        <v>-1.5048544695574123E-2</v>
      </c>
      <c r="W7" s="42">
        <v>0</v>
      </c>
      <c r="X7" s="44">
        <v>0</v>
      </c>
      <c r="Y7" s="43" t="str">
        <f t="shared" si="6"/>
        <v>NA</v>
      </c>
      <c r="Z7" s="42">
        <v>64871855.8800001</v>
      </c>
      <c r="AA7" s="16">
        <v>56642398.6500009</v>
      </c>
      <c r="AB7" s="43">
        <f t="shared" si="7"/>
        <v>-0.12685712653607509</v>
      </c>
      <c r="AC7" s="53">
        <v>7.2995348174755295E-2</v>
      </c>
      <c r="AD7" s="15">
        <v>5.7946803479181019E-2</v>
      </c>
      <c r="AE7" s="46">
        <f t="shared" si="8"/>
        <v>-1.5048544695574276E-2</v>
      </c>
      <c r="AF7" s="42">
        <v>-5808227</v>
      </c>
      <c r="AG7" s="16">
        <v>9304394.5999999996</v>
      </c>
      <c r="AH7" s="43">
        <f t="shared" si="9"/>
        <v>-2.6019337054147504</v>
      </c>
      <c r="AI7" s="42">
        <v>28970749</v>
      </c>
      <c r="AJ7" s="44">
        <v>48204310.789999999</v>
      </c>
      <c r="AK7" s="52">
        <f t="shared" si="10"/>
        <v>0.66389591066492615</v>
      </c>
      <c r="AL7" s="42">
        <v>23162522</v>
      </c>
      <c r="AM7" s="44">
        <v>57508705.390000001</v>
      </c>
      <c r="AN7" s="43">
        <f t="shared" si="11"/>
        <v>1.482834355861594</v>
      </c>
    </row>
    <row r="8" spans="1:40" x14ac:dyDescent="0.35">
      <c r="A8" s="12" t="s">
        <v>29</v>
      </c>
      <c r="B8" s="42">
        <v>1192212549.29</v>
      </c>
      <c r="C8" s="16">
        <f>'FY25 FR-3 Data'!L7</f>
        <v>1296844633.55</v>
      </c>
      <c r="D8" s="52">
        <f t="shared" si="0"/>
        <v>8.7762944889576686E-2</v>
      </c>
      <c r="E8" s="76">
        <v>296696906.06</v>
      </c>
      <c r="F8" s="16">
        <v>300459221.14999998</v>
      </c>
      <c r="G8" s="52">
        <f t="shared" si="1"/>
        <v>1.2680668430155903E-2</v>
      </c>
      <c r="H8" s="76">
        <v>5029690.4000000004</v>
      </c>
      <c r="I8" s="16">
        <v>29544580.739999998</v>
      </c>
      <c r="J8" s="52">
        <f t="shared" si="12"/>
        <v>4.8740356543615473</v>
      </c>
      <c r="K8" s="42">
        <v>301726596.45999998</v>
      </c>
      <c r="L8" s="16">
        <v>330003801.88999999</v>
      </c>
      <c r="M8" s="43">
        <f t="shared" si="2"/>
        <v>9.3717974357453535E-2</v>
      </c>
      <c r="N8" s="42">
        <v>291113758.72000003</v>
      </c>
      <c r="O8" s="16">
        <v>304233205.37</v>
      </c>
      <c r="P8" s="43">
        <f t="shared" si="3"/>
        <v>4.5066391597858364E-2</v>
      </c>
      <c r="Q8" s="42">
        <v>10612837.740000101</v>
      </c>
      <c r="R8" s="16">
        <v>25770596.519999899</v>
      </c>
      <c r="S8" s="43">
        <f t="shared" si="4"/>
        <v>1.4282474820914066</v>
      </c>
      <c r="T8" s="53">
        <v>3.5173689905082697E-2</v>
      </c>
      <c r="U8" s="54">
        <v>7.8091817040914224E-2</v>
      </c>
      <c r="V8" s="43">
        <f t="shared" si="5"/>
        <v>4.2918127135831527E-2</v>
      </c>
      <c r="W8" s="42">
        <v>0</v>
      </c>
      <c r="X8" s="44">
        <v>0</v>
      </c>
      <c r="Y8" s="43" t="str">
        <f t="shared" si="6"/>
        <v>NA</v>
      </c>
      <c r="Z8" s="42">
        <v>10612837.740000101</v>
      </c>
      <c r="AA8" s="16">
        <v>25770596.519999899</v>
      </c>
      <c r="AB8" s="43">
        <f t="shared" si="7"/>
        <v>1.4282474820914066</v>
      </c>
      <c r="AC8" s="53">
        <v>3.5173689905082697E-2</v>
      </c>
      <c r="AD8" s="15">
        <v>7.8091817040913974E-2</v>
      </c>
      <c r="AE8" s="46">
        <f t="shared" si="8"/>
        <v>4.2918127135831277E-2</v>
      </c>
      <c r="AF8" s="42">
        <v>-1639562.99</v>
      </c>
      <c r="AG8" s="16">
        <v>4355473.5599999996</v>
      </c>
      <c r="AH8" s="43">
        <f t="shared" si="9"/>
        <v>-3.6564844330866482</v>
      </c>
      <c r="AI8" s="42">
        <v>17337972.719999999</v>
      </c>
      <c r="AJ8" s="44">
        <v>26935847.199999999</v>
      </c>
      <c r="AK8" s="52">
        <f t="shared" si="10"/>
        <v>0.55357535941491554</v>
      </c>
      <c r="AL8" s="42">
        <v>15698409.73</v>
      </c>
      <c r="AM8" s="44">
        <v>31291320.760000002</v>
      </c>
      <c r="AN8" s="43">
        <f t="shared" si="11"/>
        <v>0.99327965686878528</v>
      </c>
    </row>
    <row r="9" spans="1:40" x14ac:dyDescent="0.35">
      <c r="A9" s="25" t="s">
        <v>30</v>
      </c>
      <c r="B9" s="42">
        <v>714209259</v>
      </c>
      <c r="C9" s="16">
        <f>'FY25 FR-3 Data'!L8</f>
        <v>739721662.07000005</v>
      </c>
      <c r="D9" s="52">
        <f t="shared" si="0"/>
        <v>3.5721187801067214E-2</v>
      </c>
      <c r="E9" s="76">
        <v>240383932.72999999</v>
      </c>
      <c r="F9" s="16">
        <v>235536370.5</v>
      </c>
      <c r="G9" s="52">
        <f t="shared" si="1"/>
        <v>-2.0165916144839792E-2</v>
      </c>
      <c r="H9" s="76">
        <v>3616009</v>
      </c>
      <c r="I9" s="16">
        <v>4639631</v>
      </c>
      <c r="J9" s="52">
        <f t="shared" si="12"/>
        <v>0.28308060073965524</v>
      </c>
      <c r="K9" s="42">
        <v>243999941.72999999</v>
      </c>
      <c r="L9" s="16">
        <v>240176001.5</v>
      </c>
      <c r="M9" s="43">
        <f t="shared" si="2"/>
        <v>-1.5671889931151702E-2</v>
      </c>
      <c r="N9" s="42">
        <v>250727539</v>
      </c>
      <c r="O9" s="16">
        <v>265201995</v>
      </c>
      <c r="P9" s="43">
        <f t="shared" si="3"/>
        <v>5.7729821214413946E-2</v>
      </c>
      <c r="Q9" s="42">
        <v>-6727597.26999998</v>
      </c>
      <c r="R9" s="16">
        <v>-25025993.500000101</v>
      </c>
      <c r="S9" s="43">
        <f t="shared" si="4"/>
        <v>2.7199006563007559</v>
      </c>
      <c r="T9" s="53">
        <v>-2.7572126543556501E-2</v>
      </c>
      <c r="U9" s="54">
        <v>-0.104198559988101</v>
      </c>
      <c r="V9" s="43">
        <f t="shared" si="5"/>
        <v>-7.6626433444544506E-2</v>
      </c>
      <c r="W9" s="42">
        <v>1767190</v>
      </c>
      <c r="X9" s="44">
        <v>-117204</v>
      </c>
      <c r="Y9" s="43">
        <f t="shared" si="6"/>
        <v>-1.0663222403929402</v>
      </c>
      <c r="Z9" s="42">
        <v>-4960407.26999998</v>
      </c>
      <c r="AA9" s="16">
        <v>-25143197.500000101</v>
      </c>
      <c r="AB9" s="43">
        <f t="shared" si="7"/>
        <v>4.0687768425918387</v>
      </c>
      <c r="AC9" s="53">
        <v>-2.0183363149835199E-2</v>
      </c>
      <c r="AD9" s="15">
        <v>-0.104737663280181</v>
      </c>
      <c r="AE9" s="46">
        <f t="shared" si="8"/>
        <v>-8.4554300130345802E-2</v>
      </c>
      <c r="AF9" s="42">
        <v>5484942</v>
      </c>
      <c r="AG9" s="16">
        <v>2549385</v>
      </c>
      <c r="AH9" s="43">
        <f t="shared" si="9"/>
        <v>-0.53520292466173758</v>
      </c>
      <c r="AI9" s="42">
        <v>2210447</v>
      </c>
      <c r="AJ9" s="44">
        <v>7466368</v>
      </c>
      <c r="AK9" s="52">
        <f t="shared" si="10"/>
        <v>2.3777638640510266</v>
      </c>
      <c r="AL9" s="42">
        <v>7695389</v>
      </c>
      <c r="AM9" s="44">
        <v>10015753</v>
      </c>
      <c r="AN9" s="43">
        <f t="shared" si="11"/>
        <v>0.30152653751486769</v>
      </c>
    </row>
    <row r="10" spans="1:40" x14ac:dyDescent="0.35">
      <c r="A10" s="12" t="s">
        <v>31</v>
      </c>
      <c r="B10" s="42">
        <v>45751323</v>
      </c>
      <c r="C10" s="16">
        <f>'FY25 FR-3 Data'!L9</f>
        <v>46841607</v>
      </c>
      <c r="D10" s="52">
        <f t="shared" si="0"/>
        <v>2.3830655126628797E-2</v>
      </c>
      <c r="E10" s="76">
        <v>29463671</v>
      </c>
      <c r="F10" s="16">
        <v>27868162</v>
      </c>
      <c r="G10" s="52">
        <f t="shared" si="1"/>
        <v>-5.4151738254204641E-2</v>
      </c>
      <c r="H10" s="76">
        <v>1661583</v>
      </c>
      <c r="I10" s="16">
        <v>846203</v>
      </c>
      <c r="J10" s="52">
        <f t="shared" si="12"/>
        <v>-0.49072480881183789</v>
      </c>
      <c r="K10" s="42">
        <v>31125254</v>
      </c>
      <c r="L10" s="16">
        <v>28714365</v>
      </c>
      <c r="M10" s="43">
        <f t="shared" si="2"/>
        <v>-7.7457649020310007E-2</v>
      </c>
      <c r="N10" s="42">
        <v>32928397</v>
      </c>
      <c r="O10" s="16">
        <v>32635424</v>
      </c>
      <c r="P10" s="43">
        <f t="shared" si="3"/>
        <v>-8.897274896193701E-3</v>
      </c>
      <c r="Q10" s="42">
        <v>-1803143</v>
      </c>
      <c r="R10" s="16">
        <v>-3921059</v>
      </c>
      <c r="S10" s="43">
        <f t="shared" si="4"/>
        <v>1.1745690718928006</v>
      </c>
      <c r="T10" s="53">
        <v>-5.7931832459905401E-2</v>
      </c>
      <c r="U10" s="54">
        <v>-0.13655391648047899</v>
      </c>
      <c r="V10" s="43">
        <f t="shared" si="5"/>
        <v>-7.8622084020573579E-2</v>
      </c>
      <c r="W10" s="42">
        <v>7265797</v>
      </c>
      <c r="X10" s="44">
        <v>1875379</v>
      </c>
      <c r="Y10" s="43">
        <f t="shared" si="6"/>
        <v>-0.74188943071214353</v>
      </c>
      <c r="Z10" s="42">
        <v>5462654</v>
      </c>
      <c r="AA10" s="16">
        <v>-2045680</v>
      </c>
      <c r="AB10" s="43">
        <f t="shared" si="7"/>
        <v>-1.3744846369548576</v>
      </c>
      <c r="AC10" s="53">
        <v>0.14228977477068799</v>
      </c>
      <c r="AD10" s="15">
        <v>-6.6874701533952002E-2</v>
      </c>
      <c r="AE10" s="46">
        <f t="shared" si="8"/>
        <v>-0.20916447630464</v>
      </c>
      <c r="AF10" s="42">
        <v>1373581</v>
      </c>
      <c r="AG10" s="16">
        <v>1287407</v>
      </c>
      <c r="AH10" s="43">
        <f t="shared" si="9"/>
        <v>-6.2736744320138385E-2</v>
      </c>
      <c r="AI10" s="42">
        <v>420944</v>
      </c>
      <c r="AJ10" s="44">
        <v>33220</v>
      </c>
      <c r="AK10" s="52">
        <f t="shared" si="10"/>
        <v>-0.92108213919191151</v>
      </c>
      <c r="AL10" s="42">
        <v>1794525</v>
      </c>
      <c r="AM10" s="44">
        <v>1320627</v>
      </c>
      <c r="AN10" s="43">
        <f t="shared" si="11"/>
        <v>-0.26407990972541479</v>
      </c>
    </row>
    <row r="11" spans="1:40" x14ac:dyDescent="0.35">
      <c r="A11" s="12" t="s">
        <v>32</v>
      </c>
      <c r="B11" s="42">
        <v>453749731</v>
      </c>
      <c r="C11" s="16">
        <f>'FY25 FR-3 Data'!L10</f>
        <v>494706698</v>
      </c>
      <c r="D11" s="52">
        <f t="shared" si="0"/>
        <v>9.026334166576068E-2</v>
      </c>
      <c r="E11" s="76">
        <v>236200759</v>
      </c>
      <c r="F11" s="16">
        <v>250412762</v>
      </c>
      <c r="G11" s="52">
        <f t="shared" si="1"/>
        <v>6.0169167364953299E-2</v>
      </c>
      <c r="H11" s="76">
        <v>2421324</v>
      </c>
      <c r="I11" s="16">
        <v>9186575</v>
      </c>
      <c r="J11" s="52">
        <f t="shared" si="12"/>
        <v>2.7940296300701601</v>
      </c>
      <c r="K11" s="42">
        <v>238622083</v>
      </c>
      <c r="L11" s="16">
        <v>259599337</v>
      </c>
      <c r="M11" s="43">
        <f t="shared" si="2"/>
        <v>8.7909944194058523E-2</v>
      </c>
      <c r="N11" s="42">
        <v>218259341</v>
      </c>
      <c r="O11" s="16">
        <v>242570677</v>
      </c>
      <c r="P11" s="43">
        <f t="shared" si="3"/>
        <v>0.11138737929205055</v>
      </c>
      <c r="Q11" s="42">
        <v>20362742</v>
      </c>
      <c r="R11" s="16">
        <v>17028660</v>
      </c>
      <c r="S11" s="43">
        <f t="shared" si="4"/>
        <v>-0.16373443222921549</v>
      </c>
      <c r="T11" s="53">
        <v>8.5334692179348706E-2</v>
      </c>
      <c r="U11" s="54">
        <v>6.5595930239220904E-2</v>
      </c>
      <c r="V11" s="43">
        <f t="shared" si="5"/>
        <v>-1.9738761940127802E-2</v>
      </c>
      <c r="W11" s="42">
        <v>12960811</v>
      </c>
      <c r="X11" s="44">
        <v>19288065</v>
      </c>
      <c r="Y11" s="43">
        <f t="shared" si="6"/>
        <v>0.48818349407301748</v>
      </c>
      <c r="Z11" s="42">
        <v>33323553</v>
      </c>
      <c r="AA11" s="16">
        <v>36316725</v>
      </c>
      <c r="AB11" s="43">
        <f t="shared" si="7"/>
        <v>8.982151453057842E-2</v>
      </c>
      <c r="AC11" s="53">
        <v>0.13245555955803601</v>
      </c>
      <c r="AD11" s="15">
        <v>0.13022002693402401</v>
      </c>
      <c r="AE11" s="46">
        <f t="shared" si="8"/>
        <v>-2.2355326240119933E-3</v>
      </c>
      <c r="AF11" s="42">
        <v>3910902</v>
      </c>
      <c r="AG11" s="16">
        <v>2951040</v>
      </c>
      <c r="AH11" s="43">
        <f t="shared" si="9"/>
        <v>-0.24543238362914743</v>
      </c>
      <c r="AI11" s="42">
        <v>3768744</v>
      </c>
      <c r="AJ11" s="44">
        <v>5690216</v>
      </c>
      <c r="AK11" s="52">
        <f>IF(AI11=0,"NA",(AJ11-AI11)/AI11)</f>
        <v>0.50984412844173022</v>
      </c>
      <c r="AL11" s="42">
        <v>7679646</v>
      </c>
      <c r="AM11" s="44">
        <v>8641256</v>
      </c>
      <c r="AN11" s="43">
        <f>IF(AL11=0,"NA",(AM11-AL11)/AL11)</f>
        <v>0.12521540706433604</v>
      </c>
    </row>
    <row r="12" spans="1:40" x14ac:dyDescent="0.35">
      <c r="A12" s="25" t="s">
        <v>33</v>
      </c>
      <c r="B12" s="42">
        <v>65601837</v>
      </c>
      <c r="C12" s="16">
        <f>'FY25 FR-3 Data'!L11</f>
        <v>72063788</v>
      </c>
      <c r="D12" s="52">
        <f t="shared" si="0"/>
        <v>9.8502592236860684E-2</v>
      </c>
      <c r="E12" s="76">
        <v>38562833</v>
      </c>
      <c r="F12" s="16">
        <v>41870955</v>
      </c>
      <c r="G12" s="52">
        <f t="shared" si="1"/>
        <v>8.5785243008468806E-2</v>
      </c>
      <c r="H12" s="76">
        <v>620344</v>
      </c>
      <c r="I12" s="16">
        <v>548134</v>
      </c>
      <c r="J12" s="52">
        <f t="shared" si="12"/>
        <v>-0.11640315695807488</v>
      </c>
      <c r="K12" s="42">
        <v>39183177</v>
      </c>
      <c r="L12" s="16">
        <v>42419089</v>
      </c>
      <c r="M12" s="43">
        <f t="shared" si="2"/>
        <v>8.2584217201172844E-2</v>
      </c>
      <c r="N12" s="42">
        <v>39145854</v>
      </c>
      <c r="O12" s="16">
        <v>45073706</v>
      </c>
      <c r="P12" s="43">
        <f t="shared" si="3"/>
        <v>0.15142988067139881</v>
      </c>
      <c r="Q12" s="42">
        <v>37323</v>
      </c>
      <c r="R12" s="16">
        <v>-2654617</v>
      </c>
      <c r="S12" s="43">
        <f t="shared" si="4"/>
        <v>-72.125499022050747</v>
      </c>
      <c r="T12" s="53">
        <v>9.5252613130374802E-4</v>
      </c>
      <c r="U12" s="54">
        <v>-6.2580716903184799E-2</v>
      </c>
      <c r="V12" s="43">
        <f t="shared" si="5"/>
        <v>-6.3533243034488554E-2</v>
      </c>
      <c r="W12" s="42">
        <v>1238835</v>
      </c>
      <c r="X12" s="44">
        <v>1735374</v>
      </c>
      <c r="Y12" s="43">
        <f t="shared" si="6"/>
        <v>0.40081124604971607</v>
      </c>
      <c r="Z12" s="42">
        <v>1276158</v>
      </c>
      <c r="AA12" s="16">
        <v>-919243</v>
      </c>
      <c r="AB12" s="43">
        <f t="shared" si="7"/>
        <v>-1.7203206812949494</v>
      </c>
      <c r="AC12" s="53">
        <v>3.1570867872682797E-2</v>
      </c>
      <c r="AD12" s="15">
        <v>-2.0818801487858699E-2</v>
      </c>
      <c r="AE12" s="46">
        <f t="shared" si="8"/>
        <v>-5.2389669360541499E-2</v>
      </c>
      <c r="AF12" s="42">
        <v>482645</v>
      </c>
      <c r="AG12" s="16">
        <v>330695</v>
      </c>
      <c r="AH12" s="43">
        <f t="shared" si="9"/>
        <v>-0.31482766836909115</v>
      </c>
      <c r="AI12" s="42">
        <v>353439</v>
      </c>
      <c r="AJ12" s="44">
        <v>731344</v>
      </c>
      <c r="AK12" s="52">
        <f t="shared" si="10"/>
        <v>1.0692226947224273</v>
      </c>
      <c r="AL12" s="42">
        <v>836084</v>
      </c>
      <c r="AM12" s="44">
        <v>1062039</v>
      </c>
      <c r="AN12" s="43">
        <f t="shared" si="11"/>
        <v>0.27025394577578332</v>
      </c>
    </row>
    <row r="13" spans="1:40" x14ac:dyDescent="0.35">
      <c r="A13" s="25" t="s">
        <v>34</v>
      </c>
      <c r="B13" s="42">
        <v>132643108</v>
      </c>
      <c r="C13" s="16">
        <f>'FY25 FR-3 Data'!L12</f>
        <v>46841607</v>
      </c>
      <c r="D13" s="52">
        <f t="shared" si="0"/>
        <v>-0.64685985041906591</v>
      </c>
      <c r="E13" s="76">
        <v>69853654</v>
      </c>
      <c r="F13" s="16">
        <v>27868162</v>
      </c>
      <c r="G13" s="52">
        <f t="shared" si="1"/>
        <v>-0.60104933093406965</v>
      </c>
      <c r="H13" s="76">
        <v>1034038</v>
      </c>
      <c r="I13" s="16">
        <v>846203</v>
      </c>
      <c r="J13" s="52">
        <f t="shared" si="12"/>
        <v>-0.18165193155377268</v>
      </c>
      <c r="K13" s="42">
        <v>70887692</v>
      </c>
      <c r="L13" s="16">
        <v>28714365</v>
      </c>
      <c r="M13" s="43">
        <f t="shared" si="2"/>
        <v>-0.59493158558470205</v>
      </c>
      <c r="N13" s="42">
        <v>70417068</v>
      </c>
      <c r="O13" s="16">
        <v>32635424</v>
      </c>
      <c r="P13" s="43">
        <f t="shared" si="3"/>
        <v>-0.53654099883852024</v>
      </c>
      <c r="Q13" s="42">
        <v>470624</v>
      </c>
      <c r="R13" s="16">
        <v>-3921059</v>
      </c>
      <c r="S13" s="43">
        <f t="shared" si="4"/>
        <v>-9.331617172094921</v>
      </c>
      <c r="T13" s="53">
        <v>6.6390086448293497E-3</v>
      </c>
      <c r="U13" s="54">
        <v>-0.13655391648047899</v>
      </c>
      <c r="V13" s="43">
        <f t="shared" si="5"/>
        <v>-0.14319292512530835</v>
      </c>
      <c r="W13" s="42">
        <v>0</v>
      </c>
      <c r="X13" s="44">
        <v>1875379</v>
      </c>
      <c r="Y13" s="43" t="str">
        <f t="shared" si="6"/>
        <v>NA</v>
      </c>
      <c r="Z13" s="42">
        <v>470624</v>
      </c>
      <c r="AA13" s="16">
        <v>-2045680</v>
      </c>
      <c r="AB13" s="43">
        <f t="shared" si="7"/>
        <v>-5.3467396477867686</v>
      </c>
      <c r="AC13" s="53">
        <v>6.6390086448293497E-3</v>
      </c>
      <c r="AD13" s="15">
        <v>-6.6874701533952002E-2</v>
      </c>
      <c r="AE13" s="46">
        <f t="shared" si="8"/>
        <v>-7.3513710178781347E-2</v>
      </c>
      <c r="AF13" s="42">
        <v>2316158</v>
      </c>
      <c r="AG13" s="16">
        <v>1287407</v>
      </c>
      <c r="AH13" s="43">
        <f t="shared" si="9"/>
        <v>-0.44416270392607066</v>
      </c>
      <c r="AI13" s="42">
        <v>423865</v>
      </c>
      <c r="AJ13" s="44">
        <v>33220</v>
      </c>
      <c r="AK13" s="52">
        <f t="shared" si="10"/>
        <v>-0.92162598940700458</v>
      </c>
      <c r="AL13" s="42">
        <v>2740023</v>
      </c>
      <c r="AM13" s="44">
        <v>1320627</v>
      </c>
      <c r="AN13" s="43">
        <f t="shared" si="11"/>
        <v>-0.51802338885476507</v>
      </c>
    </row>
    <row r="14" spans="1:40" x14ac:dyDescent="0.35">
      <c r="A14" s="25" t="s">
        <v>35</v>
      </c>
      <c r="B14" s="42">
        <v>1235916178.97</v>
      </c>
      <c r="C14" s="16">
        <f>'FY25 FR-3 Data'!L13</f>
        <v>1252172827</v>
      </c>
      <c r="D14" s="52">
        <f t="shared" si="0"/>
        <v>1.3153519879922679E-2</v>
      </c>
      <c r="E14" s="76">
        <v>527649657.30000001</v>
      </c>
      <c r="F14" s="16">
        <v>516269102</v>
      </c>
      <c r="G14" s="52">
        <f t="shared" si="1"/>
        <v>-2.1568393236972187E-2</v>
      </c>
      <c r="H14" s="76">
        <v>75751664</v>
      </c>
      <c r="I14" s="16">
        <v>91222216</v>
      </c>
      <c r="J14" s="52">
        <f t="shared" si="12"/>
        <v>0.20422722331221663</v>
      </c>
      <c r="K14" s="42">
        <v>603401321.29999995</v>
      </c>
      <c r="L14" s="16">
        <v>607491318</v>
      </c>
      <c r="M14" s="43">
        <f t="shared" si="2"/>
        <v>6.7782362345318384E-3</v>
      </c>
      <c r="N14" s="42">
        <v>630484820.32000005</v>
      </c>
      <c r="O14" s="16">
        <v>636030166</v>
      </c>
      <c r="P14" s="43">
        <f t="shared" si="3"/>
        <v>8.7953674716314805E-3</v>
      </c>
      <c r="Q14" s="42">
        <v>-27083499.0200001</v>
      </c>
      <c r="R14" s="16">
        <v>-28538848</v>
      </c>
      <c r="S14" s="43">
        <f t="shared" si="4"/>
        <v>5.3735633602038708E-2</v>
      </c>
      <c r="T14" s="53">
        <v>-4.48847194461722E-2</v>
      </c>
      <c r="U14" s="54">
        <v>-4.6978198954277101E-2</v>
      </c>
      <c r="V14" s="43">
        <f t="shared" si="5"/>
        <v>-2.0934795081049007E-3</v>
      </c>
      <c r="W14" s="42">
        <v>1398652.03</v>
      </c>
      <c r="X14" s="44">
        <v>3164306</v>
      </c>
      <c r="Y14" s="43">
        <f t="shared" si="6"/>
        <v>1.2623968879521805</v>
      </c>
      <c r="Z14" s="42">
        <v>-25684846.990000099</v>
      </c>
      <c r="AA14" s="16">
        <v>-25374542</v>
      </c>
      <c r="AB14" s="43">
        <f t="shared" si="7"/>
        <v>-1.2081247364288766E-2</v>
      </c>
      <c r="AC14" s="53">
        <v>-4.2468333536095498E-2</v>
      </c>
      <c r="AD14" s="15">
        <v>-4.1552948998959803E-2</v>
      </c>
      <c r="AE14" s="46">
        <f t="shared" si="8"/>
        <v>9.1538453713569529E-4</v>
      </c>
      <c r="AF14" s="42">
        <v>2887890.77</v>
      </c>
      <c r="AG14" s="16">
        <v>4771178</v>
      </c>
      <c r="AH14" s="43">
        <f t="shared" si="9"/>
        <v>0.65213243158777778</v>
      </c>
      <c r="AI14" s="42">
        <v>10197284.32</v>
      </c>
      <c r="AJ14" s="44">
        <v>11494540</v>
      </c>
      <c r="AK14" s="52">
        <f t="shared" si="10"/>
        <v>0.12721579974539729</v>
      </c>
      <c r="AL14" s="42">
        <v>13085175.09</v>
      </c>
      <c r="AM14" s="44">
        <v>16265718</v>
      </c>
      <c r="AN14" s="43">
        <f t="shared" si="11"/>
        <v>0.24306460464794591</v>
      </c>
    </row>
    <row r="15" spans="1:40" x14ac:dyDescent="0.35">
      <c r="A15" s="25" t="s">
        <v>36</v>
      </c>
      <c r="B15" s="42">
        <v>334613647</v>
      </c>
      <c r="C15" s="16">
        <f>'FY25 FR-3 Data'!L14</f>
        <v>429147740</v>
      </c>
      <c r="D15" s="52">
        <f t="shared" si="0"/>
        <v>0.28251714730571048</v>
      </c>
      <c r="E15" s="76">
        <v>192217616</v>
      </c>
      <c r="F15" s="16">
        <v>233297188</v>
      </c>
      <c r="G15" s="52">
        <f t="shared" si="1"/>
        <v>0.21371387729624114</v>
      </c>
      <c r="H15" s="76">
        <v>13168719</v>
      </c>
      <c r="I15" s="16">
        <v>14922534</v>
      </c>
      <c r="J15" s="52">
        <f t="shared" si="12"/>
        <v>0.1331803799595086</v>
      </c>
      <c r="K15" s="42">
        <v>205386335</v>
      </c>
      <c r="L15" s="16">
        <v>248219722</v>
      </c>
      <c r="M15" s="43">
        <f t="shared" si="2"/>
        <v>0.20855032541478477</v>
      </c>
      <c r="N15" s="42">
        <v>202101220</v>
      </c>
      <c r="O15" s="16">
        <v>240185009</v>
      </c>
      <c r="P15" s="43">
        <f t="shared" si="3"/>
        <v>0.18843918408805252</v>
      </c>
      <c r="Q15" s="42">
        <v>3285115</v>
      </c>
      <c r="R15" s="16">
        <v>8034713</v>
      </c>
      <c r="S15" s="43">
        <f t="shared" si="4"/>
        <v>1.4457935262540276</v>
      </c>
      <c r="T15" s="53">
        <v>1.59948080284893E-2</v>
      </c>
      <c r="U15" s="54">
        <v>3.23693578224215E-2</v>
      </c>
      <c r="V15" s="43">
        <f t="shared" si="5"/>
        <v>1.63745497939322E-2</v>
      </c>
      <c r="W15" s="42">
        <v>22793630</v>
      </c>
      <c r="X15" s="44">
        <v>23407306</v>
      </c>
      <c r="Y15" s="43">
        <f t="shared" si="6"/>
        <v>2.6923135981412352E-2</v>
      </c>
      <c r="Z15" s="42">
        <v>26078745</v>
      </c>
      <c r="AA15" s="16">
        <v>31442019</v>
      </c>
      <c r="AB15" s="43">
        <f t="shared" si="7"/>
        <v>0.20565690565247677</v>
      </c>
      <c r="AC15" s="53">
        <v>0.114290248926982</v>
      </c>
      <c r="AD15" s="15">
        <v>0.11575438288122</v>
      </c>
      <c r="AE15" s="46">
        <f t="shared" si="8"/>
        <v>1.4641339542380005E-3</v>
      </c>
      <c r="AF15" s="42">
        <v>5328248</v>
      </c>
      <c r="AG15" s="16">
        <v>4413000</v>
      </c>
      <c r="AH15" s="43">
        <f t="shared" si="9"/>
        <v>-0.17177278535083201</v>
      </c>
      <c r="AI15" s="42">
        <v>7828631</v>
      </c>
      <c r="AJ15" s="44">
        <v>6721924</v>
      </c>
      <c r="AK15" s="52">
        <f t="shared" si="10"/>
        <v>-0.14136660675410553</v>
      </c>
      <c r="AL15" s="42">
        <v>13156879</v>
      </c>
      <c r="AM15" s="44">
        <v>11134924</v>
      </c>
      <c r="AN15" s="43">
        <f t="shared" si="11"/>
        <v>-0.15368044351551763</v>
      </c>
    </row>
    <row r="16" spans="1:40" x14ac:dyDescent="0.35">
      <c r="A16" s="25" t="s">
        <v>37</v>
      </c>
      <c r="B16" s="42">
        <v>247469585.87</v>
      </c>
      <c r="C16" s="16">
        <f>'FY25 FR-3 Data'!L15</f>
        <v>263600935.25</v>
      </c>
      <c r="D16" s="52">
        <f t="shared" si="0"/>
        <v>6.5185179517268307E-2</v>
      </c>
      <c r="E16" s="76">
        <v>146257218</v>
      </c>
      <c r="F16" s="16">
        <v>148515669</v>
      </c>
      <c r="G16" s="52">
        <f t="shared" si="1"/>
        <v>1.5441637895778928E-2</v>
      </c>
      <c r="H16" s="76">
        <v>10614244</v>
      </c>
      <c r="I16" s="16">
        <v>10433483</v>
      </c>
      <c r="J16" s="52">
        <f t="shared" si="12"/>
        <v>-1.7030040010386042E-2</v>
      </c>
      <c r="K16" s="42">
        <v>156871462</v>
      </c>
      <c r="L16" s="16">
        <v>158949152</v>
      </c>
      <c r="M16" s="43">
        <f t="shared" si="2"/>
        <v>1.3244537747726224E-2</v>
      </c>
      <c r="N16" s="42">
        <v>155483490</v>
      </c>
      <c r="O16" s="16">
        <v>162965605</v>
      </c>
      <c r="P16" s="43">
        <f t="shared" si="3"/>
        <v>4.8121604422437389E-2</v>
      </c>
      <c r="Q16" s="42">
        <v>1387972.00000003</v>
      </c>
      <c r="R16" s="16">
        <v>-4016453</v>
      </c>
      <c r="S16" s="43">
        <f t="shared" si="4"/>
        <v>-3.8937565022924905</v>
      </c>
      <c r="T16" s="53">
        <v>8.8478298238849201E-3</v>
      </c>
      <c r="U16" s="54">
        <v>-2.5268791619599204E-2</v>
      </c>
      <c r="V16" s="43">
        <f t="shared" si="5"/>
        <v>-3.4116621443484124E-2</v>
      </c>
      <c r="W16" s="42">
        <v>7474168</v>
      </c>
      <c r="X16" s="44">
        <v>5906371</v>
      </c>
      <c r="Y16" s="43">
        <f t="shared" si="6"/>
        <v>-0.20976207652811657</v>
      </c>
      <c r="Z16" s="42">
        <v>8862140.0000000298</v>
      </c>
      <c r="AA16" s="16">
        <v>1889918</v>
      </c>
      <c r="AB16" s="43">
        <f t="shared" si="7"/>
        <v>-0.78674247980736101</v>
      </c>
      <c r="AC16" s="53">
        <v>5.3923794627213598E-2</v>
      </c>
      <c r="AD16" s="15">
        <v>1.1464086647555024E-2</v>
      </c>
      <c r="AE16" s="46">
        <f t="shared" si="8"/>
        <v>-4.2459707979658576E-2</v>
      </c>
      <c r="AF16" s="42">
        <v>648633.13999999897</v>
      </c>
      <c r="AG16" s="16">
        <v>4721631.2200000398</v>
      </c>
      <c r="AH16" s="43">
        <f t="shared" si="9"/>
        <v>6.2793555074907941</v>
      </c>
      <c r="AI16" s="42">
        <v>2863915.7699999898</v>
      </c>
      <c r="AJ16" s="44">
        <v>2615791.5898779398</v>
      </c>
      <c r="AK16" s="52">
        <f t="shared" si="10"/>
        <v>-8.6638085770955081E-2</v>
      </c>
      <c r="AL16" s="42">
        <v>3512548.9099999899</v>
      </c>
      <c r="AM16" s="44">
        <v>7337422.8098779796</v>
      </c>
      <c r="AN16" s="43">
        <f t="shared" si="11"/>
        <v>1.0889169084560877</v>
      </c>
    </row>
    <row r="17" spans="1:40" x14ac:dyDescent="0.35">
      <c r="A17" s="25" t="s">
        <v>38</v>
      </c>
      <c r="B17" s="42">
        <v>53301430</v>
      </c>
      <c r="C17" s="16">
        <f>'FY25 FR-3 Data'!L16</f>
        <v>61792391</v>
      </c>
      <c r="D17" s="52">
        <f t="shared" si="0"/>
        <v>0.15930081050358311</v>
      </c>
      <c r="E17" s="76">
        <v>34444974</v>
      </c>
      <c r="F17" s="16">
        <v>39104901</v>
      </c>
      <c r="G17" s="52">
        <f t="shared" si="1"/>
        <v>0.13528612331076226</v>
      </c>
      <c r="H17" s="76">
        <v>816524</v>
      </c>
      <c r="I17" s="16">
        <v>611654</v>
      </c>
      <c r="J17" s="52">
        <f t="shared" si="12"/>
        <v>-0.25090505606693742</v>
      </c>
      <c r="K17" s="42">
        <v>35261498</v>
      </c>
      <c r="L17" s="16">
        <v>39716555</v>
      </c>
      <c r="M17" s="43">
        <f t="shared" si="2"/>
        <v>0.12634338450397087</v>
      </c>
      <c r="N17" s="42">
        <v>37489427</v>
      </c>
      <c r="O17" s="16">
        <v>41962430</v>
      </c>
      <c r="P17" s="43">
        <f t="shared" si="3"/>
        <v>0.1193137201056714</v>
      </c>
      <c r="Q17" s="42">
        <v>-2227929</v>
      </c>
      <c r="R17" s="16">
        <v>-2245875</v>
      </c>
      <c r="S17" s="43">
        <f t="shared" si="4"/>
        <v>8.055014320474306E-3</v>
      </c>
      <c r="T17" s="53">
        <v>-6.3183050249311604E-2</v>
      </c>
      <c r="U17" s="54">
        <v>-5.65475782076265E-2</v>
      </c>
      <c r="V17" s="43">
        <f t="shared" si="5"/>
        <v>6.6354720416851032E-3</v>
      </c>
      <c r="W17" s="42">
        <v>1316096</v>
      </c>
      <c r="X17" s="44">
        <v>1966722</v>
      </c>
      <c r="Y17" s="43">
        <f t="shared" si="6"/>
        <v>0.4943605937560786</v>
      </c>
      <c r="Z17" s="42">
        <v>-911833</v>
      </c>
      <c r="AA17" s="16">
        <v>-279153</v>
      </c>
      <c r="AB17" s="43">
        <f t="shared" si="7"/>
        <v>-0.69385512478710465</v>
      </c>
      <c r="AC17" s="53">
        <v>-2.4928730960270401E-2</v>
      </c>
      <c r="AD17" s="15">
        <v>-6.6970022534456703E-3</v>
      </c>
      <c r="AE17" s="46">
        <f t="shared" si="8"/>
        <v>1.823172870682473E-2</v>
      </c>
      <c r="AF17" s="42">
        <v>1626423</v>
      </c>
      <c r="AG17" s="16">
        <v>803301</v>
      </c>
      <c r="AH17" s="43">
        <f t="shared" si="9"/>
        <v>-0.5060934332581376</v>
      </c>
      <c r="AI17" s="42">
        <v>422170</v>
      </c>
      <c r="AJ17" s="44">
        <v>1257617</v>
      </c>
      <c r="AK17" s="52">
        <f t="shared" si="10"/>
        <v>1.97893502617429</v>
      </c>
      <c r="AL17" s="42">
        <v>2048593</v>
      </c>
      <c r="AM17" s="44">
        <v>2060918</v>
      </c>
      <c r="AN17" s="43">
        <f t="shared" si="11"/>
        <v>6.0163243748270158E-3</v>
      </c>
    </row>
    <row r="18" spans="1:40" x14ac:dyDescent="0.35">
      <c r="A18" s="25" t="s">
        <v>72</v>
      </c>
      <c r="B18" s="42">
        <v>951863093</v>
      </c>
      <c r="C18" s="16">
        <f>'FY25 FR-3 Data'!L17</f>
        <v>1081719192</v>
      </c>
      <c r="D18" s="52">
        <f t="shared" si="0"/>
        <v>0.1364230843226947</v>
      </c>
      <c r="E18" s="76">
        <v>295175714</v>
      </c>
      <c r="F18" s="16">
        <v>316434560</v>
      </c>
      <c r="G18" s="52">
        <f t="shared" si="1"/>
        <v>7.2020986116764329E-2</v>
      </c>
      <c r="H18" s="76">
        <v>27799032</v>
      </c>
      <c r="I18" s="16">
        <v>33540680</v>
      </c>
      <c r="J18" s="52">
        <f t="shared" si="12"/>
        <v>0.20654129251694808</v>
      </c>
      <c r="K18" s="42">
        <v>322974746</v>
      </c>
      <c r="L18" s="16">
        <v>349975240</v>
      </c>
      <c r="M18" s="43">
        <f t="shared" si="2"/>
        <v>8.359939696337744E-2</v>
      </c>
      <c r="N18" s="42">
        <v>322824433</v>
      </c>
      <c r="O18" s="16">
        <v>350016749</v>
      </c>
      <c r="P18" s="43">
        <f t="shared" si="3"/>
        <v>8.4232521520451339E-2</v>
      </c>
      <c r="Q18" s="42">
        <v>150313</v>
      </c>
      <c r="R18" s="16">
        <v>-41509</v>
      </c>
      <c r="S18" s="43">
        <f t="shared" si="4"/>
        <v>-1.2761504327636333</v>
      </c>
      <c r="T18" s="53">
        <v>4.6540171286333298E-4</v>
      </c>
      <c r="U18" s="54">
        <v>-1.1860553335144501E-4</v>
      </c>
      <c r="V18" s="43">
        <f t="shared" si="5"/>
        <v>-5.8400724621477794E-4</v>
      </c>
      <c r="W18" s="42">
        <v>387566</v>
      </c>
      <c r="X18" s="44">
        <v>5460123</v>
      </c>
      <c r="Y18" s="43">
        <f t="shared" si="6"/>
        <v>13.088240454529036</v>
      </c>
      <c r="Z18" s="42">
        <v>537879</v>
      </c>
      <c r="AA18" s="16">
        <v>5418614</v>
      </c>
      <c r="AB18" s="43">
        <f t="shared" si="7"/>
        <v>9.0740389567170308</v>
      </c>
      <c r="AC18" s="53">
        <v>1.6633942176910201E-3</v>
      </c>
      <c r="AD18" s="15">
        <v>1.52450053204188E-2</v>
      </c>
      <c r="AE18" s="46">
        <f t="shared" si="8"/>
        <v>1.358161110272778E-2</v>
      </c>
      <c r="AF18" s="42">
        <v>4951848</v>
      </c>
      <c r="AG18" s="16">
        <v>6044197</v>
      </c>
      <c r="AH18" s="43">
        <f t="shared" si="9"/>
        <v>0.22059421048465139</v>
      </c>
      <c r="AI18" s="42">
        <v>6975176</v>
      </c>
      <c r="AJ18" s="44">
        <v>9409690</v>
      </c>
      <c r="AK18" s="52">
        <f t="shared" si="10"/>
        <v>0.34902545828234299</v>
      </c>
      <c r="AL18" s="42">
        <v>11927024</v>
      </c>
      <c r="AM18" s="44">
        <v>15453887</v>
      </c>
      <c r="AN18" s="43">
        <f t="shared" si="11"/>
        <v>0.29570352168319608</v>
      </c>
    </row>
    <row r="19" spans="1:40" x14ac:dyDescent="0.35">
      <c r="A19" s="25" t="s">
        <v>39</v>
      </c>
      <c r="B19" s="42">
        <v>781862847</v>
      </c>
      <c r="C19" s="16">
        <f>'FY25 FR-3 Data'!L18</f>
        <v>795002330</v>
      </c>
      <c r="D19" s="52">
        <f t="shared" si="0"/>
        <v>1.6805355377117696E-2</v>
      </c>
      <c r="E19" s="76">
        <v>749737536</v>
      </c>
      <c r="F19" s="16">
        <v>770487870</v>
      </c>
      <c r="G19" s="52">
        <f t="shared" si="1"/>
        <v>2.7676797550656447E-2</v>
      </c>
      <c r="H19" s="76">
        <v>112562570</v>
      </c>
      <c r="I19" s="16">
        <v>102912034.515844</v>
      </c>
      <c r="J19" s="52">
        <f t="shared" si="12"/>
        <v>-8.5734853816468462E-2</v>
      </c>
      <c r="K19" s="42">
        <v>862300106</v>
      </c>
      <c r="L19" s="16">
        <v>873399904.51584399</v>
      </c>
      <c r="M19" s="43">
        <f t="shared" si="2"/>
        <v>1.287231491520191E-2</v>
      </c>
      <c r="N19" s="42">
        <v>804741200</v>
      </c>
      <c r="O19" s="16">
        <v>836687439</v>
      </c>
      <c r="P19" s="43">
        <f t="shared" si="3"/>
        <v>3.9697531330569379E-2</v>
      </c>
      <c r="Q19" s="42">
        <v>57558906</v>
      </c>
      <c r="R19" s="16">
        <v>36712465.515844002</v>
      </c>
      <c r="S19" s="43">
        <f t="shared" si="4"/>
        <v>-0.36217575928486195</v>
      </c>
      <c r="T19" s="53">
        <v>6.6750433636152198E-2</v>
      </c>
      <c r="U19" s="54">
        <v>4.2033970150471903E-2</v>
      </c>
      <c r="V19" s="43">
        <f t="shared" si="5"/>
        <v>-2.4716463485680296E-2</v>
      </c>
      <c r="W19" s="42">
        <v>38234973</v>
      </c>
      <c r="X19" s="44">
        <v>37210319</v>
      </c>
      <c r="Y19" s="43">
        <f t="shared" si="6"/>
        <v>-2.6798868146186476E-2</v>
      </c>
      <c r="Z19" s="42">
        <v>95793879</v>
      </c>
      <c r="AA19" s="16">
        <v>73922784.515844002</v>
      </c>
      <c r="AB19" s="43">
        <f t="shared" si="7"/>
        <v>-0.22831411268099913</v>
      </c>
      <c r="AC19" s="53">
        <v>0.10637440032472099</v>
      </c>
      <c r="AD19" s="15">
        <v>8.1179392243620904E-2</v>
      </c>
      <c r="AE19" s="46">
        <f t="shared" si="8"/>
        <v>-2.519500808110009E-2</v>
      </c>
      <c r="AF19" s="42">
        <v>0</v>
      </c>
      <c r="AG19" s="16">
        <v>0</v>
      </c>
      <c r="AH19" s="43" t="str">
        <f>IF(AF19=0,"NA",(AG19-AF19)/AF19)</f>
        <v>NA</v>
      </c>
      <c r="AI19" s="42">
        <v>32125311</v>
      </c>
      <c r="AJ19" s="44">
        <v>24514460</v>
      </c>
      <c r="AK19" s="52">
        <f t="shared" si="10"/>
        <v>-0.23691135628227847</v>
      </c>
      <c r="AL19" s="42">
        <v>32125311</v>
      </c>
      <c r="AM19" s="44">
        <v>24514460</v>
      </c>
      <c r="AN19" s="43">
        <f t="shared" si="11"/>
        <v>-0.23691135628227847</v>
      </c>
    </row>
    <row r="20" spans="1:40" x14ac:dyDescent="0.35">
      <c r="A20" s="25" t="s">
        <v>113</v>
      </c>
      <c r="B20" s="42">
        <v>266757577</v>
      </c>
      <c r="C20" s="16">
        <f>'FY25 FR-3 Data'!L19</f>
        <v>270897367</v>
      </c>
      <c r="D20" s="52">
        <f t="shared" si="0"/>
        <v>1.5518921886143837E-2</v>
      </c>
      <c r="E20" s="76">
        <v>251521104</v>
      </c>
      <c r="F20" s="16">
        <v>258445552</v>
      </c>
      <c r="G20" s="52">
        <f t="shared" si="1"/>
        <v>2.7530286285639076E-2</v>
      </c>
      <c r="H20" s="76">
        <v>16405931</v>
      </c>
      <c r="I20" s="16">
        <v>19081046.1341561</v>
      </c>
      <c r="J20" s="52">
        <f t="shared" si="12"/>
        <v>0.16305780721350716</v>
      </c>
      <c r="K20" s="42">
        <v>267927035</v>
      </c>
      <c r="L20" s="16">
        <v>277526598.13415599</v>
      </c>
      <c r="M20" s="43">
        <f t="shared" si="2"/>
        <v>3.5829020144070155E-2</v>
      </c>
      <c r="N20" s="42">
        <v>253208482</v>
      </c>
      <c r="O20" s="16">
        <v>265924690</v>
      </c>
      <c r="P20" s="43">
        <f t="shared" si="3"/>
        <v>5.0220308180671448E-2</v>
      </c>
      <c r="Q20" s="42">
        <v>14718553</v>
      </c>
      <c r="R20" s="16">
        <v>11601908.1341561</v>
      </c>
      <c r="S20" s="43">
        <f t="shared" si="4"/>
        <v>-0.21174940674153903</v>
      </c>
      <c r="T20" s="53">
        <v>5.4934930325340303E-2</v>
      </c>
      <c r="U20" s="54">
        <v>4.1804671019488197E-2</v>
      </c>
      <c r="V20" s="43">
        <f t="shared" si="5"/>
        <v>-1.3130259305852106E-2</v>
      </c>
      <c r="W20" s="42">
        <v>12813055</v>
      </c>
      <c r="X20" s="44">
        <v>12469351</v>
      </c>
      <c r="Y20" s="43">
        <f t="shared" si="6"/>
        <v>-2.6824516089254281E-2</v>
      </c>
      <c r="Z20" s="42">
        <v>27531608</v>
      </c>
      <c r="AA20" s="16">
        <v>24071259.1341561</v>
      </c>
      <c r="AB20" s="43">
        <f t="shared" si="7"/>
        <v>-0.12568640617881452</v>
      </c>
      <c r="AC20" s="53">
        <v>9.8067960297369694E-2</v>
      </c>
      <c r="AD20" s="15">
        <v>8.3005501304504098E-2</v>
      </c>
      <c r="AE20" s="46">
        <f t="shared" si="8"/>
        <v>-1.5062458992865596E-2</v>
      </c>
      <c r="AF20" s="42">
        <v>0</v>
      </c>
      <c r="AG20" s="16">
        <v>0</v>
      </c>
      <c r="AH20" s="43" t="str">
        <f t="shared" si="9"/>
        <v>NA</v>
      </c>
      <c r="AI20" s="42">
        <v>15236473</v>
      </c>
      <c r="AJ20" s="44">
        <v>12451815</v>
      </c>
      <c r="AK20" s="52">
        <f t="shared" si="10"/>
        <v>-0.18276263804621976</v>
      </c>
      <c r="AL20" s="42">
        <v>15236473</v>
      </c>
      <c r="AM20" s="44">
        <v>12451815</v>
      </c>
      <c r="AN20" s="43">
        <f t="shared" si="11"/>
        <v>-0.18276263804621976</v>
      </c>
    </row>
    <row r="21" spans="1:40" x14ac:dyDescent="0.35">
      <c r="A21" s="25" t="s">
        <v>40</v>
      </c>
      <c r="B21" s="42">
        <v>57659557</v>
      </c>
      <c r="C21" s="16">
        <f>'FY25 FR-3 Data'!L20</f>
        <v>57659557</v>
      </c>
      <c r="D21" s="52">
        <f t="shared" si="0"/>
        <v>0</v>
      </c>
      <c r="E21" s="76">
        <v>37584479</v>
      </c>
      <c r="F21" s="16">
        <v>37584479</v>
      </c>
      <c r="G21" s="52">
        <f t="shared" si="1"/>
        <v>0</v>
      </c>
      <c r="H21" s="76">
        <v>2487889</v>
      </c>
      <c r="I21" s="16">
        <v>2487889</v>
      </c>
      <c r="J21" s="52">
        <f t="shared" si="12"/>
        <v>0</v>
      </c>
      <c r="K21" s="42">
        <v>40072368</v>
      </c>
      <c r="L21" s="16">
        <v>40072368</v>
      </c>
      <c r="M21" s="43">
        <f t="shared" si="2"/>
        <v>0</v>
      </c>
      <c r="N21" s="42">
        <v>40573525</v>
      </c>
      <c r="O21" s="16">
        <v>40573525</v>
      </c>
      <c r="P21" s="43">
        <f t="shared" si="3"/>
        <v>0</v>
      </c>
      <c r="Q21" s="42">
        <v>-501157</v>
      </c>
      <c r="R21" s="16">
        <v>-501157</v>
      </c>
      <c r="S21" s="43">
        <f t="shared" si="4"/>
        <v>0</v>
      </c>
      <c r="T21" s="53">
        <v>-1.2506298604564601E-2</v>
      </c>
      <c r="U21" s="54">
        <v>-1.2506298604564601E-2</v>
      </c>
      <c r="V21" s="43">
        <f t="shared" si="5"/>
        <v>0</v>
      </c>
      <c r="W21" s="42">
        <v>1179882</v>
      </c>
      <c r="X21" s="44">
        <v>1179882</v>
      </c>
      <c r="Y21" s="43">
        <f t="shared" si="6"/>
        <v>0</v>
      </c>
      <c r="Z21" s="42">
        <v>678725</v>
      </c>
      <c r="AA21" s="16">
        <v>678725</v>
      </c>
      <c r="AB21" s="43">
        <f t="shared" si="7"/>
        <v>0</v>
      </c>
      <c r="AC21" s="53">
        <v>1.6453041955287299E-2</v>
      </c>
      <c r="AD21" s="15">
        <v>1.6453041955287299E-2</v>
      </c>
      <c r="AE21" s="46">
        <f t="shared" si="8"/>
        <v>0</v>
      </c>
      <c r="AF21" s="42">
        <v>2149202</v>
      </c>
      <c r="AG21" s="16">
        <v>2149202</v>
      </c>
      <c r="AH21" s="43">
        <f t="shared" si="9"/>
        <v>0</v>
      </c>
      <c r="AI21" s="42">
        <v>491258</v>
      </c>
      <c r="AJ21" s="44">
        <v>491258</v>
      </c>
      <c r="AK21" s="52">
        <f t="shared" si="10"/>
        <v>0</v>
      </c>
      <c r="AL21" s="42">
        <v>2640460</v>
      </c>
      <c r="AM21" s="44">
        <v>2640460</v>
      </c>
      <c r="AN21" s="43">
        <f t="shared" si="11"/>
        <v>0</v>
      </c>
    </row>
    <row r="22" spans="1:40" x14ac:dyDescent="0.35">
      <c r="A22" s="25" t="s">
        <v>41</v>
      </c>
      <c r="B22" s="42">
        <v>2663272000</v>
      </c>
      <c r="C22" s="16">
        <f>'FY25 FR-3 Data'!L21</f>
        <v>2764465000</v>
      </c>
      <c r="D22" s="52">
        <f t="shared" si="0"/>
        <v>3.7995743581579353E-2</v>
      </c>
      <c r="E22" s="76">
        <v>1077348000</v>
      </c>
      <c r="F22" s="16">
        <v>1096844000</v>
      </c>
      <c r="G22" s="52">
        <f t="shared" si="1"/>
        <v>1.8096288293104921E-2</v>
      </c>
      <c r="H22" s="76">
        <v>158654000</v>
      </c>
      <c r="I22" s="16">
        <v>53864000</v>
      </c>
      <c r="J22" s="52">
        <f t="shared" si="12"/>
        <v>-0.66049390497560734</v>
      </c>
      <c r="K22" s="42">
        <v>1236002000</v>
      </c>
      <c r="L22" s="16">
        <v>1150708000</v>
      </c>
      <c r="M22" s="43">
        <f t="shared" si="2"/>
        <v>-6.900797895149037E-2</v>
      </c>
      <c r="N22" s="42">
        <v>1252615000</v>
      </c>
      <c r="O22" s="16">
        <v>1321042000</v>
      </c>
      <c r="P22" s="43">
        <f t="shared" si="3"/>
        <v>5.4627319647297855E-2</v>
      </c>
      <c r="Q22" s="42">
        <v>-16613000</v>
      </c>
      <c r="R22" s="16">
        <v>-170334000</v>
      </c>
      <c r="S22" s="43">
        <f t="shared" si="4"/>
        <v>9.2530548365737673</v>
      </c>
      <c r="T22" s="53">
        <v>-1.34409167622706E-2</v>
      </c>
      <c r="U22" s="54">
        <v>-0.14802538958623734</v>
      </c>
      <c r="V22" s="43">
        <f t="shared" si="5"/>
        <v>-0.13458447282396674</v>
      </c>
      <c r="W22" s="42">
        <v>694000</v>
      </c>
      <c r="X22" s="44">
        <v>-351000</v>
      </c>
      <c r="Y22" s="43">
        <f t="shared" si="6"/>
        <v>-1.505763688760807</v>
      </c>
      <c r="Z22" s="42">
        <v>-15919000</v>
      </c>
      <c r="AA22" s="16">
        <v>-170685000</v>
      </c>
      <c r="AB22" s="43">
        <f t="shared" si="7"/>
        <v>9.7220930963000196</v>
      </c>
      <c r="AC22" s="53">
        <v>-1.2872201414090401E-2</v>
      </c>
      <c r="AD22" s="15">
        <v>-0.14837567815904107</v>
      </c>
      <c r="AE22" s="46">
        <f t="shared" si="8"/>
        <v>-0.13550347674495067</v>
      </c>
      <c r="AF22" s="42">
        <v>23540000</v>
      </c>
      <c r="AG22" s="16">
        <v>24365000</v>
      </c>
      <c r="AH22" s="43">
        <f t="shared" si="9"/>
        <v>3.5046728971962614E-2</v>
      </c>
      <c r="AI22" s="42">
        <v>40201000</v>
      </c>
      <c r="AJ22" s="44">
        <v>52918000</v>
      </c>
      <c r="AK22" s="52">
        <f t="shared" si="10"/>
        <v>0.31633541454192682</v>
      </c>
      <c r="AL22" s="42">
        <v>63741000</v>
      </c>
      <c r="AM22" s="44">
        <v>77283000</v>
      </c>
      <c r="AN22" s="43">
        <f t="shared" si="11"/>
        <v>0.21245352285028474</v>
      </c>
    </row>
    <row r="23" spans="1:40" x14ac:dyDescent="0.35">
      <c r="A23" s="25" t="s">
        <v>42</v>
      </c>
      <c r="B23" s="42">
        <v>1126789000</v>
      </c>
      <c r="C23" s="16">
        <f>'FY25 FR-3 Data'!L22</f>
        <v>1189903000</v>
      </c>
      <c r="D23" s="52">
        <f t="shared" si="0"/>
        <v>5.6012261390553153E-2</v>
      </c>
      <c r="E23" s="76">
        <v>437416000</v>
      </c>
      <c r="F23" s="16">
        <v>471480000</v>
      </c>
      <c r="G23" s="52">
        <f t="shared" si="1"/>
        <v>7.7875523529089011E-2</v>
      </c>
      <c r="H23" s="76">
        <v>48103000</v>
      </c>
      <c r="I23" s="16">
        <v>45336000</v>
      </c>
      <c r="J23" s="52">
        <f t="shared" si="12"/>
        <v>-5.7522399850321183E-2</v>
      </c>
      <c r="K23" s="42">
        <v>485519000</v>
      </c>
      <c r="L23" s="16">
        <v>516816000</v>
      </c>
      <c r="M23" s="43">
        <f t="shared" si="2"/>
        <v>6.4460917080485E-2</v>
      </c>
      <c r="N23" s="42">
        <v>465977000</v>
      </c>
      <c r="O23" s="16">
        <v>504649000</v>
      </c>
      <c r="P23" s="43">
        <f t="shared" si="3"/>
        <v>8.299122059672473E-2</v>
      </c>
      <c r="Q23" s="42">
        <v>19542000</v>
      </c>
      <c r="R23" s="16">
        <v>12167000</v>
      </c>
      <c r="S23" s="43">
        <f t="shared" si="4"/>
        <v>-0.3773922832872787</v>
      </c>
      <c r="T23" s="53">
        <v>4.0249712163684601E-2</v>
      </c>
      <c r="U23" s="54">
        <v>2.3542227794805113E-2</v>
      </c>
      <c r="V23" s="43">
        <f t="shared" si="5"/>
        <v>-1.6707484368879488E-2</v>
      </c>
      <c r="W23" s="42">
        <v>-669000</v>
      </c>
      <c r="X23" s="44">
        <v>-602000</v>
      </c>
      <c r="Y23" s="43">
        <f t="shared" si="6"/>
        <v>-0.10014947683109118</v>
      </c>
      <c r="Z23" s="42">
        <v>18873000</v>
      </c>
      <c r="AA23" s="16">
        <v>11565000</v>
      </c>
      <c r="AB23" s="43">
        <f t="shared" si="7"/>
        <v>-0.38721983786361469</v>
      </c>
      <c r="AC23" s="53">
        <v>3.8925440857997297E-2</v>
      </c>
      <c r="AD23" s="15">
        <v>2.2403499323923798E-2</v>
      </c>
      <c r="AE23" s="46">
        <f t="shared" si="8"/>
        <v>-1.6521941534073499E-2</v>
      </c>
      <c r="AF23" s="42">
        <v>17884000</v>
      </c>
      <c r="AG23" s="16">
        <v>10014000</v>
      </c>
      <c r="AH23" s="43">
        <f t="shared" si="9"/>
        <v>-0.44005815253858199</v>
      </c>
      <c r="AI23" s="42">
        <v>12247000</v>
      </c>
      <c r="AJ23" s="44">
        <v>21897000</v>
      </c>
      <c r="AK23" s="52">
        <f t="shared" si="10"/>
        <v>0.78794806891483626</v>
      </c>
      <c r="AL23" s="42">
        <v>30131000</v>
      </c>
      <c r="AM23" s="44">
        <v>31911000</v>
      </c>
      <c r="AN23" s="43">
        <f t="shared" si="11"/>
        <v>5.9075370880488531E-2</v>
      </c>
    </row>
    <row r="24" spans="1:40" x14ac:dyDescent="0.35">
      <c r="A24" s="25" t="s">
        <v>43</v>
      </c>
      <c r="B24" s="42">
        <v>777287000</v>
      </c>
      <c r="C24" s="16">
        <f>'FY25 FR-3 Data'!L23</f>
        <v>829667000</v>
      </c>
      <c r="D24" s="52">
        <f t="shared" si="0"/>
        <v>6.7388236262796108E-2</v>
      </c>
      <c r="E24" s="76">
        <v>287861000</v>
      </c>
      <c r="F24" s="16">
        <v>304269000</v>
      </c>
      <c r="G24" s="52">
        <f t="shared" si="1"/>
        <v>5.6999732509787709E-2</v>
      </c>
      <c r="H24" s="76">
        <v>13933000</v>
      </c>
      <c r="I24" s="16">
        <v>8238000</v>
      </c>
      <c r="J24" s="52">
        <f t="shared" si="12"/>
        <v>-0.40874183592908919</v>
      </c>
      <c r="K24" s="42">
        <v>301794000</v>
      </c>
      <c r="L24" s="16">
        <v>312507000</v>
      </c>
      <c r="M24" s="43">
        <f t="shared" si="2"/>
        <v>3.5497723612795483E-2</v>
      </c>
      <c r="N24" s="42">
        <v>277488000</v>
      </c>
      <c r="O24" s="16">
        <v>293481000</v>
      </c>
      <c r="P24" s="43">
        <f t="shared" si="3"/>
        <v>5.7634924753502854E-2</v>
      </c>
      <c r="Q24" s="42">
        <v>24306000</v>
      </c>
      <c r="R24" s="16">
        <v>19026000</v>
      </c>
      <c r="S24" s="43">
        <f t="shared" si="4"/>
        <v>-0.21723031350283881</v>
      </c>
      <c r="T24" s="53">
        <v>8.0538380484701494E-2</v>
      </c>
      <c r="U24" s="54">
        <v>6.0881836246868069E-2</v>
      </c>
      <c r="V24" s="43">
        <f t="shared" si="5"/>
        <v>-1.9656544237833425E-2</v>
      </c>
      <c r="W24" s="42">
        <v>13800</v>
      </c>
      <c r="X24" s="44">
        <v>-3000</v>
      </c>
      <c r="Y24" s="43">
        <f t="shared" si="6"/>
        <v>-1.2173913043478262</v>
      </c>
      <c r="Z24" s="42">
        <v>24319800</v>
      </c>
      <c r="AA24" s="16">
        <v>19023000</v>
      </c>
      <c r="AB24" s="43">
        <f t="shared" si="7"/>
        <v>-0.21779784373226754</v>
      </c>
      <c r="AC24" s="53">
        <v>8.0580422374769603E-2</v>
      </c>
      <c r="AD24" s="15">
        <v>6.0872820827893401E-2</v>
      </c>
      <c r="AE24" s="46">
        <f t="shared" si="8"/>
        <v>-1.9707601546876202E-2</v>
      </c>
      <c r="AF24" s="42">
        <v>9276000</v>
      </c>
      <c r="AG24" s="16">
        <v>3305000</v>
      </c>
      <c r="AH24" s="43">
        <f t="shared" si="9"/>
        <v>-0.64370418283742992</v>
      </c>
      <c r="AI24" s="42">
        <v>9523000</v>
      </c>
      <c r="AJ24" s="44">
        <v>17141000</v>
      </c>
      <c r="AK24" s="52">
        <f t="shared" si="10"/>
        <v>0.79995799642969656</v>
      </c>
      <c r="AL24" s="42">
        <v>18799000</v>
      </c>
      <c r="AM24" s="44">
        <v>20446000</v>
      </c>
      <c r="AN24" s="43">
        <f t="shared" si="11"/>
        <v>8.7611043140592579E-2</v>
      </c>
    </row>
    <row r="25" spans="1:40" x14ac:dyDescent="0.35">
      <c r="A25" s="25" t="s">
        <v>114</v>
      </c>
      <c r="B25" s="42">
        <v>632665000</v>
      </c>
      <c r="C25" s="16">
        <f>'FY25 FR-3 Data'!L24</f>
        <v>687413000</v>
      </c>
      <c r="D25" s="52">
        <f t="shared" si="0"/>
        <v>8.653552828115986E-2</v>
      </c>
      <c r="E25" s="76">
        <v>197245000</v>
      </c>
      <c r="F25" s="16">
        <v>215974000</v>
      </c>
      <c r="G25" s="52">
        <f t="shared" si="1"/>
        <v>9.4952977261781035E-2</v>
      </c>
      <c r="H25" s="76">
        <v>7897000</v>
      </c>
      <c r="I25" s="16">
        <v>6583000</v>
      </c>
      <c r="J25" s="52">
        <f t="shared" si="12"/>
        <v>-0.16639230087374954</v>
      </c>
      <c r="K25" s="42">
        <v>205142000</v>
      </c>
      <c r="L25" s="16">
        <v>222557000</v>
      </c>
      <c r="M25" s="43">
        <f t="shared" si="2"/>
        <v>8.4892415985025005E-2</v>
      </c>
      <c r="N25" s="42">
        <v>215473000</v>
      </c>
      <c r="O25" s="16">
        <v>229335000</v>
      </c>
      <c r="P25" s="43">
        <f t="shared" si="3"/>
        <v>6.4332886254890406E-2</v>
      </c>
      <c r="Q25" s="42">
        <v>-10331000</v>
      </c>
      <c r="R25" s="16">
        <v>-6778000</v>
      </c>
      <c r="S25" s="43">
        <f t="shared" si="4"/>
        <v>-0.34391636821217697</v>
      </c>
      <c r="T25" s="53">
        <v>-5.03602382739761E-2</v>
      </c>
      <c r="U25" s="54">
        <v>-3.0455119362680121E-2</v>
      </c>
      <c r="V25" s="43">
        <f t="shared" si="5"/>
        <v>1.9905118911295979E-2</v>
      </c>
      <c r="W25" s="42">
        <v>0</v>
      </c>
      <c r="X25" s="44">
        <v>0</v>
      </c>
      <c r="Y25" s="43" t="str">
        <f t="shared" si="6"/>
        <v>NA</v>
      </c>
      <c r="Z25" s="42">
        <v>-10331000</v>
      </c>
      <c r="AA25" s="16">
        <v>-6778000</v>
      </c>
      <c r="AB25" s="43">
        <f t="shared" si="7"/>
        <v>-0.34391636821217697</v>
      </c>
      <c r="AC25" s="53">
        <v>-5.03602382739761E-2</v>
      </c>
      <c r="AD25" s="15">
        <v>-3.0455119362680121E-2</v>
      </c>
      <c r="AE25" s="46">
        <f t="shared" si="8"/>
        <v>1.9905118911295979E-2</v>
      </c>
      <c r="AF25" s="42">
        <v>9223000</v>
      </c>
      <c r="AG25" s="16">
        <v>1887000</v>
      </c>
      <c r="AH25" s="43">
        <f t="shared" si="9"/>
        <v>-0.79540279735443997</v>
      </c>
      <c r="AI25" s="42">
        <v>12567000</v>
      </c>
      <c r="AJ25" s="44">
        <v>20845000</v>
      </c>
      <c r="AK25" s="52">
        <f t="shared" si="10"/>
        <v>0.65870931805522404</v>
      </c>
      <c r="AL25" s="42">
        <v>21790000</v>
      </c>
      <c r="AM25" s="44">
        <v>22732000</v>
      </c>
      <c r="AN25" s="43">
        <f t="shared" si="11"/>
        <v>4.3230839834786601E-2</v>
      </c>
    </row>
    <row r="26" spans="1:40" x14ac:dyDescent="0.35">
      <c r="A26" s="25" t="s">
        <v>44</v>
      </c>
      <c r="B26" s="42">
        <v>282962000</v>
      </c>
      <c r="C26" s="16">
        <f>'FY25 FR-3 Data'!L25</f>
        <v>310650000</v>
      </c>
      <c r="D26" s="52">
        <f t="shared" si="0"/>
        <v>9.7850594779511024E-2</v>
      </c>
      <c r="E26" s="76">
        <v>126112000</v>
      </c>
      <c r="F26" s="16">
        <v>139008000</v>
      </c>
      <c r="G26" s="52">
        <f t="shared" si="1"/>
        <v>0.10225831007358538</v>
      </c>
      <c r="H26" s="76">
        <v>6714000</v>
      </c>
      <c r="I26" s="16">
        <v>6662000</v>
      </c>
      <c r="J26" s="52">
        <f t="shared" si="12"/>
        <v>-7.7450104259755735E-3</v>
      </c>
      <c r="K26" s="42">
        <v>132826000</v>
      </c>
      <c r="L26" s="16">
        <v>145670000</v>
      </c>
      <c r="M26" s="43">
        <f t="shared" si="2"/>
        <v>9.6697935645129712E-2</v>
      </c>
      <c r="N26" s="42">
        <v>140199000</v>
      </c>
      <c r="O26" s="16">
        <v>152159000</v>
      </c>
      <c r="P26" s="43">
        <f t="shared" si="3"/>
        <v>8.5307313176270869E-2</v>
      </c>
      <c r="Q26" s="42">
        <v>-7373000</v>
      </c>
      <c r="R26" s="16">
        <v>-6489000</v>
      </c>
      <c r="S26" s="43">
        <f t="shared" si="4"/>
        <v>-0.11989692119896921</v>
      </c>
      <c r="T26" s="53">
        <v>-5.5508710644000397E-2</v>
      </c>
      <c r="U26" s="54">
        <v>-4.4545891398366171E-2</v>
      </c>
      <c r="V26" s="43">
        <f t="shared" si="5"/>
        <v>1.0962819245634227E-2</v>
      </c>
      <c r="W26" s="42">
        <v>8000</v>
      </c>
      <c r="X26" s="44">
        <v>4000</v>
      </c>
      <c r="Y26" s="43">
        <f t="shared" si="6"/>
        <v>-0.5</v>
      </c>
      <c r="Z26" s="42">
        <v>-7365000</v>
      </c>
      <c r="AA26" s="16">
        <v>-6485000</v>
      </c>
      <c r="AB26" s="43">
        <f t="shared" si="7"/>
        <v>-0.11948404616429056</v>
      </c>
      <c r="AC26" s="53">
        <v>-5.5445142057003502E-2</v>
      </c>
      <c r="AD26" s="15">
        <v>-4.4517209659925588E-2</v>
      </c>
      <c r="AE26" s="46">
        <f t="shared" si="8"/>
        <v>1.0927932397077914E-2</v>
      </c>
      <c r="AF26" s="42">
        <v>3718000</v>
      </c>
      <c r="AG26" s="16">
        <v>1332000</v>
      </c>
      <c r="AH26" s="43">
        <f t="shared" si="9"/>
        <v>-0.64174287251210327</v>
      </c>
      <c r="AI26" s="42">
        <v>8615000</v>
      </c>
      <c r="AJ26" s="44">
        <v>12456000</v>
      </c>
      <c r="AK26" s="52">
        <f t="shared" si="10"/>
        <v>0.44585026117237375</v>
      </c>
      <c r="AL26" s="42">
        <v>12333000</v>
      </c>
      <c r="AM26" s="44">
        <v>13788000</v>
      </c>
      <c r="AN26" s="43">
        <f t="shared" si="11"/>
        <v>0.11797616151787886</v>
      </c>
    </row>
    <row r="27" spans="1:40" x14ac:dyDescent="0.35">
      <c r="A27" s="25" t="s">
        <v>45</v>
      </c>
      <c r="B27" s="42">
        <v>57582108</v>
      </c>
      <c r="C27" s="16">
        <f>'FY25 FR-3 Data'!L26</f>
        <v>71845912.010000005</v>
      </c>
      <c r="D27" s="52">
        <f t="shared" si="0"/>
        <v>0.24771243195889955</v>
      </c>
      <c r="E27" s="76">
        <v>31545136</v>
      </c>
      <c r="F27" s="16">
        <v>37154648.640000001</v>
      </c>
      <c r="G27" s="52">
        <f t="shared" si="1"/>
        <v>0.17782496293564881</v>
      </c>
      <c r="H27" s="76">
        <v>5133325</v>
      </c>
      <c r="I27" s="16">
        <v>6165047</v>
      </c>
      <c r="J27" s="52">
        <f t="shared" si="12"/>
        <v>0.20098513146936928</v>
      </c>
      <c r="K27" s="42">
        <v>36678461</v>
      </c>
      <c r="L27" s="16">
        <v>43319695.640000001</v>
      </c>
      <c r="M27" s="43">
        <f t="shared" si="2"/>
        <v>0.18106633863400104</v>
      </c>
      <c r="N27" s="42">
        <v>39465149</v>
      </c>
      <c r="O27" s="16">
        <v>44078736</v>
      </c>
      <c r="P27" s="43">
        <f t="shared" si="3"/>
        <v>0.11690281468340585</v>
      </c>
      <c r="Q27" s="42">
        <v>-2786688</v>
      </c>
      <c r="R27" s="16">
        <v>-759040.35999999195</v>
      </c>
      <c r="S27" s="43">
        <f t="shared" si="4"/>
        <v>-0.72761918090579503</v>
      </c>
      <c r="T27" s="53">
        <v>-7.5976143055729597E-2</v>
      </c>
      <c r="U27" s="54">
        <v>-1.7521830400376099E-2</v>
      </c>
      <c r="V27" s="43">
        <f t="shared" si="5"/>
        <v>5.8454312655353502E-2</v>
      </c>
      <c r="W27" s="42">
        <v>5703015</v>
      </c>
      <c r="X27" s="44">
        <v>3036955</v>
      </c>
      <c r="Y27" s="43">
        <f t="shared" si="6"/>
        <v>-0.46748255089632412</v>
      </c>
      <c r="Z27" s="42">
        <v>2916327</v>
      </c>
      <c r="AA27" s="16">
        <v>2277914.6400000099</v>
      </c>
      <c r="AB27" s="43">
        <f t="shared" si="7"/>
        <v>-0.21890973131613503</v>
      </c>
      <c r="AC27" s="53">
        <v>6.8811359944141601E-2</v>
      </c>
      <c r="AD27" s="15">
        <v>4.9138896114173797E-2</v>
      </c>
      <c r="AE27" s="46">
        <f t="shared" si="8"/>
        <v>-1.9672463829967804E-2</v>
      </c>
      <c r="AF27" s="42">
        <v>221914</v>
      </c>
      <c r="AG27" s="16">
        <v>629668.5</v>
      </c>
      <c r="AH27" s="43">
        <f t="shared" si="9"/>
        <v>1.8374437845291418</v>
      </c>
      <c r="AI27" s="42">
        <v>603927</v>
      </c>
      <c r="AJ27" s="44">
        <v>458327.03</v>
      </c>
      <c r="AK27" s="52">
        <f t="shared" si="10"/>
        <v>-0.24108869118287471</v>
      </c>
      <c r="AL27" s="42">
        <v>825841</v>
      </c>
      <c r="AM27" s="44">
        <v>1087995.53</v>
      </c>
      <c r="AN27" s="43">
        <f t="shared" si="11"/>
        <v>0.31743947079401486</v>
      </c>
    </row>
    <row r="28" spans="1:40" x14ac:dyDescent="0.35">
      <c r="A28" s="25" t="s">
        <v>46</v>
      </c>
      <c r="B28" s="42">
        <v>1204373880</v>
      </c>
      <c r="C28" s="16">
        <f>'FY25 FR-3 Data'!L27</f>
        <v>1235563079</v>
      </c>
      <c r="D28" s="52">
        <f t="shared" si="0"/>
        <v>2.5896608617915227E-2</v>
      </c>
      <c r="E28" s="76">
        <v>247882788</v>
      </c>
      <c r="F28" s="16">
        <v>238602463</v>
      </c>
      <c r="G28" s="52">
        <f t="shared" si="1"/>
        <v>-3.7438359778332007E-2</v>
      </c>
      <c r="H28" s="76">
        <v>16328842</v>
      </c>
      <c r="I28" s="16">
        <v>22652082</v>
      </c>
      <c r="J28" s="52">
        <f t="shared" si="12"/>
        <v>0.3872436269516234</v>
      </c>
      <c r="K28" s="42">
        <v>264211630</v>
      </c>
      <c r="L28" s="16">
        <v>261254545</v>
      </c>
      <c r="M28" s="43">
        <f t="shared" si="2"/>
        <v>-1.1192107629781475E-2</v>
      </c>
      <c r="N28" s="42">
        <v>255915081</v>
      </c>
      <c r="O28" s="16">
        <v>270895490</v>
      </c>
      <c r="P28" s="43">
        <f t="shared" si="3"/>
        <v>5.8536640128683939E-2</v>
      </c>
      <c r="Q28" s="42">
        <v>8296548.9999998799</v>
      </c>
      <c r="R28" s="16">
        <v>-9640945</v>
      </c>
      <c r="S28" s="43">
        <f t="shared" si="4"/>
        <v>-2.1620427963482336</v>
      </c>
      <c r="T28" s="53">
        <v>3.1401149903961E-2</v>
      </c>
      <c r="U28" s="54">
        <v>-3.6902496758477399E-2</v>
      </c>
      <c r="V28" s="43">
        <f t="shared" si="5"/>
        <v>-6.8303646662438405E-2</v>
      </c>
      <c r="W28" s="42">
        <v>-31159</v>
      </c>
      <c r="X28" s="44">
        <v>-67409</v>
      </c>
      <c r="Y28" s="43">
        <f t="shared" si="6"/>
        <v>1.1633877852305914</v>
      </c>
      <c r="Z28" s="42">
        <v>8265389.9999998799</v>
      </c>
      <c r="AA28" s="16">
        <v>-9708354</v>
      </c>
      <c r="AB28" s="43">
        <f t="shared" si="7"/>
        <v>-2.1745790579755031</v>
      </c>
      <c r="AC28" s="53">
        <v>3.12869076533666E-2</v>
      </c>
      <c r="AD28" s="15">
        <v>-3.7170107795814297E-2</v>
      </c>
      <c r="AE28" s="46">
        <f t="shared" si="8"/>
        <v>-6.8457015449180897E-2</v>
      </c>
      <c r="AF28" s="42">
        <v>8367737</v>
      </c>
      <c r="AG28" s="16">
        <v>11307081</v>
      </c>
      <c r="AH28" s="43">
        <f t="shared" si="9"/>
        <v>0.35127107842897071</v>
      </c>
      <c r="AI28" s="42">
        <v>6477584.5999999996</v>
      </c>
      <c r="AJ28" s="44">
        <v>6070716</v>
      </c>
      <c r="AK28" s="52">
        <f t="shared" si="10"/>
        <v>-6.2811777093578935E-2</v>
      </c>
      <c r="AL28" s="42">
        <v>14845321.6</v>
      </c>
      <c r="AM28" s="44">
        <v>17377797</v>
      </c>
      <c r="AN28" s="43">
        <f t="shared" si="11"/>
        <v>0.17059080754437819</v>
      </c>
    </row>
    <row r="29" spans="1:40" x14ac:dyDescent="0.35">
      <c r="A29" s="25" t="s">
        <v>47</v>
      </c>
      <c r="B29" s="42">
        <v>1008552434.64</v>
      </c>
      <c r="C29" s="16">
        <f>'FY25 FR-3 Data'!L28</f>
        <v>1126424035.27</v>
      </c>
      <c r="D29" s="52">
        <f t="shared" si="0"/>
        <v>0.11687205997581468</v>
      </c>
      <c r="E29" s="76">
        <v>317696292.63999999</v>
      </c>
      <c r="F29" s="16">
        <v>343830611.70999998</v>
      </c>
      <c r="G29" s="52">
        <f t="shared" si="1"/>
        <v>8.2261957962519561E-2</v>
      </c>
      <c r="H29" s="76">
        <v>50044797</v>
      </c>
      <c r="I29" s="16">
        <v>43226255.210000001</v>
      </c>
      <c r="J29" s="52">
        <f t="shared" si="12"/>
        <v>-0.13624876508141295</v>
      </c>
      <c r="K29" s="42">
        <v>367741089.63999999</v>
      </c>
      <c r="L29" s="16">
        <v>387056866.92000002</v>
      </c>
      <c r="M29" s="43">
        <f t="shared" si="2"/>
        <v>5.2525480084124415E-2</v>
      </c>
      <c r="N29" s="42">
        <v>347098512.94</v>
      </c>
      <c r="O29" s="16">
        <v>382957955.07999998</v>
      </c>
      <c r="P29" s="43">
        <f t="shared" si="3"/>
        <v>0.10331200164547724</v>
      </c>
      <c r="Q29" s="42">
        <v>20642576.699999999</v>
      </c>
      <c r="R29" s="16">
        <v>4098911.8400000301</v>
      </c>
      <c r="S29" s="43">
        <f t="shared" si="4"/>
        <v>-0.80143409906767937</v>
      </c>
      <c r="T29" s="53">
        <v>5.6133451717913903E-2</v>
      </c>
      <c r="U29" s="54">
        <v>1.0589947344474399E-2</v>
      </c>
      <c r="V29" s="43">
        <f t="shared" si="5"/>
        <v>-4.55435043734395E-2</v>
      </c>
      <c r="W29" s="42">
        <v>30138490</v>
      </c>
      <c r="X29" s="44">
        <v>28821484.59</v>
      </c>
      <c r="Y29" s="43">
        <f t="shared" si="6"/>
        <v>-4.3698453704880375E-2</v>
      </c>
      <c r="Z29" s="42">
        <v>50781066.700000003</v>
      </c>
      <c r="AA29" s="16">
        <v>32920396.43</v>
      </c>
      <c r="AB29" s="43">
        <f t="shared" si="7"/>
        <v>-0.35171908411289837</v>
      </c>
      <c r="AC29" s="53">
        <v>0.127629235825439</v>
      </c>
      <c r="AD29" s="15">
        <v>7.9158716269963E-2</v>
      </c>
      <c r="AE29" s="46">
        <f t="shared" si="8"/>
        <v>-4.8470519555476002E-2</v>
      </c>
      <c r="AF29" s="42">
        <v>9000859</v>
      </c>
      <c r="AG29" s="16">
        <v>1426409.75</v>
      </c>
      <c r="AH29" s="43">
        <f t="shared" si="9"/>
        <v>-0.84152515332147748</v>
      </c>
      <c r="AI29" s="42">
        <v>5314901</v>
      </c>
      <c r="AJ29" s="44">
        <v>23704316.559999999</v>
      </c>
      <c r="AK29" s="52">
        <f t="shared" si="10"/>
        <v>3.4599733014782399</v>
      </c>
      <c r="AL29" s="42">
        <v>14315760</v>
      </c>
      <c r="AM29" s="44">
        <v>25130726.309999999</v>
      </c>
      <c r="AN29" s="43">
        <f t="shared" si="11"/>
        <v>0.75545876083421337</v>
      </c>
    </row>
    <row r="30" spans="1:40" x14ac:dyDescent="0.35">
      <c r="A30" s="25" t="s">
        <v>48</v>
      </c>
      <c r="B30" s="42">
        <v>7380597273.5</v>
      </c>
      <c r="C30" s="16">
        <f>'FY25 FR-3 Data'!L29</f>
        <v>8992630694.6800003</v>
      </c>
      <c r="D30" s="52">
        <f t="shared" si="0"/>
        <v>0.21841503626921885</v>
      </c>
      <c r="E30" s="76">
        <v>2862927193.0599999</v>
      </c>
      <c r="F30" s="16">
        <v>3174340410.5100002</v>
      </c>
      <c r="G30" s="52">
        <f t="shared" si="1"/>
        <v>0.10877441040236535</v>
      </c>
      <c r="H30" s="76">
        <v>306031011.69</v>
      </c>
      <c r="I30" s="16">
        <v>339457554.32999998</v>
      </c>
      <c r="J30" s="52">
        <f t="shared" si="12"/>
        <v>0.10922599789938951</v>
      </c>
      <c r="K30" s="42">
        <v>3168958204.75</v>
      </c>
      <c r="L30" s="16">
        <v>3513797964.8400002</v>
      </c>
      <c r="M30" s="43">
        <f t="shared" si="2"/>
        <v>0.1088180208792639</v>
      </c>
      <c r="N30" s="42">
        <v>3067403336.8400002</v>
      </c>
      <c r="O30" s="16">
        <v>3708371978.3299999</v>
      </c>
      <c r="P30" s="43">
        <f t="shared" si="3"/>
        <v>0.20896131714791621</v>
      </c>
      <c r="Q30" s="42">
        <v>101554867.91</v>
      </c>
      <c r="R30" s="16">
        <v>-194574013.49000001</v>
      </c>
      <c r="S30" s="43">
        <f t="shared" si="4"/>
        <v>-2.9159496486415151</v>
      </c>
      <c r="T30" s="53">
        <v>3.20467678487453E-2</v>
      </c>
      <c r="U30" s="54">
        <v>-5.5374274627329002E-2</v>
      </c>
      <c r="V30" s="43">
        <f t="shared" si="5"/>
        <v>-8.7421042476074295E-2</v>
      </c>
      <c r="W30" s="42">
        <v>263532465.19999999</v>
      </c>
      <c r="X30" s="44">
        <v>140500798.49000001</v>
      </c>
      <c r="Y30" s="43">
        <f t="shared" si="6"/>
        <v>-0.46685582596675068</v>
      </c>
      <c r="Z30" s="42">
        <v>365087333.11000001</v>
      </c>
      <c r="AA30" s="16">
        <v>-54073214.999999799</v>
      </c>
      <c r="AB30" s="43">
        <f t="shared" si="7"/>
        <v>-1.1481103563341313</v>
      </c>
      <c r="AC30" s="53">
        <v>0.106362221551302</v>
      </c>
      <c r="AD30" s="15">
        <v>-1.4797152204032001E-2</v>
      </c>
      <c r="AE30" s="46">
        <f t="shared" si="8"/>
        <v>-0.121159373755334</v>
      </c>
      <c r="AF30" s="42">
        <v>14020275.85</v>
      </c>
      <c r="AG30" s="16">
        <v>11510660.390000001</v>
      </c>
      <c r="AH30" s="43">
        <f t="shared" si="9"/>
        <v>-0.17899900735547933</v>
      </c>
      <c r="AI30" s="42">
        <v>27634675.170000002</v>
      </c>
      <c r="AJ30" s="44">
        <v>84764029.109999999</v>
      </c>
      <c r="AK30" s="52">
        <f t="shared" si="10"/>
        <v>2.0673068740109239</v>
      </c>
      <c r="AL30" s="42">
        <v>41654951.020000003</v>
      </c>
      <c r="AM30" s="44">
        <v>96274689.5</v>
      </c>
      <c r="AN30" s="43">
        <f t="shared" si="11"/>
        <v>1.3112424127872613</v>
      </c>
    </row>
    <row r="31" spans="1:40" x14ac:dyDescent="0.35">
      <c r="A31" s="25" t="s">
        <v>112</v>
      </c>
      <c r="B31" s="42">
        <v>91523115.739999995</v>
      </c>
      <c r="C31" s="16">
        <f>'FY25 FR-3 Data'!L30</f>
        <v>103000857.01000001</v>
      </c>
      <c r="D31" s="52">
        <f t="shared" si="0"/>
        <v>0.12540811331867374</v>
      </c>
      <c r="E31" s="76">
        <v>53177950.740000002</v>
      </c>
      <c r="F31" s="16">
        <v>55003067.82</v>
      </c>
      <c r="G31" s="52">
        <f t="shared" si="1"/>
        <v>3.4320936677749048E-2</v>
      </c>
      <c r="H31" s="76">
        <v>2229562.1678818702</v>
      </c>
      <c r="I31" s="16">
        <v>1871841.2598579801</v>
      </c>
      <c r="J31" s="52">
        <f t="shared" si="12"/>
        <v>-0.16044446446798669</v>
      </c>
      <c r="K31" s="42">
        <v>55407512.907881901</v>
      </c>
      <c r="L31" s="16">
        <v>56874909.079857998</v>
      </c>
      <c r="M31" s="43">
        <f t="shared" si="2"/>
        <v>2.6483704013492274E-2</v>
      </c>
      <c r="N31" s="42">
        <v>53430193.414846703</v>
      </c>
      <c r="O31" s="16">
        <v>58263022</v>
      </c>
      <c r="P31" s="43">
        <f t="shared" si="3"/>
        <v>9.0451265029678776E-2</v>
      </c>
      <c r="Q31" s="42">
        <v>1977319.49303512</v>
      </c>
      <c r="R31" s="16">
        <v>-1388112.9201420001</v>
      </c>
      <c r="S31" s="43">
        <f t="shared" si="4"/>
        <v>-1.7020175166590266</v>
      </c>
      <c r="T31" s="53">
        <v>3.5686848033091301E-2</v>
      </c>
      <c r="U31" s="54">
        <v>-2.4406420029488798E-2</v>
      </c>
      <c r="V31" s="43">
        <f t="shared" si="5"/>
        <v>-6.0093268062580099E-2</v>
      </c>
      <c r="W31" s="42">
        <v>-60861.87</v>
      </c>
      <c r="X31" s="44">
        <v>-82766</v>
      </c>
      <c r="Y31" s="43">
        <f t="shared" si="6"/>
        <v>0.35989906323943049</v>
      </c>
      <c r="Z31" s="42">
        <v>1916457.6230351201</v>
      </c>
      <c r="AA31" s="16">
        <v>-1470878.9201420001</v>
      </c>
      <c r="AB31" s="43">
        <f t="shared" si="7"/>
        <v>-1.7674987969796845</v>
      </c>
      <c r="AC31" s="53">
        <v>3.4626442379023202E-2</v>
      </c>
      <c r="AD31" s="15">
        <v>-2.5899338189681199E-2</v>
      </c>
      <c r="AE31" s="46">
        <f t="shared" si="8"/>
        <v>-6.0525780568704404E-2</v>
      </c>
      <c r="AF31" s="42">
        <v>113344</v>
      </c>
      <c r="AG31" s="16">
        <v>550702.02</v>
      </c>
      <c r="AH31" s="43">
        <f t="shared" si="9"/>
        <v>3.8586781832298138</v>
      </c>
      <c r="AI31" s="42">
        <v>2709366</v>
      </c>
      <c r="AJ31" s="44">
        <v>4146931.54</v>
      </c>
      <c r="AK31" s="52">
        <f t="shared" si="10"/>
        <v>0.53059111984132079</v>
      </c>
      <c r="AL31" s="42">
        <v>2822710</v>
      </c>
      <c r="AM31" s="44">
        <v>4697633.5599999996</v>
      </c>
      <c r="AN31" s="43">
        <f t="shared" si="11"/>
        <v>0.66422819205656958</v>
      </c>
    </row>
    <row r="32" spans="1:40" x14ac:dyDescent="0.35">
      <c r="A32" s="25" t="s">
        <v>49</v>
      </c>
      <c r="B32" s="42">
        <v>186463588.40000001</v>
      </c>
      <c r="C32" s="16">
        <f>'FY25 FR-3 Data'!L31</f>
        <v>202623744.96000001</v>
      </c>
      <c r="D32" s="52">
        <f t="shared" si="0"/>
        <v>8.6666553500694091E-2</v>
      </c>
      <c r="E32" s="76">
        <v>109268902.40000001</v>
      </c>
      <c r="F32" s="16">
        <v>110054462.2</v>
      </c>
      <c r="G32" s="52">
        <f t="shared" si="1"/>
        <v>7.1892348394267114E-3</v>
      </c>
      <c r="H32" s="76">
        <v>4967992.4800000004</v>
      </c>
      <c r="I32" s="16">
        <v>3768649.86951491</v>
      </c>
      <c r="J32" s="52">
        <f t="shared" si="12"/>
        <v>-0.24141393436350175</v>
      </c>
      <c r="K32" s="42">
        <v>114236894.88</v>
      </c>
      <c r="L32" s="16">
        <v>113823112.069515</v>
      </c>
      <c r="M32" s="43">
        <f t="shared" si="2"/>
        <v>-3.6221468634949168E-3</v>
      </c>
      <c r="N32" s="42">
        <v>124323028.34999999</v>
      </c>
      <c r="O32" s="16">
        <v>133953359.62991799</v>
      </c>
      <c r="P32" s="43">
        <f t="shared" si="3"/>
        <v>7.7462167771575205E-2</v>
      </c>
      <c r="Q32" s="42">
        <v>-10086133.470000001</v>
      </c>
      <c r="R32" s="16">
        <v>-20130247.560402699</v>
      </c>
      <c r="S32" s="43">
        <f t="shared" si="4"/>
        <v>0.99583394571147765</v>
      </c>
      <c r="T32" s="53">
        <v>-8.8291383275035301E-2</v>
      </c>
      <c r="U32" s="54">
        <v>-0.17685553658125799</v>
      </c>
      <c r="V32" s="43">
        <f t="shared" si="5"/>
        <v>-8.8564153306222693E-2</v>
      </c>
      <c r="W32" s="42">
        <v>28886.01</v>
      </c>
      <c r="X32" s="44">
        <v>-245208.13</v>
      </c>
      <c r="Y32" s="43">
        <f t="shared" si="6"/>
        <v>-9.4888196742990818</v>
      </c>
      <c r="Z32" s="42">
        <v>-10057247.460000001</v>
      </c>
      <c r="AA32" s="16">
        <v>-20375455.690402701</v>
      </c>
      <c r="AB32" s="43">
        <f t="shared" si="7"/>
        <v>1.0259475339988005</v>
      </c>
      <c r="AC32" s="53">
        <v>-8.8016266826914602E-2</v>
      </c>
      <c r="AD32" s="15">
        <v>-0.17939629966453299</v>
      </c>
      <c r="AE32" s="46">
        <f t="shared" si="8"/>
        <v>-9.1380032837618391E-2</v>
      </c>
      <c r="AF32" s="42">
        <v>496347</v>
      </c>
      <c r="AG32" s="16">
        <v>420047.11</v>
      </c>
      <c r="AH32" s="43">
        <f t="shared" si="9"/>
        <v>-0.15372287935657919</v>
      </c>
      <c r="AI32" s="42">
        <v>4407852</v>
      </c>
      <c r="AJ32" s="44">
        <v>6089884.9500000002</v>
      </c>
      <c r="AK32" s="52">
        <f t="shared" si="10"/>
        <v>0.38159923472929674</v>
      </c>
      <c r="AL32" s="42">
        <v>4904199</v>
      </c>
      <c r="AM32" s="44">
        <v>6509932.0599999996</v>
      </c>
      <c r="AN32" s="43">
        <f t="shared" si="11"/>
        <v>0.32742004555687881</v>
      </c>
    </row>
    <row r="33" spans="1:40" x14ac:dyDescent="0.35">
      <c r="A33" s="25" t="s">
        <v>115</v>
      </c>
      <c r="B33" s="42">
        <v>3029438066.1599998</v>
      </c>
      <c r="C33" s="16">
        <f>'FY25 FR-3 Data'!L32</f>
        <v>3562252424.5900002</v>
      </c>
      <c r="D33" s="52">
        <f t="shared" si="0"/>
        <v>0.17587894084442382</v>
      </c>
      <c r="E33" s="76">
        <v>913514073.15999997</v>
      </c>
      <c r="F33" s="16">
        <v>996404960.54999995</v>
      </c>
      <c r="G33" s="52">
        <f t="shared" si="1"/>
        <v>9.073848977856068E-2</v>
      </c>
      <c r="H33" s="76">
        <v>23681742.997125302</v>
      </c>
      <c r="I33" s="16">
        <v>21301327.380627099</v>
      </c>
      <c r="J33" s="52">
        <f t="shared" si="12"/>
        <v>-0.10051690945160405</v>
      </c>
      <c r="K33" s="42">
        <v>937195816.15712595</v>
      </c>
      <c r="L33" s="16">
        <v>1017706287.93063</v>
      </c>
      <c r="M33" s="43">
        <f t="shared" si="2"/>
        <v>8.5905709762586047E-2</v>
      </c>
      <c r="N33" s="42">
        <v>904804275.54916799</v>
      </c>
      <c r="O33" s="16">
        <v>1016467693.2737401</v>
      </c>
      <c r="P33" s="43">
        <f t="shared" si="3"/>
        <v>0.12341168221911675</v>
      </c>
      <c r="Q33" s="42">
        <v>32391541.007958099</v>
      </c>
      <c r="R33" s="16">
        <v>1238595.05688336</v>
      </c>
      <c r="S33" s="43">
        <f t="shared" si="4"/>
        <v>-0.96176177426757625</v>
      </c>
      <c r="T33" s="53">
        <v>3.4562191219308099E-2</v>
      </c>
      <c r="U33" s="54">
        <v>1.2170456953763001E-3</v>
      </c>
      <c r="V33" s="43">
        <f t="shared" si="5"/>
        <v>-3.33451455239318E-2</v>
      </c>
      <c r="W33" s="42">
        <v>-16482955.109999999</v>
      </c>
      <c r="X33" s="44">
        <v>-1544157.12</v>
      </c>
      <c r="Y33" s="43">
        <f t="shared" si="6"/>
        <v>-0.90631794422207823</v>
      </c>
      <c r="Z33" s="42">
        <v>15908585.8979581</v>
      </c>
      <c r="AA33" s="16">
        <v>-305562.06311664102</v>
      </c>
      <c r="AB33" s="43">
        <f t="shared" si="7"/>
        <v>-1.0192073679632243</v>
      </c>
      <c r="AC33" s="53">
        <v>1.7278552924595E-2</v>
      </c>
      <c r="AD33" s="15">
        <v>-3.0070207681611198E-4</v>
      </c>
      <c r="AE33" s="46">
        <f t="shared" si="8"/>
        <v>-1.7579255001411113E-2</v>
      </c>
      <c r="AF33" s="42">
        <v>607273</v>
      </c>
      <c r="AG33" s="16">
        <v>14532421.23</v>
      </c>
      <c r="AH33" s="43">
        <f t="shared" si="9"/>
        <v>22.930623014690262</v>
      </c>
      <c r="AI33" s="42">
        <v>43534303</v>
      </c>
      <c r="AJ33" s="44">
        <v>62976371.950000003</v>
      </c>
      <c r="AK33" s="52">
        <f t="shared" si="10"/>
        <v>0.44659194268023544</v>
      </c>
      <c r="AL33" s="42">
        <v>44141576</v>
      </c>
      <c r="AM33" s="44">
        <v>77508793.180000007</v>
      </c>
      <c r="AN33" s="43">
        <f t="shared" si="11"/>
        <v>0.75591358994522551</v>
      </c>
    </row>
    <row r="34" spans="1:40" x14ac:dyDescent="0.35">
      <c r="A34" s="25" t="s">
        <v>50</v>
      </c>
      <c r="B34" s="42">
        <v>14961669</v>
      </c>
      <c r="C34" s="16">
        <f>'FY25 FR-3 Data'!L33</f>
        <v>13570873</v>
      </c>
      <c r="D34" s="52">
        <f t="shared" ref="D34:D61" si="13">(C34-B34)/B34</f>
        <v>-9.2957276357336874E-2</v>
      </c>
      <c r="E34" s="76">
        <v>14476375</v>
      </c>
      <c r="F34" s="16">
        <v>14465347</v>
      </c>
      <c r="G34" s="52">
        <f t="shared" ref="G34:G62" si="14">(F34-E34)/E34</f>
        <v>-7.6179292122509953E-4</v>
      </c>
      <c r="H34" s="76">
        <v>256878</v>
      </c>
      <c r="I34" s="16">
        <v>4282616</v>
      </c>
      <c r="J34" s="52">
        <f t="shared" si="12"/>
        <v>15.671789721190605</v>
      </c>
      <c r="K34" s="42">
        <v>14733253</v>
      </c>
      <c r="L34" s="16">
        <v>18747963</v>
      </c>
      <c r="M34" s="43">
        <f t="shared" ref="M34:M62" si="15">(L34-K34)/K34</f>
        <v>0.27249311472490156</v>
      </c>
      <c r="N34" s="42">
        <v>21271206</v>
      </c>
      <c r="O34" s="16">
        <v>22107651</v>
      </c>
      <c r="P34" s="43">
        <f t="shared" ref="P34:P62" si="16">(O34-N34)/N34</f>
        <v>3.9322876192351294E-2</v>
      </c>
      <c r="Q34" s="42">
        <v>-6537953</v>
      </c>
      <c r="R34" s="16">
        <v>-3359688</v>
      </c>
      <c r="S34" s="43">
        <f t="shared" ref="S34:S61" si="17">(R34-Q34)/Q34</f>
        <v>-0.48612539735296356</v>
      </c>
      <c r="T34" s="53">
        <v>-0.44375488563184201</v>
      </c>
      <c r="U34" s="54">
        <v>-0.17920282859529901</v>
      </c>
      <c r="V34" s="43">
        <f t="shared" ref="V34:V61" si="18">U34-T34</f>
        <v>0.264552057036543</v>
      </c>
      <c r="W34" s="42">
        <v>5269698</v>
      </c>
      <c r="X34" s="44">
        <v>1784211</v>
      </c>
      <c r="Y34" s="43">
        <f t="shared" si="6"/>
        <v>-0.66142063548992747</v>
      </c>
      <c r="Z34" s="42">
        <v>-1268255</v>
      </c>
      <c r="AA34" s="16">
        <v>-1575477</v>
      </c>
      <c r="AB34" s="43">
        <f t="shared" ref="AB34:AB61" si="19">(AA34-Z34)/Z34</f>
        <v>0.24223992809017114</v>
      </c>
      <c r="AC34" s="53">
        <v>-6.3403394829093004E-2</v>
      </c>
      <c r="AD34" s="15">
        <v>-7.6732108348585001E-2</v>
      </c>
      <c r="AE34" s="46">
        <f t="shared" ref="AE34:AE61" si="20">AD34-AC34</f>
        <v>-1.3328713519491997E-2</v>
      </c>
      <c r="AF34" s="42">
        <v>418056</v>
      </c>
      <c r="AG34" s="16">
        <v>212555</v>
      </c>
      <c r="AH34" s="43">
        <f t="shared" ref="AH34:AH61" si="21">IF(AF34=0,"NA",(AG34-AF34)/AF34)</f>
        <v>-0.49156333122835216</v>
      </c>
      <c r="AI34" s="42">
        <v>341800</v>
      </c>
      <c r="AJ34" s="44">
        <v>428499</v>
      </c>
      <c r="AK34" s="52">
        <f t="shared" ref="AK34:AK61" si="22">(AJ34-AI34)/AI34</f>
        <v>0.25365418373317727</v>
      </c>
      <c r="AL34" s="42">
        <v>759856</v>
      </c>
      <c r="AM34" s="44">
        <v>641054</v>
      </c>
      <c r="AN34" s="43">
        <f t="shared" ref="AN34:AN61" si="23">(AM34-AL34)/AL34</f>
        <v>-0.1563480448927165</v>
      </c>
    </row>
    <row r="35" spans="1:40" x14ac:dyDescent="0.35">
      <c r="A35" s="25" t="s">
        <v>51</v>
      </c>
      <c r="B35" s="42">
        <v>258427750.53</v>
      </c>
      <c r="C35" s="16">
        <f>'FY25 FR-3 Data'!L34</f>
        <v>270100309.06</v>
      </c>
      <c r="D35" s="52">
        <f t="shared" si="13"/>
        <v>4.5167589417394918E-2</v>
      </c>
      <c r="E35" s="76">
        <v>135658240.61000001</v>
      </c>
      <c r="F35" s="16">
        <v>143392475.49000001</v>
      </c>
      <c r="G35" s="52">
        <f t="shared" si="14"/>
        <v>5.7012643280808316E-2</v>
      </c>
      <c r="H35" s="76">
        <v>2414190.37</v>
      </c>
      <c r="I35" s="16">
        <v>2286053.54</v>
      </c>
      <c r="J35" s="52">
        <f t="shared" si="12"/>
        <v>-5.3076522710178847E-2</v>
      </c>
      <c r="K35" s="42">
        <v>138072430.97999999</v>
      </c>
      <c r="L35" s="16">
        <v>145678529.03</v>
      </c>
      <c r="M35" s="43">
        <f t="shared" si="15"/>
        <v>5.5087739065749972E-2</v>
      </c>
      <c r="N35" s="42">
        <v>123317367</v>
      </c>
      <c r="O35" s="16">
        <v>134897669.49000001</v>
      </c>
      <c r="P35" s="43">
        <f t="shared" si="16"/>
        <v>9.3906501344616033E-2</v>
      </c>
      <c r="Q35" s="42">
        <v>14755063.98</v>
      </c>
      <c r="R35" s="16">
        <v>10780859.539999999</v>
      </c>
      <c r="S35" s="43">
        <f t="shared" si="17"/>
        <v>-0.2693451174042284</v>
      </c>
      <c r="T35" s="53">
        <v>0.10686466425826401</v>
      </c>
      <c r="U35" s="54">
        <v>7.4004450839696895E-2</v>
      </c>
      <c r="V35" s="43">
        <f t="shared" si="18"/>
        <v>-3.2860213418567111E-2</v>
      </c>
      <c r="W35" s="42">
        <v>210582.59</v>
      </c>
      <c r="X35" s="44">
        <v>669554.71</v>
      </c>
      <c r="Y35" s="43">
        <f t="shared" si="6"/>
        <v>2.1795349748523845</v>
      </c>
      <c r="Z35" s="42">
        <v>14965646.57</v>
      </c>
      <c r="AA35" s="16">
        <v>11450414.25</v>
      </c>
      <c r="AB35" s="43">
        <f t="shared" si="19"/>
        <v>-0.23488676573764633</v>
      </c>
      <c r="AC35" s="53">
        <v>0.108224764442411</v>
      </c>
      <c r="AD35" s="15">
        <v>7.8240957840914699E-2</v>
      </c>
      <c r="AE35" s="46">
        <f t="shared" si="20"/>
        <v>-2.9983806601496299E-2</v>
      </c>
      <c r="AF35" s="42">
        <v>15451.57</v>
      </c>
      <c r="AG35" s="16">
        <v>-671.18</v>
      </c>
      <c r="AH35" s="43">
        <f t="shared" si="21"/>
        <v>-1.0434376571442254</v>
      </c>
      <c r="AI35" s="42">
        <v>8249091.6100000003</v>
      </c>
      <c r="AJ35" s="44">
        <v>8577226.0299999993</v>
      </c>
      <c r="AK35" s="52">
        <f t="shared" si="22"/>
        <v>3.9778248989527101E-2</v>
      </c>
      <c r="AL35" s="42">
        <v>8264543.1799999997</v>
      </c>
      <c r="AM35" s="44">
        <v>8576554.8499999996</v>
      </c>
      <c r="AN35" s="43">
        <f t="shared" si="23"/>
        <v>3.7753044929943719E-2</v>
      </c>
    </row>
    <row r="36" spans="1:40" x14ac:dyDescent="0.35">
      <c r="A36" s="25" t="s">
        <v>52</v>
      </c>
      <c r="B36" s="42">
        <v>874291699.99000001</v>
      </c>
      <c r="C36" s="16">
        <f>'FY25 FR-3 Data'!L35</f>
        <v>890098254.41999996</v>
      </c>
      <c r="D36" s="52">
        <f t="shared" si="13"/>
        <v>1.8079268544103463E-2</v>
      </c>
      <c r="E36" s="76">
        <v>283478329.31</v>
      </c>
      <c r="F36" s="16">
        <v>270029814.49000001</v>
      </c>
      <c r="G36" s="52">
        <f t="shared" si="14"/>
        <v>-4.7441068432759324E-2</v>
      </c>
      <c r="H36" s="76">
        <v>4229106.6900000004</v>
      </c>
      <c r="I36" s="16">
        <v>2578673.86</v>
      </c>
      <c r="J36" s="52">
        <f t="shared" si="12"/>
        <v>-0.39025566176955456</v>
      </c>
      <c r="K36" s="42">
        <v>287707436</v>
      </c>
      <c r="L36" s="16">
        <v>272608488.35000002</v>
      </c>
      <c r="M36" s="43">
        <f t="shared" si="15"/>
        <v>-5.2480213441546145E-2</v>
      </c>
      <c r="N36" s="42">
        <v>322816695</v>
      </c>
      <c r="O36" s="16">
        <v>338723591.85000002</v>
      </c>
      <c r="P36" s="43">
        <f t="shared" si="16"/>
        <v>4.9275322795805293E-2</v>
      </c>
      <c r="Q36" s="42">
        <v>-35109259.000000201</v>
      </c>
      <c r="R36" s="16">
        <v>-66115103.499999799</v>
      </c>
      <c r="S36" s="43">
        <f t="shared" si="17"/>
        <v>0.88312443449744749</v>
      </c>
      <c r="T36" s="53">
        <v>-0.122031114274016</v>
      </c>
      <c r="U36" s="54">
        <v>-0.24252767733011699</v>
      </c>
      <c r="V36" s="43">
        <f t="shared" si="18"/>
        <v>-0.12049656305610099</v>
      </c>
      <c r="W36" s="42">
        <v>1206913.74</v>
      </c>
      <c r="X36" s="44">
        <v>294028.36</v>
      </c>
      <c r="Y36" s="43">
        <f t="shared" si="6"/>
        <v>-0.75637997128112899</v>
      </c>
      <c r="Z36" s="42">
        <v>-33902345.260000199</v>
      </c>
      <c r="AA36" s="16">
        <v>-65821075.139999799</v>
      </c>
      <c r="AB36" s="43">
        <f t="shared" si="19"/>
        <v>0.94149031977616682</v>
      </c>
      <c r="AC36" s="53">
        <v>-0.11734393009731001</v>
      </c>
      <c r="AD36" s="15">
        <v>-0.24118896349330701</v>
      </c>
      <c r="AE36" s="46">
        <f t="shared" si="20"/>
        <v>-0.12384503339599701</v>
      </c>
      <c r="AF36" s="42">
        <v>-58507.93</v>
      </c>
      <c r="AG36" s="16">
        <v>-74046.44</v>
      </c>
      <c r="AH36" s="43">
        <f t="shared" si="21"/>
        <v>0.26557955477146433</v>
      </c>
      <c r="AI36" s="42">
        <v>15685274.130000001</v>
      </c>
      <c r="AJ36" s="44">
        <v>18198069.280000001</v>
      </c>
      <c r="AK36" s="52">
        <f t="shared" si="22"/>
        <v>0.16020090749921756</v>
      </c>
      <c r="AL36" s="42">
        <v>15626766.199999999</v>
      </c>
      <c r="AM36" s="44">
        <v>18124022.84</v>
      </c>
      <c r="AN36" s="43">
        <f t="shared" si="23"/>
        <v>0.15980636096033746</v>
      </c>
    </row>
    <row r="37" spans="1:40" x14ac:dyDescent="0.35">
      <c r="A37" s="25" t="s">
        <v>53</v>
      </c>
      <c r="B37" s="42">
        <v>381016040.56999999</v>
      </c>
      <c r="C37" s="16">
        <f>'FY25 FR-3 Data'!L36</f>
        <v>419266900.44999999</v>
      </c>
      <c r="D37" s="52">
        <f t="shared" si="13"/>
        <v>0.10039173107456764</v>
      </c>
      <c r="E37" s="76">
        <v>160613167.63</v>
      </c>
      <c r="F37" s="16">
        <v>154773294.18000001</v>
      </c>
      <c r="G37" s="52">
        <f t="shared" si="14"/>
        <v>-3.6359867227406528E-2</v>
      </c>
      <c r="H37" s="76">
        <v>1687719.8</v>
      </c>
      <c r="I37" s="16">
        <v>1710754.98</v>
      </c>
      <c r="J37" s="52">
        <f t="shared" si="12"/>
        <v>1.3648699268681883E-2</v>
      </c>
      <c r="K37" s="42">
        <v>162300887.43000001</v>
      </c>
      <c r="L37" s="16">
        <v>156484049.16</v>
      </c>
      <c r="M37" s="43">
        <f t="shared" si="15"/>
        <v>-3.5839842665732799E-2</v>
      </c>
      <c r="N37" s="42">
        <v>172402871</v>
      </c>
      <c r="O37" s="16">
        <v>184589917.97999999</v>
      </c>
      <c r="P37" s="43">
        <f t="shared" si="16"/>
        <v>7.0689350527115002E-2</v>
      </c>
      <c r="Q37" s="42">
        <v>-10101983.57</v>
      </c>
      <c r="R37" s="16">
        <v>-28105868.82</v>
      </c>
      <c r="S37" s="43">
        <f t="shared" si="17"/>
        <v>1.7822128817815925</v>
      </c>
      <c r="T37" s="53">
        <v>-6.2242318757233898E-2</v>
      </c>
      <c r="U37" s="54">
        <v>-0.17960852221597801</v>
      </c>
      <c r="V37" s="43">
        <f t="shared" si="18"/>
        <v>-0.1173662034587441</v>
      </c>
      <c r="W37" s="42">
        <v>522450.51</v>
      </c>
      <c r="X37" s="44">
        <v>592666.92000000004</v>
      </c>
      <c r="Y37" s="43">
        <f t="shared" si="6"/>
        <v>0.13439820357338733</v>
      </c>
      <c r="Z37" s="42">
        <v>-9579533.0599999893</v>
      </c>
      <c r="AA37" s="16">
        <v>-27513201.899999999</v>
      </c>
      <c r="AB37" s="43">
        <f t="shared" si="19"/>
        <v>1.872081731716476</v>
      </c>
      <c r="AC37" s="53">
        <v>-5.8833906620499497E-2</v>
      </c>
      <c r="AD37" s="15">
        <v>-0.175157735574172</v>
      </c>
      <c r="AE37" s="46">
        <f t="shared" si="20"/>
        <v>-0.11632382895367249</v>
      </c>
      <c r="AF37" s="42">
        <v>4833.53</v>
      </c>
      <c r="AG37" s="16">
        <v>-3040.91</v>
      </c>
      <c r="AH37" s="43">
        <f t="shared" si="21"/>
        <v>-1.6291281940941713</v>
      </c>
      <c r="AI37" s="42">
        <v>11446477.699999999</v>
      </c>
      <c r="AJ37" s="44">
        <v>12657577</v>
      </c>
      <c r="AK37" s="52">
        <f t="shared" si="22"/>
        <v>0.10580541296122918</v>
      </c>
      <c r="AL37" s="42">
        <v>11451311.23</v>
      </c>
      <c r="AM37" s="44">
        <v>12654536.09</v>
      </c>
      <c r="AN37" s="43">
        <f t="shared" si="23"/>
        <v>0.10507310785928219</v>
      </c>
    </row>
    <row r="38" spans="1:40" x14ac:dyDescent="0.35">
      <c r="A38" s="25" t="s">
        <v>54</v>
      </c>
      <c r="B38" s="42">
        <v>378786043.77999997</v>
      </c>
      <c r="C38" s="16">
        <f>'FY25 FR-3 Data'!L37</f>
        <v>426727515.88999999</v>
      </c>
      <c r="D38" s="52">
        <f t="shared" si="13"/>
        <v>0.1265660995098451</v>
      </c>
      <c r="E38" s="76">
        <v>182224089.74000001</v>
      </c>
      <c r="F38" s="16">
        <v>184680902.87</v>
      </c>
      <c r="G38" s="52">
        <f t="shared" si="14"/>
        <v>1.3482372904183042E-2</v>
      </c>
      <c r="H38" s="76">
        <v>1052765.52</v>
      </c>
      <c r="I38" s="16">
        <v>751269.19</v>
      </c>
      <c r="J38" s="52">
        <f t="shared" si="12"/>
        <v>-0.28638507271780717</v>
      </c>
      <c r="K38" s="42">
        <v>183276855.25999999</v>
      </c>
      <c r="L38" s="16">
        <v>185432172.06</v>
      </c>
      <c r="M38" s="43">
        <f t="shared" si="15"/>
        <v>1.1759896234265035E-2</v>
      </c>
      <c r="N38" s="42">
        <v>150755231</v>
      </c>
      <c r="O38" s="16">
        <v>164312551.61000001</v>
      </c>
      <c r="P38" s="43">
        <f t="shared" si="16"/>
        <v>8.9929354491188523E-2</v>
      </c>
      <c r="Q38" s="42">
        <v>32521624.260000002</v>
      </c>
      <c r="R38" s="16">
        <v>21119620.449999999</v>
      </c>
      <c r="S38" s="43">
        <f t="shared" si="17"/>
        <v>-0.35059761218703661</v>
      </c>
      <c r="T38" s="53">
        <v>0.177445341987477</v>
      </c>
      <c r="U38" s="54">
        <v>0.11389404662296899</v>
      </c>
      <c r="V38" s="43">
        <f t="shared" si="18"/>
        <v>-6.3551295364508001E-2</v>
      </c>
      <c r="W38" s="42">
        <v>136666.60999999999</v>
      </c>
      <c r="X38" s="44">
        <v>-46395.839999999997</v>
      </c>
      <c r="Y38" s="43">
        <f t="shared" si="6"/>
        <v>-1.3394818968583475</v>
      </c>
      <c r="Z38" s="42">
        <v>32658290.870000001</v>
      </c>
      <c r="AA38" s="16">
        <v>21073224.609999999</v>
      </c>
      <c r="AB38" s="43">
        <f t="shared" si="19"/>
        <v>-0.35473584046745316</v>
      </c>
      <c r="AC38" s="53">
        <v>0.178058250760528</v>
      </c>
      <c r="AD38" s="15">
        <v>0.113672284032148</v>
      </c>
      <c r="AE38" s="46">
        <f t="shared" si="20"/>
        <v>-6.4385966728379998E-2</v>
      </c>
      <c r="AF38" s="42">
        <v>10382.35</v>
      </c>
      <c r="AG38" s="16">
        <v>4721.8599999999997</v>
      </c>
      <c r="AH38" s="43">
        <f t="shared" si="21"/>
        <v>-0.54520315728134772</v>
      </c>
      <c r="AI38" s="42">
        <v>13672918.220000001</v>
      </c>
      <c r="AJ38" s="44">
        <v>15343780.1</v>
      </c>
      <c r="AK38" s="52">
        <f t="shared" si="22"/>
        <v>0.12220228725978578</v>
      </c>
      <c r="AL38" s="42">
        <v>13683300.57</v>
      </c>
      <c r="AM38" s="44">
        <v>15348501.960000001</v>
      </c>
      <c r="AN38" s="43">
        <f t="shared" si="23"/>
        <v>0.12169588627256184</v>
      </c>
    </row>
    <row r="39" spans="1:40" x14ac:dyDescent="0.35">
      <c r="A39" s="12" t="s">
        <v>55</v>
      </c>
      <c r="B39" s="42">
        <v>2444455892</v>
      </c>
      <c r="C39" s="16">
        <f>'FY25 FR-3 Data'!L38</f>
        <v>2970864742.3200002</v>
      </c>
      <c r="D39" s="52">
        <f t="shared" si="13"/>
        <v>0.21534806663633602</v>
      </c>
      <c r="E39" s="76">
        <v>1001817700.7</v>
      </c>
      <c r="F39" s="16">
        <v>1103927524.75</v>
      </c>
      <c r="G39" s="52">
        <f t="shared" si="14"/>
        <v>0.10192455571373191</v>
      </c>
      <c r="H39" s="76">
        <v>142819403.75</v>
      </c>
      <c r="I39" s="16">
        <v>160066927.44999999</v>
      </c>
      <c r="J39" s="52">
        <f t="shared" si="12"/>
        <v>0.12076456872898819</v>
      </c>
      <c r="K39" s="42">
        <v>1144637104.45</v>
      </c>
      <c r="L39" s="16">
        <v>1263994452.2</v>
      </c>
      <c r="M39" s="43">
        <f t="shared" si="15"/>
        <v>0.10427527404622393</v>
      </c>
      <c r="N39" s="42">
        <v>1230855806</v>
      </c>
      <c r="O39" s="16">
        <v>1387339625.3399999</v>
      </c>
      <c r="P39" s="43">
        <f t="shared" si="16"/>
        <v>0.12713416029497115</v>
      </c>
      <c r="Q39" s="42">
        <v>-86218701.549999699</v>
      </c>
      <c r="R39" s="16">
        <v>-123345173.14</v>
      </c>
      <c r="S39" s="43">
        <f t="shared" si="17"/>
        <v>0.43060810384009351</v>
      </c>
      <c r="T39" s="53">
        <v>-7.5324049181009101E-2</v>
      </c>
      <c r="U39" s="54">
        <v>-9.7583634900704E-2</v>
      </c>
      <c r="V39" s="43">
        <f t="shared" si="18"/>
        <v>-2.2259585719694899E-2</v>
      </c>
      <c r="W39" s="42">
        <v>16224007.23</v>
      </c>
      <c r="X39" s="44">
        <v>-2165008.4</v>
      </c>
      <c r="Y39" s="43">
        <f t="shared" si="6"/>
        <v>-1.1334447383625825</v>
      </c>
      <c r="Z39" s="42">
        <v>-69994694.319999695</v>
      </c>
      <c r="AA39" s="16">
        <v>-125510181.54000001</v>
      </c>
      <c r="AB39" s="43">
        <f t="shared" si="19"/>
        <v>0.79313850513006356</v>
      </c>
      <c r="AC39" s="53">
        <v>-6.0295494108423803E-2</v>
      </c>
      <c r="AD39" s="15">
        <v>-9.9466835360907502E-2</v>
      </c>
      <c r="AE39" s="46">
        <f t="shared" si="20"/>
        <v>-3.9171341252483699E-2</v>
      </c>
      <c r="AF39" s="42">
        <v>132303.97</v>
      </c>
      <c r="AG39" s="16">
        <v>17442.060000000001</v>
      </c>
      <c r="AH39" s="43">
        <f t="shared" si="21"/>
        <v>-0.8681667677848216</v>
      </c>
      <c r="AI39" s="42">
        <v>43258694.950000003</v>
      </c>
      <c r="AJ39" s="44">
        <v>47521458.109999999</v>
      </c>
      <c r="AK39" s="52">
        <f t="shared" si="22"/>
        <v>9.8541187267139133E-2</v>
      </c>
      <c r="AL39" s="42">
        <v>43390998.920000002</v>
      </c>
      <c r="AM39" s="44">
        <v>47538900.170000002</v>
      </c>
      <c r="AN39" s="43">
        <f t="shared" si="23"/>
        <v>9.5593587454566017E-2</v>
      </c>
    </row>
    <row r="40" spans="1:40" x14ac:dyDescent="0.35">
      <c r="A40" s="25" t="s">
        <v>56</v>
      </c>
      <c r="B40" s="42">
        <v>196788700.16</v>
      </c>
      <c r="C40" s="16">
        <f>'FY25 FR-3 Data'!L39</f>
        <v>207907134.93000001</v>
      </c>
      <c r="D40" s="52">
        <f t="shared" si="13"/>
        <v>5.6499355709754236E-2</v>
      </c>
      <c r="E40" s="76">
        <v>99540507.530000001</v>
      </c>
      <c r="F40" s="16">
        <v>108682848.27</v>
      </c>
      <c r="G40" s="52">
        <f t="shared" si="14"/>
        <v>9.1845430235973344E-2</v>
      </c>
      <c r="H40" s="76">
        <v>973174.66</v>
      </c>
      <c r="I40" s="16">
        <v>2121653.02</v>
      </c>
      <c r="J40" s="52">
        <f t="shared" si="12"/>
        <v>1.1801359069501458</v>
      </c>
      <c r="K40" s="42">
        <v>100513682.19</v>
      </c>
      <c r="L40" s="16">
        <v>110804501.29000001</v>
      </c>
      <c r="M40" s="43">
        <f t="shared" si="15"/>
        <v>0.10238227150555859</v>
      </c>
      <c r="N40" s="42">
        <v>102631906</v>
      </c>
      <c r="O40" s="16">
        <v>108378369.83</v>
      </c>
      <c r="P40" s="43">
        <f t="shared" si="16"/>
        <v>5.5991007611219834E-2</v>
      </c>
      <c r="Q40" s="42">
        <v>-2118223.8100000201</v>
      </c>
      <c r="R40" s="16">
        <v>2426131.4600000102</v>
      </c>
      <c r="S40" s="43">
        <f t="shared" si="17"/>
        <v>-2.1453612449007395</v>
      </c>
      <c r="T40" s="53">
        <v>-2.1073984793393199E-2</v>
      </c>
      <c r="U40" s="54">
        <v>2.1895603804490623E-2</v>
      </c>
      <c r="V40" s="43">
        <f t="shared" si="18"/>
        <v>4.2969588597883822E-2</v>
      </c>
      <c r="W40" s="42">
        <v>143031.4</v>
      </c>
      <c r="X40" s="44">
        <v>169017.78</v>
      </c>
      <c r="Y40" s="43">
        <f t="shared" si="6"/>
        <v>0.18168304302411922</v>
      </c>
      <c r="Z40" s="42">
        <v>-1975192.4100000199</v>
      </c>
      <c r="AA40" s="16">
        <v>2595149.2400000081</v>
      </c>
      <c r="AB40" s="43">
        <f t="shared" si="19"/>
        <v>-2.3138716141583302</v>
      </c>
      <c r="AC40" s="53">
        <v>-1.9623056819095801E-2</v>
      </c>
      <c r="AD40" s="15">
        <v>2.3385301842712918E-2</v>
      </c>
      <c r="AE40" s="46">
        <f t="shared" si="20"/>
        <v>4.3008358661808715E-2</v>
      </c>
      <c r="AF40" s="42">
        <v>-7344.24</v>
      </c>
      <c r="AG40" s="16">
        <v>-5105.95</v>
      </c>
      <c r="AH40" s="43">
        <f t="shared" si="21"/>
        <v>-0.3047680903674172</v>
      </c>
      <c r="AI40" s="42">
        <v>6108890.3200000003</v>
      </c>
      <c r="AJ40" s="44">
        <v>5477365.8600000003</v>
      </c>
      <c r="AK40" s="52">
        <f t="shared" si="22"/>
        <v>-0.10337793394856694</v>
      </c>
      <c r="AL40" s="42">
        <v>6101546.0800000001</v>
      </c>
      <c r="AM40" s="44">
        <v>5472259.9100000001</v>
      </c>
      <c r="AN40" s="43">
        <f t="shared" si="23"/>
        <v>-0.10313552692205513</v>
      </c>
    </row>
    <row r="41" spans="1:40" x14ac:dyDescent="0.35">
      <c r="A41" s="25" t="s">
        <v>57</v>
      </c>
      <c r="B41" s="42">
        <v>2587493202.3800001</v>
      </c>
      <c r="C41" s="16">
        <f>'FY25 FR-3 Data'!L40</f>
        <v>3056901218.8400002</v>
      </c>
      <c r="D41" s="52">
        <f t="shared" si="13"/>
        <v>0.1814142027612804</v>
      </c>
      <c r="E41" s="76">
        <v>1160122478.46</v>
      </c>
      <c r="F41" s="16">
        <v>1225469839.8299999</v>
      </c>
      <c r="G41" s="52">
        <f t="shared" si="14"/>
        <v>5.6327984832036854E-2</v>
      </c>
      <c r="H41" s="76">
        <v>40073936.890000001</v>
      </c>
      <c r="I41" s="16">
        <v>48016804.369999997</v>
      </c>
      <c r="J41" s="52">
        <f t="shared" si="12"/>
        <v>0.1982053198766715</v>
      </c>
      <c r="K41" s="42">
        <v>1200196415.3499999</v>
      </c>
      <c r="L41" s="16">
        <v>1273486644.2</v>
      </c>
      <c r="M41" s="43">
        <f t="shared" si="15"/>
        <v>6.1065195590196235E-2</v>
      </c>
      <c r="N41" s="42">
        <v>1198525834</v>
      </c>
      <c r="O41" s="16">
        <v>1388273486.98</v>
      </c>
      <c r="P41" s="43">
        <f t="shared" si="16"/>
        <v>0.15831753275332405</v>
      </c>
      <c r="Q41" s="42">
        <v>1670581.3499999</v>
      </c>
      <c r="R41" s="16">
        <v>-114786842.78</v>
      </c>
      <c r="S41" s="43">
        <f t="shared" si="17"/>
        <v>-69.710717248224327</v>
      </c>
      <c r="T41" s="53">
        <v>1.3919232957488299E-3</v>
      </c>
      <c r="U41" s="54">
        <v>-9.0135882698721748E-2</v>
      </c>
      <c r="V41" s="43">
        <f t="shared" si="18"/>
        <v>-9.1527805994470579E-2</v>
      </c>
      <c r="W41" s="42">
        <v>13365995.119999999</v>
      </c>
      <c r="X41" s="44">
        <v>17230054.57</v>
      </c>
      <c r="Y41" s="43">
        <f t="shared" si="6"/>
        <v>0.28909627867648074</v>
      </c>
      <c r="Z41" s="42">
        <v>15036576.4699999</v>
      </c>
      <c r="AA41" s="16">
        <v>-97556788.210000202</v>
      </c>
      <c r="AB41" s="43">
        <f t="shared" si="19"/>
        <v>-7.4879654224909382</v>
      </c>
      <c r="AC41" s="53">
        <v>1.2390443491222199E-2</v>
      </c>
      <c r="AD41" s="15">
        <v>-7.5583424544648573E-2</v>
      </c>
      <c r="AE41" s="46">
        <f t="shared" si="20"/>
        <v>-8.7973868035870775E-2</v>
      </c>
      <c r="AF41" s="42">
        <v>70461.23</v>
      </c>
      <c r="AG41" s="16">
        <v>19148.97</v>
      </c>
      <c r="AH41" s="43">
        <f t="shared" si="21"/>
        <v>-0.72823395220321863</v>
      </c>
      <c r="AI41" s="42">
        <v>52186242.409999996</v>
      </c>
      <c r="AJ41" s="44">
        <v>60309657.460000001</v>
      </c>
      <c r="AK41" s="52">
        <f t="shared" si="22"/>
        <v>0.15566200352534645</v>
      </c>
      <c r="AL41" s="42">
        <v>52256703.640000001</v>
      </c>
      <c r="AM41" s="44">
        <v>60328806.43</v>
      </c>
      <c r="AN41" s="43">
        <f t="shared" si="23"/>
        <v>0.15447018712870345</v>
      </c>
    </row>
    <row r="42" spans="1:40" x14ac:dyDescent="0.35">
      <c r="A42" s="25" t="s">
        <v>58</v>
      </c>
      <c r="B42" s="42">
        <v>498231564.13999999</v>
      </c>
      <c r="C42" s="16">
        <f>'FY25 FR-3 Data'!L41</f>
        <v>603813207.96000004</v>
      </c>
      <c r="D42" s="52">
        <f t="shared" si="13"/>
        <v>0.21191279601533286</v>
      </c>
      <c r="E42" s="76">
        <v>215707772.56</v>
      </c>
      <c r="F42" s="16">
        <v>227596206.36000001</v>
      </c>
      <c r="G42" s="52">
        <f t="shared" si="14"/>
        <v>5.5113608837127993E-2</v>
      </c>
      <c r="H42" s="76">
        <v>13175634.460000001</v>
      </c>
      <c r="I42" s="16">
        <v>21918422</v>
      </c>
      <c r="J42" s="52">
        <f t="shared" si="12"/>
        <v>0.66355723259796617</v>
      </c>
      <c r="K42" s="42">
        <v>228883407.02000001</v>
      </c>
      <c r="L42" s="16">
        <v>249514628.36000001</v>
      </c>
      <c r="M42" s="43">
        <f t="shared" si="15"/>
        <v>9.0138562723322407E-2</v>
      </c>
      <c r="N42" s="42">
        <v>229993765</v>
      </c>
      <c r="O42" s="16">
        <v>271027117.10000002</v>
      </c>
      <c r="P42" s="43">
        <f t="shared" si="16"/>
        <v>0.17841071517743112</v>
      </c>
      <c r="Q42" s="42">
        <v>-1110357.98000005</v>
      </c>
      <c r="R42" s="16">
        <v>-21512488.739999902</v>
      </c>
      <c r="S42" s="43">
        <f t="shared" si="17"/>
        <v>18.374372164190628</v>
      </c>
      <c r="T42" s="53">
        <v>-4.8511947390883804E-3</v>
      </c>
      <c r="U42" s="54">
        <v>-8.6217344776121321E-2</v>
      </c>
      <c r="V42" s="43">
        <f t="shared" si="18"/>
        <v>-8.1366150037032944E-2</v>
      </c>
      <c r="W42" s="42">
        <v>454681.64</v>
      </c>
      <c r="X42" s="44">
        <v>-728235.53</v>
      </c>
      <c r="Y42" s="43">
        <f t="shared" si="6"/>
        <v>-2.6016383023515086</v>
      </c>
      <c r="Z42" s="42">
        <v>-655676.34000004898</v>
      </c>
      <c r="AA42" s="16">
        <v>-22240724.27</v>
      </c>
      <c r="AB42" s="43">
        <f t="shared" si="19"/>
        <v>32.920278822320078</v>
      </c>
      <c r="AC42" s="53">
        <v>-2.8589945256416098E-3</v>
      </c>
      <c r="AD42" s="15">
        <v>-8.9396867798945359E-2</v>
      </c>
      <c r="AE42" s="46">
        <f t="shared" si="20"/>
        <v>-8.6537873273303756E-2</v>
      </c>
      <c r="AF42" s="42">
        <v>14142.79</v>
      </c>
      <c r="AG42" s="16">
        <v>17767.29</v>
      </c>
      <c r="AH42" s="43">
        <f t="shared" si="21"/>
        <v>0.25627899445583224</v>
      </c>
      <c r="AI42" s="42">
        <v>12817869.279999999</v>
      </c>
      <c r="AJ42" s="44">
        <v>15005521.27</v>
      </c>
      <c r="AK42" s="52">
        <f t="shared" si="22"/>
        <v>0.17067204714073977</v>
      </c>
      <c r="AL42" s="42">
        <v>12832012.07</v>
      </c>
      <c r="AM42" s="44">
        <v>15023288.559999999</v>
      </c>
      <c r="AN42" s="43">
        <f t="shared" si="23"/>
        <v>0.17076639875697985</v>
      </c>
    </row>
    <row r="43" spans="1:40" x14ac:dyDescent="0.35">
      <c r="A43" s="25" t="s">
        <v>108</v>
      </c>
      <c r="B43" s="42">
        <v>67165345</v>
      </c>
      <c r="C43" s="16">
        <f>'FY25 FR-3 Data'!L42</f>
        <v>71891069</v>
      </c>
      <c r="D43" s="52">
        <f t="shared" si="13"/>
        <v>7.0359558191802632E-2</v>
      </c>
      <c r="E43" s="76">
        <v>33573348</v>
      </c>
      <c r="F43" s="16">
        <v>32260569</v>
      </c>
      <c r="G43" s="52">
        <f t="shared" si="14"/>
        <v>-3.9101819693406807E-2</v>
      </c>
      <c r="H43" s="76">
        <v>2820497</v>
      </c>
      <c r="I43" s="16">
        <v>2267018</v>
      </c>
      <c r="J43" s="52">
        <f t="shared" si="12"/>
        <v>-0.19623456433387448</v>
      </c>
      <c r="K43" s="42">
        <v>36393845</v>
      </c>
      <c r="L43" s="16">
        <v>34527587</v>
      </c>
      <c r="M43" s="43">
        <f t="shared" si="15"/>
        <v>-5.1279495200355997E-2</v>
      </c>
      <c r="N43" s="42">
        <v>38707497</v>
      </c>
      <c r="O43" s="16">
        <v>37959529</v>
      </c>
      <c r="P43" s="43">
        <f t="shared" si="16"/>
        <v>-1.9323595116470589E-2</v>
      </c>
      <c r="Q43" s="42">
        <v>-2313652</v>
      </c>
      <c r="R43" s="16">
        <v>-3431942</v>
      </c>
      <c r="S43" s="43">
        <f t="shared" si="17"/>
        <v>0.48334408113233968</v>
      </c>
      <c r="T43" s="53">
        <v>-6.3572617842385201E-2</v>
      </c>
      <c r="U43" s="54">
        <v>-9.9397099484536802E-2</v>
      </c>
      <c r="V43" s="43">
        <f t="shared" si="18"/>
        <v>-3.5824481642151601E-2</v>
      </c>
      <c r="W43" s="42">
        <v>1214295</v>
      </c>
      <c r="X43" s="44">
        <v>1556556</v>
      </c>
      <c r="Y43" s="43">
        <f>IF(X43 = 0,"NA", IF(W43 = 0, "NA", (X43-W43)/W43))</f>
        <v>0.28185984460118835</v>
      </c>
      <c r="Z43" s="42">
        <v>-1099357</v>
      </c>
      <c r="AA43" s="16">
        <v>-1875386</v>
      </c>
      <c r="AB43" s="43">
        <f t="shared" si="19"/>
        <v>0.70589353594874094</v>
      </c>
      <c r="AC43" s="53">
        <v>-2.92318896919656E-2</v>
      </c>
      <c r="AD43" s="15">
        <v>-5.19725797561549E-2</v>
      </c>
      <c r="AE43" s="46">
        <f t="shared" si="20"/>
        <v>-2.2740690064189301E-2</v>
      </c>
      <c r="AF43" s="42">
        <v>386716</v>
      </c>
      <c r="AG43" s="16">
        <v>384169</v>
      </c>
      <c r="AH43" s="43">
        <f t="shared" si="21"/>
        <v>-6.5862286535855767E-3</v>
      </c>
      <c r="AI43" s="42">
        <v>1002182</v>
      </c>
      <c r="AJ43" s="44">
        <v>2132721</v>
      </c>
      <c r="AK43" s="52">
        <f t="shared" si="22"/>
        <v>1.1280775348190248</v>
      </c>
      <c r="AL43" s="42">
        <v>1388898</v>
      </c>
      <c r="AM43" s="44">
        <v>2516890</v>
      </c>
      <c r="AN43" s="43">
        <f t="shared" si="23"/>
        <v>0.81214891230313524</v>
      </c>
    </row>
    <row r="44" spans="1:40" x14ac:dyDescent="0.35">
      <c r="A44" s="25" t="s">
        <v>109</v>
      </c>
      <c r="B44" s="42">
        <v>193994815</v>
      </c>
      <c r="C44" s="16">
        <f>'FY25 FR-3 Data'!L43</f>
        <v>56464947</v>
      </c>
      <c r="D44" s="52">
        <f t="shared" si="13"/>
        <v>-0.70893579294889919</v>
      </c>
      <c r="E44" s="76">
        <v>71563909</v>
      </c>
      <c r="F44" s="16">
        <v>34418414</v>
      </c>
      <c r="G44" s="52">
        <f t="shared" si="14"/>
        <v>-0.51905346590276391</v>
      </c>
      <c r="H44" s="76">
        <v>4499066</v>
      </c>
      <c r="I44" s="16">
        <v>109151</v>
      </c>
      <c r="J44" s="52">
        <f t="shared" si="12"/>
        <v>-0.97573918675565108</v>
      </c>
      <c r="K44" s="42">
        <v>76062975</v>
      </c>
      <c r="L44" s="16">
        <v>34527565</v>
      </c>
      <c r="M44" s="43">
        <f t="shared" si="15"/>
        <v>-0.54606607222502146</v>
      </c>
      <c r="N44" s="42">
        <v>77335737</v>
      </c>
      <c r="O44" s="16">
        <v>37354524</v>
      </c>
      <c r="P44" s="43">
        <f t="shared" si="16"/>
        <v>-0.51698237517281309</v>
      </c>
      <c r="Q44" s="42">
        <v>-1272762</v>
      </c>
      <c r="R44" s="16">
        <v>-2826959</v>
      </c>
      <c r="S44" s="43">
        <f t="shared" si="17"/>
        <v>1.2211214665428414</v>
      </c>
      <c r="T44" s="53">
        <v>-1.6733003146406002E-2</v>
      </c>
      <c r="U44" s="54">
        <v>-8.1875423303091305E-2</v>
      </c>
      <c r="V44" s="43">
        <f t="shared" si="18"/>
        <v>-6.514242015668531E-2</v>
      </c>
      <c r="W44" s="42">
        <v>5225190</v>
      </c>
      <c r="X44" s="44">
        <v>1368505</v>
      </c>
      <c r="Y44" s="43">
        <f t="shared" ref="Y44:Y61" si="24">IF(X44 = 0,"NA", IF(W44 = 0, "NA", (X44-W44)/W44))</f>
        <v>-0.73809469129352234</v>
      </c>
      <c r="Z44" s="42">
        <v>3952428</v>
      </c>
      <c r="AA44" s="16">
        <v>-1458454</v>
      </c>
      <c r="AB44" s="43">
        <f t="shared" si="19"/>
        <v>-1.3690020412769062</v>
      </c>
      <c r="AC44" s="53">
        <v>4.8622428615530899E-2</v>
      </c>
      <c r="AD44" s="15">
        <v>-4.0629907396547899E-2</v>
      </c>
      <c r="AE44" s="46">
        <f t="shared" si="20"/>
        <v>-8.9252336012078798E-2</v>
      </c>
      <c r="AF44" s="42">
        <v>1015635</v>
      </c>
      <c r="AG44" s="16">
        <v>457332</v>
      </c>
      <c r="AH44" s="43">
        <f t="shared" si="21"/>
        <v>-0.54970831056432679</v>
      </c>
      <c r="AI44" s="42">
        <v>3782712</v>
      </c>
      <c r="AJ44" s="44">
        <v>65491</v>
      </c>
      <c r="AK44" s="52">
        <f t="shared" si="22"/>
        <v>-0.98268676018687118</v>
      </c>
      <c r="AL44" s="42">
        <v>4798347</v>
      </c>
      <c r="AM44" s="44">
        <v>522823</v>
      </c>
      <c r="AN44" s="43">
        <f t="shared" si="23"/>
        <v>-0.89104101891755638</v>
      </c>
    </row>
    <row r="45" spans="1:40" x14ac:dyDescent="0.35">
      <c r="A45" s="25" t="s">
        <v>59</v>
      </c>
      <c r="B45" s="42">
        <v>172417635.97999999</v>
      </c>
      <c r="C45" s="16">
        <f>'FY25 FR-3 Data'!L44</f>
        <v>195992542</v>
      </c>
      <c r="D45" s="52">
        <f t="shared" si="13"/>
        <v>0.13673140735286871</v>
      </c>
      <c r="E45" s="76">
        <v>97485386.980000004</v>
      </c>
      <c r="F45" s="16">
        <v>98816432</v>
      </c>
      <c r="G45" s="52">
        <f t="shared" si="14"/>
        <v>1.3653790185733905E-2</v>
      </c>
      <c r="H45" s="76">
        <v>1545000</v>
      </c>
      <c r="I45" s="16">
        <v>1571062</v>
      </c>
      <c r="J45" s="52">
        <f t="shared" si="12"/>
        <v>1.6868608414239483E-2</v>
      </c>
      <c r="K45" s="42">
        <v>99030386.980000004</v>
      </c>
      <c r="L45" s="16">
        <v>100387494</v>
      </c>
      <c r="M45" s="43">
        <f t="shared" si="15"/>
        <v>1.3703945439232451E-2</v>
      </c>
      <c r="N45" s="42">
        <v>61658363</v>
      </c>
      <c r="O45" s="16">
        <v>64504518</v>
      </c>
      <c r="P45" s="43">
        <f t="shared" si="16"/>
        <v>4.6160080506840576E-2</v>
      </c>
      <c r="Q45" s="42">
        <v>37372023.979999997</v>
      </c>
      <c r="R45" s="16">
        <v>35882976</v>
      </c>
      <c r="S45" s="43">
        <f t="shared" si="17"/>
        <v>-3.9843921238969432E-2</v>
      </c>
      <c r="T45" s="53">
        <v>0.37737935920161098</v>
      </c>
      <c r="U45" s="54">
        <v>0.357444683298898</v>
      </c>
      <c r="V45" s="43">
        <f t="shared" si="18"/>
        <v>-1.9934675902712973E-2</v>
      </c>
      <c r="W45" s="42">
        <v>0</v>
      </c>
      <c r="X45" s="44">
        <v>0</v>
      </c>
      <c r="Y45" s="43" t="str">
        <f t="shared" si="24"/>
        <v>NA</v>
      </c>
      <c r="Z45" s="42">
        <v>37372023.979999997</v>
      </c>
      <c r="AA45" s="16">
        <v>35882976</v>
      </c>
      <c r="AB45" s="43">
        <f t="shared" si="19"/>
        <v>-3.9843921238969432E-2</v>
      </c>
      <c r="AC45" s="53">
        <v>0.37737935920161098</v>
      </c>
      <c r="AD45" s="15">
        <v>0.357444683298898</v>
      </c>
      <c r="AE45" s="46">
        <f t="shared" si="20"/>
        <v>-1.9934675902712973E-2</v>
      </c>
      <c r="AF45" s="42">
        <v>2171912</v>
      </c>
      <c r="AG45" s="16">
        <v>2260685</v>
      </c>
      <c r="AH45" s="43">
        <f t="shared" si="21"/>
        <v>4.0873202965866023E-2</v>
      </c>
      <c r="AI45" s="42">
        <v>3992860</v>
      </c>
      <c r="AJ45" s="44">
        <v>4917652</v>
      </c>
      <c r="AK45" s="52">
        <f t="shared" si="22"/>
        <v>0.23161142639611706</v>
      </c>
      <c r="AL45" s="42">
        <v>6164772</v>
      </c>
      <c r="AM45" s="44">
        <v>7178337</v>
      </c>
      <c r="AN45" s="43">
        <f t="shared" si="23"/>
        <v>0.16441240649289218</v>
      </c>
    </row>
    <row r="46" spans="1:40" x14ac:dyDescent="0.35">
      <c r="A46" s="25" t="s">
        <v>111</v>
      </c>
      <c r="B46" s="42">
        <v>2875896209</v>
      </c>
      <c r="C46" s="16">
        <f>'FY25 FR-3 Data'!L45</f>
        <v>3264748462</v>
      </c>
      <c r="D46" s="52">
        <f t="shared" si="13"/>
        <v>0.13521080899342011</v>
      </c>
      <c r="E46" s="76">
        <v>1082447157</v>
      </c>
      <c r="F46" s="16">
        <v>1176252152</v>
      </c>
      <c r="G46" s="52">
        <f t="shared" si="14"/>
        <v>8.6660114901110127E-2</v>
      </c>
      <c r="H46" s="76">
        <v>41270231</v>
      </c>
      <c r="I46" s="16">
        <v>41443252</v>
      </c>
      <c r="J46" s="52">
        <f t="shared" si="12"/>
        <v>4.1923923323811778E-3</v>
      </c>
      <c r="K46" s="42">
        <v>1123717388</v>
      </c>
      <c r="L46" s="16">
        <v>1217695404</v>
      </c>
      <c r="M46" s="43">
        <f t="shared" si="15"/>
        <v>8.3631362301212334E-2</v>
      </c>
      <c r="N46" s="42">
        <v>1178009723</v>
      </c>
      <c r="O46" s="16">
        <v>1298836278</v>
      </c>
      <c r="P46" s="43">
        <f t="shared" si="16"/>
        <v>0.10256838516773431</v>
      </c>
      <c r="Q46" s="42">
        <v>-54292335</v>
      </c>
      <c r="R46" s="16">
        <v>-81140874</v>
      </c>
      <c r="S46" s="43">
        <f t="shared" si="17"/>
        <v>0.49451803831977387</v>
      </c>
      <c r="T46" s="53">
        <v>-4.8314937171729501E-2</v>
      </c>
      <c r="U46" s="54">
        <v>-6.6634787101487694E-2</v>
      </c>
      <c r="V46" s="43">
        <f t="shared" si="18"/>
        <v>-1.8319849929758193E-2</v>
      </c>
      <c r="W46" s="42">
        <v>-1224381</v>
      </c>
      <c r="X46" s="44">
        <v>-6088980</v>
      </c>
      <c r="Y46" s="43">
        <f t="shared" si="24"/>
        <v>3.9731088607222751</v>
      </c>
      <c r="Z46" s="42">
        <v>-55516716</v>
      </c>
      <c r="AA46" s="16">
        <v>-87229854</v>
      </c>
      <c r="AB46" s="43">
        <f t="shared" si="19"/>
        <v>0.57123584183185472</v>
      </c>
      <c r="AC46" s="53">
        <v>-4.9458407004579201E-2</v>
      </c>
      <c r="AD46" s="15">
        <v>-7.1995205928356801E-2</v>
      </c>
      <c r="AE46" s="46">
        <f t="shared" si="20"/>
        <v>-2.25367989237776E-2</v>
      </c>
      <c r="AF46" s="42">
        <v>15874553</v>
      </c>
      <c r="AG46" s="16">
        <v>21110498</v>
      </c>
      <c r="AH46" s="43">
        <f t="shared" si="21"/>
        <v>0.32983259434139656</v>
      </c>
      <c r="AI46" s="42">
        <v>51602290</v>
      </c>
      <c r="AJ46" s="44">
        <v>57399558</v>
      </c>
      <c r="AK46" s="52">
        <f t="shared" si="22"/>
        <v>0.11234516917756944</v>
      </c>
      <c r="AL46" s="42">
        <v>67476843</v>
      </c>
      <c r="AM46" s="44">
        <v>78510056</v>
      </c>
      <c r="AN46" s="43">
        <f t="shared" si="23"/>
        <v>0.16351110261634499</v>
      </c>
    </row>
    <row r="47" spans="1:40" x14ac:dyDescent="0.35">
      <c r="A47" s="25" t="s">
        <v>60</v>
      </c>
      <c r="B47" s="42">
        <v>566341501.77999997</v>
      </c>
      <c r="C47" s="16">
        <f>'FY25 FR-3 Data'!L46</f>
        <v>759479239</v>
      </c>
      <c r="D47" s="52">
        <f t="shared" si="13"/>
        <v>0.3410269892158212</v>
      </c>
      <c r="E47" s="76">
        <v>232926762.13</v>
      </c>
      <c r="F47" s="16">
        <v>288550318</v>
      </c>
      <c r="G47" s="52">
        <f t="shared" si="14"/>
        <v>0.23880276942567744</v>
      </c>
      <c r="H47" s="76">
        <v>24551446</v>
      </c>
      <c r="I47" s="16">
        <v>30755604</v>
      </c>
      <c r="J47" s="52">
        <f t="shared" si="12"/>
        <v>0.25270030938299926</v>
      </c>
      <c r="K47" s="42">
        <v>257478208.13</v>
      </c>
      <c r="L47" s="16">
        <v>319305922</v>
      </c>
      <c r="M47" s="43">
        <f t="shared" si="15"/>
        <v>0.24012794837683263</v>
      </c>
      <c r="N47" s="42">
        <v>264588964.21000001</v>
      </c>
      <c r="O47" s="16">
        <v>301868018</v>
      </c>
      <c r="P47" s="43">
        <f t="shared" si="16"/>
        <v>0.14089421265662541</v>
      </c>
      <c r="Q47" s="42">
        <v>-7110756.0799998902</v>
      </c>
      <c r="R47" s="16">
        <v>17437904</v>
      </c>
      <c r="S47" s="43">
        <f t="shared" si="17"/>
        <v>-3.4523276855251472</v>
      </c>
      <c r="T47" s="53">
        <v>-2.7616923900642101E-2</v>
      </c>
      <c r="U47" s="54">
        <v>5.4611902876013682E-2</v>
      </c>
      <c r="V47" s="43">
        <f t="shared" si="18"/>
        <v>8.2228826776655786E-2</v>
      </c>
      <c r="W47" s="42">
        <v>1342254.87</v>
      </c>
      <c r="X47" s="44">
        <v>2097068</v>
      </c>
      <c r="Y47" s="43">
        <f t="shared" si="24"/>
        <v>0.56234709731393995</v>
      </c>
      <c r="Z47" s="42">
        <v>-5768501.2099998901</v>
      </c>
      <c r="AA47" s="16">
        <v>19534972</v>
      </c>
      <c r="AB47" s="43">
        <f t="shared" si="19"/>
        <v>-4.3864900584809572</v>
      </c>
      <c r="AC47" s="53">
        <v>-2.22876550916296E-2</v>
      </c>
      <c r="AD47" s="15">
        <v>6.0780305746377779E-2</v>
      </c>
      <c r="AE47" s="46">
        <f t="shared" si="20"/>
        <v>8.3067960838007382E-2</v>
      </c>
      <c r="AF47" s="42">
        <v>2215226.5699999998</v>
      </c>
      <c r="AG47" s="16">
        <v>3217962</v>
      </c>
      <c r="AH47" s="43">
        <f t="shared" si="21"/>
        <v>0.45265592403940885</v>
      </c>
      <c r="AI47" s="42">
        <v>5006829.76</v>
      </c>
      <c r="AJ47" s="44">
        <v>6480631</v>
      </c>
      <c r="AK47" s="52">
        <f t="shared" si="22"/>
        <v>0.29435816887051502</v>
      </c>
      <c r="AL47" s="42">
        <v>7222056.3300000001</v>
      </c>
      <c r="AM47" s="44">
        <v>9698593</v>
      </c>
      <c r="AN47" s="43">
        <f t="shared" si="23"/>
        <v>0.34291295398965682</v>
      </c>
    </row>
    <row r="48" spans="1:40" x14ac:dyDescent="0.35">
      <c r="A48" s="25" t="s">
        <v>61</v>
      </c>
      <c r="B48" s="42">
        <v>373033286.75999999</v>
      </c>
      <c r="C48" s="16">
        <f>'FY25 FR-3 Data'!L47</f>
        <v>402193098</v>
      </c>
      <c r="D48" s="52">
        <f t="shared" si="13"/>
        <v>7.816946174768763E-2</v>
      </c>
      <c r="E48" s="76">
        <v>178873310.06</v>
      </c>
      <c r="F48" s="16">
        <v>181128276</v>
      </c>
      <c r="G48" s="52">
        <f t="shared" si="14"/>
        <v>1.2606497521869571E-2</v>
      </c>
      <c r="H48" s="76">
        <v>15005287</v>
      </c>
      <c r="I48" s="16">
        <v>21381947</v>
      </c>
      <c r="J48" s="52">
        <f t="shared" si="12"/>
        <v>0.42496088212108174</v>
      </c>
      <c r="K48" s="42">
        <v>193878597.06</v>
      </c>
      <c r="L48" s="16">
        <v>202510223</v>
      </c>
      <c r="M48" s="43">
        <f t="shared" si="15"/>
        <v>4.4520777800598335E-2</v>
      </c>
      <c r="N48" s="42">
        <v>171203561.80000001</v>
      </c>
      <c r="O48" s="16">
        <v>174478953</v>
      </c>
      <c r="P48" s="43">
        <f t="shared" si="16"/>
        <v>1.9131559913609156E-2</v>
      </c>
      <c r="Q48" s="42">
        <v>22675035.260000002</v>
      </c>
      <c r="R48" s="16">
        <v>28031270</v>
      </c>
      <c r="S48" s="43">
        <f t="shared" si="17"/>
        <v>0.23621726178519725</v>
      </c>
      <c r="T48" s="53">
        <v>0.116954814011692</v>
      </c>
      <c r="U48" s="54">
        <v>0.13841903675154216</v>
      </c>
      <c r="V48" s="43">
        <f t="shared" si="18"/>
        <v>2.1464222739850158E-2</v>
      </c>
      <c r="W48" s="42">
        <v>2116693.4300000002</v>
      </c>
      <c r="X48" s="44">
        <v>2724704</v>
      </c>
      <c r="Y48" s="43">
        <f t="shared" si="24"/>
        <v>0.28724545623028641</v>
      </c>
      <c r="Z48" s="42">
        <v>24791728.690000001</v>
      </c>
      <c r="AA48" s="16">
        <v>30755974</v>
      </c>
      <c r="AB48" s="43">
        <f t="shared" si="19"/>
        <v>0.24057399887591294</v>
      </c>
      <c r="AC48" s="53">
        <v>0.126491451034457</v>
      </c>
      <c r="AD48" s="15">
        <v>0.14985740706794998</v>
      </c>
      <c r="AE48" s="46">
        <f t="shared" si="20"/>
        <v>2.3365956033492979E-2</v>
      </c>
      <c r="AF48" s="42">
        <v>1386892</v>
      </c>
      <c r="AG48" s="16">
        <v>2211567</v>
      </c>
      <c r="AH48" s="43">
        <f t="shared" si="21"/>
        <v>0.5946209221770693</v>
      </c>
      <c r="AI48" s="42">
        <v>4750762.7</v>
      </c>
      <c r="AJ48" s="44">
        <v>6027017</v>
      </c>
      <c r="AK48" s="52">
        <f t="shared" si="22"/>
        <v>0.26864198037085701</v>
      </c>
      <c r="AL48" s="42">
        <v>6137654.7000000002</v>
      </c>
      <c r="AM48" s="44">
        <v>8238584</v>
      </c>
      <c r="AN48" s="43">
        <f t="shared" si="23"/>
        <v>0.34230164495894494</v>
      </c>
    </row>
    <row r="49" spans="1:40" x14ac:dyDescent="0.35">
      <c r="A49" s="25" t="s">
        <v>62</v>
      </c>
      <c r="B49" s="42">
        <v>179129135.18000001</v>
      </c>
      <c r="C49" s="16">
        <f>'FY25 FR-3 Data'!L48</f>
        <v>200730842</v>
      </c>
      <c r="D49" s="52">
        <f t="shared" si="13"/>
        <v>0.12059292754522186</v>
      </c>
      <c r="E49" s="76">
        <v>92055644.849999994</v>
      </c>
      <c r="F49" s="16">
        <v>96811548</v>
      </c>
      <c r="G49" s="52">
        <f t="shared" si="14"/>
        <v>5.166335163638807E-2</v>
      </c>
      <c r="H49" s="76">
        <v>5709232</v>
      </c>
      <c r="I49" s="16">
        <v>10502599</v>
      </c>
      <c r="J49" s="52">
        <f t="shared" si="12"/>
        <v>0.83958175110067346</v>
      </c>
      <c r="K49" s="42">
        <v>97764876.849999994</v>
      </c>
      <c r="L49" s="16">
        <v>107314147</v>
      </c>
      <c r="M49" s="43">
        <f t="shared" si="15"/>
        <v>9.7675877653396817E-2</v>
      </c>
      <c r="N49" s="42">
        <v>95935697.689999998</v>
      </c>
      <c r="O49" s="16">
        <v>103364391</v>
      </c>
      <c r="P49" s="43">
        <f t="shared" si="16"/>
        <v>7.7434088549650934E-2</v>
      </c>
      <c r="Q49" s="42">
        <v>1829179.1599999799</v>
      </c>
      <c r="R49" s="16">
        <v>3949756</v>
      </c>
      <c r="S49" s="43">
        <f t="shared" si="17"/>
        <v>1.1593051606820426</v>
      </c>
      <c r="T49" s="53">
        <v>1.8709982755938801E-2</v>
      </c>
      <c r="U49" s="54">
        <v>3.6805548107277972E-2</v>
      </c>
      <c r="V49" s="43">
        <f t="shared" si="18"/>
        <v>1.8095565351339171E-2</v>
      </c>
      <c r="W49" s="42">
        <v>207822.6</v>
      </c>
      <c r="X49" s="44">
        <v>9500</v>
      </c>
      <c r="Y49" s="43">
        <f t="shared" si="24"/>
        <v>-0.95428793596076655</v>
      </c>
      <c r="Z49" s="42">
        <v>2037001.75999998</v>
      </c>
      <c r="AA49" s="16">
        <v>3959256</v>
      </c>
      <c r="AB49" s="43">
        <f t="shared" si="19"/>
        <v>0.94366842373275073</v>
      </c>
      <c r="AC49" s="53">
        <v>2.0791524286207501E-2</v>
      </c>
      <c r="AD49" s="15">
        <v>3.6890807484393447E-2</v>
      </c>
      <c r="AE49" s="46">
        <f t="shared" si="20"/>
        <v>1.6099283198185946E-2</v>
      </c>
      <c r="AF49" s="42">
        <v>468732.84</v>
      </c>
      <c r="AG49" s="16">
        <v>895954</v>
      </c>
      <c r="AH49" s="43">
        <f t="shared" si="21"/>
        <v>0.9114385072742075</v>
      </c>
      <c r="AI49" s="42">
        <v>3491707.45</v>
      </c>
      <c r="AJ49" s="44">
        <v>4244213</v>
      </c>
      <c r="AK49" s="52">
        <f t="shared" si="22"/>
        <v>0.2155121987668239</v>
      </c>
      <c r="AL49" s="42">
        <v>3960440.29</v>
      </c>
      <c r="AM49" s="44">
        <v>5140167</v>
      </c>
      <c r="AN49" s="43">
        <f t="shared" si="23"/>
        <v>0.29787766602081506</v>
      </c>
    </row>
    <row r="50" spans="1:40" x14ac:dyDescent="0.35">
      <c r="A50" s="25" t="s">
        <v>63</v>
      </c>
      <c r="B50" s="42">
        <v>306309423.91000003</v>
      </c>
      <c r="C50" s="16">
        <f>'FY25 FR-3 Data'!L49</f>
        <v>337925083.91000003</v>
      </c>
      <c r="D50" s="52">
        <f t="shared" si="13"/>
        <v>0.10321478065033131</v>
      </c>
      <c r="E50" s="76">
        <v>142557883.28999999</v>
      </c>
      <c r="F50" s="16">
        <v>147337930.88</v>
      </c>
      <c r="G50" s="52">
        <f t="shared" si="14"/>
        <v>3.3530573544474827E-2</v>
      </c>
      <c r="H50" s="76">
        <v>9696182.5999999996</v>
      </c>
      <c r="I50" s="16">
        <v>12707225.07</v>
      </c>
      <c r="J50" s="52">
        <f t="shared" si="12"/>
        <v>0.31053896097212536</v>
      </c>
      <c r="K50" s="42">
        <v>152254065.88999999</v>
      </c>
      <c r="L50" s="16">
        <v>160045155.94999999</v>
      </c>
      <c r="M50" s="43">
        <f t="shared" si="15"/>
        <v>5.1171638763518365E-2</v>
      </c>
      <c r="N50" s="42">
        <v>137405312.40000001</v>
      </c>
      <c r="O50" s="16">
        <v>141130609.59</v>
      </c>
      <c r="P50" s="43">
        <f t="shared" si="16"/>
        <v>2.7111740622919302E-2</v>
      </c>
      <c r="Q50" s="42">
        <v>14848753.49</v>
      </c>
      <c r="R50" s="16">
        <v>18914546.359999999</v>
      </c>
      <c r="S50" s="43">
        <f t="shared" si="17"/>
        <v>0.27381374960114574</v>
      </c>
      <c r="T50" s="53">
        <v>9.7526154084632999E-2</v>
      </c>
      <c r="U50" s="54">
        <v>0.11818256071373462</v>
      </c>
      <c r="V50" s="43">
        <f t="shared" si="18"/>
        <v>2.065640662910162E-2</v>
      </c>
      <c r="W50" s="42">
        <v>247967.66</v>
      </c>
      <c r="X50" s="44">
        <v>3698.8499999999799</v>
      </c>
      <c r="Y50" s="43">
        <f t="shared" si="24"/>
        <v>-0.98508333707710116</v>
      </c>
      <c r="Z50" s="42">
        <v>15096721.15</v>
      </c>
      <c r="AA50" s="16">
        <v>18918245.210000001</v>
      </c>
      <c r="AB50" s="43">
        <f t="shared" si="19"/>
        <v>0.25313603013724612</v>
      </c>
      <c r="AC50" s="53">
        <v>9.8993572731935597E-2</v>
      </c>
      <c r="AD50" s="15">
        <v>0.11820294018123773</v>
      </c>
      <c r="AE50" s="46">
        <f t="shared" si="20"/>
        <v>1.9209367449302128E-2</v>
      </c>
      <c r="AF50" s="42">
        <v>940466.59</v>
      </c>
      <c r="AG50" s="16">
        <v>1232264.92</v>
      </c>
      <c r="AH50" s="43">
        <f t="shared" si="21"/>
        <v>0.31026974599916407</v>
      </c>
      <c r="AI50" s="42">
        <v>4957121.1500000004</v>
      </c>
      <c r="AJ50" s="44">
        <v>5836559.1299999999</v>
      </c>
      <c r="AK50" s="52">
        <f t="shared" si="22"/>
        <v>0.17740901490777555</v>
      </c>
      <c r="AL50" s="42">
        <v>5897587.7400000002</v>
      </c>
      <c r="AM50" s="44">
        <v>7068824.0499999998</v>
      </c>
      <c r="AN50" s="43">
        <f t="shared" si="23"/>
        <v>0.19859582623182806</v>
      </c>
    </row>
    <row r="51" spans="1:40" x14ac:dyDescent="0.35">
      <c r="A51" s="25" t="s">
        <v>64</v>
      </c>
      <c r="B51" s="42">
        <v>294793501</v>
      </c>
      <c r="C51" s="16">
        <f>'FY25 FR-3 Data'!L50</f>
        <v>343212012</v>
      </c>
      <c r="D51" s="52">
        <f t="shared" si="13"/>
        <v>0.16424551706789492</v>
      </c>
      <c r="E51" s="76">
        <v>124739288</v>
      </c>
      <c r="F51" s="16">
        <v>145924612</v>
      </c>
      <c r="G51" s="52">
        <f t="shared" si="14"/>
        <v>0.16983681997607683</v>
      </c>
      <c r="H51" s="76">
        <v>10668554</v>
      </c>
      <c r="I51" s="16">
        <v>7455683</v>
      </c>
      <c r="J51" s="52">
        <f t="shared" si="12"/>
        <v>-0.30115337092543187</v>
      </c>
      <c r="K51" s="42">
        <v>135407842</v>
      </c>
      <c r="L51" s="16">
        <v>153380295</v>
      </c>
      <c r="M51" s="52">
        <f t="shared" si="15"/>
        <v>0.13272830239772967</v>
      </c>
      <c r="N51" s="42">
        <v>122168173</v>
      </c>
      <c r="O51" s="16">
        <v>144093448</v>
      </c>
      <c r="P51" s="52">
        <f t="shared" si="16"/>
        <v>0.17946797812880447</v>
      </c>
      <c r="Q51" s="42">
        <v>13239669</v>
      </c>
      <c r="R51" s="16">
        <v>9286847</v>
      </c>
      <c r="S51" s="52">
        <f t="shared" si="17"/>
        <v>-0.29855897454838182</v>
      </c>
      <c r="T51" s="53">
        <v>9.7776235145967394E-2</v>
      </c>
      <c r="U51" s="54">
        <v>6.0547849383129689E-2</v>
      </c>
      <c r="V51" s="52">
        <f t="shared" si="18"/>
        <v>-3.7228385762837705E-2</v>
      </c>
      <c r="W51" s="42">
        <v>-710394</v>
      </c>
      <c r="X51" s="44">
        <v>1246804</v>
      </c>
      <c r="Y51" s="43">
        <f t="shared" si="24"/>
        <v>-2.7550880215767588</v>
      </c>
      <c r="Z51" s="42">
        <v>12529275</v>
      </c>
      <c r="AA51" s="16">
        <v>10533651</v>
      </c>
      <c r="AB51" s="52">
        <f t="shared" si="19"/>
        <v>-0.15927689351538696</v>
      </c>
      <c r="AC51" s="53">
        <v>9.3017909292535395E-2</v>
      </c>
      <c r="AD51" s="15">
        <v>6.8122929733034701E-2</v>
      </c>
      <c r="AE51" s="46">
        <f t="shared" si="20"/>
        <v>-2.4894979559500693E-2</v>
      </c>
      <c r="AF51" s="42">
        <v>3655367</v>
      </c>
      <c r="AG51" s="16">
        <v>4624311</v>
      </c>
      <c r="AH51" s="52">
        <f t="shared" si="21"/>
        <v>0.26507434137256258</v>
      </c>
      <c r="AI51" s="42">
        <v>2409781</v>
      </c>
      <c r="AJ51" s="44">
        <v>4552162</v>
      </c>
      <c r="AK51" s="52">
        <f t="shared" si="22"/>
        <v>0.8890355596628905</v>
      </c>
      <c r="AL51" s="42">
        <v>6065148</v>
      </c>
      <c r="AM51" s="44">
        <v>9176473</v>
      </c>
      <c r="AN51" s="52">
        <f t="shared" si="23"/>
        <v>0.51298418439253257</v>
      </c>
    </row>
    <row r="52" spans="1:40" x14ac:dyDescent="0.35">
      <c r="A52" s="25" t="s">
        <v>110</v>
      </c>
      <c r="B52" s="42">
        <v>84033280</v>
      </c>
      <c r="C52" s="16">
        <f>'FY25 FR-3 Data'!L51</f>
        <v>96269397</v>
      </c>
      <c r="D52" s="52">
        <f t="shared" si="13"/>
        <v>0.14561037008194849</v>
      </c>
      <c r="E52" s="76">
        <v>27565000</v>
      </c>
      <c r="F52" s="16">
        <v>33509036</v>
      </c>
      <c r="G52" s="52">
        <f t="shared" si="14"/>
        <v>0.21563707600217669</v>
      </c>
      <c r="H52" s="76">
        <v>10607000</v>
      </c>
      <c r="I52" s="16">
        <v>8286000</v>
      </c>
      <c r="J52" s="52">
        <f t="shared" si="12"/>
        <v>-0.21881776185537852</v>
      </c>
      <c r="K52" s="42">
        <v>38172000</v>
      </c>
      <c r="L52" s="16">
        <v>41795036</v>
      </c>
      <c r="M52" s="52">
        <f t="shared" si="15"/>
        <v>9.4913444409514824E-2</v>
      </c>
      <c r="N52" s="42">
        <v>55701000</v>
      </c>
      <c r="O52" s="16">
        <v>59451000</v>
      </c>
      <c r="P52" s="52">
        <f t="shared" si="16"/>
        <v>6.7323746431841441E-2</v>
      </c>
      <c r="Q52" s="42">
        <v>-17529000</v>
      </c>
      <c r="R52" s="16">
        <v>-17655964</v>
      </c>
      <c r="S52" s="52">
        <f t="shared" si="17"/>
        <v>7.2430828912088538E-3</v>
      </c>
      <c r="T52" s="53">
        <v>-0.45921093995598899</v>
      </c>
      <c r="U52" s="54">
        <v>-0.42244165072617712</v>
      </c>
      <c r="V52" s="52">
        <f t="shared" si="18"/>
        <v>3.6769289229811875E-2</v>
      </c>
      <c r="W52" s="42">
        <v>16020000</v>
      </c>
      <c r="X52" s="44">
        <v>16429000</v>
      </c>
      <c r="Y52" s="43">
        <f t="shared" si="24"/>
        <v>2.5530586766541824E-2</v>
      </c>
      <c r="Z52" s="42">
        <v>-1509000</v>
      </c>
      <c r="AA52" s="16">
        <v>-1226964</v>
      </c>
      <c r="AB52" s="52">
        <f t="shared" si="19"/>
        <v>-0.18690258449304176</v>
      </c>
      <c r="AC52" s="53">
        <v>-2.78454384410983E-2</v>
      </c>
      <c r="AD52" s="15">
        <v>-2.1073152675297191E-2</v>
      </c>
      <c r="AE52" s="46">
        <f t="shared" si="20"/>
        <v>6.7722857658011094E-3</v>
      </c>
      <c r="AF52" s="42">
        <v>0</v>
      </c>
      <c r="AG52" s="16">
        <v>0</v>
      </c>
      <c r="AH52" s="52" t="str">
        <f>IF(AF52=0,"NA",(AG52-AF52)/AF52)</f>
        <v>NA</v>
      </c>
      <c r="AI52" s="42">
        <v>8693530</v>
      </c>
      <c r="AJ52" s="44">
        <v>4730885</v>
      </c>
      <c r="AK52" s="52">
        <f t="shared" si="22"/>
        <v>-0.45581541675245846</v>
      </c>
      <c r="AL52" s="42">
        <v>8693530</v>
      </c>
      <c r="AM52" s="44">
        <v>4730885</v>
      </c>
      <c r="AN52" s="52">
        <f t="shared" si="23"/>
        <v>-0.45581541675245846</v>
      </c>
    </row>
    <row r="53" spans="1:40" x14ac:dyDescent="0.35">
      <c r="A53" s="12" t="s">
        <v>65</v>
      </c>
      <c r="B53" s="42">
        <v>918574390.58000004</v>
      </c>
      <c r="C53" s="16">
        <f>'FY25 FR-3 Data'!L52</f>
        <v>1022874948</v>
      </c>
      <c r="D53" s="52">
        <f t="shared" si="13"/>
        <v>0.11354611938848327</v>
      </c>
      <c r="E53" s="76">
        <v>333060000</v>
      </c>
      <c r="F53" s="16">
        <v>365743000</v>
      </c>
      <c r="G53" s="52">
        <f t="shared" si="14"/>
        <v>9.8129466162253043E-2</v>
      </c>
      <c r="H53" s="76">
        <v>24307000</v>
      </c>
      <c r="I53" s="16">
        <v>11548000</v>
      </c>
      <c r="J53" s="52">
        <f t="shared" si="12"/>
        <v>-0.5249105196034064</v>
      </c>
      <c r="K53" s="42">
        <v>357367000</v>
      </c>
      <c r="L53" s="16">
        <v>377291000</v>
      </c>
      <c r="M53" s="52">
        <f t="shared" si="15"/>
        <v>5.5752209913058563E-2</v>
      </c>
      <c r="N53" s="42">
        <v>355155000</v>
      </c>
      <c r="O53" s="16">
        <v>389902000</v>
      </c>
      <c r="P53" s="52">
        <f t="shared" si="16"/>
        <v>9.7836156044543932E-2</v>
      </c>
      <c r="Q53" s="42">
        <v>2212000</v>
      </c>
      <c r="R53" s="16">
        <v>-12611000</v>
      </c>
      <c r="S53" s="52">
        <f t="shared" si="17"/>
        <v>-6.7011754068716094</v>
      </c>
      <c r="T53" s="53">
        <v>6.1897153346559698E-3</v>
      </c>
      <c r="U53" s="54">
        <v>-3.3425128084157853E-2</v>
      </c>
      <c r="V53" s="52">
        <f t="shared" si="18"/>
        <v>-3.9614843418813821E-2</v>
      </c>
      <c r="W53" s="42">
        <v>3277000</v>
      </c>
      <c r="X53" s="44">
        <v>8464000</v>
      </c>
      <c r="Y53" s="43">
        <f t="shared" si="24"/>
        <v>1.5828501678364357</v>
      </c>
      <c r="Z53" s="42">
        <v>5489000</v>
      </c>
      <c r="AA53" s="16">
        <v>-4147000</v>
      </c>
      <c r="AB53" s="52">
        <f t="shared" si="19"/>
        <v>-1.7555110220440882</v>
      </c>
      <c r="AC53" s="53">
        <v>1.52199953416666E-2</v>
      </c>
      <c r="AD53" s="15">
        <v>-1.0750346722660757E-2</v>
      </c>
      <c r="AE53" s="46">
        <f t="shared" si="20"/>
        <v>-2.5970342064327356E-2</v>
      </c>
      <c r="AF53" s="42">
        <v>5154316</v>
      </c>
      <c r="AG53" s="16">
        <v>2137614</v>
      </c>
      <c r="AH53" s="52">
        <f t="shared" si="21"/>
        <v>-0.58527688251942644</v>
      </c>
      <c r="AI53" s="42">
        <v>20426948</v>
      </c>
      <c r="AJ53" s="44">
        <v>24450790</v>
      </c>
      <c r="AK53" s="52">
        <f t="shared" si="22"/>
        <v>0.19698694097620456</v>
      </c>
      <c r="AL53" s="42">
        <v>25581264</v>
      </c>
      <c r="AM53" s="44">
        <v>26588404</v>
      </c>
      <c r="AN53" s="52">
        <f t="shared" si="23"/>
        <v>3.9370220330004022E-2</v>
      </c>
    </row>
    <row r="54" spans="1:40" x14ac:dyDescent="0.35">
      <c r="A54" s="25" t="s">
        <v>66</v>
      </c>
      <c r="B54" s="42">
        <v>50098084.600000001</v>
      </c>
      <c r="C54" s="16">
        <f>'FY25 FR-3 Data'!L53</f>
        <v>203864936</v>
      </c>
      <c r="D54" s="52">
        <f t="shared" si="13"/>
        <v>3.0693159754055745</v>
      </c>
      <c r="E54" s="76">
        <v>31430075.760000002</v>
      </c>
      <c r="F54" s="16">
        <v>73641225</v>
      </c>
      <c r="G54" s="52">
        <f t="shared" si="14"/>
        <v>1.3430177376066239</v>
      </c>
      <c r="H54" s="76">
        <v>169804</v>
      </c>
      <c r="I54" s="16">
        <v>3782483</v>
      </c>
      <c r="J54" s="52">
        <f t="shared" si="12"/>
        <v>21.275582436220585</v>
      </c>
      <c r="K54" s="42">
        <v>31599879.760000002</v>
      </c>
      <c r="L54" s="16">
        <v>77423708</v>
      </c>
      <c r="M54" s="52">
        <f t="shared" si="15"/>
        <v>1.4501266646591819</v>
      </c>
      <c r="N54" s="42">
        <v>33177425</v>
      </c>
      <c r="O54" s="16">
        <v>75985034</v>
      </c>
      <c r="P54" s="52">
        <f t="shared" si="16"/>
        <v>1.290263153333931</v>
      </c>
      <c r="Q54" s="42">
        <v>-1577545.24</v>
      </c>
      <c r="R54" s="16">
        <v>1438674</v>
      </c>
      <c r="S54" s="52">
        <f t="shared" si="17"/>
        <v>-1.9119700427735438</v>
      </c>
      <c r="T54" s="53">
        <v>-4.9922507679820399E-2</v>
      </c>
      <c r="U54" s="54">
        <v>1.85818276747996E-2</v>
      </c>
      <c r="V54" s="52">
        <f t="shared" si="18"/>
        <v>6.850433535462E-2</v>
      </c>
      <c r="W54" s="42">
        <v>1746636</v>
      </c>
      <c r="X54" s="44">
        <v>6711564</v>
      </c>
      <c r="Y54" s="43">
        <f t="shared" si="24"/>
        <v>2.8425659381805941</v>
      </c>
      <c r="Z54" s="42">
        <v>169090.759999998</v>
      </c>
      <c r="AA54" s="16">
        <v>8150238</v>
      </c>
      <c r="AB54" s="52">
        <f t="shared" si="19"/>
        <v>47.200374757320247</v>
      </c>
      <c r="AC54" s="53">
        <v>5.0707174691643998E-3</v>
      </c>
      <c r="AD54" s="15">
        <v>9.6870644216851196E-2</v>
      </c>
      <c r="AE54" s="46">
        <f t="shared" si="20"/>
        <v>9.1799926747686791E-2</v>
      </c>
      <c r="AF54" s="42">
        <v>-77450.720000000001</v>
      </c>
      <c r="AG54" s="16">
        <v>2102004</v>
      </c>
      <c r="AH54" s="52">
        <f t="shared" si="21"/>
        <v>-28.139889726009006</v>
      </c>
      <c r="AI54" s="42">
        <v>363329.32</v>
      </c>
      <c r="AJ54" s="44">
        <v>4784979</v>
      </c>
      <c r="AK54" s="52">
        <f t="shared" si="22"/>
        <v>12.16981244453379</v>
      </c>
      <c r="AL54" s="42">
        <v>285878.59999999998</v>
      </c>
      <c r="AM54" s="44">
        <v>6886983</v>
      </c>
      <c r="AN54" s="52">
        <f t="shared" si="23"/>
        <v>23.09058600398911</v>
      </c>
    </row>
    <row r="55" spans="1:40" x14ac:dyDescent="0.35">
      <c r="A55" s="12" t="s">
        <v>67</v>
      </c>
      <c r="B55" s="42">
        <v>212709534.41999999</v>
      </c>
      <c r="C55" s="16">
        <f>'FY25 FR-3 Data'!L54</f>
        <v>228385838.63</v>
      </c>
      <c r="D55" s="52">
        <f t="shared" si="13"/>
        <v>7.3698173674936335E-2</v>
      </c>
      <c r="E55" s="76">
        <v>102618150.95999999</v>
      </c>
      <c r="F55" s="16">
        <v>105668883.31999999</v>
      </c>
      <c r="G55" s="52">
        <f t="shared" si="14"/>
        <v>2.9728974177181955E-2</v>
      </c>
      <c r="H55" s="76">
        <v>5157592.12</v>
      </c>
      <c r="I55" s="16">
        <v>4814756.66</v>
      </c>
      <c r="J55" s="52">
        <f t="shared" si="12"/>
        <v>-6.6471999340653551E-2</v>
      </c>
      <c r="K55" s="42">
        <v>107775743.08</v>
      </c>
      <c r="L55" s="16">
        <v>110483639.98</v>
      </c>
      <c r="M55" s="52">
        <f t="shared" si="15"/>
        <v>2.5125290929239825E-2</v>
      </c>
      <c r="N55" s="42">
        <v>96651067.900000006</v>
      </c>
      <c r="O55" s="16">
        <v>97642602.319999993</v>
      </c>
      <c r="P55" s="52">
        <f t="shared" si="16"/>
        <v>1.0258908065308473E-2</v>
      </c>
      <c r="Q55" s="42">
        <v>11124675.18</v>
      </c>
      <c r="R55" s="16">
        <v>12841037.66</v>
      </c>
      <c r="S55" s="52">
        <f t="shared" si="17"/>
        <v>0.15428427816802112</v>
      </c>
      <c r="T55" s="53">
        <v>0.103220584354889</v>
      </c>
      <c r="U55" s="54">
        <v>0.116225693345409</v>
      </c>
      <c r="V55" s="52">
        <f t="shared" si="18"/>
        <v>1.3005108990520001E-2</v>
      </c>
      <c r="W55" s="42">
        <v>18209196.460000001</v>
      </c>
      <c r="X55" s="44">
        <v>19009401.489999998</v>
      </c>
      <c r="Y55" s="43">
        <f t="shared" si="24"/>
        <v>4.3945103879668802E-2</v>
      </c>
      <c r="Z55" s="42">
        <v>29333871.640000001</v>
      </c>
      <c r="AA55" s="16">
        <v>31850439.149999999</v>
      </c>
      <c r="AB55" s="52">
        <f t="shared" si="19"/>
        <v>8.5790499831886427E-2</v>
      </c>
      <c r="AC55" s="53">
        <v>0.23283633541520701</v>
      </c>
      <c r="AD55" s="15">
        <v>0.245962553573806</v>
      </c>
      <c r="AE55" s="46">
        <f t="shared" si="20"/>
        <v>1.312621815859899E-2</v>
      </c>
      <c r="AF55" s="42">
        <v>2936873.31</v>
      </c>
      <c r="AG55" s="16">
        <v>-1407453.28</v>
      </c>
      <c r="AH55" s="52">
        <f t="shared" si="21"/>
        <v>-1.4792352721541127</v>
      </c>
      <c r="AI55" s="42">
        <v>2310731.15</v>
      </c>
      <c r="AJ55" s="44">
        <v>7846417.1799999997</v>
      </c>
      <c r="AK55" s="52">
        <f t="shared" si="22"/>
        <v>2.3956426216005267</v>
      </c>
      <c r="AL55" s="42">
        <v>5247604.46</v>
      </c>
      <c r="AM55" s="44">
        <v>6438963.9000000004</v>
      </c>
      <c r="AN55" s="52">
        <f t="shared" si="23"/>
        <v>0.2270291995292649</v>
      </c>
    </row>
    <row r="56" spans="1:40" x14ac:dyDescent="0.35">
      <c r="A56" s="12" t="s">
        <v>68</v>
      </c>
      <c r="B56" s="42">
        <v>2506472419</v>
      </c>
      <c r="C56" s="16">
        <f>'FY25 FR-3 Data'!L55</f>
        <v>3015474134</v>
      </c>
      <c r="D56" s="52">
        <f t="shared" si="13"/>
        <v>0.2030749315817626</v>
      </c>
      <c r="E56" s="76">
        <v>922431653</v>
      </c>
      <c r="F56" s="16">
        <v>1085191695.7</v>
      </c>
      <c r="G56" s="52">
        <f t="shared" si="14"/>
        <v>0.17644672336498848</v>
      </c>
      <c r="H56" s="76">
        <v>118722978</v>
      </c>
      <c r="I56" s="16">
        <v>117987088.81999999</v>
      </c>
      <c r="J56" s="52">
        <f t="shared" si="12"/>
        <v>-6.1983719781692733E-3</v>
      </c>
      <c r="K56" s="42">
        <v>1041154631</v>
      </c>
      <c r="L56" s="16">
        <v>1203178784.52</v>
      </c>
      <c r="M56" s="52">
        <f t="shared" si="15"/>
        <v>0.15561968289415407</v>
      </c>
      <c r="N56" s="42">
        <v>1046327110</v>
      </c>
      <c r="O56" s="16">
        <v>1237209573.3299999</v>
      </c>
      <c r="P56" s="52">
        <f t="shared" si="16"/>
        <v>0.18243096399365963</v>
      </c>
      <c r="Q56" s="42">
        <v>-5172479</v>
      </c>
      <c r="R56" s="16">
        <v>-34030788.809999898</v>
      </c>
      <c r="S56" s="52">
        <f t="shared" si="17"/>
        <v>5.5792028947821537</v>
      </c>
      <c r="T56" s="53">
        <v>-4.9680218922255404E-3</v>
      </c>
      <c r="U56" s="54">
        <v>-2.8284066547579836E-2</v>
      </c>
      <c r="V56" s="52">
        <f t="shared" si="18"/>
        <v>-2.3316044655354296E-2</v>
      </c>
      <c r="W56" s="42">
        <v>52106399</v>
      </c>
      <c r="X56" s="44">
        <v>142645468.284181</v>
      </c>
      <c r="Y56" s="43">
        <f t="shared" si="24"/>
        <v>1.7375806239111053</v>
      </c>
      <c r="Z56" s="42">
        <v>46933920</v>
      </c>
      <c r="AA56" s="16">
        <v>108614679.474181</v>
      </c>
      <c r="AB56" s="52">
        <f t="shared" si="19"/>
        <v>1.3142042998790853</v>
      </c>
      <c r="AC56" s="53">
        <v>4.2930204875225503E-2</v>
      </c>
      <c r="AD56" s="15">
        <v>8.0704950329041625E-2</v>
      </c>
      <c r="AE56" s="46">
        <f t="shared" si="20"/>
        <v>3.7774745453816122E-2</v>
      </c>
      <c r="AF56" s="42">
        <v>0</v>
      </c>
      <c r="AG56" s="16">
        <v>0</v>
      </c>
      <c r="AH56" s="52" t="str">
        <f t="shared" si="21"/>
        <v>NA</v>
      </c>
      <c r="AI56" s="42">
        <v>26399303</v>
      </c>
      <c r="AJ56" s="44">
        <v>44691933.590000004</v>
      </c>
      <c r="AK56" s="52">
        <f t="shared" si="22"/>
        <v>0.6929209680270727</v>
      </c>
      <c r="AL56" s="42">
        <v>26399303</v>
      </c>
      <c r="AM56" s="44">
        <v>44691933.590000004</v>
      </c>
      <c r="AN56" s="52">
        <f t="shared" si="23"/>
        <v>0.6929209680270727</v>
      </c>
    </row>
    <row r="57" spans="1:40" x14ac:dyDescent="0.35">
      <c r="A57" s="12" t="s">
        <v>69</v>
      </c>
      <c r="B57" s="42">
        <v>124020852</v>
      </c>
      <c r="C57" s="16">
        <f>'FY25 FR-3 Data'!L56</f>
        <v>134485847</v>
      </c>
      <c r="D57" s="52">
        <f t="shared" si="13"/>
        <v>8.4380931361445574E-2</v>
      </c>
      <c r="E57" s="76">
        <v>60969440</v>
      </c>
      <c r="F57" s="16">
        <v>58062394.270000003</v>
      </c>
      <c r="G57" s="52">
        <f t="shared" si="14"/>
        <v>-4.7680374463009614E-2</v>
      </c>
      <c r="H57" s="76">
        <v>9401613</v>
      </c>
      <c r="I57" s="16">
        <v>2165852</v>
      </c>
      <c r="J57" s="52">
        <f t="shared" si="12"/>
        <v>-0.76962974332170453</v>
      </c>
      <c r="K57" s="42">
        <v>70371053</v>
      </c>
      <c r="L57" s="16">
        <v>60228246.270000003</v>
      </c>
      <c r="M57" s="52">
        <f t="shared" si="15"/>
        <v>-0.14413322378450122</v>
      </c>
      <c r="N57" s="42">
        <v>56717022</v>
      </c>
      <c r="O57" s="16">
        <v>53686975.439999998</v>
      </c>
      <c r="P57" s="52">
        <f t="shared" si="16"/>
        <v>-5.3423936115686792E-2</v>
      </c>
      <c r="Q57" s="42">
        <v>13654031</v>
      </c>
      <c r="R57" s="16">
        <v>6541270.8300000103</v>
      </c>
      <c r="S57" s="52">
        <f t="shared" si="17"/>
        <v>-0.52092749533086524</v>
      </c>
      <c r="T57" s="53">
        <v>0.194029084657864</v>
      </c>
      <c r="U57" s="54">
        <v>0.10860802422630478</v>
      </c>
      <c r="V57" s="52">
        <f t="shared" si="18"/>
        <v>-8.5421060431559226E-2</v>
      </c>
      <c r="W57" s="42">
        <v>3460996</v>
      </c>
      <c r="X57" s="44">
        <v>9719968</v>
      </c>
      <c r="Y57" s="43">
        <f t="shared" si="24"/>
        <v>1.8084308678773393</v>
      </c>
      <c r="Z57" s="42">
        <v>17115027</v>
      </c>
      <c r="AA57" s="16">
        <v>16261238.83</v>
      </c>
      <c r="AB57" s="52">
        <f t="shared" si="19"/>
        <v>-4.9885294951623499E-2</v>
      </c>
      <c r="AC57" s="53">
        <v>0.23181026711042499</v>
      </c>
      <c r="AD57" s="15">
        <v>0.23247539625860411</v>
      </c>
      <c r="AE57" s="46">
        <f t="shared" si="20"/>
        <v>6.6512914817912216E-4</v>
      </c>
      <c r="AF57" s="42">
        <v>0</v>
      </c>
      <c r="AG57" s="16">
        <v>0</v>
      </c>
      <c r="AH57" s="52" t="str">
        <f t="shared" si="21"/>
        <v>NA</v>
      </c>
      <c r="AI57" s="42">
        <v>2250405</v>
      </c>
      <c r="AJ57" s="44">
        <v>3280845.08</v>
      </c>
      <c r="AK57" s="52">
        <f t="shared" si="22"/>
        <v>0.45789094851815565</v>
      </c>
      <c r="AL57" s="42">
        <v>2250405</v>
      </c>
      <c r="AM57" s="44">
        <v>3280845.08</v>
      </c>
      <c r="AN57" s="52">
        <f t="shared" si="23"/>
        <v>0.45789094851815565</v>
      </c>
    </row>
    <row r="58" spans="1:40" x14ac:dyDescent="0.35">
      <c r="A58" s="12" t="s">
        <v>70</v>
      </c>
      <c r="B58" s="42">
        <v>139450251</v>
      </c>
      <c r="C58" s="16">
        <f>'FY25 FR-3 Data'!L57</f>
        <v>152183491</v>
      </c>
      <c r="D58" s="52">
        <f t="shared" si="13"/>
        <v>9.1310269495319882E-2</v>
      </c>
      <c r="E58" s="76">
        <v>65528996</v>
      </c>
      <c r="F58" s="16">
        <v>66359174.329999998</v>
      </c>
      <c r="G58" s="52">
        <f t="shared" si="14"/>
        <v>1.2668869976277345E-2</v>
      </c>
      <c r="H58" s="76">
        <v>11720960</v>
      </c>
      <c r="I58" s="16">
        <v>2488250</v>
      </c>
      <c r="J58" s="52">
        <f t="shared" si="12"/>
        <v>-0.78770936851588946</v>
      </c>
      <c r="K58" s="42">
        <v>77249956</v>
      </c>
      <c r="L58" s="16">
        <v>68847424.329999998</v>
      </c>
      <c r="M58" s="52">
        <f t="shared" si="15"/>
        <v>-0.10877069845839138</v>
      </c>
      <c r="N58" s="42">
        <v>60570466</v>
      </c>
      <c r="O58" s="16">
        <v>57798592.399999999</v>
      </c>
      <c r="P58" s="52">
        <f t="shared" si="16"/>
        <v>-4.5762791390774535E-2</v>
      </c>
      <c r="Q58" s="42">
        <v>16679490</v>
      </c>
      <c r="R58" s="16">
        <v>11048831.93</v>
      </c>
      <c r="S58" s="52">
        <f t="shared" si="17"/>
        <v>-0.33757975034008836</v>
      </c>
      <c r="T58" s="53">
        <v>0.215915851136537</v>
      </c>
      <c r="U58" s="54">
        <v>0.16048286537257594</v>
      </c>
      <c r="V58" s="52">
        <f t="shared" si="18"/>
        <v>-5.5432985763961051E-2</v>
      </c>
      <c r="W58" s="42">
        <v>3445962</v>
      </c>
      <c r="X58" s="44">
        <v>9854388</v>
      </c>
      <c r="Y58" s="43">
        <f t="shared" si="24"/>
        <v>1.8596914301434548</v>
      </c>
      <c r="Z58" s="42">
        <v>20125452</v>
      </c>
      <c r="AA58" s="16">
        <v>20903219.93</v>
      </c>
      <c r="AB58" s="52">
        <f t="shared" si="19"/>
        <v>3.8645985690159888E-2</v>
      </c>
      <c r="AC58" s="53">
        <v>0.24939863748746199</v>
      </c>
      <c r="AD58" s="15">
        <v>0.26560023601936794</v>
      </c>
      <c r="AE58" s="46">
        <f t="shared" si="20"/>
        <v>1.6201598531905947E-2</v>
      </c>
      <c r="AF58" s="42">
        <v>0</v>
      </c>
      <c r="AG58" s="16">
        <v>0</v>
      </c>
      <c r="AH58" s="52" t="str">
        <f t="shared" si="21"/>
        <v>NA</v>
      </c>
      <c r="AI58" s="42">
        <v>2855294</v>
      </c>
      <c r="AJ58" s="44">
        <v>5306795</v>
      </c>
      <c r="AK58" s="52">
        <f t="shared" si="22"/>
        <v>0.85858093772480171</v>
      </c>
      <c r="AL58" s="42">
        <v>2855294</v>
      </c>
      <c r="AM58" s="44">
        <v>5306795</v>
      </c>
      <c r="AN58" s="52">
        <f t="shared" si="23"/>
        <v>0.85858093772480171</v>
      </c>
    </row>
    <row r="59" spans="1:40" x14ac:dyDescent="0.35">
      <c r="A59" s="12" t="s">
        <v>71</v>
      </c>
      <c r="B59" s="42">
        <v>374597652</v>
      </c>
      <c r="C59" s="16">
        <f>'FY25 FR-3 Data'!L58</f>
        <v>418502122</v>
      </c>
      <c r="D59" s="52">
        <f t="shared" si="13"/>
        <v>0.11720433848314671</v>
      </c>
      <c r="E59" s="76">
        <v>85716956</v>
      </c>
      <c r="F59" s="16">
        <v>80251856.930000007</v>
      </c>
      <c r="G59" s="52">
        <f t="shared" si="14"/>
        <v>-6.3757502891259837E-2</v>
      </c>
      <c r="H59" s="76">
        <v>20307490</v>
      </c>
      <c r="I59" s="16">
        <v>3534351</v>
      </c>
      <c r="J59" s="52">
        <f t="shared" si="12"/>
        <v>-0.82595825481140206</v>
      </c>
      <c r="K59" s="42">
        <v>106024446</v>
      </c>
      <c r="L59" s="16">
        <v>83786207.930000007</v>
      </c>
      <c r="M59" s="52">
        <f t="shared" si="15"/>
        <v>-0.20974632652171549</v>
      </c>
      <c r="N59" s="42">
        <v>124872821</v>
      </c>
      <c r="O59" s="16">
        <v>120323828.05</v>
      </c>
      <c r="P59" s="52">
        <f t="shared" si="16"/>
        <v>-3.6429007638099267E-2</v>
      </c>
      <c r="Q59" s="42">
        <v>-18848375</v>
      </c>
      <c r="R59" s="16">
        <v>-36537620.119999997</v>
      </c>
      <c r="S59" s="52">
        <f t="shared" si="17"/>
        <v>0.93850239715625339</v>
      </c>
      <c r="T59" s="53">
        <v>-0.177773859813425</v>
      </c>
      <c r="U59" s="54">
        <v>-0.43608155832193413</v>
      </c>
      <c r="V59" s="52">
        <f t="shared" si="18"/>
        <v>-0.2583076985085091</v>
      </c>
      <c r="W59" s="42">
        <v>4357007</v>
      </c>
      <c r="X59" s="44">
        <v>15425837</v>
      </c>
      <c r="Y59" s="43">
        <f t="shared" si="24"/>
        <v>2.5404664256908469</v>
      </c>
      <c r="Z59" s="42">
        <v>-14491368</v>
      </c>
      <c r="AA59" s="16">
        <v>-21111783.120000001</v>
      </c>
      <c r="AB59" s="52">
        <f t="shared" si="19"/>
        <v>0.45685232201680348</v>
      </c>
      <c r="AC59" s="53">
        <v>-0.13128444685358501</v>
      </c>
      <c r="AD59" s="15">
        <v>-0.21279455669818739</v>
      </c>
      <c r="AE59" s="46">
        <f t="shared" si="20"/>
        <v>-8.1510109844602385E-2</v>
      </c>
      <c r="AF59" s="42">
        <v>0</v>
      </c>
      <c r="AG59" s="16">
        <v>0</v>
      </c>
      <c r="AH59" s="52" t="str">
        <f t="shared" si="21"/>
        <v>NA</v>
      </c>
      <c r="AI59" s="42">
        <v>8863083</v>
      </c>
      <c r="AJ59" s="44">
        <v>11539128.98</v>
      </c>
      <c r="AK59" s="52">
        <f t="shared" si="22"/>
        <v>0.30193172962500753</v>
      </c>
      <c r="AL59" s="42">
        <v>8863083</v>
      </c>
      <c r="AM59" s="44">
        <v>11539128.98</v>
      </c>
      <c r="AN59" s="52">
        <f t="shared" si="23"/>
        <v>0.30193172962500753</v>
      </c>
    </row>
    <row r="60" spans="1:40" x14ac:dyDescent="0.35">
      <c r="A60" s="25" t="s">
        <v>73</v>
      </c>
      <c r="B60" s="42">
        <v>63320742.710000001</v>
      </c>
      <c r="C60" s="16">
        <f>'FY25 FR-3 Data'!L59</f>
        <v>66259253.850000001</v>
      </c>
      <c r="D60" s="52">
        <f t="shared" si="13"/>
        <v>4.6406769949903524E-2</v>
      </c>
      <c r="E60" s="76">
        <v>39358327</v>
      </c>
      <c r="F60" s="16">
        <v>41427428</v>
      </c>
      <c r="G60" s="52">
        <f t="shared" si="14"/>
        <v>5.2570857496051601E-2</v>
      </c>
      <c r="H60" s="76">
        <v>135524</v>
      </c>
      <c r="I60" s="16">
        <v>255663</v>
      </c>
      <c r="J60" s="52">
        <f t="shared" si="12"/>
        <v>0.88647767185148019</v>
      </c>
      <c r="K60" s="42">
        <v>39493851</v>
      </c>
      <c r="L60" s="16">
        <v>41683091</v>
      </c>
      <c r="M60" s="52">
        <f t="shared" si="15"/>
        <v>5.5432426683333563E-2</v>
      </c>
      <c r="N60" s="42">
        <v>38872307</v>
      </c>
      <c r="O60" s="16">
        <v>41508180</v>
      </c>
      <c r="P60" s="52">
        <f t="shared" si="16"/>
        <v>6.7808504393629121E-2</v>
      </c>
      <c r="Q60" s="42">
        <v>621544</v>
      </c>
      <c r="R60" s="16">
        <v>174911</v>
      </c>
      <c r="S60" s="52">
        <f t="shared" si="17"/>
        <v>-0.71858629477559111</v>
      </c>
      <c r="T60" s="53">
        <v>1.5737741047334199E-2</v>
      </c>
      <c r="U60" s="54">
        <v>4.1962099211884296E-3</v>
      </c>
      <c r="V60" s="52">
        <f t="shared" si="18"/>
        <v>-1.1541531126145768E-2</v>
      </c>
      <c r="W60" s="42">
        <v>2224085</v>
      </c>
      <c r="X60" s="44">
        <v>2558141</v>
      </c>
      <c r="Y60" s="43">
        <f t="shared" si="24"/>
        <v>0.15019929544059693</v>
      </c>
      <c r="Z60" s="42">
        <v>2845629</v>
      </c>
      <c r="AA60" s="16">
        <v>2733052</v>
      </c>
      <c r="AB60" s="52">
        <f t="shared" si="19"/>
        <v>-3.9561376412736868E-2</v>
      </c>
      <c r="AC60" s="53">
        <v>6.8211164617539996E-2</v>
      </c>
      <c r="AD60" s="15">
        <v>6.1776127753404297E-2</v>
      </c>
      <c r="AE60" s="46">
        <f t="shared" si="20"/>
        <v>-6.4350368641356986E-3</v>
      </c>
      <c r="AF60" s="42">
        <v>441548.73</v>
      </c>
      <c r="AG60" s="16">
        <v>765478.31</v>
      </c>
      <c r="AH60" s="52">
        <f t="shared" si="21"/>
        <v>0.73362136043285664</v>
      </c>
      <c r="AI60" s="42">
        <v>760325.4</v>
      </c>
      <c r="AJ60" s="44">
        <v>893701.43</v>
      </c>
      <c r="AK60" s="52">
        <f t="shared" si="22"/>
        <v>0.1754196689996152</v>
      </c>
      <c r="AL60" s="42">
        <v>1201874.1299999999</v>
      </c>
      <c r="AM60" s="44">
        <v>1659179.74</v>
      </c>
      <c r="AN60" s="52">
        <f t="shared" si="23"/>
        <v>0.38049376268711277</v>
      </c>
    </row>
    <row r="61" spans="1:40" ht="15" thickBot="1" x14ac:dyDescent="0.4">
      <c r="A61" s="12" t="s">
        <v>74</v>
      </c>
      <c r="B61" s="42">
        <v>487472815</v>
      </c>
      <c r="C61" s="16">
        <f>'FY25 FR-3 Data'!L60</f>
        <v>531241878</v>
      </c>
      <c r="D61" s="52">
        <f t="shared" si="13"/>
        <v>8.9787700263859849E-2</v>
      </c>
      <c r="E61" s="76">
        <v>105199004</v>
      </c>
      <c r="F61" s="16">
        <v>109624393</v>
      </c>
      <c r="G61" s="52">
        <f t="shared" si="14"/>
        <v>4.2066833636561808E-2</v>
      </c>
      <c r="H61" s="76">
        <v>208752</v>
      </c>
      <c r="I61" s="16">
        <v>0</v>
      </c>
      <c r="J61" s="52">
        <f>IF(H61 = 0,"NA", (I61-H61)/H61)</f>
        <v>-1</v>
      </c>
      <c r="K61" s="42">
        <v>105407756</v>
      </c>
      <c r="L61" s="16">
        <v>109624393</v>
      </c>
      <c r="M61" s="52">
        <f t="shared" si="15"/>
        <v>4.0003099961638498E-2</v>
      </c>
      <c r="N61" s="42">
        <v>93072581</v>
      </c>
      <c r="O61" s="16">
        <v>17218942</v>
      </c>
      <c r="P61" s="52">
        <f t="shared" si="16"/>
        <v>-0.81499447189500418</v>
      </c>
      <c r="Q61" s="42">
        <v>12335175</v>
      </c>
      <c r="R61" s="16">
        <v>92405451</v>
      </c>
      <c r="S61" s="52">
        <f t="shared" si="17"/>
        <v>6.4912152442101547</v>
      </c>
      <c r="T61" s="53">
        <v>0.11702340954872401</v>
      </c>
      <c r="U61" s="54">
        <v>0.84292782355474505</v>
      </c>
      <c r="V61" s="52">
        <f t="shared" si="18"/>
        <v>0.72590441400602101</v>
      </c>
      <c r="W61" s="42">
        <v>-21584262</v>
      </c>
      <c r="X61" s="44">
        <v>-5344651</v>
      </c>
      <c r="Y61" s="43">
        <f t="shared" si="24"/>
        <v>-0.75238203650419</v>
      </c>
      <c r="Z61" s="42">
        <v>-9249087</v>
      </c>
      <c r="AA61" s="16">
        <v>87060800</v>
      </c>
      <c r="AB61" s="52">
        <f t="shared" si="19"/>
        <v>-10.412907457784753</v>
      </c>
      <c r="AC61" s="53">
        <v>-0.11034003187698201</v>
      </c>
      <c r="AD61" s="15">
        <v>0.83487740121182896</v>
      </c>
      <c r="AE61" s="46">
        <f t="shared" si="20"/>
        <v>0.94521743308881101</v>
      </c>
      <c r="AF61" s="42">
        <v>4258541</v>
      </c>
      <c r="AG61" s="16">
        <v>3298571</v>
      </c>
      <c r="AH61" s="52">
        <f t="shared" si="21"/>
        <v>-0.22542227490588912</v>
      </c>
      <c r="AI61" s="42">
        <v>259880</v>
      </c>
      <c r="AJ61" s="44">
        <v>149013</v>
      </c>
      <c r="AK61" s="52">
        <f t="shared" si="22"/>
        <v>-0.42660843466215176</v>
      </c>
      <c r="AL61" s="42">
        <v>4518421</v>
      </c>
      <c r="AM61" s="44">
        <v>3447584</v>
      </c>
      <c r="AN61" s="52">
        <f t="shared" si="23"/>
        <v>-0.23699363118222053</v>
      </c>
    </row>
    <row r="62" spans="1:40" s="24" customFormat="1" x14ac:dyDescent="0.35">
      <c r="A62" s="59" t="s">
        <v>225</v>
      </c>
      <c r="B62" s="60">
        <f>SUM(B3:B61)</f>
        <v>48009985258.600006</v>
      </c>
      <c r="C62" s="60">
        <f>SUM(C3:C61)</f>
        <v>54404036646.959999</v>
      </c>
      <c r="D62" s="61">
        <f>(C62-B62)/B62</f>
        <v>0.13318169863871454</v>
      </c>
      <c r="E62" s="60">
        <f>SUM(E3:E61)</f>
        <v>18489341911.110001</v>
      </c>
      <c r="F62" s="60">
        <f>SUM(F3:F61)</f>
        <v>19608925964.110008</v>
      </c>
      <c r="G62" s="61">
        <f t="shared" si="14"/>
        <v>6.0552942250868561E-2</v>
      </c>
      <c r="H62" s="62">
        <f>SUM(H3:H61)</f>
        <v>1519624085.015007</v>
      </c>
      <c r="I62" s="60">
        <f>SUM(I3:I61)</f>
        <v>1654630149.1899998</v>
      </c>
      <c r="J62" s="61">
        <f>(I62-H62)/H62</f>
        <v>8.8841750737097297E-2</v>
      </c>
      <c r="K62" s="62">
        <f>SUM(K3:K61)</f>
        <v>20008965996.125011</v>
      </c>
      <c r="L62" s="60">
        <f>SUM(L3:L61)</f>
        <v>21263556113.300011</v>
      </c>
      <c r="M62" s="61">
        <f t="shared" si="15"/>
        <v>6.2701396834697332E-2</v>
      </c>
      <c r="N62" s="62">
        <f>SUM(N3:N61)</f>
        <v>19790907454.224014</v>
      </c>
      <c r="O62" s="60">
        <f>SUM(O3:O61)</f>
        <v>21824355544.423653</v>
      </c>
      <c r="P62" s="61">
        <f t="shared" si="16"/>
        <v>0.1027465817271373</v>
      </c>
      <c r="Q62" s="62">
        <f>SUM(Q3:Q61)</f>
        <v>218058544.30099344</v>
      </c>
      <c r="R62" s="60">
        <f>SUM(R3:R61)</f>
        <v>-560799430.72366011</v>
      </c>
      <c r="S62" s="61">
        <f>(R62-Q62)/ABS(Q62)</f>
        <v>-3.5717837955919309</v>
      </c>
      <c r="T62" s="63">
        <f>Q62/K62</f>
        <v>1.0898041625100628E-2</v>
      </c>
      <c r="U62" s="64">
        <f>R62/L62</f>
        <v>-2.6373736722847086E-2</v>
      </c>
      <c r="V62" s="61">
        <f>(U62-T62)/ABS(T62)</f>
        <v>-3.4200436766641147</v>
      </c>
      <c r="W62" s="60">
        <f>SUM(W3:W61)</f>
        <v>523416423.61000001</v>
      </c>
      <c r="X62" s="60">
        <f>SUM(X3:X61)</f>
        <v>524813965.15418112</v>
      </c>
      <c r="Y62" s="65">
        <f>(X62-W62)/ABS(W62)</f>
        <v>2.6700376242347777E-3</v>
      </c>
      <c r="Z62" s="62">
        <f>SUM(Z3:Z61)</f>
        <v>741474967.91099358</v>
      </c>
      <c r="AA62" s="60">
        <f>SUM(AA3:AA61)</f>
        <v>-35985465.569479316</v>
      </c>
      <c r="AB62" s="61">
        <f>(AA62-Z62)/ABS(Z62)</f>
        <v>-1.0485322730056061</v>
      </c>
      <c r="AC62" s="64">
        <f>Z62/(W62+K62)</f>
        <v>3.6112466286343549E-2</v>
      </c>
      <c r="AD62" s="64">
        <f>AA62/(X62+L62)</f>
        <v>-1.6515905246654574E-3</v>
      </c>
      <c r="AE62" s="65">
        <f>(AD62-AC62)/ABS(AC62)</f>
        <v>-1.0457346366645146</v>
      </c>
      <c r="AF62" s="60">
        <f>SUM(AF3:AF61)</f>
        <v>167459861.75999999</v>
      </c>
      <c r="AG62" s="60">
        <f>SUM(AG3:AG61)</f>
        <v>184956145.02000004</v>
      </c>
      <c r="AH62" s="65">
        <f>(AG62-AF62)/AF62</f>
        <v>0.10448045923431706</v>
      </c>
      <c r="AI62" s="62">
        <f>SUM(AI3:AI61)</f>
        <v>663753169.28999996</v>
      </c>
      <c r="AJ62" s="60">
        <f>SUM(AJ3:AJ61)</f>
        <v>897826238.93987787</v>
      </c>
      <c r="AK62" s="61">
        <f>(AJ62-AI62)/AI62</f>
        <v>0.35265077513717935</v>
      </c>
      <c r="AL62" s="62">
        <f>SUM(AL3:AL61)</f>
        <v>831213031.05000019</v>
      </c>
      <c r="AM62" s="60">
        <f>SUM(AM3:AM61)</f>
        <v>1082782383.9598777</v>
      </c>
      <c r="AN62" s="61">
        <f>(AM62-AL62)/AL62</f>
        <v>0.30265328322883911</v>
      </c>
    </row>
    <row r="63" spans="1:40" ht="15" thickBot="1" x14ac:dyDescent="0.4">
      <c r="A63" s="58" t="s">
        <v>226</v>
      </c>
      <c r="B63" s="37">
        <f>AVERAGE(B3:B61)</f>
        <v>813728563.7050848</v>
      </c>
      <c r="C63" s="37">
        <f t="shared" ref="C63:AJ63" si="25">AVERAGE(C3:C61)</f>
        <v>922102316.05016947</v>
      </c>
      <c r="D63" s="55">
        <f>AVERAGE(D3:D61)</f>
        <v>0.12688288883896501</v>
      </c>
      <c r="E63" s="37">
        <f>AVERAGE(E3:E61)</f>
        <v>313378676.45949155</v>
      </c>
      <c r="F63" s="37">
        <f t="shared" si="25"/>
        <v>332354677.35779673</v>
      </c>
      <c r="G63" s="55">
        <f t="shared" si="25"/>
        <v>4.6358259677670752E-2</v>
      </c>
      <c r="H63" s="56">
        <f t="shared" si="25"/>
        <v>25756340.423983172</v>
      </c>
      <c r="I63" s="37">
        <f t="shared" si="25"/>
        <v>28044578.799830504</v>
      </c>
      <c r="J63" s="55">
        <f>AVERAGE(J3:J60)</f>
        <v>1.1503163739233</v>
      </c>
      <c r="K63" s="56">
        <f>AVERAGE(K3:K61)</f>
        <v>339135016.88347477</v>
      </c>
      <c r="L63" s="37">
        <f t="shared" si="25"/>
        <v>360399256.15762728</v>
      </c>
      <c r="M63" s="55">
        <f t="shared" si="25"/>
        <v>5.1745178795318841E-2</v>
      </c>
      <c r="N63" s="56">
        <f t="shared" si="25"/>
        <v>335439109.39362735</v>
      </c>
      <c r="O63" s="37">
        <f t="shared" si="25"/>
        <v>369904331.26141787</v>
      </c>
      <c r="P63" s="55">
        <f t="shared" si="25"/>
        <v>5.6653194784151782E-2</v>
      </c>
      <c r="Q63" s="56">
        <f t="shared" si="25"/>
        <v>3695907.5305253128</v>
      </c>
      <c r="R63" s="37">
        <f t="shared" si="25"/>
        <v>-9505075.097011188</v>
      </c>
      <c r="S63" s="55">
        <f t="shared" si="25"/>
        <v>-2.0750094733650126</v>
      </c>
      <c r="T63" s="57">
        <f t="shared" si="25"/>
        <v>3.0383871318880413E-3</v>
      </c>
      <c r="U63" s="38">
        <f t="shared" si="25"/>
        <v>-8.3236537397245094E-3</v>
      </c>
      <c r="V63" s="55">
        <f>AVERAGE(V3:V61)</f>
        <v>-1.1362040871612545E-2</v>
      </c>
      <c r="W63" s="37">
        <f t="shared" si="25"/>
        <v>8871464.8069491535</v>
      </c>
      <c r="X63" s="37">
        <f t="shared" si="25"/>
        <v>8895151.9517657813</v>
      </c>
      <c r="Y63" s="19">
        <f>AVERAGE(Y3:Y24,Y26:Y42,Y46:Y51,Y53:Y60)</f>
        <v>3.3555395101662777E-2</v>
      </c>
      <c r="Z63" s="56">
        <f t="shared" si="25"/>
        <v>12567372.337474467</v>
      </c>
      <c r="AA63" s="37">
        <f t="shared" si="25"/>
        <v>-609923.14524541213</v>
      </c>
      <c r="AB63" s="55">
        <f t="shared" si="25"/>
        <v>1.1733707523889503</v>
      </c>
      <c r="AC63" s="38">
        <f>AVERAGE(AC3:AC61)</f>
        <v>3.6864259898823817E-2</v>
      </c>
      <c r="AD63" s="38">
        <f>AVERAGE(AD3:AD61)</f>
        <v>2.9130665202195091E-2</v>
      </c>
      <c r="AE63" s="19">
        <f>AVERAGE(AE3:AE61)</f>
        <v>-7.7335946966287268E-3</v>
      </c>
      <c r="AF63" s="37">
        <f t="shared" si="25"/>
        <v>2838302.7416949151</v>
      </c>
      <c r="AG63" s="37">
        <f t="shared" si="25"/>
        <v>3134849.9155932209</v>
      </c>
      <c r="AH63" s="19">
        <f>AVERAGE(AH3:AH18,AH21:AH51,AH53:AH55,AH60:AH61)</f>
        <v>1.4937291028606585</v>
      </c>
      <c r="AI63" s="56">
        <f t="shared" si="25"/>
        <v>11250053.71677966</v>
      </c>
      <c r="AJ63" s="37">
        <f t="shared" si="25"/>
        <v>15217393.880336912</v>
      </c>
      <c r="AK63" s="55">
        <f>AVERAGE(AK3:AK10,AK12:AK61)</f>
        <v>0.62331126721075569</v>
      </c>
      <c r="AL63" s="56">
        <f>AVERAGE(AL3:AL61)</f>
        <v>14088356.45847458</v>
      </c>
      <c r="AM63" s="37">
        <f>AVERAGE(AM3:AM61)</f>
        <v>18352243.795930132</v>
      </c>
      <c r="AN63" s="55">
        <f>AVERAGE(AN3:AN61)</f>
        <v>0.64510999993045437</v>
      </c>
    </row>
    <row r="64" spans="1:40" x14ac:dyDescent="0.35">
      <c r="B64" s="44"/>
      <c r="D64" s="15"/>
      <c r="E64" s="25"/>
      <c r="G64" s="15"/>
      <c r="H64" s="25"/>
      <c r="J64" s="47"/>
      <c r="K64" s="25"/>
      <c r="M64" s="45"/>
      <c r="N64" s="25"/>
      <c r="P64" s="45"/>
      <c r="Q64" s="44"/>
      <c r="S64" s="45"/>
      <c r="T64" s="25"/>
      <c r="V64" s="2"/>
      <c r="W64" s="44"/>
      <c r="Y64" s="2"/>
      <c r="Z64" s="44"/>
      <c r="AB64" s="45"/>
      <c r="AC64" s="2"/>
      <c r="AE64" s="2"/>
      <c r="AF64" s="44"/>
      <c r="AH64" s="45"/>
      <c r="AI64" s="44"/>
      <c r="AK64" s="45"/>
      <c r="AL64" s="44"/>
      <c r="AN64" s="45"/>
    </row>
    <row r="65" spans="2:40" x14ac:dyDescent="0.35">
      <c r="B65" s="44"/>
      <c r="D65" s="15"/>
      <c r="E65" s="25"/>
      <c r="G65" s="15"/>
      <c r="H65" s="25"/>
      <c r="J65" s="47"/>
      <c r="K65" s="25"/>
      <c r="M65" s="45"/>
      <c r="N65" s="25"/>
      <c r="P65" s="45"/>
      <c r="Q65" s="44"/>
      <c r="S65" s="45"/>
      <c r="T65" s="25"/>
      <c r="V65" s="2"/>
      <c r="W65" s="44"/>
      <c r="Y65" s="2"/>
      <c r="Z65" s="44"/>
      <c r="AB65" s="45"/>
      <c r="AC65" s="2"/>
      <c r="AE65" s="2"/>
      <c r="AF65" s="44"/>
      <c r="AH65" s="45"/>
      <c r="AI65" s="44"/>
      <c r="AK65" s="45"/>
      <c r="AL65" s="44"/>
      <c r="AN65" s="45"/>
    </row>
    <row r="66" spans="2:40" x14ac:dyDescent="0.35">
      <c r="B66" s="44"/>
      <c r="D66" s="15"/>
      <c r="E66" s="25"/>
      <c r="G66" s="15"/>
      <c r="H66" s="25"/>
      <c r="J66" s="47"/>
      <c r="K66" s="25"/>
      <c r="M66" s="45"/>
      <c r="N66" s="25"/>
      <c r="P66" s="45"/>
      <c r="Q66" s="44"/>
      <c r="S66" s="45"/>
      <c r="T66" s="25"/>
      <c r="V66" s="2"/>
      <c r="W66" s="44"/>
      <c r="Y66" s="2"/>
      <c r="Z66" s="44"/>
      <c r="AB66" s="45"/>
      <c r="AC66" s="2"/>
      <c r="AE66" s="2"/>
      <c r="AF66" s="44"/>
      <c r="AH66" s="45"/>
      <c r="AI66" s="44"/>
      <c r="AK66" s="45"/>
      <c r="AL66" s="44"/>
      <c r="AN66" s="45"/>
    </row>
    <row r="67" spans="2:40" x14ac:dyDescent="0.35">
      <c r="B67" s="44"/>
      <c r="D67" s="15"/>
      <c r="E67" s="25"/>
      <c r="G67" s="15"/>
      <c r="H67" s="25"/>
      <c r="J67" s="47"/>
      <c r="K67" s="25"/>
      <c r="M67" s="45"/>
      <c r="N67" s="25"/>
      <c r="P67" s="45"/>
      <c r="Q67" s="44"/>
      <c r="S67" s="45"/>
      <c r="T67" s="25"/>
      <c r="V67" s="2"/>
      <c r="W67" s="44"/>
      <c r="Y67" s="2"/>
      <c r="Z67" s="44"/>
      <c r="AB67" s="45"/>
      <c r="AC67" s="2"/>
      <c r="AE67" s="2"/>
      <c r="AF67" s="44"/>
      <c r="AH67" s="45"/>
      <c r="AI67" s="44"/>
      <c r="AK67" s="45"/>
      <c r="AL67" s="44"/>
      <c r="AN67" s="45"/>
    </row>
    <row r="68" spans="2:40" x14ac:dyDescent="0.35">
      <c r="B68" s="44"/>
      <c r="D68" s="15"/>
      <c r="E68" s="25"/>
      <c r="G68" s="15"/>
      <c r="H68" s="25"/>
      <c r="J68" s="47"/>
      <c r="K68" s="25"/>
      <c r="M68" s="45"/>
      <c r="N68" s="25"/>
      <c r="P68" s="45"/>
      <c r="Q68" s="44"/>
      <c r="S68" s="45"/>
      <c r="T68" s="25"/>
      <c r="V68" s="2"/>
      <c r="W68" s="44"/>
      <c r="Y68" s="2"/>
      <c r="Z68" s="44"/>
      <c r="AB68" s="45"/>
      <c r="AC68" s="2"/>
      <c r="AE68" s="2"/>
      <c r="AF68" s="44"/>
      <c r="AH68" s="45"/>
      <c r="AI68" s="44"/>
      <c r="AK68" s="45"/>
      <c r="AL68" s="44"/>
      <c r="AN68" s="45"/>
    </row>
    <row r="69" spans="2:40" x14ac:dyDescent="0.35">
      <c r="B69" s="44"/>
      <c r="D69" s="15"/>
      <c r="E69" s="25"/>
      <c r="G69" s="15"/>
      <c r="H69" s="25"/>
      <c r="J69" s="47"/>
      <c r="K69" s="25"/>
      <c r="M69" s="45"/>
      <c r="N69" s="25"/>
      <c r="P69" s="45"/>
      <c r="Q69" s="44"/>
      <c r="S69" s="45"/>
      <c r="T69" s="25"/>
      <c r="V69" s="2"/>
      <c r="W69" s="44"/>
      <c r="Y69" s="2"/>
      <c r="Z69" s="44"/>
      <c r="AB69" s="45"/>
      <c r="AC69" s="2"/>
      <c r="AE69" s="2"/>
      <c r="AF69" s="44"/>
      <c r="AH69" s="45"/>
      <c r="AI69" s="44"/>
      <c r="AK69" s="45"/>
      <c r="AL69" s="44"/>
      <c r="AN69" s="45"/>
    </row>
    <row r="70" spans="2:40" x14ac:dyDescent="0.35">
      <c r="B70" s="44"/>
      <c r="D70" s="15"/>
      <c r="E70" s="25"/>
      <c r="G70" s="15"/>
      <c r="H70" s="25"/>
      <c r="J70" s="47"/>
      <c r="K70" s="25"/>
      <c r="M70" s="45"/>
      <c r="N70" s="25"/>
      <c r="P70" s="45"/>
      <c r="Q70" s="44"/>
      <c r="S70" s="45"/>
      <c r="T70" s="25"/>
      <c r="V70" s="2"/>
      <c r="W70" s="44"/>
      <c r="Y70" s="2"/>
      <c r="Z70" s="44"/>
      <c r="AB70" s="45"/>
      <c r="AC70" s="2"/>
      <c r="AE70" s="2"/>
      <c r="AF70" s="44"/>
      <c r="AH70" s="45"/>
      <c r="AI70" s="44"/>
      <c r="AK70" s="45"/>
      <c r="AL70" s="44"/>
      <c r="AN70" s="45"/>
    </row>
    <row r="71" spans="2:40" x14ac:dyDescent="0.35">
      <c r="B71" s="44"/>
      <c r="D71" s="15"/>
      <c r="E71" s="25"/>
      <c r="G71" s="15"/>
      <c r="H71" s="25"/>
      <c r="J71" s="47"/>
      <c r="K71" s="25"/>
      <c r="M71" s="45"/>
      <c r="N71" s="25"/>
      <c r="P71" s="45"/>
      <c r="Q71" s="44"/>
      <c r="S71" s="45"/>
      <c r="T71" s="25"/>
      <c r="V71" s="2"/>
      <c r="W71" s="44"/>
      <c r="Y71" s="2"/>
      <c r="Z71" s="44"/>
      <c r="AB71" s="45"/>
      <c r="AC71" s="2"/>
      <c r="AE71" s="2"/>
      <c r="AF71" s="44"/>
      <c r="AH71" s="45"/>
      <c r="AI71" s="44"/>
      <c r="AK71" s="45"/>
      <c r="AL71" s="44"/>
      <c r="AN71" s="45"/>
    </row>
    <row r="72" spans="2:40" x14ac:dyDescent="0.35">
      <c r="B72" s="44"/>
      <c r="D72" s="15"/>
      <c r="E72" s="25"/>
      <c r="G72" s="15"/>
      <c r="H72" s="25"/>
      <c r="J72" s="47"/>
      <c r="K72" s="25"/>
      <c r="M72" s="45"/>
      <c r="N72" s="25"/>
      <c r="P72" s="45"/>
      <c r="Q72" s="44"/>
      <c r="S72" s="45"/>
      <c r="T72" s="25"/>
      <c r="V72" s="2"/>
      <c r="W72" s="44"/>
      <c r="Y72" s="2"/>
      <c r="Z72" s="44"/>
      <c r="AB72" s="45"/>
      <c r="AC72" s="2"/>
      <c r="AE72" s="2"/>
      <c r="AF72" s="44"/>
      <c r="AH72" s="45"/>
      <c r="AI72" s="44"/>
      <c r="AK72" s="45"/>
      <c r="AL72" s="44"/>
      <c r="AN72" s="45"/>
    </row>
    <row r="73" spans="2:40" x14ac:dyDescent="0.35">
      <c r="B73" s="44"/>
      <c r="D73" s="15"/>
      <c r="E73" s="25"/>
      <c r="G73" s="15"/>
      <c r="H73" s="25"/>
      <c r="J73" s="47"/>
      <c r="K73" s="25"/>
      <c r="M73" s="45"/>
      <c r="N73" s="25"/>
      <c r="P73" s="45"/>
      <c r="Q73" s="44"/>
      <c r="S73" s="45"/>
      <c r="T73" s="25"/>
      <c r="V73" s="2"/>
      <c r="W73" s="44"/>
      <c r="Y73" s="2"/>
      <c r="Z73" s="44"/>
      <c r="AB73" s="45"/>
      <c r="AC73" s="2"/>
      <c r="AE73" s="2"/>
      <c r="AF73" s="44"/>
      <c r="AH73" s="45"/>
      <c r="AI73" s="44"/>
      <c r="AK73" s="45"/>
      <c r="AL73" s="44"/>
      <c r="AN73" s="45"/>
    </row>
    <row r="74" spans="2:40" x14ac:dyDescent="0.35">
      <c r="B74" s="44"/>
      <c r="D74" s="15"/>
      <c r="E74" s="25"/>
      <c r="G74" s="15"/>
      <c r="H74" s="25"/>
      <c r="J74" s="47"/>
      <c r="K74" s="25"/>
      <c r="M74" s="45"/>
      <c r="N74" s="25"/>
      <c r="P74" s="45"/>
      <c r="Q74" s="44"/>
      <c r="S74" s="45"/>
      <c r="T74" s="25"/>
      <c r="V74" s="2"/>
      <c r="W74" s="44"/>
      <c r="Y74" s="2"/>
      <c r="Z74" s="44"/>
      <c r="AB74" s="45"/>
      <c r="AC74" s="2"/>
      <c r="AE74" s="2"/>
      <c r="AF74" s="44"/>
      <c r="AH74" s="45"/>
      <c r="AI74" s="44"/>
      <c r="AK74" s="45"/>
      <c r="AL74" s="44"/>
      <c r="AN74" s="45"/>
    </row>
    <row r="75" spans="2:40" x14ac:dyDescent="0.35">
      <c r="B75" s="44"/>
      <c r="D75" s="15"/>
      <c r="E75" s="25"/>
      <c r="G75" s="15"/>
      <c r="H75" s="25"/>
      <c r="J75" s="47"/>
      <c r="K75" s="25"/>
      <c r="M75" s="45"/>
      <c r="N75" s="25"/>
      <c r="P75" s="45"/>
      <c r="Q75" s="44"/>
      <c r="S75" s="45"/>
      <c r="T75" s="25"/>
      <c r="V75" s="2"/>
      <c r="W75" s="44"/>
      <c r="Y75" s="2"/>
      <c r="Z75" s="44"/>
      <c r="AB75" s="45"/>
      <c r="AC75" s="2"/>
      <c r="AE75" s="2"/>
      <c r="AF75" s="44"/>
      <c r="AH75" s="45"/>
      <c r="AI75" s="44"/>
      <c r="AK75" s="45"/>
      <c r="AL75" s="44"/>
      <c r="AN75" s="45"/>
    </row>
    <row r="76" spans="2:40" x14ac:dyDescent="0.35">
      <c r="B76" s="44"/>
      <c r="D76" s="15"/>
      <c r="E76" s="25"/>
      <c r="G76" s="15"/>
      <c r="H76" s="25"/>
      <c r="J76" s="47"/>
      <c r="K76" s="25"/>
      <c r="M76" s="45"/>
      <c r="N76" s="25"/>
      <c r="P76" s="45"/>
      <c r="Q76" s="44"/>
      <c r="S76" s="45"/>
      <c r="T76" s="25"/>
      <c r="V76" s="2"/>
      <c r="W76" s="44"/>
      <c r="Y76" s="2"/>
      <c r="Z76" s="44"/>
      <c r="AB76" s="45"/>
      <c r="AC76" s="2"/>
      <c r="AE76" s="2"/>
      <c r="AF76" s="44"/>
      <c r="AH76" s="45"/>
      <c r="AI76" s="44"/>
      <c r="AK76" s="45"/>
      <c r="AL76" s="44"/>
      <c r="AN76" s="45"/>
    </row>
    <row r="77" spans="2:40" x14ac:dyDescent="0.35">
      <c r="B77" s="44"/>
      <c r="D77" s="15"/>
      <c r="E77" s="25"/>
      <c r="G77" s="15"/>
      <c r="H77" s="25"/>
      <c r="J77" s="47"/>
      <c r="K77" s="25"/>
      <c r="M77" s="45"/>
      <c r="N77" s="25"/>
      <c r="P77" s="45"/>
      <c r="Q77" s="44"/>
      <c r="S77" s="45"/>
      <c r="T77" s="25"/>
      <c r="V77" s="2"/>
      <c r="W77" s="44"/>
      <c r="Y77" s="2"/>
      <c r="Z77" s="44"/>
      <c r="AB77" s="45"/>
      <c r="AC77" s="2"/>
      <c r="AE77" s="2"/>
      <c r="AF77" s="44"/>
      <c r="AH77" s="45"/>
      <c r="AI77" s="44"/>
      <c r="AK77" s="45"/>
      <c r="AL77" s="44"/>
      <c r="AN77" s="45"/>
    </row>
    <row r="78" spans="2:40" x14ac:dyDescent="0.35">
      <c r="B78" s="44"/>
      <c r="D78" s="15"/>
      <c r="E78" s="25"/>
      <c r="G78" s="15"/>
      <c r="H78" s="25"/>
      <c r="J78" s="47"/>
      <c r="K78" s="25"/>
      <c r="M78" s="45"/>
      <c r="N78" s="25"/>
      <c r="P78" s="45"/>
      <c r="Q78" s="44"/>
      <c r="S78" s="45"/>
      <c r="T78" s="25"/>
      <c r="V78" s="2"/>
      <c r="W78" s="44"/>
      <c r="Y78" s="2"/>
      <c r="Z78" s="44"/>
      <c r="AB78" s="45"/>
      <c r="AC78" s="2"/>
      <c r="AE78" s="2"/>
      <c r="AF78" s="44"/>
      <c r="AH78" s="45"/>
      <c r="AI78" s="44"/>
      <c r="AK78" s="45"/>
      <c r="AL78" s="44"/>
      <c r="AN78" s="45"/>
    </row>
    <row r="79" spans="2:40" x14ac:dyDescent="0.35">
      <c r="B79" s="44"/>
      <c r="D79" s="15"/>
      <c r="E79" s="25"/>
      <c r="G79" s="15"/>
      <c r="H79" s="25"/>
      <c r="J79" s="47"/>
      <c r="K79" s="25"/>
      <c r="M79" s="45"/>
      <c r="N79" s="25"/>
      <c r="P79" s="45"/>
      <c r="Q79" s="44"/>
      <c r="S79" s="45"/>
      <c r="T79" s="25"/>
      <c r="V79" s="2"/>
      <c r="W79" s="44"/>
      <c r="Y79" s="2"/>
      <c r="Z79" s="44"/>
      <c r="AB79" s="45"/>
      <c r="AC79" s="2"/>
      <c r="AE79" s="2"/>
      <c r="AF79" s="44"/>
      <c r="AH79" s="45"/>
      <c r="AI79" s="44"/>
      <c r="AK79" s="45"/>
      <c r="AL79" s="44"/>
      <c r="AN79" s="45"/>
    </row>
    <row r="80" spans="2:40" x14ac:dyDescent="0.35">
      <c r="B80" s="44"/>
      <c r="D80" s="15"/>
      <c r="E80" s="25"/>
      <c r="G80" s="15"/>
      <c r="H80" s="25"/>
      <c r="J80" s="47"/>
      <c r="K80" s="25"/>
      <c r="M80" s="45"/>
      <c r="N80" s="25"/>
      <c r="P80" s="45"/>
      <c r="Q80" s="44"/>
      <c r="S80" s="45"/>
      <c r="T80" s="25"/>
      <c r="V80" s="2"/>
      <c r="W80" s="44"/>
      <c r="Y80" s="2"/>
      <c r="Z80" s="44"/>
      <c r="AB80" s="45"/>
      <c r="AC80" s="2"/>
      <c r="AE80" s="2"/>
      <c r="AF80" s="44"/>
      <c r="AH80" s="45"/>
      <c r="AI80" s="44"/>
      <c r="AK80" s="45"/>
      <c r="AL80" s="44"/>
      <c r="AN80" s="45"/>
    </row>
    <row r="81" spans="2:40" x14ac:dyDescent="0.35">
      <c r="B81" s="44"/>
      <c r="D81" s="15"/>
      <c r="E81" s="25"/>
      <c r="G81" s="15"/>
      <c r="H81" s="25"/>
      <c r="J81" s="47"/>
      <c r="K81" s="25"/>
      <c r="M81" s="45"/>
      <c r="N81" s="25"/>
      <c r="P81" s="45"/>
      <c r="Q81" s="44"/>
      <c r="S81" s="45"/>
      <c r="T81" s="25"/>
      <c r="V81" s="2"/>
      <c r="W81" s="44"/>
      <c r="Y81" s="2"/>
      <c r="Z81" s="44"/>
      <c r="AB81" s="45"/>
      <c r="AC81" s="2"/>
      <c r="AE81" s="2"/>
      <c r="AF81" s="44"/>
      <c r="AH81" s="45"/>
      <c r="AI81" s="44"/>
      <c r="AK81" s="45"/>
      <c r="AL81" s="44"/>
      <c r="AN81" s="45"/>
    </row>
    <row r="82" spans="2:40" x14ac:dyDescent="0.35">
      <c r="B82" s="44"/>
      <c r="D82" s="15"/>
      <c r="E82" s="25"/>
      <c r="G82" s="15"/>
      <c r="H82" s="25"/>
      <c r="J82" s="47"/>
      <c r="K82" s="25"/>
      <c r="M82" s="45"/>
      <c r="N82" s="25"/>
      <c r="P82" s="45"/>
      <c r="Q82" s="44"/>
      <c r="S82" s="45"/>
      <c r="T82" s="25"/>
      <c r="V82" s="2"/>
      <c r="W82" s="44"/>
      <c r="Y82" s="2"/>
      <c r="Z82" s="44"/>
      <c r="AB82" s="45"/>
      <c r="AC82" s="2"/>
      <c r="AE82" s="2"/>
      <c r="AF82" s="44"/>
      <c r="AH82" s="45"/>
      <c r="AI82" s="44"/>
      <c r="AK82" s="45"/>
      <c r="AL82" s="44"/>
      <c r="AN82" s="45"/>
    </row>
    <row r="83" spans="2:40" x14ac:dyDescent="0.35">
      <c r="B83" s="44"/>
      <c r="D83" s="15"/>
      <c r="E83" s="25"/>
      <c r="G83" s="15"/>
      <c r="H83" s="25"/>
      <c r="J83" s="47"/>
      <c r="K83" s="25"/>
      <c r="M83" s="45"/>
      <c r="N83" s="25"/>
      <c r="P83" s="45"/>
      <c r="Q83" s="44"/>
      <c r="S83" s="45"/>
      <c r="T83" s="25"/>
      <c r="V83" s="2"/>
      <c r="W83" s="44"/>
      <c r="Y83" s="2"/>
      <c r="Z83" s="44"/>
      <c r="AB83" s="45"/>
      <c r="AC83" s="2"/>
      <c r="AE83" s="2"/>
      <c r="AF83" s="44"/>
      <c r="AH83" s="45"/>
      <c r="AI83" s="44"/>
      <c r="AK83" s="45"/>
      <c r="AL83" s="44"/>
      <c r="AN83" s="45"/>
    </row>
    <row r="84" spans="2:40" x14ac:dyDescent="0.35">
      <c r="B84" s="44"/>
      <c r="D84" s="15"/>
      <c r="E84" s="25"/>
      <c r="G84" s="15"/>
      <c r="H84" s="25"/>
      <c r="J84" s="47"/>
      <c r="K84" s="25"/>
      <c r="M84" s="45"/>
      <c r="N84" s="25"/>
      <c r="P84" s="45"/>
      <c r="Q84" s="44"/>
      <c r="S84" s="45"/>
      <c r="T84" s="25"/>
      <c r="V84" s="2"/>
      <c r="W84" s="44"/>
      <c r="Y84" s="2"/>
      <c r="Z84" s="44"/>
      <c r="AB84" s="45"/>
      <c r="AC84" s="2"/>
      <c r="AE84" s="2"/>
      <c r="AF84" s="44"/>
      <c r="AH84" s="45"/>
      <c r="AI84" s="44"/>
      <c r="AK84" s="45"/>
      <c r="AL84" s="44"/>
      <c r="AN84" s="45"/>
    </row>
    <row r="85" spans="2:40" x14ac:dyDescent="0.35">
      <c r="B85" s="44"/>
      <c r="D85" s="15"/>
      <c r="E85" s="25"/>
      <c r="G85" s="15"/>
      <c r="H85" s="25"/>
      <c r="J85" s="47"/>
      <c r="K85" s="25"/>
      <c r="M85" s="45"/>
      <c r="N85" s="25"/>
      <c r="P85" s="45"/>
      <c r="Q85" s="44"/>
      <c r="S85" s="45"/>
      <c r="T85" s="25"/>
      <c r="V85" s="2"/>
      <c r="W85" s="44"/>
      <c r="Y85" s="2"/>
      <c r="Z85" s="44"/>
      <c r="AB85" s="45"/>
      <c r="AC85" s="2"/>
      <c r="AE85" s="2"/>
      <c r="AF85" s="44"/>
      <c r="AH85" s="45"/>
      <c r="AI85" s="44"/>
      <c r="AK85" s="45"/>
      <c r="AL85" s="44"/>
      <c r="AN85" s="45"/>
    </row>
    <row r="86" spans="2:40" x14ac:dyDescent="0.35">
      <c r="B86" s="44"/>
      <c r="D86" s="15"/>
      <c r="E86" s="25"/>
      <c r="G86" s="15"/>
      <c r="H86" s="25"/>
      <c r="J86" s="47"/>
      <c r="K86" s="25"/>
      <c r="M86" s="45"/>
      <c r="N86" s="25"/>
      <c r="P86" s="45"/>
      <c r="Q86" s="44"/>
      <c r="S86" s="45"/>
      <c r="T86" s="25"/>
      <c r="V86" s="2"/>
      <c r="W86" s="44"/>
      <c r="Y86" s="2"/>
      <c r="Z86" s="44"/>
      <c r="AB86" s="45"/>
      <c r="AC86" s="2"/>
      <c r="AE86" s="2"/>
      <c r="AF86" s="44"/>
      <c r="AH86" s="45"/>
      <c r="AI86" s="44"/>
      <c r="AK86" s="45"/>
      <c r="AL86" s="44"/>
      <c r="AN86" s="45"/>
    </row>
    <row r="87" spans="2:40" x14ac:dyDescent="0.35">
      <c r="B87" s="44"/>
      <c r="D87" s="15"/>
      <c r="E87" s="25"/>
      <c r="G87" s="15"/>
      <c r="H87" s="25"/>
      <c r="J87" s="47"/>
      <c r="K87" s="25"/>
      <c r="M87" s="45"/>
      <c r="N87" s="25"/>
      <c r="P87" s="45"/>
      <c r="Q87" s="44"/>
      <c r="S87" s="45"/>
      <c r="T87" s="25"/>
      <c r="V87" s="2"/>
      <c r="W87" s="44"/>
      <c r="Y87" s="2"/>
      <c r="Z87" s="44"/>
      <c r="AB87" s="45"/>
      <c r="AC87" s="2"/>
      <c r="AE87" s="2"/>
      <c r="AF87" s="44"/>
      <c r="AH87" s="45"/>
      <c r="AI87" s="44"/>
      <c r="AK87" s="45"/>
      <c r="AL87" s="44"/>
      <c r="AN87" s="45"/>
    </row>
    <row r="88" spans="2:40" x14ac:dyDescent="0.35">
      <c r="B88" s="44"/>
      <c r="D88" s="15"/>
      <c r="E88" s="25"/>
      <c r="G88" s="15"/>
      <c r="H88" s="25"/>
      <c r="J88" s="47"/>
      <c r="K88" s="25"/>
      <c r="M88" s="45"/>
      <c r="N88" s="25"/>
      <c r="P88" s="45"/>
      <c r="Q88" s="44"/>
      <c r="S88" s="45"/>
      <c r="T88" s="25"/>
      <c r="V88" s="2"/>
      <c r="W88" s="44"/>
      <c r="Y88" s="2"/>
      <c r="Z88" s="44"/>
      <c r="AB88" s="45"/>
      <c r="AC88" s="2"/>
      <c r="AE88" s="2"/>
      <c r="AF88" s="44"/>
      <c r="AH88" s="45"/>
      <c r="AI88" s="44"/>
      <c r="AK88" s="45"/>
      <c r="AL88" s="44"/>
      <c r="AN88" s="45"/>
    </row>
    <row r="89" spans="2:40" x14ac:dyDescent="0.35">
      <c r="B89" s="44"/>
      <c r="D89" s="15"/>
      <c r="E89" s="25"/>
      <c r="G89" s="15"/>
      <c r="H89" s="25"/>
      <c r="J89" s="47"/>
      <c r="K89" s="25"/>
      <c r="M89" s="45"/>
      <c r="N89" s="25"/>
      <c r="P89" s="45"/>
      <c r="Q89" s="44"/>
      <c r="S89" s="45"/>
      <c r="T89" s="25"/>
      <c r="V89" s="2"/>
      <c r="W89" s="44"/>
      <c r="Y89" s="2"/>
      <c r="Z89" s="44"/>
      <c r="AB89" s="45"/>
      <c r="AC89" s="2"/>
      <c r="AE89" s="2"/>
      <c r="AF89" s="44"/>
      <c r="AH89" s="45"/>
      <c r="AI89" s="44"/>
      <c r="AK89" s="45"/>
      <c r="AL89" s="44"/>
      <c r="AN89" s="45"/>
    </row>
    <row r="90" spans="2:40" x14ac:dyDescent="0.35">
      <c r="B90" s="44"/>
      <c r="D90" s="15"/>
      <c r="E90" s="25"/>
      <c r="G90" s="15"/>
      <c r="H90" s="25"/>
      <c r="J90" s="47"/>
      <c r="K90" s="25"/>
      <c r="M90" s="45"/>
      <c r="N90" s="25"/>
      <c r="P90" s="45"/>
      <c r="Q90" s="44"/>
      <c r="S90" s="45"/>
      <c r="T90" s="25"/>
      <c r="V90" s="2"/>
      <c r="W90" s="44"/>
      <c r="Y90" s="2"/>
      <c r="Z90" s="44"/>
      <c r="AB90" s="45"/>
      <c r="AC90" s="2"/>
      <c r="AE90" s="2"/>
      <c r="AF90" s="44"/>
      <c r="AH90" s="45"/>
      <c r="AI90" s="44"/>
      <c r="AK90" s="45"/>
      <c r="AL90" s="44"/>
      <c r="AN90" s="45"/>
    </row>
    <row r="91" spans="2:40" x14ac:dyDescent="0.35">
      <c r="B91" s="44"/>
      <c r="D91" s="15"/>
      <c r="E91" s="25"/>
      <c r="G91" s="15"/>
      <c r="H91" s="25"/>
      <c r="J91" s="47"/>
      <c r="K91" s="25"/>
      <c r="M91" s="45"/>
      <c r="N91" s="25"/>
      <c r="P91" s="45"/>
      <c r="Q91" s="44"/>
      <c r="S91" s="45"/>
      <c r="T91" s="25"/>
      <c r="V91" s="2"/>
      <c r="W91" s="44"/>
      <c r="Y91" s="2"/>
      <c r="Z91" s="44"/>
      <c r="AB91" s="45"/>
      <c r="AC91" s="2"/>
      <c r="AE91" s="2"/>
      <c r="AF91" s="44"/>
      <c r="AH91" s="45"/>
      <c r="AI91" s="44"/>
      <c r="AK91" s="45"/>
      <c r="AL91" s="44"/>
      <c r="AN91" s="45"/>
    </row>
    <row r="92" spans="2:40" x14ac:dyDescent="0.35">
      <c r="B92" s="44"/>
      <c r="D92" s="15"/>
      <c r="E92" s="25"/>
      <c r="G92" s="15"/>
      <c r="H92" s="25"/>
      <c r="J92" s="47"/>
      <c r="K92" s="25"/>
      <c r="M92" s="45"/>
      <c r="N92" s="25"/>
      <c r="P92" s="45"/>
      <c r="Q92" s="44"/>
      <c r="S92" s="45"/>
      <c r="T92" s="25"/>
      <c r="V92" s="2"/>
      <c r="W92" s="44"/>
      <c r="Y92" s="2"/>
      <c r="Z92" s="44"/>
      <c r="AB92" s="45"/>
      <c r="AC92" s="2"/>
      <c r="AE92" s="2"/>
      <c r="AF92" s="44"/>
      <c r="AH92" s="45"/>
      <c r="AI92" s="44"/>
      <c r="AK92" s="45"/>
      <c r="AL92" s="44"/>
      <c r="AN92" s="45"/>
    </row>
    <row r="93" spans="2:40" x14ac:dyDescent="0.35">
      <c r="B93" s="44"/>
      <c r="D93" s="15"/>
      <c r="E93" s="25"/>
      <c r="G93" s="15"/>
      <c r="H93" s="25"/>
      <c r="J93" s="47"/>
      <c r="K93" s="25"/>
      <c r="M93" s="45"/>
      <c r="N93" s="25"/>
      <c r="P93" s="45"/>
      <c r="Q93" s="44"/>
      <c r="S93" s="45"/>
      <c r="T93" s="25"/>
      <c r="V93" s="2"/>
      <c r="W93" s="44"/>
      <c r="Y93" s="2"/>
      <c r="Z93" s="44"/>
      <c r="AB93" s="45"/>
      <c r="AC93" s="2"/>
      <c r="AE93" s="2"/>
      <c r="AF93" s="44"/>
      <c r="AH93" s="45"/>
      <c r="AI93" s="44"/>
      <c r="AK93" s="45"/>
      <c r="AL93" s="44"/>
      <c r="AN93" s="45"/>
    </row>
    <row r="94" spans="2:40" x14ac:dyDescent="0.35">
      <c r="B94" s="44"/>
      <c r="D94" s="15"/>
      <c r="E94" s="25"/>
      <c r="G94" s="15"/>
      <c r="H94" s="25"/>
      <c r="J94" s="47"/>
      <c r="K94" s="25"/>
      <c r="M94" s="45"/>
      <c r="N94" s="25"/>
      <c r="P94" s="45"/>
      <c r="Q94" s="44"/>
      <c r="S94" s="45"/>
      <c r="T94" s="25"/>
      <c r="V94" s="2"/>
      <c r="W94" s="44"/>
      <c r="Y94" s="2"/>
      <c r="Z94" s="44"/>
      <c r="AB94" s="45"/>
      <c r="AC94" s="2"/>
      <c r="AE94" s="2"/>
      <c r="AF94" s="44"/>
      <c r="AH94" s="45"/>
      <c r="AI94" s="44"/>
      <c r="AK94" s="45"/>
      <c r="AL94" s="44"/>
      <c r="AN94" s="45"/>
    </row>
    <row r="95" spans="2:40" x14ac:dyDescent="0.35">
      <c r="B95" s="44"/>
      <c r="D95" s="15"/>
      <c r="E95" s="25"/>
      <c r="G95" s="15"/>
      <c r="H95" s="25"/>
      <c r="J95" s="47"/>
      <c r="K95" s="25"/>
      <c r="M95" s="45"/>
      <c r="N95" s="25"/>
      <c r="P95" s="45"/>
      <c r="Q95" s="44"/>
      <c r="S95" s="45"/>
      <c r="T95" s="25"/>
      <c r="V95" s="2"/>
      <c r="W95" s="44"/>
      <c r="Y95" s="2"/>
      <c r="Z95" s="44"/>
      <c r="AB95" s="45"/>
      <c r="AC95" s="2"/>
      <c r="AE95" s="2"/>
      <c r="AF95" s="44"/>
      <c r="AH95" s="45"/>
      <c r="AI95" s="44"/>
      <c r="AK95" s="45"/>
      <c r="AL95" s="44"/>
      <c r="AN95" s="45"/>
    </row>
    <row r="96" spans="2:40" x14ac:dyDescent="0.35">
      <c r="B96" s="44"/>
      <c r="D96" s="15"/>
      <c r="E96" s="25"/>
      <c r="G96" s="15"/>
      <c r="H96" s="25"/>
      <c r="J96" s="47"/>
      <c r="K96" s="25"/>
      <c r="M96" s="45"/>
      <c r="N96" s="25"/>
      <c r="P96" s="45"/>
      <c r="Q96" s="44"/>
      <c r="S96" s="45"/>
      <c r="T96" s="25"/>
      <c r="V96" s="2"/>
      <c r="W96" s="44"/>
      <c r="Y96" s="2"/>
      <c r="Z96" s="44"/>
      <c r="AB96" s="45"/>
      <c r="AC96" s="2"/>
      <c r="AE96" s="2"/>
      <c r="AF96" s="44"/>
      <c r="AH96" s="45"/>
      <c r="AI96" s="44"/>
      <c r="AK96" s="45"/>
      <c r="AL96" s="44"/>
      <c r="AN96" s="45"/>
    </row>
    <row r="97" spans="2:40" x14ac:dyDescent="0.35">
      <c r="B97" s="44"/>
      <c r="D97" s="15"/>
      <c r="E97" s="25"/>
      <c r="G97" s="15"/>
      <c r="H97" s="25"/>
      <c r="J97" s="47"/>
      <c r="K97" s="25"/>
      <c r="M97" s="45"/>
      <c r="N97" s="25"/>
      <c r="P97" s="45"/>
      <c r="Q97" s="44"/>
      <c r="S97" s="45"/>
      <c r="T97" s="25"/>
      <c r="V97" s="2"/>
      <c r="W97" s="44"/>
      <c r="Y97" s="2"/>
      <c r="Z97" s="44"/>
      <c r="AB97" s="45"/>
      <c r="AC97" s="2"/>
      <c r="AE97" s="2"/>
      <c r="AF97" s="44"/>
      <c r="AH97" s="45"/>
      <c r="AI97" s="44"/>
      <c r="AK97" s="45"/>
      <c r="AL97" s="44"/>
      <c r="AN97" s="45"/>
    </row>
    <row r="98" spans="2:40" x14ac:dyDescent="0.35">
      <c r="B98" s="44"/>
      <c r="D98" s="15"/>
      <c r="E98" s="25"/>
      <c r="G98" s="15"/>
      <c r="H98" s="25"/>
      <c r="J98" s="47"/>
      <c r="K98" s="25"/>
      <c r="M98" s="45"/>
      <c r="N98" s="25"/>
      <c r="P98" s="45"/>
      <c r="Q98" s="44"/>
      <c r="S98" s="45"/>
      <c r="T98" s="25"/>
      <c r="V98" s="2"/>
      <c r="W98" s="44"/>
      <c r="Y98" s="2"/>
      <c r="Z98" s="44"/>
      <c r="AB98" s="45"/>
      <c r="AC98" s="2"/>
      <c r="AE98" s="2"/>
      <c r="AF98" s="44"/>
      <c r="AH98" s="45"/>
      <c r="AI98" s="44"/>
      <c r="AK98" s="45"/>
      <c r="AL98" s="44"/>
      <c r="AN98" s="45"/>
    </row>
    <row r="99" spans="2:40" x14ac:dyDescent="0.35">
      <c r="B99" s="44"/>
      <c r="D99" s="15"/>
      <c r="E99" s="25"/>
      <c r="G99" s="15"/>
      <c r="H99" s="25"/>
      <c r="J99" s="47"/>
      <c r="K99" s="25"/>
      <c r="M99" s="45"/>
      <c r="N99" s="25"/>
      <c r="P99" s="45"/>
      <c r="Q99" s="44"/>
      <c r="S99" s="45"/>
      <c r="T99" s="25"/>
      <c r="V99" s="2"/>
      <c r="W99" s="44"/>
      <c r="Y99" s="2"/>
      <c r="Z99" s="44"/>
      <c r="AB99" s="45"/>
      <c r="AC99" s="2"/>
      <c r="AE99" s="2"/>
      <c r="AF99" s="44"/>
      <c r="AH99" s="45"/>
      <c r="AI99" s="44"/>
      <c r="AK99" s="45"/>
      <c r="AL99" s="44"/>
      <c r="AN99" s="45"/>
    </row>
    <row r="100" spans="2:40" x14ac:dyDescent="0.35">
      <c r="B100" s="44"/>
      <c r="D100" s="15"/>
      <c r="E100" s="25"/>
      <c r="G100" s="15"/>
      <c r="H100" s="25"/>
      <c r="J100" s="47"/>
      <c r="K100" s="25"/>
      <c r="M100" s="45"/>
      <c r="N100" s="25"/>
      <c r="P100" s="45"/>
      <c r="Q100" s="44"/>
      <c r="S100" s="45"/>
      <c r="T100" s="25"/>
      <c r="V100" s="2"/>
      <c r="W100" s="44"/>
      <c r="Y100" s="2"/>
      <c r="Z100" s="44"/>
      <c r="AB100" s="45"/>
      <c r="AC100" s="2"/>
      <c r="AE100" s="2"/>
      <c r="AF100" s="44"/>
      <c r="AH100" s="45"/>
      <c r="AI100" s="44"/>
      <c r="AK100" s="45"/>
      <c r="AL100" s="44"/>
      <c r="AN100" s="45"/>
    </row>
    <row r="101" spans="2:40" x14ac:dyDescent="0.35">
      <c r="B101" s="44"/>
      <c r="D101" s="15"/>
      <c r="E101" s="25"/>
      <c r="G101" s="15"/>
      <c r="H101" s="25"/>
      <c r="J101" s="47"/>
      <c r="K101" s="25"/>
      <c r="M101" s="45"/>
      <c r="N101" s="25"/>
      <c r="P101" s="45"/>
      <c r="Q101" s="44"/>
      <c r="S101" s="45"/>
      <c r="T101" s="25"/>
      <c r="V101" s="2"/>
      <c r="W101" s="44"/>
      <c r="Y101" s="2"/>
      <c r="Z101" s="44"/>
      <c r="AB101" s="45"/>
      <c r="AC101" s="2"/>
      <c r="AE101" s="2"/>
      <c r="AF101" s="44"/>
      <c r="AH101" s="45"/>
      <c r="AI101" s="44"/>
      <c r="AK101" s="45"/>
      <c r="AL101" s="44"/>
      <c r="AN101" s="45"/>
    </row>
    <row r="102" spans="2:40" x14ac:dyDescent="0.35">
      <c r="B102" s="44"/>
      <c r="D102" s="15"/>
      <c r="E102" s="25"/>
      <c r="G102" s="15"/>
      <c r="H102" s="25"/>
      <c r="J102" s="47"/>
      <c r="K102" s="25"/>
      <c r="M102" s="45"/>
      <c r="N102" s="25"/>
      <c r="P102" s="45"/>
      <c r="Q102" s="44"/>
      <c r="S102" s="45"/>
      <c r="T102" s="25"/>
      <c r="V102" s="2"/>
      <c r="W102" s="44"/>
      <c r="Y102" s="2"/>
      <c r="Z102" s="44"/>
      <c r="AB102" s="45"/>
      <c r="AC102" s="2"/>
      <c r="AE102" s="2"/>
      <c r="AF102" s="44"/>
      <c r="AH102" s="45"/>
      <c r="AI102" s="44"/>
      <c r="AK102" s="45"/>
      <c r="AL102" s="44"/>
      <c r="AN102" s="45"/>
    </row>
    <row r="103" spans="2:40" x14ac:dyDescent="0.35">
      <c r="B103" s="44"/>
      <c r="D103" s="15"/>
      <c r="E103" s="25"/>
      <c r="G103" s="15"/>
      <c r="H103" s="25"/>
      <c r="J103" s="47"/>
      <c r="K103" s="25"/>
      <c r="M103" s="45"/>
      <c r="N103" s="25"/>
      <c r="P103" s="45"/>
      <c r="Q103" s="44"/>
      <c r="S103" s="45"/>
      <c r="T103" s="25"/>
      <c r="V103" s="2"/>
      <c r="W103" s="44"/>
      <c r="Y103" s="2"/>
      <c r="Z103" s="44"/>
      <c r="AB103" s="45"/>
      <c r="AC103" s="2"/>
      <c r="AE103" s="2"/>
      <c r="AF103" s="44"/>
      <c r="AH103" s="45"/>
      <c r="AI103" s="44"/>
      <c r="AK103" s="45"/>
      <c r="AL103" s="44"/>
      <c r="AN103" s="45"/>
    </row>
    <row r="104" spans="2:40" x14ac:dyDescent="0.35">
      <c r="B104" s="44"/>
      <c r="D104" s="15"/>
      <c r="E104" s="25"/>
      <c r="G104" s="15"/>
      <c r="H104" s="25"/>
      <c r="J104" s="47"/>
      <c r="K104" s="25"/>
      <c r="M104" s="45"/>
      <c r="N104" s="25"/>
      <c r="P104" s="45"/>
      <c r="Q104" s="44"/>
      <c r="S104" s="45"/>
      <c r="T104" s="25"/>
      <c r="V104" s="2"/>
      <c r="W104" s="44"/>
      <c r="Y104" s="2"/>
      <c r="Z104" s="44"/>
      <c r="AB104" s="45"/>
      <c r="AC104" s="2"/>
      <c r="AE104" s="2"/>
      <c r="AF104" s="44"/>
      <c r="AH104" s="45"/>
      <c r="AI104" s="44"/>
      <c r="AK104" s="45"/>
      <c r="AL104" s="44"/>
      <c r="AN104" s="45"/>
    </row>
    <row r="105" spans="2:40" x14ac:dyDescent="0.35">
      <c r="B105" s="44"/>
      <c r="D105" s="15"/>
      <c r="E105" s="25"/>
      <c r="G105" s="15"/>
      <c r="H105" s="25"/>
      <c r="J105" s="47"/>
      <c r="K105" s="25"/>
      <c r="M105" s="45"/>
      <c r="N105" s="25"/>
      <c r="P105" s="45"/>
      <c r="Q105" s="44"/>
      <c r="S105" s="45"/>
      <c r="T105" s="25"/>
      <c r="V105" s="2"/>
      <c r="W105" s="44"/>
      <c r="Y105" s="2"/>
      <c r="Z105" s="44"/>
      <c r="AB105" s="45"/>
      <c r="AC105" s="2"/>
      <c r="AE105" s="2"/>
      <c r="AF105" s="44"/>
      <c r="AH105" s="45"/>
      <c r="AI105" s="44"/>
      <c r="AK105" s="45"/>
      <c r="AL105" s="44"/>
      <c r="AN105" s="45"/>
    </row>
    <row r="106" spans="2:40" x14ac:dyDescent="0.35">
      <c r="B106" s="44"/>
      <c r="D106" s="15"/>
      <c r="E106" s="25"/>
      <c r="G106" s="15"/>
      <c r="H106" s="25"/>
      <c r="J106" s="47"/>
      <c r="K106" s="25"/>
      <c r="M106" s="45"/>
      <c r="N106" s="25"/>
      <c r="P106" s="45"/>
      <c r="Q106" s="44"/>
      <c r="S106" s="45"/>
      <c r="T106" s="25"/>
      <c r="V106" s="2"/>
      <c r="W106" s="44"/>
      <c r="Y106" s="2"/>
      <c r="Z106" s="44"/>
      <c r="AB106" s="45"/>
      <c r="AC106" s="2"/>
      <c r="AE106" s="2"/>
      <c r="AF106" s="44"/>
      <c r="AH106" s="45"/>
      <c r="AI106" s="44"/>
      <c r="AK106" s="45"/>
      <c r="AL106" s="44"/>
      <c r="AN106" s="45"/>
    </row>
    <row r="107" spans="2:40" x14ac:dyDescent="0.35">
      <c r="B107" s="44"/>
      <c r="D107" s="15"/>
      <c r="E107" s="25"/>
      <c r="G107" s="15"/>
      <c r="H107" s="25"/>
      <c r="J107" s="47"/>
      <c r="K107" s="25"/>
      <c r="M107" s="45"/>
      <c r="N107" s="25"/>
      <c r="P107" s="45"/>
      <c r="Q107" s="44"/>
      <c r="S107" s="45"/>
      <c r="T107" s="25"/>
      <c r="V107" s="2"/>
      <c r="W107" s="44"/>
      <c r="Y107" s="2"/>
      <c r="Z107" s="44"/>
      <c r="AB107" s="45"/>
      <c r="AC107" s="2"/>
      <c r="AE107" s="2"/>
      <c r="AF107" s="44"/>
      <c r="AH107" s="45"/>
      <c r="AI107" s="44"/>
      <c r="AK107" s="45"/>
      <c r="AL107" s="44"/>
      <c r="AN107" s="45"/>
    </row>
    <row r="108" spans="2:40" x14ac:dyDescent="0.35">
      <c r="B108" s="44"/>
      <c r="D108" s="15"/>
      <c r="E108" s="25"/>
      <c r="G108" s="15"/>
      <c r="H108" s="25"/>
      <c r="J108" s="47"/>
      <c r="K108" s="25"/>
      <c r="M108" s="45"/>
      <c r="N108" s="25"/>
      <c r="P108" s="45"/>
      <c r="Q108" s="44"/>
      <c r="S108" s="45"/>
      <c r="T108" s="25"/>
      <c r="V108" s="2"/>
      <c r="W108" s="44"/>
      <c r="Y108" s="2"/>
      <c r="Z108" s="44"/>
      <c r="AB108" s="45"/>
      <c r="AC108" s="2"/>
      <c r="AE108" s="2"/>
      <c r="AF108" s="44"/>
      <c r="AH108" s="45"/>
      <c r="AI108" s="44"/>
      <c r="AK108" s="45"/>
      <c r="AL108" s="44"/>
      <c r="AN108" s="45"/>
    </row>
    <row r="109" spans="2:40" x14ac:dyDescent="0.35">
      <c r="B109" s="44"/>
      <c r="D109" s="15"/>
      <c r="E109" s="25"/>
      <c r="G109" s="15"/>
      <c r="H109" s="25"/>
      <c r="J109" s="47"/>
      <c r="K109" s="25"/>
      <c r="M109" s="45"/>
      <c r="N109" s="25"/>
      <c r="P109" s="45"/>
      <c r="Q109" s="44"/>
      <c r="S109" s="45"/>
      <c r="T109" s="25"/>
      <c r="V109" s="2"/>
      <c r="W109" s="44"/>
      <c r="Y109" s="2"/>
      <c r="Z109" s="44"/>
      <c r="AB109" s="45"/>
      <c r="AC109" s="2"/>
      <c r="AE109" s="2"/>
      <c r="AF109" s="44"/>
      <c r="AH109" s="45"/>
      <c r="AI109" s="44"/>
      <c r="AK109" s="45"/>
      <c r="AL109" s="44"/>
      <c r="AN109" s="45"/>
    </row>
    <row r="110" spans="2:40" x14ac:dyDescent="0.35">
      <c r="B110" s="44"/>
      <c r="D110" s="15"/>
      <c r="E110" s="25"/>
      <c r="G110" s="15"/>
      <c r="H110" s="25"/>
      <c r="J110" s="47"/>
      <c r="K110" s="25"/>
      <c r="M110" s="45"/>
      <c r="N110" s="25"/>
      <c r="P110" s="45"/>
      <c r="Q110" s="44"/>
      <c r="S110" s="45"/>
      <c r="T110" s="25"/>
      <c r="V110" s="2"/>
      <c r="W110" s="44"/>
      <c r="Y110" s="2"/>
      <c r="Z110" s="44"/>
      <c r="AB110" s="45"/>
      <c r="AC110" s="2"/>
      <c r="AE110" s="2"/>
      <c r="AF110" s="44"/>
      <c r="AH110" s="45"/>
      <c r="AI110" s="44"/>
      <c r="AK110" s="45"/>
      <c r="AL110" s="44"/>
      <c r="AN110" s="45"/>
    </row>
    <row r="111" spans="2:40" x14ac:dyDescent="0.35">
      <c r="B111" s="44"/>
      <c r="D111" s="15"/>
      <c r="E111" s="25"/>
      <c r="G111" s="15"/>
      <c r="H111" s="25"/>
      <c r="J111" s="47"/>
      <c r="K111" s="25"/>
      <c r="M111" s="45"/>
      <c r="N111" s="25"/>
      <c r="P111" s="45"/>
      <c r="Q111" s="44"/>
      <c r="S111" s="45"/>
      <c r="T111" s="25"/>
      <c r="V111" s="2"/>
      <c r="W111" s="44"/>
      <c r="Y111" s="2"/>
      <c r="Z111" s="44"/>
      <c r="AB111" s="45"/>
      <c r="AC111" s="2"/>
      <c r="AE111" s="2"/>
      <c r="AF111" s="44"/>
      <c r="AH111" s="45"/>
      <c r="AI111" s="44"/>
      <c r="AK111" s="45"/>
      <c r="AL111" s="44"/>
      <c r="AN111" s="45"/>
    </row>
    <row r="112" spans="2:40" x14ac:dyDescent="0.35">
      <c r="B112" s="44"/>
      <c r="D112" s="15"/>
      <c r="E112" s="25"/>
      <c r="G112" s="15"/>
      <c r="H112" s="25"/>
      <c r="J112" s="47"/>
      <c r="K112" s="25"/>
      <c r="M112" s="45"/>
      <c r="N112" s="25"/>
      <c r="P112" s="45"/>
      <c r="Q112" s="44"/>
      <c r="S112" s="45"/>
      <c r="T112" s="25"/>
      <c r="V112" s="2"/>
      <c r="W112" s="44"/>
      <c r="Y112" s="2"/>
      <c r="Z112" s="44"/>
      <c r="AB112" s="45"/>
      <c r="AC112" s="2"/>
      <c r="AE112" s="2"/>
      <c r="AF112" s="44"/>
      <c r="AH112" s="45"/>
      <c r="AI112" s="44"/>
      <c r="AK112" s="45"/>
      <c r="AL112" s="44"/>
      <c r="AN112" s="45"/>
    </row>
    <row r="113" spans="2:40" x14ac:dyDescent="0.35">
      <c r="B113" s="44"/>
      <c r="D113" s="15"/>
      <c r="E113" s="25"/>
      <c r="G113" s="15"/>
      <c r="H113" s="25"/>
      <c r="J113" s="47"/>
      <c r="K113" s="25"/>
      <c r="M113" s="45"/>
      <c r="N113" s="25"/>
      <c r="P113" s="45"/>
      <c r="Q113" s="44"/>
      <c r="S113" s="45"/>
      <c r="T113" s="25"/>
      <c r="V113" s="2"/>
      <c r="W113" s="44"/>
      <c r="Y113" s="2"/>
      <c r="Z113" s="44"/>
      <c r="AB113" s="45"/>
      <c r="AC113" s="2"/>
      <c r="AE113" s="2"/>
      <c r="AF113" s="44"/>
      <c r="AH113" s="45"/>
      <c r="AI113" s="44"/>
      <c r="AK113" s="45"/>
      <c r="AL113" s="44"/>
      <c r="AN113" s="45"/>
    </row>
    <row r="114" spans="2:40" x14ac:dyDescent="0.35">
      <c r="B114" s="44"/>
      <c r="D114" s="15"/>
      <c r="E114" s="25"/>
      <c r="G114" s="15"/>
      <c r="H114" s="25"/>
      <c r="J114" s="47"/>
      <c r="K114" s="25"/>
      <c r="M114" s="45"/>
      <c r="N114" s="25"/>
      <c r="P114" s="45"/>
      <c r="Q114" s="44"/>
      <c r="S114" s="45"/>
      <c r="T114" s="25"/>
      <c r="V114" s="2"/>
      <c r="W114" s="44"/>
      <c r="Y114" s="2"/>
      <c r="Z114" s="44"/>
      <c r="AB114" s="45"/>
      <c r="AC114" s="2"/>
      <c r="AE114" s="2"/>
      <c r="AF114" s="44"/>
      <c r="AH114" s="45"/>
      <c r="AI114" s="44"/>
      <c r="AK114" s="45"/>
      <c r="AL114" s="44"/>
      <c r="AN114" s="45"/>
    </row>
    <row r="115" spans="2:40" x14ac:dyDescent="0.35">
      <c r="B115" s="44"/>
      <c r="D115" s="15"/>
      <c r="E115" s="25"/>
      <c r="G115" s="15"/>
      <c r="H115" s="25"/>
      <c r="J115" s="47"/>
      <c r="K115" s="25"/>
      <c r="M115" s="45"/>
      <c r="N115" s="25"/>
      <c r="P115" s="45"/>
      <c r="Q115" s="44"/>
      <c r="S115" s="45"/>
      <c r="T115" s="25"/>
      <c r="V115" s="2"/>
      <c r="W115" s="44"/>
      <c r="Y115" s="2"/>
      <c r="Z115" s="44"/>
      <c r="AB115" s="45"/>
      <c r="AC115" s="2"/>
      <c r="AE115" s="2"/>
      <c r="AF115" s="44"/>
      <c r="AH115" s="45"/>
      <c r="AI115" s="44"/>
      <c r="AK115" s="45"/>
      <c r="AL115" s="44"/>
      <c r="AN115" s="45"/>
    </row>
    <row r="116" spans="2:40" x14ac:dyDescent="0.35">
      <c r="B116" s="44"/>
      <c r="D116" s="15"/>
      <c r="E116" s="25"/>
      <c r="G116" s="15"/>
      <c r="H116" s="25"/>
      <c r="J116" s="47"/>
      <c r="K116" s="25"/>
      <c r="M116" s="45"/>
      <c r="N116" s="25"/>
      <c r="P116" s="45"/>
      <c r="Q116" s="44"/>
      <c r="S116" s="45"/>
      <c r="T116" s="25"/>
      <c r="V116" s="2"/>
      <c r="W116" s="44"/>
      <c r="Y116" s="2"/>
      <c r="Z116" s="44"/>
      <c r="AB116" s="45"/>
      <c r="AC116" s="2"/>
      <c r="AE116" s="2"/>
      <c r="AF116" s="44"/>
      <c r="AH116" s="45"/>
      <c r="AI116" s="44"/>
      <c r="AK116" s="45"/>
      <c r="AL116" s="44"/>
      <c r="AN116" s="45"/>
    </row>
    <row r="117" spans="2:40" x14ac:dyDescent="0.35">
      <c r="B117" s="44"/>
      <c r="D117" s="15"/>
      <c r="E117" s="25"/>
      <c r="G117" s="15"/>
      <c r="H117" s="25"/>
      <c r="J117" s="47"/>
      <c r="K117" s="25"/>
      <c r="M117" s="45"/>
      <c r="N117" s="25"/>
      <c r="P117" s="45"/>
      <c r="Q117" s="44"/>
      <c r="S117" s="45"/>
      <c r="T117" s="25"/>
      <c r="V117" s="2"/>
      <c r="W117" s="44"/>
      <c r="Y117" s="2"/>
      <c r="Z117" s="44"/>
      <c r="AB117" s="45"/>
      <c r="AC117" s="2"/>
      <c r="AE117" s="2"/>
      <c r="AF117" s="44"/>
      <c r="AH117" s="45"/>
      <c r="AI117" s="44"/>
      <c r="AK117" s="45"/>
      <c r="AL117" s="44"/>
      <c r="AN117" s="45"/>
    </row>
    <row r="118" spans="2:40" x14ac:dyDescent="0.35">
      <c r="B118" s="44"/>
      <c r="D118" s="15"/>
      <c r="E118" s="25"/>
      <c r="G118" s="15"/>
      <c r="H118" s="25"/>
      <c r="J118" s="47"/>
      <c r="K118" s="25"/>
      <c r="M118" s="45"/>
      <c r="N118" s="25"/>
      <c r="P118" s="45"/>
      <c r="Q118" s="44"/>
      <c r="S118" s="45"/>
      <c r="T118" s="25"/>
      <c r="V118" s="2"/>
      <c r="W118" s="44"/>
      <c r="Y118" s="2"/>
      <c r="Z118" s="44"/>
      <c r="AB118" s="45"/>
      <c r="AC118" s="2"/>
      <c r="AE118" s="2"/>
      <c r="AF118" s="44"/>
      <c r="AH118" s="45"/>
      <c r="AI118" s="44"/>
      <c r="AK118" s="45"/>
      <c r="AL118" s="44"/>
      <c r="AN118" s="45"/>
    </row>
    <row r="119" spans="2:40" x14ac:dyDescent="0.35">
      <c r="B119" s="44"/>
      <c r="D119" s="15"/>
      <c r="E119" s="25"/>
      <c r="G119" s="15"/>
      <c r="H119" s="25"/>
      <c r="J119" s="47"/>
      <c r="K119" s="25"/>
      <c r="M119" s="45"/>
      <c r="N119" s="25"/>
      <c r="P119" s="45"/>
      <c r="Q119" s="44"/>
      <c r="S119" s="45"/>
      <c r="T119" s="25"/>
      <c r="V119" s="2"/>
      <c r="W119" s="44"/>
      <c r="Y119" s="2"/>
      <c r="Z119" s="44"/>
      <c r="AB119" s="45"/>
      <c r="AC119" s="2"/>
      <c r="AE119" s="2"/>
      <c r="AF119" s="44"/>
      <c r="AH119" s="45"/>
      <c r="AI119" s="44"/>
      <c r="AK119" s="45"/>
      <c r="AL119" s="44"/>
      <c r="AN119" s="45"/>
    </row>
    <row r="120" spans="2:40" x14ac:dyDescent="0.35">
      <c r="B120" s="44"/>
      <c r="D120" s="15"/>
      <c r="E120" s="25"/>
      <c r="G120" s="15"/>
      <c r="H120" s="25"/>
      <c r="J120" s="47"/>
      <c r="K120" s="25"/>
      <c r="M120" s="45"/>
      <c r="N120" s="25"/>
      <c r="P120" s="45"/>
      <c r="Q120" s="44"/>
      <c r="S120" s="45"/>
      <c r="T120" s="25"/>
      <c r="V120" s="2"/>
      <c r="W120" s="44"/>
      <c r="Y120" s="2"/>
      <c r="Z120" s="44"/>
      <c r="AB120" s="45"/>
      <c r="AC120" s="2"/>
      <c r="AE120" s="2"/>
      <c r="AF120" s="44"/>
      <c r="AH120" s="45"/>
      <c r="AI120" s="44"/>
      <c r="AK120" s="45"/>
      <c r="AL120" s="44"/>
      <c r="AN120" s="45"/>
    </row>
    <row r="121" spans="2:40" x14ac:dyDescent="0.35">
      <c r="B121" s="44"/>
      <c r="D121" s="15"/>
      <c r="E121" s="25"/>
      <c r="G121" s="15"/>
      <c r="H121" s="25"/>
      <c r="J121" s="47"/>
      <c r="K121" s="25"/>
      <c r="M121" s="45"/>
      <c r="N121" s="25"/>
      <c r="P121" s="45"/>
      <c r="Q121" s="44"/>
      <c r="S121" s="45"/>
      <c r="T121" s="25"/>
      <c r="V121" s="2"/>
      <c r="W121" s="44"/>
      <c r="Y121" s="2"/>
      <c r="Z121" s="44"/>
      <c r="AB121" s="45"/>
      <c r="AC121" s="2"/>
      <c r="AE121" s="2"/>
      <c r="AF121" s="44"/>
      <c r="AH121" s="45"/>
      <c r="AI121" s="44"/>
      <c r="AK121" s="45"/>
      <c r="AL121" s="44"/>
      <c r="AN121" s="45"/>
    </row>
    <row r="122" spans="2:40" x14ac:dyDescent="0.35">
      <c r="B122" s="44"/>
      <c r="D122" s="15"/>
      <c r="E122" s="25"/>
      <c r="G122" s="15"/>
      <c r="H122" s="25"/>
      <c r="J122" s="47"/>
      <c r="K122" s="25"/>
      <c r="M122" s="45"/>
      <c r="N122" s="25"/>
      <c r="P122" s="45"/>
      <c r="Q122" s="44"/>
      <c r="S122" s="45"/>
      <c r="T122" s="25"/>
      <c r="V122" s="2"/>
      <c r="W122" s="44"/>
      <c r="Y122" s="2"/>
      <c r="Z122" s="44"/>
      <c r="AB122" s="45"/>
      <c r="AC122" s="2"/>
      <c r="AE122" s="2"/>
      <c r="AF122" s="44"/>
      <c r="AH122" s="45"/>
      <c r="AI122" s="44"/>
      <c r="AK122" s="45"/>
      <c r="AL122" s="44"/>
      <c r="AN122" s="45"/>
    </row>
    <row r="123" spans="2:40" x14ac:dyDescent="0.35">
      <c r="B123" s="44"/>
      <c r="D123" s="15"/>
      <c r="E123" s="25"/>
      <c r="G123" s="15"/>
      <c r="H123" s="25"/>
      <c r="J123" s="47"/>
      <c r="K123" s="25"/>
      <c r="M123" s="45"/>
      <c r="N123" s="25"/>
      <c r="P123" s="45"/>
      <c r="Q123" s="44"/>
      <c r="S123" s="45"/>
      <c r="T123" s="25"/>
      <c r="V123" s="2"/>
      <c r="W123" s="44"/>
      <c r="Y123" s="2"/>
      <c r="Z123" s="44"/>
      <c r="AB123" s="45"/>
      <c r="AC123" s="2"/>
      <c r="AE123" s="2"/>
      <c r="AF123" s="44"/>
      <c r="AH123" s="45"/>
      <c r="AI123" s="44"/>
      <c r="AK123" s="45"/>
      <c r="AL123" s="44"/>
      <c r="AN123" s="45"/>
    </row>
    <row r="124" spans="2:40" x14ac:dyDescent="0.35">
      <c r="B124" s="44"/>
      <c r="D124" s="15"/>
      <c r="E124" s="25"/>
      <c r="G124" s="15"/>
      <c r="H124" s="25"/>
      <c r="J124" s="47"/>
      <c r="K124" s="25"/>
      <c r="M124" s="45"/>
      <c r="N124" s="25"/>
      <c r="P124" s="45"/>
      <c r="Q124" s="44"/>
      <c r="S124" s="45"/>
      <c r="T124" s="25"/>
      <c r="V124" s="2"/>
      <c r="W124" s="44"/>
      <c r="Y124" s="2"/>
      <c r="Z124" s="44"/>
      <c r="AB124" s="45"/>
      <c r="AC124" s="2"/>
      <c r="AE124" s="2"/>
      <c r="AF124" s="44"/>
      <c r="AH124" s="45"/>
      <c r="AI124" s="44"/>
      <c r="AK124" s="45"/>
      <c r="AL124" s="44"/>
      <c r="AN124" s="45"/>
    </row>
    <row r="125" spans="2:40" x14ac:dyDescent="0.35">
      <c r="B125" s="44"/>
      <c r="D125" s="15"/>
      <c r="E125" s="25"/>
      <c r="G125" s="15"/>
      <c r="H125" s="25"/>
      <c r="J125" s="47"/>
      <c r="K125" s="25"/>
      <c r="M125" s="45"/>
      <c r="N125" s="25"/>
      <c r="P125" s="45"/>
      <c r="Q125" s="44"/>
      <c r="S125" s="45"/>
      <c r="T125" s="25"/>
      <c r="V125" s="2"/>
      <c r="W125" s="44"/>
      <c r="Y125" s="2"/>
      <c r="Z125" s="44"/>
      <c r="AB125" s="45"/>
      <c r="AC125" s="2"/>
      <c r="AE125" s="2"/>
      <c r="AF125" s="44"/>
      <c r="AH125" s="45"/>
      <c r="AI125" s="44"/>
      <c r="AK125" s="45"/>
      <c r="AL125" s="44"/>
      <c r="AN125" s="45"/>
    </row>
    <row r="126" spans="2:40" x14ac:dyDescent="0.35">
      <c r="B126" s="44"/>
      <c r="D126" s="15"/>
      <c r="E126" s="25"/>
      <c r="G126" s="15"/>
      <c r="H126" s="25"/>
      <c r="J126" s="47"/>
      <c r="K126" s="25"/>
      <c r="M126" s="45"/>
      <c r="N126" s="25"/>
      <c r="P126" s="45"/>
      <c r="Q126" s="44"/>
      <c r="S126" s="45"/>
      <c r="T126" s="25"/>
      <c r="V126" s="2"/>
      <c r="W126" s="44"/>
      <c r="Y126" s="2"/>
      <c r="Z126" s="44"/>
      <c r="AB126" s="45"/>
      <c r="AC126" s="2"/>
      <c r="AE126" s="2"/>
      <c r="AF126" s="44"/>
      <c r="AH126" s="45"/>
      <c r="AI126" s="44"/>
      <c r="AK126" s="45"/>
      <c r="AL126" s="44"/>
      <c r="AN126" s="45"/>
    </row>
    <row r="127" spans="2:40" x14ac:dyDescent="0.35">
      <c r="B127" s="44"/>
      <c r="D127" s="15"/>
      <c r="E127" s="25"/>
      <c r="G127" s="15"/>
      <c r="H127" s="25"/>
      <c r="J127" s="47"/>
      <c r="K127" s="25"/>
      <c r="M127" s="45"/>
      <c r="N127" s="25"/>
      <c r="P127" s="45"/>
      <c r="Q127" s="44"/>
      <c r="S127" s="45"/>
      <c r="T127" s="25"/>
      <c r="V127" s="2"/>
      <c r="W127" s="44"/>
      <c r="Y127" s="2"/>
      <c r="Z127" s="44"/>
      <c r="AB127" s="45"/>
      <c r="AC127" s="2"/>
      <c r="AE127" s="2"/>
      <c r="AF127" s="44"/>
      <c r="AH127" s="45"/>
      <c r="AI127" s="44"/>
      <c r="AK127" s="45"/>
      <c r="AL127" s="44"/>
      <c r="AN127" s="45"/>
    </row>
    <row r="128" spans="2:40" x14ac:dyDescent="0.35">
      <c r="B128" s="44"/>
      <c r="D128" s="15"/>
      <c r="E128" s="25"/>
      <c r="G128" s="15"/>
      <c r="H128" s="25"/>
      <c r="J128" s="47"/>
      <c r="K128" s="25"/>
      <c r="M128" s="45"/>
      <c r="N128" s="25"/>
      <c r="P128" s="45"/>
      <c r="Q128" s="44"/>
      <c r="S128" s="45"/>
      <c r="T128" s="25"/>
      <c r="V128" s="2"/>
      <c r="W128" s="44"/>
      <c r="Y128" s="2"/>
      <c r="Z128" s="44"/>
      <c r="AB128" s="45"/>
      <c r="AC128" s="2"/>
      <c r="AE128" s="2"/>
      <c r="AF128" s="44"/>
      <c r="AH128" s="45"/>
      <c r="AI128" s="44"/>
      <c r="AK128" s="45"/>
      <c r="AL128" s="44"/>
      <c r="AN128" s="45"/>
    </row>
    <row r="129" spans="2:40" x14ac:dyDescent="0.35">
      <c r="B129" s="44"/>
      <c r="D129" s="15"/>
      <c r="E129" s="25"/>
      <c r="G129" s="15"/>
      <c r="H129" s="25"/>
      <c r="J129" s="47"/>
      <c r="K129" s="25"/>
      <c r="M129" s="45"/>
      <c r="N129" s="25"/>
      <c r="P129" s="45"/>
      <c r="Q129" s="44"/>
      <c r="S129" s="45"/>
      <c r="T129" s="25"/>
      <c r="V129" s="2"/>
      <c r="W129" s="44"/>
      <c r="Y129" s="2"/>
      <c r="Z129" s="44"/>
      <c r="AB129" s="45"/>
      <c r="AC129" s="2"/>
      <c r="AE129" s="2"/>
      <c r="AF129" s="44"/>
      <c r="AH129" s="45"/>
      <c r="AI129" s="44"/>
      <c r="AK129" s="45"/>
      <c r="AL129" s="44"/>
      <c r="AN129" s="45"/>
    </row>
    <row r="130" spans="2:40" x14ac:dyDescent="0.35">
      <c r="B130" s="44"/>
      <c r="D130" s="15"/>
      <c r="E130" s="25"/>
      <c r="G130" s="15"/>
      <c r="H130" s="25"/>
      <c r="J130" s="47"/>
      <c r="K130" s="25"/>
      <c r="M130" s="45"/>
      <c r="N130" s="25"/>
      <c r="P130" s="45"/>
      <c r="Q130" s="44"/>
      <c r="S130" s="45"/>
      <c r="T130" s="25"/>
      <c r="V130" s="2"/>
      <c r="W130" s="44"/>
      <c r="Y130" s="2"/>
      <c r="Z130" s="44"/>
      <c r="AB130" s="45"/>
      <c r="AC130" s="2"/>
      <c r="AE130" s="2"/>
      <c r="AF130" s="44"/>
      <c r="AH130" s="45"/>
      <c r="AI130" s="44"/>
      <c r="AK130" s="45"/>
      <c r="AL130" s="44"/>
      <c r="AN130" s="45"/>
    </row>
    <row r="131" spans="2:40" x14ac:dyDescent="0.35">
      <c r="B131" s="44"/>
      <c r="D131" s="15"/>
      <c r="E131" s="25"/>
      <c r="G131" s="15"/>
      <c r="H131" s="25"/>
      <c r="J131" s="47"/>
      <c r="K131" s="25"/>
      <c r="M131" s="45"/>
      <c r="N131" s="25"/>
      <c r="P131" s="45"/>
      <c r="Q131" s="44"/>
      <c r="S131" s="45"/>
      <c r="T131" s="25"/>
      <c r="V131" s="2"/>
      <c r="W131" s="44"/>
      <c r="Y131" s="2"/>
      <c r="Z131" s="44"/>
      <c r="AB131" s="45"/>
      <c r="AC131" s="2"/>
      <c r="AE131" s="2"/>
      <c r="AF131" s="44"/>
      <c r="AH131" s="45"/>
      <c r="AI131" s="44"/>
      <c r="AK131" s="45"/>
      <c r="AL131" s="44"/>
      <c r="AN131" s="45"/>
    </row>
    <row r="132" spans="2:40" x14ac:dyDescent="0.35">
      <c r="B132" s="44"/>
      <c r="D132" s="15"/>
      <c r="E132" s="25"/>
      <c r="G132" s="15"/>
      <c r="H132" s="25"/>
      <c r="J132" s="47"/>
      <c r="K132" s="25"/>
      <c r="M132" s="45"/>
      <c r="N132" s="25"/>
      <c r="P132" s="45"/>
      <c r="Q132" s="44"/>
      <c r="S132" s="45"/>
      <c r="T132" s="25"/>
      <c r="V132" s="2"/>
      <c r="W132" s="44"/>
      <c r="Y132" s="2"/>
      <c r="Z132" s="44"/>
      <c r="AB132" s="45"/>
      <c r="AC132" s="2"/>
      <c r="AE132" s="2"/>
      <c r="AF132" s="44"/>
      <c r="AH132" s="45"/>
      <c r="AI132" s="44"/>
      <c r="AK132" s="45"/>
      <c r="AL132" s="44"/>
      <c r="AN132" s="45"/>
    </row>
    <row r="133" spans="2:40" x14ac:dyDescent="0.35">
      <c r="B133" s="44"/>
      <c r="D133" s="15"/>
      <c r="E133" s="25"/>
      <c r="G133" s="15"/>
      <c r="H133" s="25"/>
      <c r="J133" s="47"/>
      <c r="K133" s="25"/>
      <c r="M133" s="45"/>
      <c r="N133" s="25"/>
      <c r="P133" s="45"/>
      <c r="Q133" s="44"/>
      <c r="S133" s="45"/>
      <c r="T133" s="25"/>
      <c r="V133" s="2"/>
      <c r="W133" s="44"/>
      <c r="Y133" s="2"/>
      <c r="Z133" s="44"/>
      <c r="AB133" s="45"/>
      <c r="AC133" s="2"/>
      <c r="AE133" s="2"/>
      <c r="AF133" s="44"/>
      <c r="AH133" s="45"/>
      <c r="AI133" s="44"/>
      <c r="AK133" s="45"/>
      <c r="AL133" s="44"/>
      <c r="AN133" s="45"/>
    </row>
    <row r="134" spans="2:40" x14ac:dyDescent="0.35">
      <c r="B134" s="44"/>
      <c r="D134" s="15"/>
      <c r="E134" s="25"/>
      <c r="G134" s="15"/>
      <c r="H134" s="25"/>
      <c r="J134" s="47"/>
      <c r="K134" s="25"/>
      <c r="M134" s="45"/>
      <c r="N134" s="25"/>
      <c r="P134" s="45"/>
      <c r="Q134" s="44"/>
      <c r="S134" s="45"/>
      <c r="T134" s="25"/>
      <c r="V134" s="2"/>
      <c r="W134" s="44"/>
      <c r="Y134" s="2"/>
      <c r="Z134" s="44"/>
      <c r="AB134" s="45"/>
      <c r="AC134" s="2"/>
      <c r="AE134" s="2"/>
      <c r="AF134" s="44"/>
      <c r="AH134" s="45"/>
      <c r="AI134" s="44"/>
      <c r="AK134" s="45"/>
      <c r="AL134" s="44"/>
      <c r="AN134" s="45"/>
    </row>
    <row r="135" spans="2:40" x14ac:dyDescent="0.35">
      <c r="B135" s="44"/>
      <c r="D135" s="15"/>
      <c r="E135" s="25"/>
      <c r="G135" s="15"/>
      <c r="H135" s="25"/>
      <c r="J135" s="47"/>
      <c r="K135" s="25"/>
      <c r="M135" s="45"/>
      <c r="N135" s="25"/>
      <c r="P135" s="45"/>
      <c r="Q135" s="44"/>
      <c r="S135" s="45"/>
      <c r="T135" s="25"/>
      <c r="V135" s="2"/>
      <c r="W135" s="44"/>
      <c r="Y135" s="2"/>
      <c r="Z135" s="44"/>
      <c r="AB135" s="45"/>
      <c r="AC135" s="2"/>
      <c r="AE135" s="2"/>
      <c r="AF135" s="44"/>
      <c r="AH135" s="45"/>
      <c r="AI135" s="44"/>
      <c r="AK135" s="45"/>
      <c r="AL135" s="44"/>
      <c r="AN135" s="45"/>
    </row>
    <row r="136" spans="2:40" x14ac:dyDescent="0.35">
      <c r="B136" s="44"/>
      <c r="D136" s="15"/>
      <c r="E136" s="25"/>
      <c r="G136" s="15"/>
      <c r="H136" s="25"/>
      <c r="J136" s="47"/>
      <c r="K136" s="25"/>
      <c r="M136" s="45"/>
      <c r="N136" s="25"/>
      <c r="P136" s="45"/>
      <c r="Q136" s="44"/>
      <c r="S136" s="45"/>
      <c r="T136" s="25"/>
      <c r="V136" s="2"/>
      <c r="W136" s="44"/>
      <c r="Y136" s="2"/>
      <c r="Z136" s="44"/>
      <c r="AB136" s="45"/>
      <c r="AC136" s="2"/>
      <c r="AE136" s="2"/>
      <c r="AF136" s="44"/>
      <c r="AH136" s="45"/>
      <c r="AI136" s="44"/>
      <c r="AK136" s="45"/>
      <c r="AL136" s="44"/>
      <c r="AN136" s="45"/>
    </row>
    <row r="137" spans="2:40" x14ac:dyDescent="0.35">
      <c r="B137" s="44"/>
      <c r="D137" s="15"/>
      <c r="E137" s="25"/>
      <c r="G137" s="15"/>
      <c r="H137" s="25"/>
      <c r="J137" s="47"/>
      <c r="K137" s="25"/>
      <c r="M137" s="45"/>
      <c r="N137" s="25"/>
      <c r="P137" s="45"/>
      <c r="Q137" s="44"/>
      <c r="S137" s="45"/>
      <c r="T137" s="25"/>
      <c r="V137" s="2"/>
      <c r="W137" s="44"/>
      <c r="Y137" s="2"/>
      <c r="Z137" s="44"/>
      <c r="AB137" s="45"/>
      <c r="AC137" s="2"/>
      <c r="AE137" s="2"/>
      <c r="AF137" s="44"/>
      <c r="AH137" s="45"/>
      <c r="AI137" s="44"/>
      <c r="AK137" s="45"/>
      <c r="AL137" s="44"/>
      <c r="AN137" s="45"/>
    </row>
    <row r="138" spans="2:40" x14ac:dyDescent="0.35">
      <c r="B138" s="44"/>
      <c r="D138" s="15"/>
      <c r="E138" s="25"/>
      <c r="G138" s="15"/>
      <c r="H138" s="25"/>
      <c r="J138" s="47"/>
      <c r="K138" s="25"/>
      <c r="M138" s="45"/>
      <c r="N138" s="25"/>
      <c r="P138" s="45"/>
      <c r="Q138" s="44"/>
      <c r="S138" s="45"/>
      <c r="T138" s="25"/>
      <c r="V138" s="2"/>
      <c r="W138" s="44"/>
      <c r="Y138" s="2"/>
      <c r="Z138" s="44"/>
      <c r="AB138" s="45"/>
      <c r="AC138" s="2"/>
      <c r="AE138" s="2"/>
      <c r="AF138" s="44"/>
      <c r="AH138" s="45"/>
      <c r="AI138" s="44"/>
      <c r="AK138" s="45"/>
      <c r="AL138" s="44"/>
      <c r="AN138" s="45"/>
    </row>
    <row r="139" spans="2:40" x14ac:dyDescent="0.35">
      <c r="B139" s="44"/>
      <c r="D139" s="15"/>
      <c r="E139" s="25"/>
      <c r="G139" s="15"/>
      <c r="H139" s="25"/>
      <c r="J139" s="47"/>
      <c r="K139" s="25"/>
      <c r="M139" s="45"/>
      <c r="N139" s="25"/>
      <c r="P139" s="45"/>
      <c r="Q139" s="44"/>
      <c r="S139" s="45"/>
      <c r="T139" s="25"/>
      <c r="V139" s="2"/>
      <c r="W139" s="44"/>
      <c r="Y139" s="2"/>
      <c r="Z139" s="44"/>
      <c r="AB139" s="45"/>
      <c r="AC139" s="2"/>
      <c r="AE139" s="2"/>
      <c r="AF139" s="44"/>
      <c r="AH139" s="45"/>
      <c r="AI139" s="44"/>
      <c r="AK139" s="45"/>
      <c r="AL139" s="44"/>
      <c r="AN139" s="45"/>
    </row>
    <row r="140" spans="2:40" x14ac:dyDescent="0.35">
      <c r="B140" s="44"/>
      <c r="D140" s="15"/>
      <c r="E140" s="25"/>
      <c r="G140" s="15"/>
      <c r="H140" s="25"/>
      <c r="J140" s="47"/>
      <c r="K140" s="25"/>
      <c r="M140" s="45"/>
      <c r="N140" s="25"/>
      <c r="P140" s="45"/>
      <c r="Q140" s="44"/>
      <c r="S140" s="45"/>
      <c r="T140" s="25"/>
      <c r="V140" s="2"/>
      <c r="W140" s="44"/>
      <c r="Y140" s="2"/>
      <c r="Z140" s="44"/>
      <c r="AB140" s="45"/>
      <c r="AC140" s="2"/>
      <c r="AE140" s="2"/>
      <c r="AF140" s="44"/>
      <c r="AH140" s="45"/>
      <c r="AI140" s="44"/>
      <c r="AK140" s="45"/>
      <c r="AL140" s="44"/>
      <c r="AN140" s="45"/>
    </row>
    <row r="141" spans="2:40" x14ac:dyDescent="0.35">
      <c r="B141" s="44"/>
      <c r="D141" s="15"/>
      <c r="E141" s="25"/>
      <c r="G141" s="15"/>
      <c r="H141" s="25"/>
      <c r="J141" s="47"/>
      <c r="K141" s="25"/>
      <c r="M141" s="45"/>
      <c r="N141" s="25"/>
      <c r="P141" s="45"/>
      <c r="Q141" s="44"/>
      <c r="S141" s="45"/>
      <c r="T141" s="25"/>
      <c r="V141" s="2"/>
      <c r="W141" s="44"/>
      <c r="Y141" s="2"/>
      <c r="Z141" s="44"/>
      <c r="AB141" s="45"/>
      <c r="AC141" s="2"/>
      <c r="AE141" s="2"/>
      <c r="AF141" s="44"/>
      <c r="AH141" s="45"/>
      <c r="AI141" s="44"/>
      <c r="AK141" s="45"/>
      <c r="AL141" s="44"/>
      <c r="AN141" s="45"/>
    </row>
    <row r="142" spans="2:40" x14ac:dyDescent="0.35">
      <c r="B142" s="44"/>
      <c r="D142" s="15"/>
      <c r="E142" s="25"/>
      <c r="G142" s="15"/>
      <c r="H142" s="25"/>
      <c r="J142" s="47"/>
      <c r="K142" s="25"/>
      <c r="M142" s="45"/>
      <c r="N142" s="25"/>
      <c r="P142" s="45"/>
      <c r="Q142" s="44"/>
      <c r="S142" s="45"/>
      <c r="T142" s="25"/>
      <c r="V142" s="2"/>
      <c r="W142" s="44"/>
      <c r="Y142" s="2"/>
      <c r="Z142" s="44"/>
      <c r="AB142" s="45"/>
      <c r="AC142" s="2"/>
      <c r="AE142" s="2"/>
      <c r="AF142" s="44"/>
      <c r="AH142" s="45"/>
      <c r="AI142" s="44"/>
      <c r="AK142" s="45"/>
      <c r="AL142" s="44"/>
      <c r="AN142" s="45"/>
    </row>
    <row r="143" spans="2:40" x14ac:dyDescent="0.35">
      <c r="B143" s="44"/>
      <c r="D143" s="15"/>
      <c r="E143" s="25"/>
      <c r="G143" s="15"/>
      <c r="H143" s="25"/>
      <c r="J143" s="47"/>
      <c r="K143" s="25"/>
      <c r="M143" s="45"/>
      <c r="N143" s="25"/>
      <c r="P143" s="45"/>
      <c r="Q143" s="44"/>
      <c r="S143" s="45"/>
      <c r="T143" s="25"/>
      <c r="V143" s="2"/>
      <c r="W143" s="44"/>
      <c r="Y143" s="2"/>
      <c r="Z143" s="44"/>
      <c r="AB143" s="45"/>
      <c r="AC143" s="2"/>
      <c r="AE143" s="2"/>
      <c r="AF143" s="44"/>
      <c r="AH143" s="45"/>
      <c r="AI143" s="44"/>
      <c r="AK143" s="45"/>
      <c r="AL143" s="44"/>
      <c r="AN143" s="45"/>
    </row>
    <row r="144" spans="2:40" x14ac:dyDescent="0.35">
      <c r="B144" s="44"/>
      <c r="D144" s="15"/>
      <c r="E144" s="25"/>
      <c r="G144" s="15"/>
      <c r="H144" s="25"/>
      <c r="J144" s="47"/>
      <c r="K144" s="25"/>
      <c r="M144" s="45"/>
      <c r="N144" s="25"/>
      <c r="P144" s="45"/>
      <c r="Q144" s="44"/>
      <c r="S144" s="45"/>
      <c r="T144" s="25"/>
      <c r="V144" s="2"/>
      <c r="W144" s="44"/>
      <c r="Y144" s="2"/>
      <c r="Z144" s="44"/>
      <c r="AB144" s="45"/>
      <c r="AC144" s="2"/>
      <c r="AE144" s="2"/>
      <c r="AF144" s="44"/>
      <c r="AH144" s="45"/>
      <c r="AI144" s="44"/>
      <c r="AK144" s="45"/>
      <c r="AL144" s="44"/>
      <c r="AN144" s="45"/>
    </row>
    <row r="145" spans="2:40" x14ac:dyDescent="0.35">
      <c r="B145" s="44"/>
      <c r="D145" s="15"/>
      <c r="E145" s="25"/>
      <c r="G145" s="15"/>
      <c r="H145" s="25"/>
      <c r="J145" s="47"/>
      <c r="K145" s="25"/>
      <c r="M145" s="45"/>
      <c r="N145" s="25"/>
      <c r="P145" s="45"/>
      <c r="Q145" s="44"/>
      <c r="S145" s="45"/>
      <c r="T145" s="25"/>
      <c r="V145" s="2"/>
      <c r="W145" s="44"/>
      <c r="Y145" s="2"/>
      <c r="Z145" s="44"/>
      <c r="AB145" s="45"/>
      <c r="AC145" s="2"/>
      <c r="AE145" s="2"/>
      <c r="AF145" s="44"/>
      <c r="AH145" s="45"/>
      <c r="AI145" s="44"/>
      <c r="AK145" s="45"/>
      <c r="AL145" s="44"/>
      <c r="AN145" s="45"/>
    </row>
    <row r="146" spans="2:40" x14ac:dyDescent="0.35">
      <c r="B146" s="44"/>
      <c r="D146" s="15"/>
      <c r="E146" s="25"/>
      <c r="G146" s="15"/>
      <c r="H146" s="25"/>
      <c r="J146" s="47"/>
      <c r="K146" s="25"/>
      <c r="M146" s="45"/>
      <c r="N146" s="25"/>
      <c r="P146" s="45"/>
      <c r="Q146" s="44"/>
      <c r="S146" s="45"/>
      <c r="T146" s="25"/>
      <c r="V146" s="2"/>
      <c r="W146" s="44"/>
      <c r="Y146" s="2"/>
      <c r="Z146" s="44"/>
      <c r="AB146" s="45"/>
      <c r="AC146" s="2"/>
      <c r="AE146" s="2"/>
      <c r="AF146" s="44"/>
      <c r="AH146" s="45"/>
      <c r="AI146" s="44"/>
      <c r="AK146" s="45"/>
      <c r="AL146" s="44"/>
      <c r="AN146" s="45"/>
    </row>
    <row r="147" spans="2:40" x14ac:dyDescent="0.35">
      <c r="B147" s="44"/>
      <c r="D147" s="15"/>
      <c r="E147" s="25"/>
      <c r="G147" s="15"/>
      <c r="H147" s="25"/>
      <c r="J147" s="47"/>
      <c r="K147" s="25"/>
      <c r="M147" s="45"/>
      <c r="N147" s="25"/>
      <c r="P147" s="45"/>
      <c r="Q147" s="44"/>
      <c r="S147" s="45"/>
      <c r="T147" s="25"/>
      <c r="V147" s="2"/>
      <c r="W147" s="44"/>
      <c r="Y147" s="2"/>
      <c r="Z147" s="44"/>
      <c r="AB147" s="45"/>
      <c r="AC147" s="2"/>
      <c r="AE147" s="2"/>
      <c r="AF147" s="44"/>
      <c r="AH147" s="45"/>
      <c r="AI147" s="44"/>
      <c r="AK147" s="45"/>
      <c r="AL147" s="44"/>
      <c r="AN147" s="45"/>
    </row>
    <row r="148" spans="2:40" x14ac:dyDescent="0.35">
      <c r="B148" s="44"/>
      <c r="D148" s="15"/>
      <c r="E148" s="25"/>
      <c r="G148" s="15"/>
      <c r="H148" s="25"/>
      <c r="J148" s="47"/>
      <c r="K148" s="25"/>
      <c r="M148" s="45"/>
      <c r="N148" s="25"/>
      <c r="P148" s="45"/>
      <c r="Q148" s="44"/>
      <c r="S148" s="45"/>
      <c r="T148" s="25"/>
      <c r="V148" s="2"/>
      <c r="W148" s="44"/>
      <c r="Y148" s="2"/>
      <c r="Z148" s="44"/>
      <c r="AB148" s="45"/>
      <c r="AC148" s="2"/>
      <c r="AE148" s="2"/>
      <c r="AF148" s="44"/>
      <c r="AH148" s="45"/>
      <c r="AI148" s="44"/>
      <c r="AK148" s="45"/>
      <c r="AL148" s="44"/>
      <c r="AN148" s="45"/>
    </row>
    <row r="149" spans="2:40" x14ac:dyDescent="0.35">
      <c r="B149" s="44"/>
      <c r="D149" s="15"/>
      <c r="E149" s="25"/>
      <c r="G149" s="15"/>
      <c r="H149" s="25"/>
      <c r="J149" s="47"/>
      <c r="K149" s="25"/>
      <c r="M149" s="45"/>
      <c r="N149" s="25"/>
      <c r="P149" s="45"/>
      <c r="Q149" s="44"/>
      <c r="S149" s="45"/>
      <c r="T149" s="25"/>
      <c r="V149" s="2"/>
      <c r="W149" s="44"/>
      <c r="Y149" s="2"/>
      <c r="Z149" s="44"/>
      <c r="AB149" s="45"/>
      <c r="AC149" s="2"/>
      <c r="AE149" s="2"/>
      <c r="AF149" s="44"/>
      <c r="AH149" s="45"/>
      <c r="AI149" s="44"/>
      <c r="AK149" s="45"/>
      <c r="AL149" s="44"/>
      <c r="AN149" s="45"/>
    </row>
    <row r="150" spans="2:40" x14ac:dyDescent="0.35">
      <c r="B150" s="44"/>
      <c r="D150" s="15"/>
      <c r="E150" s="25"/>
      <c r="G150" s="15"/>
      <c r="H150" s="25"/>
      <c r="J150" s="47"/>
      <c r="K150" s="25"/>
      <c r="M150" s="45"/>
      <c r="N150" s="25"/>
      <c r="P150" s="45"/>
      <c r="Q150" s="44"/>
      <c r="S150" s="45"/>
      <c r="T150" s="25"/>
      <c r="V150" s="2"/>
      <c r="W150" s="44"/>
      <c r="Y150" s="2"/>
      <c r="Z150" s="44"/>
      <c r="AB150" s="45"/>
      <c r="AC150" s="2"/>
      <c r="AE150" s="2"/>
      <c r="AF150" s="44"/>
      <c r="AH150" s="45"/>
      <c r="AI150" s="44"/>
      <c r="AK150" s="45"/>
      <c r="AL150" s="44"/>
      <c r="AN150" s="45"/>
    </row>
    <row r="151" spans="2:40" x14ac:dyDescent="0.35">
      <c r="B151" s="44"/>
      <c r="D151" s="15"/>
      <c r="E151" s="25"/>
      <c r="G151" s="15"/>
      <c r="H151" s="25"/>
      <c r="J151" s="47"/>
      <c r="K151" s="25"/>
      <c r="M151" s="45"/>
      <c r="N151" s="25"/>
      <c r="P151" s="45"/>
      <c r="Q151" s="44"/>
      <c r="S151" s="45"/>
      <c r="T151" s="25"/>
      <c r="V151" s="2"/>
      <c r="W151" s="44"/>
      <c r="Y151" s="2"/>
      <c r="Z151" s="44"/>
      <c r="AB151" s="45"/>
      <c r="AC151" s="2"/>
      <c r="AE151" s="2"/>
      <c r="AF151" s="44"/>
      <c r="AH151" s="45"/>
      <c r="AI151" s="44"/>
      <c r="AK151" s="45"/>
      <c r="AL151" s="44"/>
      <c r="AN151" s="45"/>
    </row>
    <row r="152" spans="2:40" x14ac:dyDescent="0.35">
      <c r="B152" s="44"/>
      <c r="D152" s="15"/>
      <c r="E152" s="25"/>
      <c r="G152" s="15"/>
      <c r="H152" s="25"/>
      <c r="J152" s="47"/>
      <c r="K152" s="25"/>
      <c r="M152" s="45"/>
      <c r="N152" s="25"/>
      <c r="P152" s="45"/>
      <c r="Q152" s="44"/>
      <c r="S152" s="45"/>
      <c r="T152" s="25"/>
      <c r="V152" s="2"/>
      <c r="W152" s="44"/>
      <c r="Y152" s="2"/>
      <c r="Z152" s="44"/>
      <c r="AB152" s="45"/>
      <c r="AC152" s="2"/>
      <c r="AE152" s="2"/>
      <c r="AF152" s="44"/>
      <c r="AH152" s="45"/>
      <c r="AI152" s="44"/>
      <c r="AK152" s="45"/>
      <c r="AL152" s="44"/>
      <c r="AN152" s="45"/>
    </row>
    <row r="153" spans="2:40" x14ac:dyDescent="0.35">
      <c r="B153" s="44"/>
      <c r="D153" s="15"/>
      <c r="E153" s="25"/>
      <c r="G153" s="15"/>
      <c r="H153" s="25"/>
      <c r="J153" s="47"/>
      <c r="K153" s="25"/>
      <c r="M153" s="45"/>
      <c r="N153" s="25"/>
      <c r="P153" s="45"/>
      <c r="Q153" s="44"/>
      <c r="S153" s="45"/>
      <c r="T153" s="25"/>
      <c r="V153" s="2"/>
      <c r="W153" s="44"/>
      <c r="Y153" s="2"/>
      <c r="Z153" s="44"/>
      <c r="AB153" s="45"/>
      <c r="AC153" s="2"/>
      <c r="AE153" s="2"/>
      <c r="AF153" s="44"/>
      <c r="AH153" s="45"/>
      <c r="AI153" s="44"/>
      <c r="AK153" s="45"/>
      <c r="AL153" s="44"/>
      <c r="AN153" s="45"/>
    </row>
    <row r="154" spans="2:40" x14ac:dyDescent="0.35">
      <c r="B154" s="44"/>
      <c r="D154" s="15"/>
      <c r="E154" s="25"/>
      <c r="G154" s="15"/>
      <c r="H154" s="25"/>
      <c r="J154" s="47"/>
      <c r="K154" s="25"/>
      <c r="M154" s="45"/>
      <c r="N154" s="25"/>
      <c r="P154" s="45"/>
      <c r="Q154" s="44"/>
      <c r="S154" s="45"/>
      <c r="T154" s="25"/>
      <c r="V154" s="2"/>
      <c r="W154" s="44"/>
      <c r="Y154" s="2"/>
      <c r="Z154" s="44"/>
      <c r="AB154" s="45"/>
      <c r="AC154" s="2"/>
      <c r="AE154" s="2"/>
      <c r="AF154" s="44"/>
      <c r="AH154" s="45"/>
      <c r="AI154" s="44"/>
      <c r="AK154" s="45"/>
      <c r="AL154" s="44"/>
      <c r="AN154" s="45"/>
    </row>
    <row r="155" spans="2:40" x14ac:dyDescent="0.35">
      <c r="B155" s="44"/>
      <c r="D155" s="15"/>
      <c r="E155" s="25"/>
      <c r="G155" s="15"/>
      <c r="H155" s="25"/>
      <c r="J155" s="47"/>
      <c r="K155" s="25"/>
      <c r="M155" s="45"/>
      <c r="N155" s="25"/>
      <c r="P155" s="45"/>
      <c r="Q155" s="44"/>
      <c r="S155" s="45"/>
      <c r="T155" s="25"/>
      <c r="V155" s="2"/>
      <c r="W155" s="44"/>
      <c r="Y155" s="2"/>
      <c r="Z155" s="44"/>
      <c r="AB155" s="45"/>
      <c r="AC155" s="2"/>
      <c r="AE155" s="2"/>
      <c r="AF155" s="44"/>
      <c r="AH155" s="45"/>
      <c r="AI155" s="44"/>
      <c r="AK155" s="45"/>
      <c r="AL155" s="44"/>
      <c r="AN155" s="45"/>
    </row>
    <row r="156" spans="2:40" x14ac:dyDescent="0.35">
      <c r="B156" s="44"/>
      <c r="D156" s="15"/>
      <c r="E156" s="25"/>
      <c r="G156" s="15"/>
      <c r="H156" s="25"/>
      <c r="J156" s="47"/>
      <c r="K156" s="25"/>
      <c r="M156" s="45"/>
      <c r="N156" s="25"/>
      <c r="P156" s="45"/>
      <c r="Q156" s="44"/>
      <c r="S156" s="45"/>
      <c r="T156" s="25"/>
      <c r="V156" s="2"/>
      <c r="W156" s="44"/>
      <c r="Y156" s="2"/>
      <c r="Z156" s="44"/>
      <c r="AB156" s="45"/>
      <c r="AC156" s="2"/>
      <c r="AE156" s="2"/>
      <c r="AF156" s="44"/>
      <c r="AH156" s="45"/>
      <c r="AI156" s="44"/>
      <c r="AK156" s="45"/>
      <c r="AL156" s="44"/>
      <c r="AN156" s="45"/>
    </row>
    <row r="157" spans="2:40" x14ac:dyDescent="0.35">
      <c r="B157" s="44"/>
      <c r="D157" s="15"/>
      <c r="E157" s="25"/>
      <c r="G157" s="15"/>
      <c r="H157" s="25"/>
      <c r="J157" s="47"/>
      <c r="K157" s="25"/>
      <c r="M157" s="45"/>
      <c r="N157" s="25"/>
      <c r="P157" s="45"/>
      <c r="Q157" s="44"/>
      <c r="S157" s="45"/>
      <c r="T157" s="25"/>
      <c r="V157" s="2"/>
      <c r="W157" s="44"/>
      <c r="Y157" s="2"/>
      <c r="Z157" s="44"/>
      <c r="AB157" s="45"/>
      <c r="AC157" s="2"/>
      <c r="AE157" s="2"/>
      <c r="AF157" s="44"/>
      <c r="AH157" s="45"/>
      <c r="AI157" s="44"/>
      <c r="AK157" s="45"/>
      <c r="AL157" s="44"/>
      <c r="AN157" s="45"/>
    </row>
    <row r="158" spans="2:40" x14ac:dyDescent="0.35">
      <c r="B158" s="44"/>
      <c r="D158" s="15"/>
      <c r="E158" s="25"/>
      <c r="G158" s="15"/>
      <c r="H158" s="25"/>
      <c r="J158" s="47"/>
      <c r="K158" s="25"/>
      <c r="M158" s="45"/>
      <c r="N158" s="25"/>
      <c r="P158" s="45"/>
      <c r="Q158" s="44"/>
      <c r="S158" s="45"/>
      <c r="T158" s="25"/>
      <c r="V158" s="2"/>
      <c r="W158" s="44"/>
      <c r="Y158" s="2"/>
      <c r="Z158" s="44"/>
      <c r="AB158" s="45"/>
      <c r="AC158" s="2"/>
      <c r="AE158" s="2"/>
      <c r="AF158" s="44"/>
      <c r="AH158" s="45"/>
      <c r="AI158" s="44"/>
      <c r="AK158" s="45"/>
      <c r="AL158" s="44"/>
      <c r="AN158" s="45"/>
    </row>
    <row r="159" spans="2:40" x14ac:dyDescent="0.35">
      <c r="B159" s="44"/>
      <c r="D159" s="15"/>
      <c r="E159" s="25"/>
      <c r="G159" s="15"/>
      <c r="H159" s="25"/>
      <c r="J159" s="47"/>
      <c r="K159" s="25"/>
      <c r="M159" s="45"/>
      <c r="N159" s="25"/>
      <c r="P159" s="45"/>
      <c r="Q159" s="44"/>
      <c r="S159" s="45"/>
      <c r="T159" s="25"/>
      <c r="V159" s="2"/>
      <c r="W159" s="44"/>
      <c r="Y159" s="2"/>
      <c r="Z159" s="44"/>
      <c r="AB159" s="45"/>
      <c r="AC159" s="2"/>
      <c r="AE159" s="2"/>
      <c r="AF159" s="44"/>
      <c r="AH159" s="45"/>
      <c r="AI159" s="44"/>
      <c r="AK159" s="45"/>
      <c r="AL159" s="44"/>
      <c r="AN159" s="45"/>
    </row>
    <row r="160" spans="2:40" x14ac:dyDescent="0.35">
      <c r="B160" s="44"/>
      <c r="D160" s="15"/>
      <c r="E160" s="25"/>
      <c r="G160" s="15"/>
      <c r="H160" s="25"/>
      <c r="J160" s="47"/>
      <c r="K160" s="25"/>
      <c r="M160" s="45"/>
      <c r="N160" s="25"/>
      <c r="P160" s="45"/>
      <c r="Q160" s="44"/>
      <c r="S160" s="45"/>
      <c r="T160" s="25"/>
      <c r="V160" s="2"/>
      <c r="W160" s="44"/>
      <c r="Y160" s="2"/>
      <c r="Z160" s="44"/>
      <c r="AB160" s="45"/>
      <c r="AC160" s="2"/>
      <c r="AE160" s="2"/>
      <c r="AF160" s="44"/>
      <c r="AH160" s="45"/>
      <c r="AI160" s="44"/>
      <c r="AK160" s="45"/>
      <c r="AL160" s="44"/>
      <c r="AN160" s="45"/>
    </row>
    <row r="161" spans="2:40" x14ac:dyDescent="0.35">
      <c r="B161" s="44"/>
      <c r="D161" s="15"/>
      <c r="E161" s="25"/>
      <c r="G161" s="15"/>
      <c r="H161" s="25"/>
      <c r="J161" s="47"/>
      <c r="K161" s="25"/>
      <c r="M161" s="45"/>
      <c r="N161" s="25"/>
      <c r="P161" s="45"/>
      <c r="Q161" s="44"/>
      <c r="S161" s="45"/>
      <c r="T161" s="25"/>
      <c r="V161" s="2"/>
      <c r="W161" s="44"/>
      <c r="Y161" s="2"/>
      <c r="Z161" s="44"/>
      <c r="AB161" s="45"/>
      <c r="AC161" s="2"/>
      <c r="AE161" s="2"/>
      <c r="AF161" s="44"/>
      <c r="AH161" s="45"/>
      <c r="AI161" s="44"/>
      <c r="AK161" s="45"/>
      <c r="AL161" s="44"/>
      <c r="AN161" s="45"/>
    </row>
    <row r="162" spans="2:40" x14ac:dyDescent="0.35">
      <c r="B162" s="44"/>
      <c r="D162" s="15"/>
      <c r="E162" s="25"/>
      <c r="G162" s="15"/>
      <c r="H162" s="25"/>
      <c r="J162" s="47"/>
      <c r="K162" s="25"/>
      <c r="M162" s="45"/>
      <c r="N162" s="25"/>
      <c r="P162" s="45"/>
      <c r="Q162" s="44"/>
      <c r="S162" s="45"/>
      <c r="T162" s="25"/>
      <c r="V162" s="2"/>
      <c r="W162" s="44"/>
      <c r="Y162" s="2"/>
      <c r="Z162" s="44"/>
      <c r="AB162" s="45"/>
      <c r="AC162" s="2"/>
      <c r="AE162" s="2"/>
      <c r="AF162" s="44"/>
      <c r="AH162" s="45"/>
      <c r="AI162" s="44"/>
      <c r="AK162" s="45"/>
      <c r="AL162" s="44"/>
      <c r="AN162" s="45"/>
    </row>
    <row r="163" spans="2:40" x14ac:dyDescent="0.35">
      <c r="B163" s="44"/>
      <c r="D163" s="15"/>
      <c r="E163" s="25"/>
      <c r="G163" s="15"/>
      <c r="H163" s="25"/>
      <c r="J163" s="47"/>
      <c r="K163" s="25"/>
      <c r="M163" s="45"/>
      <c r="N163" s="25"/>
      <c r="P163" s="45"/>
      <c r="Q163" s="44"/>
      <c r="S163" s="45"/>
      <c r="T163" s="25"/>
      <c r="V163" s="2"/>
      <c r="W163" s="44"/>
      <c r="Y163" s="2"/>
      <c r="Z163" s="44"/>
      <c r="AB163" s="45"/>
      <c r="AC163" s="2"/>
      <c r="AE163" s="2"/>
      <c r="AF163" s="44"/>
      <c r="AH163" s="45"/>
      <c r="AI163" s="44"/>
      <c r="AK163" s="45"/>
      <c r="AL163" s="44"/>
      <c r="AN163" s="45"/>
    </row>
    <row r="164" spans="2:40" x14ac:dyDescent="0.35">
      <c r="B164" s="44"/>
      <c r="D164" s="15"/>
      <c r="E164" s="25"/>
      <c r="G164" s="15"/>
      <c r="H164" s="25"/>
      <c r="J164" s="47"/>
      <c r="K164" s="25"/>
      <c r="M164" s="45"/>
      <c r="N164" s="25"/>
      <c r="P164" s="45"/>
      <c r="Q164" s="44"/>
      <c r="S164" s="45"/>
      <c r="T164" s="25"/>
      <c r="V164" s="2"/>
      <c r="W164" s="44"/>
      <c r="Y164" s="2"/>
      <c r="Z164" s="44"/>
      <c r="AB164" s="45"/>
      <c r="AC164" s="2"/>
      <c r="AE164" s="2"/>
      <c r="AF164" s="44"/>
      <c r="AH164" s="45"/>
      <c r="AI164" s="44"/>
      <c r="AK164" s="45"/>
      <c r="AL164" s="44"/>
      <c r="AN164" s="45"/>
    </row>
    <row r="165" spans="2:40" x14ac:dyDescent="0.35">
      <c r="B165" s="44"/>
      <c r="D165" s="15"/>
      <c r="E165" s="25"/>
      <c r="G165" s="15"/>
      <c r="H165" s="25"/>
      <c r="J165" s="47"/>
      <c r="K165" s="25"/>
      <c r="M165" s="45"/>
      <c r="N165" s="25"/>
      <c r="P165" s="45"/>
      <c r="Q165" s="44"/>
      <c r="S165" s="45"/>
      <c r="T165" s="25"/>
      <c r="V165" s="2"/>
      <c r="W165" s="44"/>
      <c r="Y165" s="2"/>
      <c r="Z165" s="44"/>
      <c r="AB165" s="45"/>
      <c r="AC165" s="2"/>
      <c r="AE165" s="2"/>
      <c r="AF165" s="44"/>
      <c r="AH165" s="45"/>
      <c r="AI165" s="44"/>
      <c r="AK165" s="45"/>
      <c r="AL165" s="44"/>
      <c r="AN165" s="45"/>
    </row>
    <row r="166" spans="2:40" x14ac:dyDescent="0.35">
      <c r="B166" s="44"/>
      <c r="D166" s="15"/>
      <c r="E166" s="25"/>
      <c r="G166" s="15"/>
      <c r="H166" s="25"/>
      <c r="J166" s="47"/>
      <c r="K166" s="25"/>
      <c r="M166" s="45"/>
      <c r="N166" s="25"/>
      <c r="P166" s="45"/>
      <c r="Q166" s="44"/>
      <c r="S166" s="45"/>
      <c r="T166" s="25"/>
      <c r="V166" s="2"/>
      <c r="W166" s="44"/>
      <c r="Y166" s="2"/>
      <c r="Z166" s="44"/>
      <c r="AB166" s="45"/>
      <c r="AC166" s="2"/>
      <c r="AE166" s="2"/>
      <c r="AF166" s="44"/>
      <c r="AH166" s="45"/>
      <c r="AI166" s="44"/>
      <c r="AK166" s="45"/>
      <c r="AL166" s="44"/>
      <c r="AN166" s="45"/>
    </row>
    <row r="167" spans="2:40" x14ac:dyDescent="0.35">
      <c r="B167" s="44"/>
      <c r="D167" s="15"/>
      <c r="E167" s="25"/>
      <c r="G167" s="15"/>
      <c r="H167" s="25"/>
      <c r="J167" s="47"/>
      <c r="K167" s="25"/>
      <c r="M167" s="45"/>
      <c r="N167" s="25"/>
      <c r="P167" s="45"/>
      <c r="Q167" s="44"/>
      <c r="S167" s="45"/>
      <c r="T167" s="25"/>
      <c r="V167" s="2"/>
      <c r="W167" s="44"/>
      <c r="Y167" s="2"/>
      <c r="Z167" s="44"/>
      <c r="AB167" s="45"/>
      <c r="AC167" s="2"/>
      <c r="AE167" s="2"/>
      <c r="AF167" s="44"/>
      <c r="AH167" s="45"/>
      <c r="AI167" s="44"/>
      <c r="AK167" s="45"/>
      <c r="AL167" s="44"/>
      <c r="AN167" s="45"/>
    </row>
    <row r="168" spans="2:40" x14ac:dyDescent="0.35">
      <c r="B168" s="44"/>
      <c r="D168" s="15"/>
      <c r="E168" s="25"/>
      <c r="G168" s="15"/>
      <c r="H168" s="25"/>
      <c r="J168" s="47"/>
      <c r="K168" s="25"/>
      <c r="M168" s="45"/>
      <c r="N168" s="25"/>
      <c r="P168" s="45"/>
      <c r="Q168" s="44"/>
      <c r="S168" s="45"/>
      <c r="T168" s="25"/>
      <c r="V168" s="2"/>
      <c r="W168" s="44"/>
      <c r="Y168" s="2"/>
      <c r="Z168" s="44"/>
      <c r="AB168" s="45"/>
      <c r="AC168" s="2"/>
      <c r="AE168" s="2"/>
      <c r="AF168" s="44"/>
      <c r="AH168" s="45"/>
      <c r="AI168" s="44"/>
      <c r="AK168" s="45"/>
      <c r="AL168" s="44"/>
      <c r="AN168" s="45"/>
    </row>
    <row r="169" spans="2:40" x14ac:dyDescent="0.35">
      <c r="B169" s="44"/>
      <c r="D169" s="15"/>
      <c r="E169" s="25"/>
      <c r="G169" s="15"/>
      <c r="H169" s="25"/>
      <c r="J169" s="47"/>
      <c r="K169" s="25"/>
      <c r="M169" s="45"/>
      <c r="N169" s="25"/>
      <c r="P169" s="45"/>
      <c r="Q169" s="44"/>
      <c r="S169" s="45"/>
      <c r="T169" s="25"/>
      <c r="V169" s="2"/>
      <c r="W169" s="44"/>
      <c r="Y169" s="2"/>
      <c r="Z169" s="44"/>
      <c r="AB169" s="45"/>
      <c r="AC169" s="2"/>
      <c r="AE169" s="2"/>
      <c r="AF169" s="44"/>
      <c r="AH169" s="45"/>
      <c r="AI169" s="44"/>
      <c r="AK169" s="45"/>
      <c r="AL169" s="44"/>
      <c r="AN169" s="45"/>
    </row>
    <row r="170" spans="2:40" x14ac:dyDescent="0.35">
      <c r="B170" s="44"/>
      <c r="D170" s="15"/>
      <c r="E170" s="25"/>
      <c r="G170" s="15"/>
      <c r="H170" s="25"/>
      <c r="J170" s="47"/>
      <c r="K170" s="25"/>
      <c r="M170" s="45"/>
      <c r="N170" s="25"/>
      <c r="P170" s="45"/>
      <c r="Q170" s="44"/>
      <c r="S170" s="45"/>
      <c r="T170" s="25"/>
      <c r="V170" s="2"/>
      <c r="W170" s="44"/>
      <c r="Y170" s="2"/>
      <c r="Z170" s="44"/>
      <c r="AB170" s="45"/>
      <c r="AC170" s="2"/>
      <c r="AE170" s="2"/>
      <c r="AF170" s="44"/>
      <c r="AH170" s="45"/>
      <c r="AI170" s="44"/>
      <c r="AK170" s="45"/>
      <c r="AL170" s="44"/>
      <c r="AN170" s="45"/>
    </row>
    <row r="171" spans="2:40" x14ac:dyDescent="0.35">
      <c r="B171" s="44"/>
      <c r="D171" s="15"/>
      <c r="E171" s="25"/>
      <c r="G171" s="15"/>
      <c r="H171" s="25"/>
      <c r="J171" s="47"/>
      <c r="K171" s="25"/>
      <c r="M171" s="45"/>
      <c r="N171" s="25"/>
      <c r="P171" s="45"/>
      <c r="Q171" s="44"/>
      <c r="S171" s="45"/>
      <c r="T171" s="25"/>
      <c r="V171" s="2"/>
      <c r="W171" s="44"/>
      <c r="Y171" s="2"/>
      <c r="Z171" s="44"/>
      <c r="AB171" s="45"/>
      <c r="AC171" s="2"/>
      <c r="AE171" s="2"/>
      <c r="AF171" s="44"/>
      <c r="AH171" s="45"/>
      <c r="AI171" s="44"/>
      <c r="AK171" s="45"/>
      <c r="AL171" s="44"/>
      <c r="AN171" s="45"/>
    </row>
    <row r="172" spans="2:40" x14ac:dyDescent="0.35">
      <c r="B172" s="44"/>
      <c r="D172" s="15"/>
      <c r="E172" s="25"/>
      <c r="G172" s="15"/>
      <c r="H172" s="25"/>
      <c r="J172" s="47"/>
      <c r="K172" s="25"/>
      <c r="M172" s="45"/>
      <c r="N172" s="25"/>
      <c r="P172" s="45"/>
      <c r="Q172" s="44"/>
      <c r="S172" s="45"/>
      <c r="T172" s="25"/>
      <c r="V172" s="2"/>
      <c r="W172" s="44"/>
      <c r="Y172" s="2"/>
      <c r="Z172" s="44"/>
      <c r="AB172" s="45"/>
      <c r="AC172" s="2"/>
      <c r="AE172" s="2"/>
      <c r="AF172" s="44"/>
      <c r="AH172" s="45"/>
      <c r="AI172" s="44"/>
      <c r="AK172" s="45"/>
      <c r="AL172" s="44"/>
      <c r="AN172" s="45"/>
    </row>
    <row r="173" spans="2:40" x14ac:dyDescent="0.35">
      <c r="B173" s="44"/>
      <c r="D173" s="15"/>
      <c r="E173" s="25"/>
      <c r="G173" s="15"/>
      <c r="H173" s="25"/>
      <c r="J173" s="47"/>
      <c r="K173" s="25"/>
      <c r="M173" s="45"/>
      <c r="N173" s="25"/>
      <c r="P173" s="45"/>
      <c r="Q173" s="44"/>
      <c r="S173" s="45"/>
      <c r="T173" s="25"/>
      <c r="V173" s="2"/>
      <c r="W173" s="44"/>
      <c r="Y173" s="2"/>
      <c r="Z173" s="44"/>
      <c r="AB173" s="45"/>
      <c r="AC173" s="2"/>
      <c r="AE173" s="2"/>
      <c r="AF173" s="44"/>
      <c r="AH173" s="45"/>
      <c r="AI173" s="44"/>
      <c r="AK173" s="45"/>
      <c r="AL173" s="44"/>
      <c r="AN173" s="45"/>
    </row>
    <row r="174" spans="2:40" x14ac:dyDescent="0.35">
      <c r="B174" s="44"/>
      <c r="D174" s="15"/>
      <c r="E174" s="25"/>
      <c r="G174" s="15"/>
      <c r="H174" s="25"/>
      <c r="J174" s="47"/>
      <c r="K174" s="25"/>
      <c r="M174" s="45"/>
      <c r="N174" s="25"/>
      <c r="P174" s="45"/>
      <c r="Q174" s="44"/>
      <c r="S174" s="45"/>
      <c r="T174" s="25"/>
      <c r="V174" s="2"/>
      <c r="W174" s="44"/>
      <c r="Y174" s="2"/>
      <c r="Z174" s="44"/>
      <c r="AB174" s="45"/>
      <c r="AC174" s="2"/>
      <c r="AE174" s="2"/>
      <c r="AF174" s="44"/>
      <c r="AH174" s="45"/>
      <c r="AI174" s="44"/>
      <c r="AK174" s="45"/>
      <c r="AL174" s="44"/>
      <c r="AN174" s="45"/>
    </row>
    <row r="175" spans="2:40" x14ac:dyDescent="0.35">
      <c r="B175" s="44"/>
      <c r="D175" s="15"/>
      <c r="E175" s="25"/>
      <c r="G175" s="15"/>
      <c r="H175" s="25"/>
      <c r="J175" s="47"/>
      <c r="K175" s="25"/>
      <c r="M175" s="45"/>
      <c r="N175" s="25"/>
      <c r="P175" s="45"/>
      <c r="Q175" s="44"/>
      <c r="S175" s="45"/>
      <c r="T175" s="25"/>
      <c r="V175" s="2"/>
      <c r="W175" s="44"/>
      <c r="Y175" s="2"/>
      <c r="Z175" s="44"/>
      <c r="AB175" s="45"/>
      <c r="AC175" s="2"/>
      <c r="AE175" s="2"/>
      <c r="AF175" s="44"/>
      <c r="AH175" s="45"/>
      <c r="AI175" s="44"/>
      <c r="AK175" s="45"/>
      <c r="AL175" s="44"/>
      <c r="AN175" s="45"/>
    </row>
    <row r="176" spans="2:40" x14ac:dyDescent="0.35">
      <c r="B176" s="44"/>
      <c r="D176" s="15"/>
      <c r="E176" s="25"/>
      <c r="G176" s="15"/>
      <c r="H176" s="25"/>
      <c r="J176" s="47"/>
      <c r="K176" s="25"/>
      <c r="M176" s="45"/>
      <c r="N176" s="25"/>
      <c r="P176" s="45"/>
      <c r="Q176" s="44"/>
      <c r="S176" s="45"/>
      <c r="T176" s="25"/>
      <c r="V176" s="2"/>
      <c r="W176" s="44"/>
      <c r="Y176" s="2"/>
      <c r="Z176" s="44"/>
      <c r="AB176" s="45"/>
      <c r="AC176" s="2"/>
      <c r="AE176" s="2"/>
      <c r="AF176" s="44"/>
      <c r="AH176" s="45"/>
      <c r="AI176" s="44"/>
      <c r="AK176" s="45"/>
      <c r="AL176" s="44"/>
      <c r="AN176" s="45"/>
    </row>
    <row r="177" spans="2:40" x14ac:dyDescent="0.35">
      <c r="B177" s="44"/>
      <c r="D177" s="15"/>
      <c r="E177" s="25"/>
      <c r="G177" s="15"/>
      <c r="H177" s="25"/>
      <c r="J177" s="47"/>
      <c r="K177" s="25"/>
      <c r="M177" s="45"/>
      <c r="N177" s="25"/>
      <c r="P177" s="45"/>
      <c r="Q177" s="44"/>
      <c r="S177" s="45"/>
      <c r="T177" s="25"/>
      <c r="V177" s="2"/>
      <c r="W177" s="44"/>
      <c r="Y177" s="2"/>
      <c r="Z177" s="44"/>
      <c r="AB177" s="45"/>
      <c r="AC177" s="2"/>
      <c r="AE177" s="2"/>
      <c r="AF177" s="44"/>
      <c r="AH177" s="45"/>
      <c r="AI177" s="44"/>
      <c r="AK177" s="45"/>
      <c r="AL177" s="44"/>
      <c r="AN177" s="45"/>
    </row>
    <row r="178" spans="2:40" x14ac:dyDescent="0.35">
      <c r="B178" s="44"/>
      <c r="D178" s="15"/>
      <c r="E178" s="25"/>
      <c r="G178" s="15"/>
      <c r="H178" s="25"/>
      <c r="J178" s="47"/>
      <c r="K178" s="25"/>
      <c r="M178" s="45"/>
      <c r="N178" s="25"/>
      <c r="P178" s="45"/>
      <c r="Q178" s="44"/>
      <c r="S178" s="45"/>
      <c r="T178" s="25"/>
      <c r="V178" s="2"/>
      <c r="W178" s="44"/>
      <c r="Y178" s="2"/>
      <c r="Z178" s="44"/>
      <c r="AB178" s="45"/>
      <c r="AC178" s="2"/>
      <c r="AE178" s="2"/>
      <c r="AF178" s="44"/>
      <c r="AH178" s="45"/>
      <c r="AI178" s="44"/>
      <c r="AK178" s="45"/>
      <c r="AL178" s="44"/>
      <c r="AN178" s="45"/>
    </row>
    <row r="179" spans="2:40" x14ac:dyDescent="0.35">
      <c r="B179" s="44"/>
      <c r="D179" s="15"/>
      <c r="E179" s="25"/>
      <c r="G179" s="15"/>
      <c r="H179" s="25"/>
      <c r="J179" s="47"/>
      <c r="K179" s="25"/>
      <c r="M179" s="45"/>
      <c r="N179" s="25"/>
      <c r="P179" s="45"/>
      <c r="Q179" s="44"/>
      <c r="S179" s="45"/>
      <c r="T179" s="25"/>
      <c r="V179" s="2"/>
      <c r="W179" s="44"/>
      <c r="Y179" s="2"/>
      <c r="Z179" s="44"/>
      <c r="AB179" s="45"/>
      <c r="AC179" s="2"/>
      <c r="AE179" s="2"/>
      <c r="AF179" s="44"/>
      <c r="AH179" s="45"/>
      <c r="AI179" s="44"/>
      <c r="AK179" s="45"/>
      <c r="AL179" s="44"/>
      <c r="AN179" s="45"/>
    </row>
    <row r="180" spans="2:40" x14ac:dyDescent="0.35">
      <c r="B180" s="44"/>
      <c r="D180" s="15"/>
      <c r="E180" s="25"/>
      <c r="G180" s="15"/>
      <c r="H180" s="25"/>
      <c r="J180" s="47"/>
      <c r="K180" s="25"/>
      <c r="M180" s="45"/>
      <c r="N180" s="25"/>
      <c r="P180" s="45"/>
      <c r="Q180" s="44"/>
      <c r="S180" s="45"/>
      <c r="T180" s="25"/>
      <c r="V180" s="2"/>
      <c r="W180" s="44"/>
      <c r="Y180" s="2"/>
      <c r="Z180" s="44"/>
      <c r="AB180" s="45"/>
      <c r="AC180" s="2"/>
      <c r="AE180" s="2"/>
      <c r="AF180" s="44"/>
      <c r="AH180" s="45"/>
      <c r="AI180" s="44"/>
      <c r="AK180" s="45"/>
      <c r="AL180" s="44"/>
      <c r="AN180" s="45"/>
    </row>
    <row r="181" spans="2:40" x14ac:dyDescent="0.35">
      <c r="B181" s="44"/>
      <c r="D181" s="15"/>
      <c r="E181" s="25"/>
      <c r="G181" s="15"/>
      <c r="H181" s="25"/>
      <c r="J181" s="47"/>
      <c r="K181" s="25"/>
      <c r="M181" s="45"/>
      <c r="N181" s="25"/>
      <c r="P181" s="45"/>
      <c r="Q181" s="44"/>
      <c r="S181" s="45"/>
      <c r="T181" s="25"/>
      <c r="V181" s="2"/>
      <c r="W181" s="44"/>
      <c r="Y181" s="2"/>
      <c r="Z181" s="44"/>
      <c r="AB181" s="45"/>
      <c r="AC181" s="2"/>
      <c r="AE181" s="2"/>
      <c r="AF181" s="44"/>
      <c r="AH181" s="45"/>
      <c r="AI181" s="44"/>
      <c r="AK181" s="45"/>
      <c r="AL181" s="44"/>
      <c r="AN181" s="45"/>
    </row>
    <row r="182" spans="2:40" x14ac:dyDescent="0.35">
      <c r="B182" s="44"/>
      <c r="D182" s="15"/>
      <c r="E182" s="25"/>
      <c r="G182" s="15"/>
      <c r="H182" s="25"/>
      <c r="J182" s="47"/>
      <c r="K182" s="25"/>
      <c r="M182" s="45"/>
      <c r="N182" s="25"/>
      <c r="P182" s="45"/>
      <c r="Q182" s="44"/>
      <c r="S182" s="45"/>
      <c r="T182" s="25"/>
      <c r="V182" s="2"/>
      <c r="W182" s="44"/>
      <c r="Y182" s="2"/>
      <c r="Z182" s="44"/>
      <c r="AB182" s="45"/>
      <c r="AC182" s="2"/>
      <c r="AE182" s="2"/>
      <c r="AF182" s="44"/>
      <c r="AH182" s="45"/>
      <c r="AI182" s="44"/>
      <c r="AK182" s="45"/>
      <c r="AL182" s="44"/>
      <c r="AN182" s="45"/>
    </row>
    <row r="183" spans="2:40" x14ac:dyDescent="0.35">
      <c r="B183" s="44"/>
      <c r="D183" s="15"/>
      <c r="E183" s="25"/>
      <c r="G183" s="15"/>
      <c r="H183" s="25"/>
      <c r="J183" s="47"/>
      <c r="K183" s="25"/>
      <c r="M183" s="45"/>
      <c r="N183" s="25"/>
      <c r="P183" s="45"/>
      <c r="Q183" s="44"/>
      <c r="S183" s="45"/>
      <c r="T183" s="25"/>
      <c r="V183" s="2"/>
      <c r="W183" s="44"/>
      <c r="Y183" s="2"/>
      <c r="Z183" s="44"/>
      <c r="AB183" s="45"/>
      <c r="AC183" s="2"/>
      <c r="AE183" s="2"/>
      <c r="AF183" s="44"/>
      <c r="AH183" s="45"/>
      <c r="AI183" s="44"/>
      <c r="AK183" s="45"/>
      <c r="AL183" s="44"/>
      <c r="AN183" s="45"/>
    </row>
    <row r="184" spans="2:40" x14ac:dyDescent="0.35">
      <c r="B184" s="44"/>
      <c r="D184" s="15"/>
      <c r="E184" s="25"/>
      <c r="G184" s="15"/>
      <c r="H184" s="25"/>
      <c r="J184" s="47"/>
      <c r="K184" s="25"/>
      <c r="M184" s="45"/>
      <c r="N184" s="25"/>
      <c r="P184" s="45"/>
      <c r="Q184" s="44"/>
      <c r="S184" s="45"/>
      <c r="T184" s="25"/>
      <c r="V184" s="2"/>
      <c r="W184" s="44"/>
      <c r="Y184" s="2"/>
      <c r="Z184" s="44"/>
      <c r="AB184" s="45"/>
      <c r="AC184" s="2"/>
      <c r="AE184" s="2"/>
      <c r="AF184" s="44"/>
      <c r="AH184" s="45"/>
      <c r="AI184" s="44"/>
      <c r="AK184" s="45"/>
      <c r="AL184" s="44"/>
      <c r="AN184" s="45"/>
    </row>
    <row r="185" spans="2:40" x14ac:dyDescent="0.35">
      <c r="B185" s="44"/>
      <c r="D185" s="15"/>
      <c r="E185" s="25"/>
      <c r="G185" s="15"/>
      <c r="H185" s="25"/>
      <c r="J185" s="47"/>
      <c r="K185" s="25"/>
      <c r="M185" s="45"/>
      <c r="N185" s="25"/>
      <c r="P185" s="45"/>
      <c r="Q185" s="44"/>
      <c r="S185" s="45"/>
      <c r="T185" s="25"/>
      <c r="V185" s="2"/>
      <c r="W185" s="44"/>
      <c r="Y185" s="2"/>
      <c r="Z185" s="44"/>
      <c r="AB185" s="45"/>
      <c r="AC185" s="2"/>
      <c r="AE185" s="2"/>
      <c r="AF185" s="44"/>
      <c r="AH185" s="45"/>
      <c r="AI185" s="44"/>
      <c r="AK185" s="45"/>
      <c r="AL185" s="44"/>
      <c r="AN185" s="45"/>
    </row>
    <row r="186" spans="2:40" x14ac:dyDescent="0.35">
      <c r="B186" s="44"/>
      <c r="D186" s="15"/>
      <c r="E186" s="25"/>
      <c r="G186" s="15"/>
      <c r="H186" s="25"/>
      <c r="J186" s="47"/>
      <c r="K186" s="25"/>
      <c r="M186" s="45"/>
      <c r="N186" s="25"/>
      <c r="P186" s="45"/>
      <c r="Q186" s="44"/>
      <c r="S186" s="45"/>
      <c r="T186" s="25"/>
      <c r="V186" s="2"/>
      <c r="W186" s="44"/>
      <c r="Y186" s="2"/>
      <c r="Z186" s="44"/>
      <c r="AB186" s="45"/>
      <c r="AC186" s="2"/>
      <c r="AE186" s="2"/>
      <c r="AF186" s="44"/>
      <c r="AH186" s="45"/>
      <c r="AI186" s="44"/>
      <c r="AK186" s="45"/>
      <c r="AL186" s="44"/>
      <c r="AN186" s="45"/>
    </row>
    <row r="187" spans="2:40" x14ac:dyDescent="0.35">
      <c r="B187" s="44"/>
      <c r="D187" s="15"/>
      <c r="E187" s="25"/>
      <c r="G187" s="15"/>
      <c r="H187" s="25"/>
      <c r="J187" s="47"/>
      <c r="K187" s="25"/>
      <c r="M187" s="45"/>
      <c r="N187" s="25"/>
      <c r="P187" s="45"/>
      <c r="Q187" s="44"/>
      <c r="S187" s="45"/>
      <c r="T187" s="25"/>
      <c r="V187" s="2"/>
      <c r="W187" s="44"/>
      <c r="Y187" s="2"/>
      <c r="Z187" s="44"/>
      <c r="AB187" s="45"/>
      <c r="AC187" s="2"/>
      <c r="AE187" s="2"/>
      <c r="AF187" s="44"/>
      <c r="AH187" s="45"/>
      <c r="AI187" s="44"/>
      <c r="AK187" s="45"/>
      <c r="AL187" s="44"/>
      <c r="AN187" s="45"/>
    </row>
    <row r="188" spans="2:40" x14ac:dyDescent="0.35">
      <c r="B188" s="44"/>
      <c r="D188" s="15"/>
      <c r="E188" s="25"/>
      <c r="G188" s="15"/>
      <c r="H188" s="25"/>
      <c r="J188" s="47"/>
      <c r="K188" s="25"/>
      <c r="M188" s="45"/>
      <c r="N188" s="25"/>
      <c r="P188" s="45"/>
      <c r="Q188" s="44"/>
      <c r="S188" s="45"/>
      <c r="T188" s="25"/>
      <c r="V188" s="2"/>
      <c r="W188" s="44"/>
      <c r="Y188" s="2"/>
      <c r="Z188" s="44"/>
      <c r="AB188" s="45"/>
      <c r="AC188" s="2"/>
      <c r="AE188" s="2"/>
      <c r="AF188" s="44"/>
      <c r="AH188" s="45"/>
      <c r="AI188" s="44"/>
      <c r="AK188" s="45"/>
      <c r="AL188" s="44"/>
      <c r="AN188" s="45"/>
    </row>
    <row r="189" spans="2:40" x14ac:dyDescent="0.35">
      <c r="B189" s="44"/>
      <c r="D189" s="15"/>
      <c r="E189" s="25"/>
      <c r="G189" s="15"/>
      <c r="H189" s="25"/>
      <c r="J189" s="47"/>
      <c r="K189" s="25"/>
      <c r="M189" s="45"/>
      <c r="N189" s="25"/>
      <c r="P189" s="45"/>
      <c r="Q189" s="44"/>
      <c r="S189" s="45"/>
      <c r="T189" s="25"/>
      <c r="V189" s="2"/>
      <c r="W189" s="44"/>
      <c r="Y189" s="2"/>
      <c r="Z189" s="44"/>
      <c r="AB189" s="45"/>
      <c r="AC189" s="2"/>
      <c r="AE189" s="2"/>
      <c r="AF189" s="44"/>
      <c r="AH189" s="45"/>
      <c r="AI189" s="44"/>
      <c r="AK189" s="45"/>
      <c r="AL189" s="44"/>
      <c r="AN189" s="45"/>
    </row>
    <row r="190" spans="2:40" x14ac:dyDescent="0.35">
      <c r="B190" s="44"/>
      <c r="D190" s="15"/>
      <c r="E190" s="25"/>
      <c r="G190" s="15"/>
      <c r="H190" s="25"/>
      <c r="J190" s="47"/>
      <c r="K190" s="25"/>
      <c r="M190" s="45"/>
      <c r="N190" s="25"/>
      <c r="P190" s="45"/>
      <c r="Q190" s="44"/>
      <c r="S190" s="45"/>
      <c r="T190" s="25"/>
      <c r="V190" s="2"/>
      <c r="W190" s="44"/>
      <c r="Y190" s="2"/>
      <c r="Z190" s="44"/>
      <c r="AB190" s="45"/>
      <c r="AC190" s="2"/>
      <c r="AE190" s="2"/>
      <c r="AF190" s="44"/>
      <c r="AH190" s="45"/>
      <c r="AI190" s="44"/>
      <c r="AK190" s="45"/>
      <c r="AL190" s="44"/>
      <c r="AN190" s="45"/>
    </row>
    <row r="191" spans="2:40" x14ac:dyDescent="0.35">
      <c r="B191" s="44"/>
      <c r="D191" s="15"/>
      <c r="E191" s="25"/>
      <c r="G191" s="15"/>
      <c r="H191" s="25"/>
      <c r="J191" s="47"/>
      <c r="K191" s="25"/>
      <c r="M191" s="45"/>
      <c r="N191" s="25"/>
      <c r="P191" s="45"/>
      <c r="Q191" s="44"/>
      <c r="S191" s="45"/>
      <c r="T191" s="25"/>
      <c r="V191" s="2"/>
      <c r="W191" s="44"/>
      <c r="Y191" s="2"/>
      <c r="Z191" s="44"/>
      <c r="AB191" s="45"/>
      <c r="AC191" s="2"/>
      <c r="AE191" s="2"/>
      <c r="AF191" s="44"/>
      <c r="AH191" s="45"/>
      <c r="AI191" s="44"/>
      <c r="AK191" s="45"/>
      <c r="AL191" s="44"/>
      <c r="AN191" s="45"/>
    </row>
    <row r="192" spans="2:40" x14ac:dyDescent="0.35">
      <c r="B192" s="44"/>
      <c r="D192" s="15"/>
      <c r="E192" s="25"/>
      <c r="G192" s="15"/>
      <c r="H192" s="25"/>
      <c r="J192" s="47"/>
      <c r="K192" s="25"/>
      <c r="M192" s="45"/>
      <c r="N192" s="25"/>
      <c r="P192" s="45"/>
      <c r="Q192" s="44"/>
      <c r="S192" s="45"/>
      <c r="T192" s="25"/>
      <c r="V192" s="2"/>
      <c r="W192" s="44"/>
      <c r="Y192" s="2"/>
      <c r="Z192" s="44"/>
      <c r="AB192" s="45"/>
      <c r="AC192" s="2"/>
      <c r="AE192" s="2"/>
      <c r="AF192" s="44"/>
      <c r="AH192" s="45"/>
      <c r="AI192" s="44"/>
      <c r="AK192" s="45"/>
      <c r="AL192" s="44"/>
      <c r="AN192" s="45"/>
    </row>
    <row r="193" spans="2:40" x14ac:dyDescent="0.35">
      <c r="B193" s="44"/>
      <c r="D193" s="15"/>
      <c r="E193" s="25"/>
      <c r="G193" s="15"/>
      <c r="H193" s="25"/>
      <c r="J193" s="47"/>
      <c r="K193" s="25"/>
      <c r="M193" s="45"/>
      <c r="N193" s="25"/>
      <c r="P193" s="45"/>
      <c r="Q193" s="44"/>
      <c r="S193" s="45"/>
      <c r="T193" s="25"/>
      <c r="V193" s="2"/>
      <c r="W193" s="44"/>
      <c r="Y193" s="2"/>
      <c r="Z193" s="44"/>
      <c r="AB193" s="45"/>
      <c r="AC193" s="2"/>
      <c r="AE193" s="2"/>
      <c r="AF193" s="44"/>
      <c r="AH193" s="45"/>
      <c r="AI193" s="44"/>
      <c r="AK193" s="45"/>
      <c r="AL193" s="44"/>
      <c r="AN193" s="45"/>
    </row>
    <row r="194" spans="2:40" x14ac:dyDescent="0.35">
      <c r="B194" s="44"/>
      <c r="D194" s="15"/>
      <c r="E194" s="25"/>
      <c r="G194" s="15"/>
      <c r="H194" s="25"/>
      <c r="J194" s="47"/>
      <c r="K194" s="25"/>
      <c r="M194" s="45"/>
      <c r="N194" s="25"/>
      <c r="P194" s="45"/>
      <c r="Q194" s="44"/>
      <c r="S194" s="45"/>
      <c r="T194" s="25"/>
      <c r="V194" s="2"/>
      <c r="W194" s="44"/>
      <c r="Y194" s="2"/>
      <c r="Z194" s="44"/>
      <c r="AB194" s="45"/>
      <c r="AC194" s="2"/>
      <c r="AE194" s="2"/>
      <c r="AF194" s="44"/>
      <c r="AH194" s="45"/>
      <c r="AI194" s="44"/>
      <c r="AK194" s="45"/>
      <c r="AL194" s="44"/>
      <c r="AN194" s="45"/>
    </row>
    <row r="195" spans="2:40" x14ac:dyDescent="0.35">
      <c r="B195" s="44"/>
      <c r="D195" s="15"/>
      <c r="E195" s="25"/>
      <c r="G195" s="15"/>
      <c r="H195" s="25"/>
      <c r="J195" s="47"/>
      <c r="K195" s="25"/>
      <c r="M195" s="45"/>
      <c r="N195" s="25"/>
      <c r="P195" s="45"/>
      <c r="Q195" s="44"/>
      <c r="S195" s="45"/>
      <c r="T195" s="25"/>
      <c r="V195" s="2"/>
      <c r="W195" s="44"/>
      <c r="Y195" s="2"/>
      <c r="Z195" s="44"/>
      <c r="AB195" s="45"/>
      <c r="AC195" s="2"/>
      <c r="AE195" s="2"/>
      <c r="AF195" s="44"/>
      <c r="AH195" s="45"/>
      <c r="AI195" s="44"/>
      <c r="AK195" s="45"/>
      <c r="AL195" s="44"/>
      <c r="AN195" s="45"/>
    </row>
    <row r="196" spans="2:40" x14ac:dyDescent="0.35">
      <c r="B196" s="44"/>
      <c r="D196" s="15"/>
      <c r="E196" s="25"/>
      <c r="G196" s="15"/>
      <c r="H196" s="25"/>
      <c r="J196" s="47"/>
      <c r="K196" s="25"/>
      <c r="M196" s="45"/>
      <c r="N196" s="25"/>
      <c r="P196" s="45"/>
      <c r="Q196" s="44"/>
      <c r="S196" s="45"/>
      <c r="T196" s="25"/>
      <c r="V196" s="2"/>
      <c r="W196" s="44"/>
      <c r="Y196" s="2"/>
      <c r="Z196" s="44"/>
      <c r="AB196" s="45"/>
      <c r="AC196" s="2"/>
      <c r="AE196" s="2"/>
      <c r="AF196" s="44"/>
      <c r="AH196" s="45"/>
      <c r="AI196" s="44"/>
      <c r="AK196" s="45"/>
      <c r="AL196" s="44"/>
      <c r="AN196" s="45"/>
    </row>
    <row r="197" spans="2:40" x14ac:dyDescent="0.35">
      <c r="B197" s="44"/>
      <c r="D197" s="15"/>
      <c r="E197" s="25"/>
      <c r="G197" s="15"/>
      <c r="H197" s="25"/>
      <c r="J197" s="47"/>
      <c r="K197" s="25"/>
      <c r="M197" s="45"/>
      <c r="N197" s="25"/>
      <c r="P197" s="45"/>
      <c r="Q197" s="44"/>
      <c r="S197" s="45"/>
      <c r="T197" s="25"/>
      <c r="V197" s="2"/>
      <c r="W197" s="44"/>
      <c r="Y197" s="2"/>
      <c r="Z197" s="44"/>
      <c r="AB197" s="45"/>
      <c r="AC197" s="2"/>
      <c r="AE197" s="2"/>
      <c r="AF197" s="44"/>
      <c r="AH197" s="45"/>
      <c r="AI197" s="44"/>
      <c r="AK197" s="45"/>
      <c r="AL197" s="44"/>
      <c r="AN197" s="45"/>
    </row>
    <row r="198" spans="2:40" x14ac:dyDescent="0.35">
      <c r="B198" s="44"/>
      <c r="D198" s="15"/>
      <c r="E198" s="25"/>
      <c r="G198" s="15"/>
      <c r="H198" s="25"/>
      <c r="J198" s="47"/>
      <c r="K198" s="25"/>
      <c r="M198" s="45"/>
      <c r="N198" s="25"/>
      <c r="P198" s="45"/>
      <c r="Q198" s="44"/>
      <c r="S198" s="45"/>
      <c r="T198" s="25"/>
      <c r="V198" s="2"/>
      <c r="W198" s="44"/>
      <c r="Y198" s="2"/>
      <c r="Z198" s="44"/>
      <c r="AB198" s="45"/>
      <c r="AC198" s="2"/>
      <c r="AE198" s="2"/>
      <c r="AF198" s="44"/>
      <c r="AH198" s="45"/>
      <c r="AI198" s="44"/>
      <c r="AK198" s="45"/>
      <c r="AL198" s="44"/>
      <c r="AN198" s="45"/>
    </row>
    <row r="199" spans="2:40" x14ac:dyDescent="0.35">
      <c r="B199" s="44"/>
      <c r="D199" s="15"/>
      <c r="E199" s="25"/>
      <c r="G199" s="15"/>
      <c r="H199" s="25"/>
      <c r="J199" s="47"/>
      <c r="K199" s="25"/>
      <c r="M199" s="45"/>
      <c r="N199" s="25"/>
      <c r="P199" s="45"/>
      <c r="Q199" s="44"/>
      <c r="S199" s="45"/>
      <c r="T199" s="25"/>
      <c r="V199" s="2"/>
      <c r="W199" s="44"/>
      <c r="Y199" s="2"/>
      <c r="Z199" s="44"/>
      <c r="AB199" s="45"/>
      <c r="AC199" s="2"/>
      <c r="AE199" s="2"/>
      <c r="AF199" s="44"/>
      <c r="AH199" s="45"/>
      <c r="AI199" s="44"/>
      <c r="AK199" s="45"/>
      <c r="AL199" s="44"/>
      <c r="AN199" s="45"/>
    </row>
    <row r="200" spans="2:40" x14ac:dyDescent="0.35">
      <c r="B200" s="44"/>
      <c r="D200" s="15"/>
      <c r="E200" s="25"/>
      <c r="G200" s="15"/>
      <c r="H200" s="25"/>
      <c r="J200" s="47"/>
      <c r="K200" s="25"/>
      <c r="M200" s="45"/>
      <c r="N200" s="25"/>
      <c r="P200" s="45"/>
      <c r="Q200" s="44"/>
      <c r="S200" s="45"/>
      <c r="T200" s="25"/>
      <c r="V200" s="2"/>
      <c r="W200" s="44"/>
      <c r="Y200" s="2"/>
      <c r="Z200" s="44"/>
      <c r="AB200" s="45"/>
      <c r="AC200" s="2"/>
      <c r="AE200" s="2"/>
      <c r="AF200" s="44"/>
      <c r="AH200" s="45"/>
      <c r="AI200" s="44"/>
      <c r="AK200" s="45"/>
      <c r="AL200" s="44"/>
      <c r="AN200" s="45"/>
    </row>
    <row r="201" spans="2:40" x14ac:dyDescent="0.35">
      <c r="B201" s="44"/>
      <c r="D201" s="15"/>
      <c r="E201" s="25"/>
      <c r="G201" s="15"/>
      <c r="H201" s="25"/>
      <c r="J201" s="47"/>
      <c r="K201" s="25"/>
      <c r="M201" s="45"/>
      <c r="N201" s="25"/>
      <c r="P201" s="45"/>
      <c r="Q201" s="44"/>
      <c r="S201" s="45"/>
      <c r="T201" s="25"/>
      <c r="V201" s="2"/>
      <c r="W201" s="44"/>
      <c r="Y201" s="2"/>
      <c r="Z201" s="44"/>
      <c r="AB201" s="45"/>
      <c r="AC201" s="2"/>
      <c r="AE201" s="2"/>
      <c r="AF201" s="44"/>
      <c r="AH201" s="45"/>
      <c r="AI201" s="44"/>
      <c r="AK201" s="45"/>
      <c r="AL201" s="44"/>
      <c r="AN201" s="45"/>
    </row>
    <row r="202" spans="2:40" x14ac:dyDescent="0.35">
      <c r="B202" s="44"/>
      <c r="D202" s="15"/>
      <c r="E202" s="25"/>
      <c r="G202" s="15"/>
      <c r="H202" s="25"/>
      <c r="J202" s="47"/>
      <c r="K202" s="25"/>
      <c r="M202" s="45"/>
      <c r="N202" s="25"/>
      <c r="P202" s="45"/>
      <c r="Q202" s="44"/>
      <c r="S202" s="45"/>
      <c r="T202" s="25"/>
      <c r="V202" s="2"/>
      <c r="W202" s="44"/>
      <c r="Y202" s="2"/>
      <c r="Z202" s="44"/>
      <c r="AB202" s="45"/>
      <c r="AC202" s="2"/>
      <c r="AE202" s="2"/>
      <c r="AF202" s="44"/>
      <c r="AH202" s="45"/>
      <c r="AI202" s="44"/>
      <c r="AK202" s="45"/>
      <c r="AL202" s="44"/>
      <c r="AN202" s="45"/>
    </row>
    <row r="203" spans="2:40" x14ac:dyDescent="0.35">
      <c r="B203" s="44"/>
      <c r="D203" s="15"/>
      <c r="E203" s="25"/>
      <c r="G203" s="15"/>
      <c r="H203" s="25"/>
      <c r="J203" s="47"/>
      <c r="K203" s="25"/>
      <c r="M203" s="45"/>
      <c r="N203" s="25"/>
      <c r="P203" s="45"/>
      <c r="Q203" s="44"/>
      <c r="S203" s="45"/>
      <c r="T203" s="25"/>
      <c r="V203" s="2"/>
      <c r="W203" s="44"/>
      <c r="Y203" s="2"/>
      <c r="Z203" s="44"/>
      <c r="AB203" s="45"/>
      <c r="AC203" s="2"/>
      <c r="AE203" s="2"/>
      <c r="AF203" s="44"/>
      <c r="AH203" s="45"/>
      <c r="AI203" s="44"/>
      <c r="AK203" s="45"/>
      <c r="AL203" s="44"/>
      <c r="AN203" s="45"/>
    </row>
    <row r="204" spans="2:40" x14ac:dyDescent="0.35">
      <c r="B204" s="44"/>
      <c r="D204" s="15"/>
      <c r="E204" s="25"/>
      <c r="G204" s="15"/>
      <c r="H204" s="25"/>
      <c r="J204" s="47"/>
      <c r="K204" s="25"/>
      <c r="M204" s="45"/>
      <c r="N204" s="25"/>
      <c r="P204" s="45"/>
      <c r="Q204" s="44"/>
      <c r="S204" s="45"/>
      <c r="T204" s="25"/>
      <c r="V204" s="2"/>
      <c r="W204" s="44"/>
      <c r="Y204" s="2"/>
      <c r="Z204" s="44"/>
      <c r="AB204" s="45"/>
      <c r="AC204" s="2"/>
      <c r="AE204" s="2"/>
      <c r="AF204" s="44"/>
      <c r="AH204" s="45"/>
      <c r="AI204" s="44"/>
      <c r="AK204" s="45"/>
      <c r="AL204" s="44"/>
      <c r="AN204" s="45"/>
    </row>
    <row r="205" spans="2:40" x14ac:dyDescent="0.35">
      <c r="B205" s="44"/>
      <c r="D205" s="15"/>
      <c r="E205" s="25"/>
      <c r="G205" s="15"/>
      <c r="H205" s="25"/>
      <c r="J205" s="47"/>
      <c r="K205" s="25"/>
      <c r="M205" s="45"/>
      <c r="N205" s="25"/>
      <c r="P205" s="45"/>
      <c r="Q205" s="44"/>
      <c r="S205" s="45"/>
      <c r="T205" s="25"/>
      <c r="V205" s="2"/>
      <c r="W205" s="44"/>
      <c r="Y205" s="2"/>
      <c r="Z205" s="44"/>
      <c r="AB205" s="45"/>
      <c r="AC205" s="2"/>
      <c r="AE205" s="2"/>
      <c r="AF205" s="44"/>
      <c r="AH205" s="45"/>
      <c r="AI205" s="44"/>
      <c r="AK205" s="45"/>
      <c r="AL205" s="44"/>
      <c r="AN205" s="45"/>
    </row>
    <row r="206" spans="2:40" x14ac:dyDescent="0.35">
      <c r="B206" s="44"/>
      <c r="D206" s="15"/>
      <c r="E206" s="25"/>
      <c r="G206" s="15"/>
      <c r="H206" s="25"/>
      <c r="J206" s="47"/>
      <c r="K206" s="25"/>
      <c r="M206" s="45"/>
      <c r="N206" s="25"/>
      <c r="P206" s="45"/>
      <c r="Q206" s="44"/>
      <c r="S206" s="45"/>
      <c r="T206" s="25"/>
      <c r="V206" s="2"/>
      <c r="W206" s="44"/>
      <c r="Y206" s="2"/>
      <c r="Z206" s="44"/>
      <c r="AB206" s="45"/>
      <c r="AC206" s="2"/>
      <c r="AE206" s="2"/>
      <c r="AF206" s="44"/>
      <c r="AH206" s="45"/>
      <c r="AI206" s="44"/>
      <c r="AK206" s="45"/>
      <c r="AL206" s="44"/>
      <c r="AN206" s="45"/>
    </row>
    <row r="207" spans="2:40" x14ac:dyDescent="0.35">
      <c r="B207" s="44"/>
      <c r="D207" s="15"/>
      <c r="E207" s="25"/>
      <c r="G207" s="15"/>
      <c r="H207" s="25"/>
      <c r="J207" s="47"/>
      <c r="K207" s="25"/>
      <c r="M207" s="45"/>
      <c r="N207" s="25"/>
      <c r="P207" s="45"/>
      <c r="Q207" s="44"/>
      <c r="S207" s="45"/>
      <c r="T207" s="25"/>
      <c r="V207" s="2"/>
      <c r="W207" s="44"/>
      <c r="Y207" s="2"/>
      <c r="Z207" s="44"/>
      <c r="AB207" s="45"/>
      <c r="AC207" s="2"/>
      <c r="AE207" s="2"/>
      <c r="AF207" s="44"/>
      <c r="AH207" s="45"/>
      <c r="AI207" s="44"/>
      <c r="AK207" s="45"/>
      <c r="AL207" s="44"/>
      <c r="AN207" s="45"/>
    </row>
    <row r="208" spans="2:40" x14ac:dyDescent="0.35">
      <c r="B208" s="44"/>
      <c r="D208" s="15"/>
      <c r="E208" s="25"/>
      <c r="G208" s="15"/>
      <c r="H208" s="25"/>
      <c r="J208" s="47"/>
      <c r="K208" s="25"/>
      <c r="M208" s="45"/>
      <c r="N208" s="25"/>
      <c r="P208" s="45"/>
      <c r="Q208" s="44"/>
      <c r="S208" s="45"/>
      <c r="T208" s="25"/>
      <c r="V208" s="2"/>
      <c r="W208" s="44"/>
      <c r="Y208" s="2"/>
      <c r="Z208" s="44"/>
      <c r="AB208" s="45"/>
      <c r="AC208" s="2"/>
      <c r="AE208" s="2"/>
      <c r="AF208" s="44"/>
      <c r="AH208" s="45"/>
      <c r="AI208" s="44"/>
      <c r="AK208" s="45"/>
      <c r="AL208" s="44"/>
      <c r="AN208" s="45"/>
    </row>
    <row r="209" spans="2:40" x14ac:dyDescent="0.35">
      <c r="B209" s="44"/>
      <c r="D209" s="15"/>
      <c r="E209" s="25"/>
      <c r="G209" s="15"/>
      <c r="H209" s="25"/>
      <c r="J209" s="47"/>
      <c r="K209" s="25"/>
      <c r="M209" s="45"/>
      <c r="N209" s="25"/>
      <c r="P209" s="45"/>
      <c r="Q209" s="44"/>
      <c r="S209" s="45"/>
      <c r="T209" s="25"/>
      <c r="V209" s="2"/>
      <c r="W209" s="44"/>
      <c r="Y209" s="2"/>
      <c r="Z209" s="44"/>
      <c r="AB209" s="45"/>
      <c r="AC209" s="2"/>
      <c r="AE209" s="2"/>
      <c r="AF209" s="44"/>
      <c r="AH209" s="45"/>
      <c r="AI209" s="44"/>
      <c r="AK209" s="45"/>
      <c r="AL209" s="44"/>
      <c r="AN209" s="45"/>
    </row>
    <row r="210" spans="2:40" x14ac:dyDescent="0.35">
      <c r="B210" s="44"/>
      <c r="D210" s="15"/>
      <c r="E210" s="25"/>
      <c r="G210" s="15"/>
      <c r="H210" s="25"/>
      <c r="J210" s="47"/>
      <c r="K210" s="25"/>
      <c r="M210" s="45"/>
      <c r="N210" s="25"/>
      <c r="P210" s="45"/>
      <c r="Q210" s="44"/>
      <c r="S210" s="45"/>
      <c r="T210" s="25"/>
      <c r="V210" s="2"/>
      <c r="W210" s="44"/>
      <c r="Y210" s="2"/>
      <c r="Z210" s="44"/>
      <c r="AB210" s="45"/>
      <c r="AC210" s="2"/>
      <c r="AE210" s="2"/>
      <c r="AF210" s="44"/>
      <c r="AH210" s="45"/>
      <c r="AI210" s="44"/>
      <c r="AK210" s="45"/>
      <c r="AL210" s="44"/>
      <c r="AN210" s="45"/>
    </row>
    <row r="211" spans="2:40" x14ac:dyDescent="0.35">
      <c r="B211" s="44"/>
      <c r="D211" s="15"/>
      <c r="E211" s="25"/>
      <c r="G211" s="15"/>
      <c r="H211" s="25"/>
      <c r="J211" s="47"/>
      <c r="K211" s="25"/>
      <c r="M211" s="45"/>
      <c r="N211" s="25"/>
      <c r="P211" s="45"/>
      <c r="Q211" s="44"/>
      <c r="S211" s="45"/>
      <c r="T211" s="25"/>
      <c r="V211" s="2"/>
      <c r="W211" s="44"/>
      <c r="Y211" s="2"/>
      <c r="Z211" s="44"/>
      <c r="AB211" s="45"/>
      <c r="AC211" s="2"/>
      <c r="AE211" s="2"/>
      <c r="AF211" s="44"/>
      <c r="AH211" s="45"/>
      <c r="AI211" s="44"/>
      <c r="AK211" s="45"/>
      <c r="AL211" s="44"/>
      <c r="AN211" s="45"/>
    </row>
    <row r="212" spans="2:40" x14ac:dyDescent="0.35">
      <c r="B212" s="44"/>
      <c r="D212" s="15"/>
      <c r="E212" s="25"/>
      <c r="G212" s="15"/>
      <c r="H212" s="25"/>
      <c r="J212" s="47"/>
      <c r="K212" s="25"/>
      <c r="M212" s="45"/>
      <c r="N212" s="25"/>
      <c r="P212" s="45"/>
      <c r="Q212" s="44"/>
      <c r="S212" s="45"/>
      <c r="T212" s="25"/>
      <c r="V212" s="2"/>
      <c r="W212" s="44"/>
      <c r="Y212" s="2"/>
      <c r="Z212" s="44"/>
      <c r="AB212" s="45"/>
      <c r="AC212" s="2"/>
      <c r="AE212" s="2"/>
      <c r="AF212" s="44"/>
      <c r="AH212" s="45"/>
      <c r="AI212" s="44"/>
      <c r="AK212" s="45"/>
      <c r="AL212" s="44"/>
      <c r="AN212" s="45"/>
    </row>
    <row r="213" spans="2:40" x14ac:dyDescent="0.35">
      <c r="B213" s="44"/>
      <c r="D213" s="15"/>
      <c r="E213" s="25"/>
      <c r="G213" s="15"/>
      <c r="H213" s="25"/>
      <c r="J213" s="47"/>
      <c r="K213" s="25"/>
      <c r="M213" s="45"/>
      <c r="N213" s="25"/>
      <c r="P213" s="45"/>
      <c r="Q213" s="44"/>
      <c r="S213" s="45"/>
      <c r="T213" s="25"/>
      <c r="V213" s="2"/>
      <c r="W213" s="44"/>
      <c r="Y213" s="2"/>
      <c r="Z213" s="44"/>
      <c r="AB213" s="45"/>
      <c r="AC213" s="2"/>
      <c r="AE213" s="2"/>
      <c r="AF213" s="44"/>
      <c r="AH213" s="45"/>
      <c r="AI213" s="44"/>
      <c r="AK213" s="45"/>
      <c r="AL213" s="44"/>
      <c r="AN213" s="45"/>
    </row>
    <row r="214" spans="2:40" x14ac:dyDescent="0.35">
      <c r="B214" s="44"/>
      <c r="D214" s="15"/>
      <c r="E214" s="25"/>
      <c r="G214" s="15"/>
      <c r="H214" s="25"/>
      <c r="J214" s="47"/>
      <c r="K214" s="25"/>
      <c r="M214" s="45"/>
      <c r="N214" s="25"/>
      <c r="P214" s="45"/>
      <c r="Q214" s="44"/>
      <c r="S214" s="45"/>
      <c r="T214" s="25"/>
      <c r="V214" s="2"/>
      <c r="W214" s="44"/>
      <c r="Y214" s="2"/>
      <c r="Z214" s="44"/>
      <c r="AB214" s="45"/>
      <c r="AC214" s="2"/>
      <c r="AE214" s="2"/>
      <c r="AF214" s="44"/>
      <c r="AH214" s="45"/>
      <c r="AI214" s="44"/>
      <c r="AK214" s="45"/>
      <c r="AL214" s="44"/>
      <c r="AN214" s="45"/>
    </row>
    <row r="215" spans="2:40" x14ac:dyDescent="0.35">
      <c r="B215" s="44"/>
      <c r="D215" s="15"/>
      <c r="E215" s="25"/>
      <c r="G215" s="15"/>
      <c r="H215" s="25"/>
      <c r="J215" s="47"/>
      <c r="K215" s="25"/>
      <c r="M215" s="45"/>
      <c r="N215" s="25"/>
      <c r="P215" s="45"/>
      <c r="Q215" s="44"/>
      <c r="S215" s="45"/>
      <c r="T215" s="25"/>
      <c r="V215" s="2"/>
      <c r="W215" s="44"/>
      <c r="Y215" s="2"/>
      <c r="Z215" s="44"/>
      <c r="AB215" s="45"/>
      <c r="AC215" s="2"/>
      <c r="AE215" s="2"/>
      <c r="AF215" s="44"/>
      <c r="AH215" s="45"/>
      <c r="AI215" s="44"/>
      <c r="AK215" s="45"/>
      <c r="AL215" s="44"/>
      <c r="AN215" s="45"/>
    </row>
    <row r="216" spans="2:40" x14ac:dyDescent="0.35">
      <c r="B216" s="44"/>
      <c r="D216" s="15"/>
      <c r="E216" s="25"/>
      <c r="G216" s="15"/>
      <c r="H216" s="25"/>
      <c r="J216" s="47"/>
      <c r="K216" s="25"/>
      <c r="M216" s="45"/>
      <c r="N216" s="25"/>
      <c r="P216" s="45"/>
      <c r="Q216" s="44"/>
      <c r="S216" s="45"/>
      <c r="T216" s="25"/>
      <c r="V216" s="2"/>
      <c r="W216" s="44"/>
      <c r="Y216" s="2"/>
      <c r="Z216" s="44"/>
      <c r="AB216" s="45"/>
      <c r="AC216" s="2"/>
      <c r="AE216" s="2"/>
      <c r="AF216" s="44"/>
      <c r="AH216" s="45"/>
      <c r="AI216" s="44"/>
      <c r="AK216" s="45"/>
      <c r="AL216" s="44"/>
      <c r="AN216" s="45"/>
    </row>
    <row r="217" spans="2:40" x14ac:dyDescent="0.35">
      <c r="B217" s="44"/>
      <c r="D217" s="15"/>
      <c r="E217" s="25"/>
      <c r="G217" s="15"/>
      <c r="H217" s="25"/>
      <c r="J217" s="47"/>
      <c r="K217" s="25"/>
      <c r="M217" s="45"/>
      <c r="N217" s="25"/>
      <c r="P217" s="45"/>
      <c r="Q217" s="44"/>
      <c r="S217" s="45"/>
      <c r="T217" s="25"/>
      <c r="V217" s="2"/>
      <c r="W217" s="44"/>
      <c r="Y217" s="2"/>
      <c r="Z217" s="44"/>
      <c r="AB217" s="45"/>
      <c r="AC217" s="2"/>
      <c r="AE217" s="2"/>
      <c r="AF217" s="44"/>
      <c r="AH217" s="45"/>
      <c r="AI217" s="44"/>
      <c r="AK217" s="45"/>
      <c r="AL217" s="44"/>
      <c r="AN217" s="45"/>
    </row>
    <row r="218" spans="2:40" x14ac:dyDescent="0.35">
      <c r="B218" s="44"/>
      <c r="D218" s="15"/>
      <c r="E218" s="25"/>
      <c r="G218" s="15"/>
      <c r="H218" s="25"/>
      <c r="J218" s="47"/>
      <c r="K218" s="25"/>
      <c r="M218" s="45"/>
      <c r="N218" s="25"/>
      <c r="P218" s="45"/>
      <c r="Q218" s="44"/>
      <c r="S218" s="45"/>
      <c r="T218" s="25"/>
      <c r="V218" s="2"/>
      <c r="W218" s="44"/>
      <c r="Y218" s="2"/>
      <c r="Z218" s="44"/>
      <c r="AB218" s="45"/>
      <c r="AC218" s="2"/>
      <c r="AE218" s="2"/>
      <c r="AF218" s="44"/>
      <c r="AH218" s="45"/>
      <c r="AI218" s="44"/>
      <c r="AK218" s="45"/>
      <c r="AL218" s="44"/>
      <c r="AN218" s="45"/>
    </row>
    <row r="219" spans="2:40" x14ac:dyDescent="0.35">
      <c r="D219" s="15"/>
      <c r="E219" s="25"/>
      <c r="G219" s="15"/>
      <c r="H219" s="25"/>
      <c r="J219" s="47"/>
      <c r="K219" s="25"/>
      <c r="M219" s="45"/>
      <c r="N219" s="25"/>
      <c r="P219" s="45"/>
      <c r="Q219" s="44"/>
      <c r="S219" s="45"/>
      <c r="T219" s="25"/>
      <c r="V219" s="2"/>
      <c r="W219" s="44"/>
      <c r="Y219" s="2"/>
      <c r="Z219" s="44"/>
      <c r="AB219" s="45"/>
      <c r="AC219" s="2"/>
      <c r="AE219" s="2"/>
      <c r="AF219" s="44"/>
      <c r="AH219" s="45"/>
      <c r="AI219" s="44"/>
      <c r="AK219" s="45"/>
      <c r="AL219" s="44"/>
      <c r="AN219" s="45"/>
    </row>
    <row r="220" spans="2:40" x14ac:dyDescent="0.35">
      <c r="D220" s="15"/>
      <c r="E220" s="25"/>
      <c r="G220" s="15"/>
      <c r="H220" s="25"/>
      <c r="J220" s="47"/>
      <c r="K220" s="25"/>
      <c r="M220" s="45"/>
      <c r="N220" s="25"/>
      <c r="P220" s="45"/>
      <c r="Q220" s="44"/>
      <c r="S220" s="45"/>
      <c r="T220" s="25"/>
      <c r="V220" s="2"/>
      <c r="W220" s="44"/>
      <c r="Y220" s="2"/>
      <c r="Z220" s="44"/>
      <c r="AB220" s="45"/>
      <c r="AC220" s="2"/>
      <c r="AE220" s="2"/>
      <c r="AF220" s="44"/>
      <c r="AH220" s="45"/>
      <c r="AI220" s="44"/>
      <c r="AK220" s="45"/>
      <c r="AL220" s="44"/>
      <c r="AN220" s="45"/>
    </row>
    <row r="221" spans="2:40" x14ac:dyDescent="0.35">
      <c r="D221" s="15"/>
      <c r="E221" s="25"/>
      <c r="G221" s="15"/>
      <c r="H221" s="25"/>
      <c r="J221" s="47"/>
      <c r="K221" s="25"/>
      <c r="M221" s="45"/>
      <c r="N221" s="25"/>
      <c r="P221" s="45"/>
      <c r="Q221" s="44"/>
      <c r="S221" s="45"/>
      <c r="T221" s="25"/>
      <c r="V221" s="2"/>
      <c r="W221" s="44"/>
      <c r="Y221" s="2"/>
      <c r="Z221" s="44"/>
      <c r="AB221" s="45"/>
      <c r="AC221" s="2"/>
      <c r="AE221" s="2"/>
      <c r="AF221" s="44"/>
      <c r="AH221" s="45"/>
      <c r="AI221" s="44"/>
      <c r="AK221" s="45"/>
      <c r="AL221" s="44"/>
      <c r="AN221" s="45"/>
    </row>
    <row r="222" spans="2:40" x14ac:dyDescent="0.35">
      <c r="D222" s="15"/>
      <c r="E222" s="25"/>
      <c r="G222" s="15"/>
      <c r="H222" s="25"/>
      <c r="J222" s="47"/>
      <c r="K222" s="25"/>
      <c r="M222" s="45"/>
      <c r="N222" s="25"/>
      <c r="P222" s="45"/>
      <c r="Q222" s="44"/>
      <c r="S222" s="45"/>
      <c r="T222" s="25"/>
      <c r="V222" s="2"/>
      <c r="W222" s="44"/>
      <c r="Y222" s="2"/>
      <c r="Z222" s="44"/>
      <c r="AB222" s="45"/>
      <c r="AC222" s="2"/>
      <c r="AE222" s="2"/>
      <c r="AF222" s="44"/>
      <c r="AH222" s="45"/>
      <c r="AI222" s="44"/>
      <c r="AK222" s="45"/>
      <c r="AL222" s="44"/>
      <c r="AN222" s="45"/>
    </row>
    <row r="223" spans="2:40" x14ac:dyDescent="0.35">
      <c r="D223" s="15"/>
      <c r="E223" s="25"/>
      <c r="G223" s="15"/>
      <c r="H223" s="25"/>
      <c r="J223" s="47"/>
      <c r="K223" s="25"/>
      <c r="M223" s="45"/>
      <c r="N223" s="25"/>
      <c r="P223" s="45"/>
      <c r="Q223" s="44"/>
      <c r="S223" s="45"/>
      <c r="T223" s="25"/>
      <c r="V223" s="2"/>
      <c r="W223" s="44"/>
      <c r="Y223" s="2"/>
      <c r="Z223" s="44"/>
      <c r="AB223" s="45"/>
      <c r="AC223" s="2"/>
      <c r="AE223" s="2"/>
      <c r="AF223" s="44"/>
      <c r="AH223" s="45"/>
      <c r="AI223" s="44"/>
      <c r="AK223" s="45"/>
      <c r="AL223" s="44"/>
      <c r="AN223" s="45"/>
    </row>
    <row r="224" spans="2:40" x14ac:dyDescent="0.35">
      <c r="D224" s="15"/>
      <c r="E224" s="25"/>
      <c r="G224" s="15"/>
      <c r="H224" s="25"/>
      <c r="J224" s="47"/>
      <c r="K224" s="25"/>
      <c r="M224" s="45"/>
      <c r="N224" s="25"/>
      <c r="P224" s="45"/>
      <c r="Q224" s="44"/>
      <c r="S224" s="45"/>
      <c r="T224" s="25"/>
      <c r="V224" s="2"/>
      <c r="W224" s="44"/>
      <c r="Y224" s="2"/>
      <c r="Z224" s="44"/>
      <c r="AB224" s="45"/>
      <c r="AC224" s="2"/>
      <c r="AE224" s="2"/>
      <c r="AF224" s="44"/>
      <c r="AH224" s="45"/>
      <c r="AI224" s="44"/>
      <c r="AK224" s="45"/>
      <c r="AL224" s="44"/>
      <c r="AN224" s="45"/>
    </row>
    <row r="225" spans="4:40" x14ac:dyDescent="0.35">
      <c r="D225" s="15"/>
      <c r="E225" s="25"/>
      <c r="G225" s="15"/>
      <c r="H225" s="25"/>
      <c r="J225" s="47"/>
      <c r="K225" s="25"/>
      <c r="M225" s="45"/>
      <c r="N225" s="25"/>
      <c r="P225" s="45"/>
      <c r="Q225" s="44"/>
      <c r="S225" s="45"/>
      <c r="T225" s="25"/>
      <c r="V225" s="2"/>
      <c r="W225" s="44"/>
      <c r="Y225" s="2"/>
      <c r="Z225" s="44"/>
      <c r="AB225" s="45"/>
      <c r="AC225" s="2"/>
      <c r="AE225" s="2"/>
      <c r="AF225" s="44"/>
      <c r="AH225" s="45"/>
      <c r="AI225" s="44"/>
      <c r="AK225" s="45"/>
      <c r="AL225" s="44"/>
      <c r="AN225" s="45"/>
    </row>
    <row r="226" spans="4:40" x14ac:dyDescent="0.35">
      <c r="D226" s="15"/>
      <c r="E226" s="25"/>
      <c r="G226" s="15"/>
      <c r="H226" s="25"/>
      <c r="J226" s="47"/>
      <c r="K226" s="25"/>
      <c r="M226" s="45"/>
      <c r="N226" s="25"/>
      <c r="P226" s="45"/>
      <c r="Q226" s="44"/>
      <c r="S226" s="45"/>
      <c r="T226" s="25"/>
      <c r="V226" s="2"/>
      <c r="W226" s="44"/>
      <c r="Y226" s="2"/>
      <c r="Z226" s="44"/>
      <c r="AB226" s="45"/>
      <c r="AC226" s="2"/>
      <c r="AE226" s="2"/>
      <c r="AF226" s="44"/>
      <c r="AH226" s="45"/>
      <c r="AI226" s="44"/>
      <c r="AK226" s="45"/>
      <c r="AL226" s="44"/>
      <c r="AN226" s="45"/>
    </row>
    <row r="227" spans="4:40" x14ac:dyDescent="0.35">
      <c r="D227" s="15"/>
      <c r="E227" s="25"/>
      <c r="G227" s="15"/>
      <c r="H227" s="25"/>
      <c r="J227" s="47"/>
      <c r="K227" s="25"/>
      <c r="M227" s="45"/>
      <c r="N227" s="25"/>
      <c r="P227" s="45"/>
      <c r="Q227" s="44"/>
      <c r="S227" s="45"/>
      <c r="T227" s="25"/>
      <c r="V227" s="2"/>
      <c r="W227" s="44"/>
      <c r="Y227" s="2"/>
      <c r="Z227" s="44"/>
      <c r="AB227" s="45"/>
      <c r="AC227" s="2"/>
      <c r="AE227" s="2"/>
      <c r="AF227" s="44"/>
      <c r="AH227" s="45"/>
      <c r="AI227" s="44"/>
      <c r="AK227" s="45"/>
      <c r="AL227" s="44"/>
      <c r="AN227" s="45"/>
    </row>
    <row r="228" spans="4:40" x14ac:dyDescent="0.35">
      <c r="D228" s="15"/>
      <c r="E228" s="25"/>
      <c r="G228" s="15"/>
      <c r="H228" s="25"/>
      <c r="J228" s="47"/>
      <c r="K228" s="25"/>
      <c r="M228" s="45"/>
      <c r="N228" s="25"/>
      <c r="P228" s="45"/>
      <c r="Q228" s="44"/>
      <c r="S228" s="45"/>
      <c r="T228" s="25"/>
      <c r="V228" s="2"/>
      <c r="W228" s="44"/>
      <c r="Y228" s="2"/>
      <c r="Z228" s="44"/>
      <c r="AB228" s="45"/>
      <c r="AC228" s="2"/>
      <c r="AE228" s="2"/>
      <c r="AF228" s="44"/>
      <c r="AH228" s="45"/>
      <c r="AI228" s="44"/>
      <c r="AK228" s="45"/>
      <c r="AL228" s="44"/>
      <c r="AN228" s="45"/>
    </row>
    <row r="229" spans="4:40" x14ac:dyDescent="0.35">
      <c r="D229" s="15"/>
      <c r="E229" s="25"/>
      <c r="G229" s="15"/>
      <c r="H229" s="25"/>
      <c r="J229" s="47"/>
      <c r="K229" s="25"/>
      <c r="M229" s="45"/>
      <c r="N229" s="25"/>
      <c r="P229" s="45"/>
      <c r="Q229" s="44"/>
      <c r="S229" s="45"/>
      <c r="T229" s="25"/>
      <c r="V229" s="2"/>
      <c r="W229" s="44"/>
      <c r="Y229" s="2"/>
      <c r="Z229" s="44"/>
      <c r="AB229" s="45"/>
      <c r="AC229" s="2"/>
      <c r="AE229" s="2"/>
      <c r="AF229" s="44"/>
      <c r="AH229" s="45"/>
      <c r="AI229" s="44"/>
      <c r="AK229" s="45"/>
      <c r="AL229" s="44"/>
      <c r="AN229" s="45"/>
    </row>
    <row r="230" spans="4:40" x14ac:dyDescent="0.35">
      <c r="D230" s="15"/>
      <c r="E230" s="25"/>
      <c r="G230" s="15"/>
      <c r="H230" s="25"/>
      <c r="J230" s="47"/>
      <c r="K230" s="25"/>
      <c r="M230" s="45"/>
      <c r="N230" s="25"/>
      <c r="P230" s="45"/>
      <c r="Q230" s="44"/>
      <c r="S230" s="45"/>
      <c r="T230" s="25"/>
      <c r="V230" s="2"/>
      <c r="W230" s="44"/>
      <c r="Y230" s="2"/>
      <c r="Z230" s="44"/>
      <c r="AB230" s="45"/>
      <c r="AC230" s="2"/>
      <c r="AE230" s="2"/>
      <c r="AF230" s="44"/>
      <c r="AH230" s="45"/>
      <c r="AI230" s="44"/>
      <c r="AK230" s="45"/>
      <c r="AL230" s="44"/>
      <c r="AN230" s="45"/>
    </row>
    <row r="231" spans="4:40" x14ac:dyDescent="0.35">
      <c r="D231" s="15"/>
      <c r="E231" s="25"/>
      <c r="G231" s="15"/>
      <c r="H231" s="25"/>
      <c r="J231" s="47"/>
      <c r="K231" s="25"/>
      <c r="M231" s="45"/>
      <c r="N231" s="25"/>
      <c r="P231" s="45"/>
      <c r="Q231" s="44"/>
      <c r="S231" s="45"/>
      <c r="T231" s="25"/>
      <c r="V231" s="2"/>
      <c r="W231" s="44"/>
      <c r="Y231" s="2"/>
      <c r="Z231" s="44"/>
      <c r="AB231" s="45"/>
      <c r="AC231" s="2"/>
      <c r="AE231" s="2"/>
      <c r="AF231" s="44"/>
      <c r="AH231" s="45"/>
      <c r="AI231" s="44"/>
      <c r="AK231" s="45"/>
      <c r="AL231" s="44"/>
      <c r="AN231" s="45"/>
    </row>
    <row r="232" spans="4:40" x14ac:dyDescent="0.35">
      <c r="D232" s="15"/>
      <c r="E232" s="25"/>
      <c r="G232" s="15"/>
      <c r="H232" s="25"/>
      <c r="J232" s="47"/>
      <c r="K232" s="25"/>
      <c r="M232" s="45"/>
      <c r="N232" s="25"/>
      <c r="P232" s="45"/>
      <c r="Q232" s="44"/>
      <c r="S232" s="45"/>
      <c r="T232" s="25"/>
      <c r="V232" s="2"/>
      <c r="W232" s="44"/>
      <c r="Y232" s="2"/>
      <c r="Z232" s="44"/>
      <c r="AB232" s="45"/>
      <c r="AC232" s="2"/>
      <c r="AE232" s="2"/>
      <c r="AF232" s="44"/>
      <c r="AH232" s="45"/>
      <c r="AI232" s="44"/>
      <c r="AK232" s="45"/>
      <c r="AL232" s="44"/>
      <c r="AN232" s="45"/>
    </row>
    <row r="233" spans="4:40" x14ac:dyDescent="0.35">
      <c r="D233" s="15"/>
      <c r="E233" s="25"/>
      <c r="G233" s="15"/>
      <c r="H233" s="25"/>
      <c r="J233" s="47"/>
      <c r="K233" s="25"/>
      <c r="M233" s="45"/>
      <c r="N233" s="25"/>
      <c r="P233" s="45"/>
      <c r="Q233" s="44"/>
      <c r="S233" s="45"/>
      <c r="T233" s="25"/>
      <c r="V233" s="2"/>
      <c r="W233" s="44"/>
      <c r="Y233" s="2"/>
      <c r="Z233" s="44"/>
      <c r="AB233" s="45"/>
      <c r="AC233" s="2"/>
      <c r="AE233" s="2"/>
      <c r="AF233" s="44"/>
      <c r="AH233" s="45"/>
      <c r="AI233" s="44"/>
      <c r="AK233" s="45"/>
      <c r="AL233" s="44"/>
      <c r="AN233" s="45"/>
    </row>
    <row r="234" spans="4:40" x14ac:dyDescent="0.35">
      <c r="D234" s="15"/>
      <c r="E234" s="25"/>
      <c r="G234" s="15"/>
      <c r="H234" s="25"/>
      <c r="J234" s="47"/>
      <c r="K234" s="25"/>
      <c r="M234" s="45"/>
      <c r="N234" s="25"/>
      <c r="P234" s="45"/>
      <c r="Q234" s="44"/>
      <c r="S234" s="45"/>
      <c r="T234" s="25"/>
      <c r="V234" s="2"/>
      <c r="W234" s="44"/>
      <c r="Y234" s="2"/>
      <c r="Z234" s="44"/>
      <c r="AB234" s="45"/>
      <c r="AC234" s="2"/>
      <c r="AE234" s="2"/>
      <c r="AF234" s="44"/>
      <c r="AH234" s="45"/>
      <c r="AI234" s="44"/>
      <c r="AK234" s="45"/>
      <c r="AL234" s="44"/>
      <c r="AN234" s="45"/>
    </row>
    <row r="235" spans="4:40" x14ac:dyDescent="0.35">
      <c r="D235" s="15"/>
      <c r="E235" s="25"/>
      <c r="G235" s="15"/>
      <c r="H235" s="25"/>
      <c r="J235" s="47"/>
      <c r="K235" s="25"/>
      <c r="M235" s="45"/>
      <c r="N235" s="25"/>
      <c r="P235" s="45"/>
      <c r="Q235" s="44"/>
      <c r="S235" s="45"/>
      <c r="T235" s="25"/>
      <c r="V235" s="2"/>
      <c r="W235" s="44"/>
      <c r="Y235" s="2"/>
      <c r="Z235" s="44"/>
      <c r="AB235" s="45"/>
      <c r="AC235" s="2"/>
      <c r="AE235" s="2"/>
      <c r="AF235" s="44"/>
      <c r="AH235" s="45"/>
      <c r="AI235" s="44"/>
      <c r="AK235" s="45"/>
      <c r="AL235" s="44"/>
      <c r="AN235" s="45"/>
    </row>
    <row r="236" spans="4:40" x14ac:dyDescent="0.35">
      <c r="D236" s="15"/>
      <c r="E236" s="25"/>
      <c r="G236" s="15"/>
      <c r="H236" s="25"/>
      <c r="J236" s="47"/>
      <c r="K236" s="25"/>
      <c r="M236" s="45"/>
      <c r="N236" s="25"/>
      <c r="P236" s="45"/>
      <c r="Q236" s="44"/>
      <c r="S236" s="45"/>
      <c r="T236" s="25"/>
      <c r="V236" s="2"/>
      <c r="W236" s="44"/>
      <c r="Y236" s="2"/>
      <c r="Z236" s="44"/>
      <c r="AB236" s="45"/>
      <c r="AC236" s="2"/>
      <c r="AE236" s="2"/>
      <c r="AF236" s="44"/>
      <c r="AH236" s="45"/>
      <c r="AI236" s="44"/>
      <c r="AK236" s="45"/>
      <c r="AL236" s="44"/>
      <c r="AN236" s="45"/>
    </row>
    <row r="237" spans="4:40" x14ac:dyDescent="0.35">
      <c r="D237" s="15"/>
      <c r="E237" s="25"/>
      <c r="G237" s="15"/>
      <c r="H237" s="25"/>
      <c r="J237" s="47"/>
      <c r="K237" s="25"/>
      <c r="M237" s="45"/>
      <c r="N237" s="25"/>
      <c r="P237" s="45"/>
      <c r="Q237" s="44"/>
      <c r="S237" s="45"/>
      <c r="T237" s="25"/>
      <c r="V237" s="2"/>
      <c r="W237" s="44"/>
      <c r="Y237" s="2"/>
      <c r="Z237" s="44"/>
      <c r="AB237" s="45"/>
      <c r="AC237" s="2"/>
      <c r="AE237" s="2"/>
      <c r="AF237" s="44"/>
      <c r="AH237" s="45"/>
      <c r="AI237" s="44"/>
      <c r="AK237" s="45"/>
      <c r="AL237" s="44"/>
      <c r="AN237" s="45"/>
    </row>
    <row r="238" spans="4:40" x14ac:dyDescent="0.35">
      <c r="D238" s="15"/>
      <c r="E238" s="25"/>
      <c r="G238" s="15"/>
      <c r="H238" s="25"/>
      <c r="J238" s="47"/>
      <c r="K238" s="25"/>
      <c r="M238" s="45"/>
      <c r="N238" s="25"/>
      <c r="P238" s="45"/>
      <c r="Q238" s="44"/>
      <c r="S238" s="45"/>
      <c r="T238" s="25"/>
      <c r="V238" s="2"/>
      <c r="W238" s="44"/>
      <c r="Y238" s="2"/>
      <c r="Z238" s="44"/>
      <c r="AB238" s="45"/>
      <c r="AC238" s="2"/>
      <c r="AE238" s="2"/>
      <c r="AF238" s="44"/>
      <c r="AH238" s="45"/>
      <c r="AI238" s="44"/>
      <c r="AK238" s="45"/>
      <c r="AL238" s="44"/>
      <c r="AN238" s="45"/>
    </row>
    <row r="239" spans="4:40" x14ac:dyDescent="0.35">
      <c r="D239" s="15"/>
      <c r="E239" s="25"/>
      <c r="G239" s="15"/>
      <c r="H239" s="25"/>
      <c r="J239" s="47"/>
      <c r="K239" s="25"/>
      <c r="M239" s="45"/>
      <c r="N239" s="25"/>
      <c r="P239" s="45"/>
      <c r="Q239" s="44"/>
      <c r="S239" s="45"/>
      <c r="T239" s="25"/>
      <c r="V239" s="2"/>
      <c r="W239" s="44"/>
      <c r="Y239" s="2"/>
      <c r="Z239" s="44"/>
      <c r="AB239" s="45"/>
      <c r="AC239" s="2"/>
      <c r="AE239" s="2"/>
      <c r="AF239" s="44"/>
      <c r="AH239" s="45"/>
      <c r="AI239" s="44"/>
      <c r="AK239" s="45"/>
      <c r="AL239" s="44"/>
      <c r="AN239" s="45"/>
    </row>
    <row r="240" spans="4:40" x14ac:dyDescent="0.35">
      <c r="D240" s="15"/>
      <c r="E240" s="25"/>
      <c r="G240" s="15"/>
      <c r="H240" s="25"/>
      <c r="J240" s="47"/>
      <c r="K240" s="25"/>
      <c r="M240" s="45"/>
      <c r="N240" s="25"/>
      <c r="P240" s="45"/>
      <c r="Q240" s="44"/>
      <c r="S240" s="45"/>
      <c r="T240" s="25"/>
      <c r="V240" s="2"/>
      <c r="W240" s="44"/>
      <c r="Y240" s="2"/>
      <c r="Z240" s="44"/>
      <c r="AB240" s="45"/>
      <c r="AC240" s="2"/>
      <c r="AE240" s="2"/>
      <c r="AF240" s="44"/>
      <c r="AH240" s="45"/>
      <c r="AI240" s="44"/>
      <c r="AK240" s="45"/>
      <c r="AL240" s="44"/>
      <c r="AN240" s="45"/>
    </row>
    <row r="241" spans="4:40" x14ac:dyDescent="0.35">
      <c r="D241" s="15"/>
      <c r="E241" s="25"/>
      <c r="G241" s="15"/>
      <c r="H241" s="25"/>
      <c r="J241" s="47"/>
      <c r="K241" s="25"/>
      <c r="M241" s="45"/>
      <c r="N241" s="25"/>
      <c r="P241" s="45"/>
      <c r="Q241" s="44"/>
      <c r="S241" s="45"/>
      <c r="T241" s="25"/>
      <c r="V241" s="2"/>
      <c r="W241" s="44"/>
      <c r="Y241" s="2"/>
      <c r="Z241" s="44"/>
      <c r="AB241" s="45"/>
      <c r="AC241" s="2"/>
      <c r="AE241" s="2"/>
      <c r="AF241" s="44"/>
      <c r="AH241" s="45"/>
      <c r="AI241" s="44"/>
      <c r="AK241" s="45"/>
      <c r="AL241" s="44"/>
      <c r="AN241" s="45"/>
    </row>
    <row r="242" spans="4:40" x14ac:dyDescent="0.35">
      <c r="D242" s="15"/>
      <c r="E242" s="25"/>
      <c r="G242" s="15"/>
      <c r="H242" s="25"/>
      <c r="J242" s="47"/>
      <c r="K242" s="25"/>
      <c r="M242" s="45"/>
      <c r="N242" s="25"/>
      <c r="P242" s="45"/>
      <c r="Q242" s="44"/>
      <c r="S242" s="45"/>
      <c r="T242" s="25"/>
      <c r="V242" s="2"/>
      <c r="W242" s="44"/>
      <c r="Y242" s="2"/>
      <c r="Z242" s="44"/>
      <c r="AB242" s="45"/>
      <c r="AC242" s="2"/>
      <c r="AE242" s="2"/>
      <c r="AF242" s="44"/>
      <c r="AH242" s="45"/>
      <c r="AI242" s="44"/>
      <c r="AK242" s="45"/>
      <c r="AL242" s="44"/>
      <c r="AN242" s="45"/>
    </row>
    <row r="243" spans="4:40" x14ac:dyDescent="0.35">
      <c r="D243" s="15"/>
      <c r="E243" s="25"/>
      <c r="G243" s="15"/>
      <c r="H243" s="25"/>
      <c r="J243" s="47"/>
      <c r="K243" s="25"/>
      <c r="M243" s="45"/>
      <c r="N243" s="25"/>
      <c r="P243" s="45"/>
      <c r="Q243" s="44"/>
      <c r="S243" s="45"/>
      <c r="T243" s="25"/>
      <c r="V243" s="2"/>
      <c r="W243" s="44"/>
      <c r="Y243" s="2"/>
      <c r="Z243" s="44"/>
      <c r="AB243" s="45"/>
      <c r="AC243" s="2"/>
      <c r="AE243" s="2"/>
      <c r="AF243" s="44"/>
      <c r="AH243" s="45"/>
      <c r="AI243" s="44"/>
      <c r="AK243" s="45"/>
      <c r="AL243" s="44"/>
      <c r="AN243" s="45"/>
    </row>
    <row r="244" spans="4:40" x14ac:dyDescent="0.35">
      <c r="D244" s="15"/>
      <c r="E244" s="25"/>
      <c r="G244" s="15"/>
      <c r="H244" s="25"/>
      <c r="J244" s="47"/>
      <c r="K244" s="25"/>
      <c r="M244" s="45"/>
      <c r="N244" s="25"/>
      <c r="P244" s="45"/>
      <c r="Q244" s="44"/>
      <c r="S244" s="45"/>
      <c r="T244" s="25"/>
      <c r="V244" s="2"/>
      <c r="W244" s="44"/>
      <c r="Y244" s="2"/>
      <c r="Z244" s="44"/>
      <c r="AB244" s="45"/>
      <c r="AC244" s="2"/>
      <c r="AE244" s="2"/>
      <c r="AF244" s="44"/>
      <c r="AH244" s="45"/>
      <c r="AI244" s="44"/>
      <c r="AK244" s="45"/>
      <c r="AL244" s="44"/>
      <c r="AN244" s="45"/>
    </row>
    <row r="245" spans="4:40" x14ac:dyDescent="0.35">
      <c r="D245" s="15"/>
      <c r="E245" s="25"/>
      <c r="G245" s="15"/>
      <c r="H245" s="25"/>
      <c r="J245" s="47"/>
      <c r="K245" s="25"/>
      <c r="M245" s="45"/>
      <c r="N245" s="25"/>
      <c r="P245" s="45"/>
      <c r="Q245" s="44"/>
      <c r="S245" s="45"/>
      <c r="T245" s="25"/>
      <c r="V245" s="2"/>
      <c r="W245" s="44"/>
      <c r="Y245" s="2"/>
      <c r="Z245" s="44"/>
      <c r="AB245" s="45"/>
      <c r="AC245" s="2"/>
      <c r="AE245" s="2"/>
      <c r="AF245" s="44"/>
      <c r="AH245" s="45"/>
      <c r="AI245" s="44"/>
      <c r="AK245" s="45"/>
      <c r="AL245" s="44"/>
      <c r="AN245" s="45"/>
    </row>
    <row r="246" spans="4:40" x14ac:dyDescent="0.35">
      <c r="D246" s="15"/>
      <c r="E246" s="25"/>
      <c r="G246" s="15"/>
      <c r="H246" s="25"/>
      <c r="J246" s="47"/>
      <c r="K246" s="25"/>
      <c r="M246" s="45"/>
      <c r="N246" s="25"/>
      <c r="P246" s="45"/>
      <c r="Q246" s="44"/>
      <c r="S246" s="45"/>
      <c r="T246" s="25"/>
      <c r="V246" s="2"/>
      <c r="W246" s="44"/>
      <c r="Y246" s="2"/>
      <c r="Z246" s="44"/>
      <c r="AB246" s="45"/>
      <c r="AC246" s="2"/>
      <c r="AE246" s="2"/>
      <c r="AF246" s="44"/>
      <c r="AH246" s="45"/>
      <c r="AI246" s="44"/>
      <c r="AK246" s="45"/>
      <c r="AL246" s="44"/>
      <c r="AN246" s="45"/>
    </row>
    <row r="247" spans="4:40" x14ac:dyDescent="0.35">
      <c r="D247" s="15"/>
      <c r="E247" s="25"/>
      <c r="G247" s="15"/>
      <c r="H247" s="25"/>
      <c r="J247" s="47"/>
      <c r="K247" s="25"/>
      <c r="M247" s="45"/>
      <c r="N247" s="25"/>
      <c r="P247" s="45"/>
      <c r="Q247" s="44"/>
      <c r="S247" s="45"/>
      <c r="T247" s="25"/>
      <c r="V247" s="2"/>
      <c r="W247" s="44"/>
      <c r="Y247" s="2"/>
      <c r="Z247" s="44"/>
      <c r="AB247" s="45"/>
      <c r="AC247" s="2"/>
      <c r="AE247" s="2"/>
      <c r="AF247" s="44"/>
      <c r="AH247" s="45"/>
      <c r="AI247" s="44"/>
      <c r="AK247" s="45"/>
      <c r="AL247" s="44"/>
      <c r="AN247" s="45"/>
    </row>
    <row r="248" spans="4:40" x14ac:dyDescent="0.35">
      <c r="D248" s="15"/>
      <c r="E248" s="25"/>
      <c r="G248" s="15"/>
      <c r="H248" s="25"/>
      <c r="J248" s="47"/>
      <c r="K248" s="25"/>
      <c r="M248" s="45"/>
      <c r="N248" s="25"/>
      <c r="P248" s="45"/>
      <c r="Q248" s="44"/>
      <c r="S248" s="45"/>
      <c r="T248" s="25"/>
      <c r="V248" s="2"/>
      <c r="W248" s="44"/>
      <c r="Y248" s="2"/>
      <c r="Z248" s="44"/>
      <c r="AB248" s="45"/>
      <c r="AC248" s="2"/>
      <c r="AE248" s="2"/>
      <c r="AF248" s="44"/>
      <c r="AH248" s="45"/>
      <c r="AI248" s="44"/>
      <c r="AK248" s="45"/>
      <c r="AL248" s="44"/>
      <c r="AN248" s="45"/>
    </row>
    <row r="249" spans="4:40" x14ac:dyDescent="0.35">
      <c r="D249" s="15"/>
      <c r="E249" s="25"/>
      <c r="G249" s="15"/>
      <c r="H249" s="25"/>
      <c r="J249" s="47"/>
      <c r="K249" s="25"/>
      <c r="M249" s="45"/>
      <c r="N249" s="25"/>
      <c r="P249" s="45"/>
      <c r="Q249" s="44"/>
      <c r="S249" s="45"/>
      <c r="T249" s="25"/>
      <c r="V249" s="2"/>
      <c r="W249" s="44"/>
      <c r="Y249" s="2"/>
      <c r="Z249" s="44"/>
      <c r="AB249" s="45"/>
      <c r="AC249" s="2"/>
      <c r="AE249" s="2"/>
      <c r="AF249" s="44"/>
      <c r="AH249" s="45"/>
      <c r="AI249" s="44"/>
      <c r="AK249" s="45"/>
      <c r="AL249" s="44"/>
      <c r="AN249" s="45"/>
    </row>
    <row r="250" spans="4:40" x14ac:dyDescent="0.35">
      <c r="D250" s="15"/>
      <c r="E250" s="25"/>
      <c r="G250" s="15"/>
      <c r="H250" s="25"/>
      <c r="J250" s="47"/>
      <c r="K250" s="25"/>
      <c r="M250" s="45"/>
      <c r="N250" s="25"/>
      <c r="P250" s="45"/>
      <c r="Q250" s="44"/>
      <c r="S250" s="45"/>
      <c r="T250" s="25"/>
      <c r="V250" s="2"/>
      <c r="W250" s="44"/>
      <c r="Y250" s="2"/>
      <c r="Z250" s="44"/>
      <c r="AB250" s="45"/>
      <c r="AC250" s="2"/>
      <c r="AE250" s="2"/>
      <c r="AF250" s="44"/>
      <c r="AH250" s="45"/>
      <c r="AI250" s="44"/>
      <c r="AK250" s="45"/>
      <c r="AL250" s="44"/>
      <c r="AN250" s="45"/>
    </row>
  </sheetData>
  <sortState xmlns:xlrd2="http://schemas.microsoft.com/office/spreadsheetml/2017/richdata2" ref="A3:AN63">
    <sortCondition ref="A3:A63"/>
  </sortState>
  <mergeCells count="14">
    <mergeCell ref="A1:A2"/>
    <mergeCell ref="AC1:AE1"/>
    <mergeCell ref="AI1:AK1"/>
    <mergeCell ref="AF1:AH1"/>
    <mergeCell ref="AL1:AN1"/>
    <mergeCell ref="B1:D1"/>
    <mergeCell ref="Q1:S1"/>
    <mergeCell ref="T1:V1"/>
    <mergeCell ref="W1:Y1"/>
    <mergeCell ref="Z1:AB1"/>
    <mergeCell ref="E1:G1"/>
    <mergeCell ref="H1:J1"/>
    <mergeCell ref="K1:M1"/>
    <mergeCell ref="N1:P1"/>
  </mergeCells>
  <pageMargins left="0.7" right="0.7" top="0.75" bottom="0.75" header="0.3" footer="0.3"/>
  <pageSetup orientation="portrait" r:id="rId1"/>
  <ignoredErrors>
    <ignoredError sqref="G62 M62 P62 N63:U63 N62:O62 Q62 Z63:AA63 D62 W62:X62 W63:Y63 Y62:AB62 AK11 AK62:AK63 AN11 J62:J63 AH63" formula="1"/>
    <ignoredError sqref="AF63:AG63 AI63:AJ63" evalError="1"/>
    <ignoredError sqref="AG62:AH62 AB63 AJ62" evalError="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267C0-0E10-4A09-A5B3-FD05A6A4318C}">
  <dimension ref="A1:B17"/>
  <sheetViews>
    <sheetView workbookViewId="0">
      <selection sqref="A1:B1"/>
    </sheetView>
  </sheetViews>
  <sheetFormatPr defaultColWidth="9.1796875" defaultRowHeight="14.5" x14ac:dyDescent="0.35"/>
  <cols>
    <col min="1" max="1" width="15.7265625" style="25" customWidth="1"/>
    <col min="2" max="2" width="99.54296875" style="25" customWidth="1"/>
    <col min="3" max="16384" width="9.1796875" style="25"/>
  </cols>
  <sheetData>
    <row r="1" spans="1:2" ht="33.75" customHeight="1" x14ac:dyDescent="0.35">
      <c r="A1" s="81" t="s">
        <v>103</v>
      </c>
      <c r="B1" s="81"/>
    </row>
    <row r="2" spans="1:2" ht="50.15" customHeight="1" x14ac:dyDescent="0.35">
      <c r="A2" s="66" t="s">
        <v>8</v>
      </c>
      <c r="B2" s="67" t="s">
        <v>102</v>
      </c>
    </row>
    <row r="3" spans="1:2" ht="50.15" customHeight="1" x14ac:dyDescent="0.35">
      <c r="A3" s="66" t="s">
        <v>13</v>
      </c>
      <c r="B3" s="67" t="s">
        <v>101</v>
      </c>
    </row>
    <row r="4" spans="1:2" ht="50.15" customHeight="1" x14ac:dyDescent="0.35">
      <c r="A4" s="66" t="s">
        <v>14</v>
      </c>
      <c r="B4" s="67" t="s">
        <v>100</v>
      </c>
    </row>
    <row r="5" spans="1:2" ht="50.15" customHeight="1" x14ac:dyDescent="0.35">
      <c r="A5" s="66" t="s">
        <v>15</v>
      </c>
      <c r="B5" s="67" t="s">
        <v>99</v>
      </c>
    </row>
    <row r="6" spans="1:2" ht="50.15" customHeight="1" x14ac:dyDescent="0.35">
      <c r="A6" s="66" t="s">
        <v>16</v>
      </c>
      <c r="B6" s="67" t="s">
        <v>98</v>
      </c>
    </row>
    <row r="7" spans="1:2" ht="50.15" customHeight="1" x14ac:dyDescent="0.35">
      <c r="A7" s="66" t="s">
        <v>17</v>
      </c>
      <c r="B7" s="67" t="s">
        <v>97</v>
      </c>
    </row>
    <row r="8" spans="1:2" ht="50.15" customHeight="1" x14ac:dyDescent="0.35">
      <c r="A8" s="66" t="s">
        <v>18</v>
      </c>
      <c r="B8" s="67" t="s">
        <v>96</v>
      </c>
    </row>
    <row r="9" spans="1:2" ht="50.15" customHeight="1" x14ac:dyDescent="0.35">
      <c r="A9" s="66" t="s">
        <v>95</v>
      </c>
      <c r="B9" s="67" t="s">
        <v>94</v>
      </c>
    </row>
    <row r="10" spans="1:2" ht="50.15" customHeight="1" x14ac:dyDescent="0.35">
      <c r="A10" s="66" t="s">
        <v>20</v>
      </c>
      <c r="B10" s="67" t="s">
        <v>223</v>
      </c>
    </row>
    <row r="11" spans="1:2" ht="50.15" customHeight="1" x14ac:dyDescent="0.35">
      <c r="A11" s="66" t="s">
        <v>21</v>
      </c>
      <c r="B11" s="68" t="s">
        <v>93</v>
      </c>
    </row>
    <row r="12" spans="1:2" ht="50.15" customHeight="1" x14ac:dyDescent="0.35">
      <c r="A12" s="66" t="s">
        <v>84</v>
      </c>
      <c r="B12" s="67" t="s">
        <v>92</v>
      </c>
    </row>
    <row r="13" spans="1:2" ht="50.15" customHeight="1" x14ac:dyDescent="0.35">
      <c r="A13" s="66" t="s">
        <v>22</v>
      </c>
      <c r="B13" s="67" t="s">
        <v>91</v>
      </c>
    </row>
    <row r="14" spans="1:2" ht="50.15" customHeight="1" x14ac:dyDescent="0.35">
      <c r="A14" s="66" t="s">
        <v>85</v>
      </c>
      <c r="B14" s="67" t="s">
        <v>90</v>
      </c>
    </row>
    <row r="15" spans="1:2" ht="52" x14ac:dyDescent="0.35">
      <c r="A15" s="66" t="s">
        <v>89</v>
      </c>
      <c r="B15" s="67" t="s">
        <v>88</v>
      </c>
    </row>
    <row r="16" spans="1:2" ht="65" x14ac:dyDescent="0.35">
      <c r="A16" s="66" t="s">
        <v>76</v>
      </c>
      <c r="B16" s="67" t="s">
        <v>224</v>
      </c>
    </row>
    <row r="17" spans="1:2" ht="52" x14ac:dyDescent="0.35">
      <c r="A17" s="66" t="s">
        <v>87</v>
      </c>
      <c r="B17" s="69" t="s">
        <v>86</v>
      </c>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96C6E-9990-4470-93FA-0E149CB82CF5}">
  <dimension ref="A1:K60"/>
  <sheetViews>
    <sheetView topLeftCell="A7" workbookViewId="0"/>
  </sheetViews>
  <sheetFormatPr defaultColWidth="9.1796875" defaultRowHeight="14.5" x14ac:dyDescent="0.35"/>
  <cols>
    <col min="1" max="1" width="15.453125" style="2" customWidth="1"/>
    <col min="2" max="2" width="55.453125" style="25" customWidth="1"/>
    <col min="3" max="3" width="34.1796875" style="25" customWidth="1"/>
    <col min="4" max="6" width="15.7265625" style="2" customWidth="1"/>
    <col min="7" max="7" width="21.1796875" style="2" customWidth="1"/>
    <col min="8" max="8" width="17.54296875" style="2" customWidth="1"/>
    <col min="9" max="11" width="15.7265625" style="2" customWidth="1"/>
    <col min="12" max="16384" width="9.1796875" style="25"/>
  </cols>
  <sheetData>
    <row r="1" spans="1:11" s="2" customFormat="1" x14ac:dyDescent="0.35">
      <c r="A1" s="2" t="s">
        <v>0</v>
      </c>
      <c r="B1" s="2" t="s">
        <v>1</v>
      </c>
      <c r="C1" s="2" t="s">
        <v>116</v>
      </c>
      <c r="D1" s="2" t="s">
        <v>117</v>
      </c>
      <c r="E1" s="2" t="s">
        <v>118</v>
      </c>
      <c r="F1" s="2" t="s">
        <v>119</v>
      </c>
      <c r="G1" s="2" t="s">
        <v>120</v>
      </c>
      <c r="H1" s="2" t="s">
        <v>121</v>
      </c>
      <c r="I1" s="2" t="s">
        <v>122</v>
      </c>
      <c r="J1" s="2" t="s">
        <v>123</v>
      </c>
      <c r="K1" s="2" t="s">
        <v>124</v>
      </c>
    </row>
    <row r="2" spans="1:11" x14ac:dyDescent="0.35">
      <c r="A2" s="2">
        <v>6920770</v>
      </c>
      <c r="B2" s="25" t="s">
        <v>105</v>
      </c>
      <c r="C2" s="25" t="s">
        <v>125</v>
      </c>
      <c r="D2" s="2" t="s">
        <v>80</v>
      </c>
      <c r="E2" s="2" t="s">
        <v>126</v>
      </c>
      <c r="F2" s="2">
        <v>38</v>
      </c>
      <c r="G2" s="2">
        <v>2</v>
      </c>
      <c r="H2" s="2" t="s">
        <v>127</v>
      </c>
      <c r="I2" s="2" t="b">
        <v>0</v>
      </c>
      <c r="J2" s="2" t="s">
        <v>78</v>
      </c>
      <c r="K2" s="2" t="s">
        <v>128</v>
      </c>
    </row>
    <row r="3" spans="1:11" x14ac:dyDescent="0.35">
      <c r="A3" s="2">
        <v>6920510</v>
      </c>
      <c r="B3" s="25" t="s">
        <v>106</v>
      </c>
      <c r="C3" s="25" t="s">
        <v>129</v>
      </c>
      <c r="D3" s="2" t="s">
        <v>77</v>
      </c>
      <c r="E3" s="2" t="s">
        <v>126</v>
      </c>
      <c r="F3" s="2">
        <v>51</v>
      </c>
      <c r="G3" s="2">
        <v>3</v>
      </c>
      <c r="H3" s="2" t="s">
        <v>130</v>
      </c>
      <c r="I3" s="2" t="b">
        <v>0</v>
      </c>
      <c r="J3" s="2" t="s">
        <v>81</v>
      </c>
      <c r="K3" s="2" t="s">
        <v>131</v>
      </c>
    </row>
    <row r="4" spans="1:11" x14ac:dyDescent="0.35">
      <c r="A4" s="2">
        <v>6920780</v>
      </c>
      <c r="B4" s="25" t="s">
        <v>107</v>
      </c>
      <c r="C4" s="25" t="s">
        <v>132</v>
      </c>
      <c r="D4" s="2" t="s">
        <v>79</v>
      </c>
      <c r="E4" s="2" t="s">
        <v>133</v>
      </c>
      <c r="F4" s="2">
        <v>68</v>
      </c>
      <c r="G4" s="2">
        <v>5</v>
      </c>
      <c r="H4" s="2" t="s">
        <v>134</v>
      </c>
      <c r="I4" s="2" t="b">
        <v>0</v>
      </c>
      <c r="J4" s="2" t="s">
        <v>78</v>
      </c>
      <c r="K4" s="2" t="s">
        <v>131</v>
      </c>
    </row>
    <row r="5" spans="1:11" x14ac:dyDescent="0.35">
      <c r="A5" s="2">
        <v>6920025</v>
      </c>
      <c r="B5" s="25" t="s">
        <v>27</v>
      </c>
      <c r="C5" s="25" t="s">
        <v>135</v>
      </c>
      <c r="D5" s="2" t="s">
        <v>80</v>
      </c>
      <c r="E5" s="2" t="s">
        <v>126</v>
      </c>
      <c r="F5" s="2">
        <v>2</v>
      </c>
      <c r="G5" s="2">
        <v>2</v>
      </c>
      <c r="H5" s="2" t="s">
        <v>136</v>
      </c>
      <c r="I5" s="2" t="b">
        <v>0</v>
      </c>
      <c r="J5" s="2" t="s">
        <v>78</v>
      </c>
      <c r="K5" s="2" t="s">
        <v>131</v>
      </c>
    </row>
    <row r="6" spans="1:11" x14ac:dyDescent="0.35">
      <c r="A6" s="2">
        <v>6920280</v>
      </c>
      <c r="B6" s="25" t="s">
        <v>28</v>
      </c>
      <c r="C6" s="25" t="s">
        <v>137</v>
      </c>
      <c r="D6" s="2" t="s">
        <v>77</v>
      </c>
      <c r="E6" s="2" t="s">
        <v>126</v>
      </c>
      <c r="F6" s="2">
        <v>56</v>
      </c>
      <c r="G6" s="2">
        <v>2</v>
      </c>
      <c r="H6" s="2" t="s">
        <v>136</v>
      </c>
      <c r="I6" s="2" t="b">
        <v>0</v>
      </c>
      <c r="J6" s="2" t="s">
        <v>81</v>
      </c>
      <c r="K6" s="2" t="s">
        <v>131</v>
      </c>
    </row>
    <row r="7" spans="1:11" x14ac:dyDescent="0.35">
      <c r="A7" s="2">
        <v>6920005</v>
      </c>
      <c r="B7" s="25" t="s">
        <v>29</v>
      </c>
      <c r="C7" s="25" t="s">
        <v>138</v>
      </c>
      <c r="D7" s="2" t="s">
        <v>77</v>
      </c>
      <c r="E7" s="2" t="s">
        <v>126</v>
      </c>
      <c r="F7" s="2">
        <v>26</v>
      </c>
      <c r="G7" s="2">
        <v>2</v>
      </c>
      <c r="H7" s="2" t="s">
        <v>139</v>
      </c>
      <c r="I7" s="2" t="b">
        <v>0</v>
      </c>
      <c r="J7" s="2" t="s">
        <v>81</v>
      </c>
      <c r="K7" s="2" t="s">
        <v>131</v>
      </c>
    </row>
    <row r="8" spans="1:11" x14ac:dyDescent="0.35">
      <c r="A8" s="2">
        <v>6920327</v>
      </c>
      <c r="B8" s="25" t="s">
        <v>30</v>
      </c>
      <c r="C8" s="25" t="s">
        <v>140</v>
      </c>
      <c r="D8" s="2" t="s">
        <v>77</v>
      </c>
      <c r="E8" s="2" t="s">
        <v>126</v>
      </c>
      <c r="F8" s="2">
        <v>3</v>
      </c>
      <c r="G8" s="2">
        <v>4</v>
      </c>
      <c r="H8" s="2" t="s">
        <v>141</v>
      </c>
      <c r="I8" s="2" t="b">
        <v>0</v>
      </c>
      <c r="J8" s="2" t="s">
        <v>81</v>
      </c>
      <c r="K8" s="2" t="s">
        <v>131</v>
      </c>
    </row>
    <row r="9" spans="1:11" x14ac:dyDescent="0.35">
      <c r="A9" s="2">
        <v>6920195</v>
      </c>
      <c r="B9" s="25" t="s">
        <v>142</v>
      </c>
      <c r="C9" s="25" t="s">
        <v>143</v>
      </c>
      <c r="D9" s="2" t="s">
        <v>79</v>
      </c>
      <c r="E9" s="2" t="s">
        <v>133</v>
      </c>
      <c r="F9" s="2">
        <v>4</v>
      </c>
      <c r="G9" s="2">
        <v>2</v>
      </c>
      <c r="H9" s="2" t="s">
        <v>144</v>
      </c>
      <c r="I9" s="2" t="b">
        <v>1</v>
      </c>
      <c r="J9" s="2" t="s">
        <v>78</v>
      </c>
      <c r="K9" s="2" t="s">
        <v>128</v>
      </c>
    </row>
    <row r="10" spans="1:11" x14ac:dyDescent="0.35">
      <c r="A10" s="2">
        <v>6920015</v>
      </c>
      <c r="B10" s="25" t="s">
        <v>32</v>
      </c>
      <c r="C10" s="25" t="s">
        <v>145</v>
      </c>
      <c r="D10" s="2" t="s">
        <v>80</v>
      </c>
      <c r="E10" s="2" t="s">
        <v>133</v>
      </c>
      <c r="F10" s="2">
        <v>8</v>
      </c>
      <c r="G10" s="2">
        <v>1</v>
      </c>
      <c r="H10" s="2" t="s">
        <v>146</v>
      </c>
      <c r="I10" s="2" t="b">
        <v>0</v>
      </c>
      <c r="J10" s="2" t="s">
        <v>78</v>
      </c>
      <c r="K10" s="2" t="s">
        <v>131</v>
      </c>
    </row>
    <row r="11" spans="1:11" x14ac:dyDescent="0.35">
      <c r="A11" s="2">
        <v>6920105</v>
      </c>
      <c r="B11" s="25" t="s">
        <v>33</v>
      </c>
      <c r="C11" s="25" t="s">
        <v>147</v>
      </c>
      <c r="D11" s="2" t="s">
        <v>80</v>
      </c>
      <c r="E11" s="2" t="s">
        <v>133</v>
      </c>
      <c r="F11" s="2">
        <v>9</v>
      </c>
      <c r="G11" s="2">
        <v>4</v>
      </c>
      <c r="H11" s="2" t="s">
        <v>141</v>
      </c>
      <c r="I11" s="2" t="b">
        <v>0</v>
      </c>
      <c r="J11" s="2" t="s">
        <v>78</v>
      </c>
      <c r="K11" s="2" t="s">
        <v>128</v>
      </c>
    </row>
    <row r="12" spans="1:11" x14ac:dyDescent="0.35">
      <c r="A12" s="2">
        <v>6920165</v>
      </c>
      <c r="B12" s="25" t="s">
        <v>34</v>
      </c>
      <c r="C12" s="25" t="s">
        <v>148</v>
      </c>
      <c r="D12" s="2" t="s">
        <v>79</v>
      </c>
      <c r="E12" s="2" t="s">
        <v>133</v>
      </c>
      <c r="F12" s="2">
        <v>11</v>
      </c>
      <c r="G12" s="2">
        <v>4</v>
      </c>
      <c r="H12" s="2" t="s">
        <v>149</v>
      </c>
      <c r="I12" s="2" t="b">
        <v>0</v>
      </c>
      <c r="J12" s="2" t="s">
        <v>78</v>
      </c>
      <c r="K12" s="2" t="s">
        <v>128</v>
      </c>
    </row>
    <row r="13" spans="1:11" x14ac:dyDescent="0.35">
      <c r="A13" s="2">
        <v>6920110</v>
      </c>
      <c r="B13" s="25" t="s">
        <v>35</v>
      </c>
      <c r="C13" s="25" t="s">
        <v>150</v>
      </c>
      <c r="D13" s="2" t="s">
        <v>77</v>
      </c>
      <c r="E13" s="2" t="s">
        <v>126</v>
      </c>
      <c r="F13" s="2">
        <v>17</v>
      </c>
      <c r="G13" s="2">
        <v>4</v>
      </c>
      <c r="H13" s="2" t="s">
        <v>151</v>
      </c>
      <c r="I13" s="2" t="b">
        <v>0</v>
      </c>
      <c r="J13" s="2" t="s">
        <v>81</v>
      </c>
      <c r="K13" s="2" t="s">
        <v>131</v>
      </c>
    </row>
    <row r="14" spans="1:11" x14ac:dyDescent="0.35">
      <c r="A14" s="2">
        <v>6920175</v>
      </c>
      <c r="B14" s="25" t="s">
        <v>36</v>
      </c>
      <c r="C14" s="25" t="s">
        <v>152</v>
      </c>
      <c r="D14" s="2" t="s">
        <v>79</v>
      </c>
      <c r="E14" s="2" t="s">
        <v>133</v>
      </c>
      <c r="F14" s="2">
        <v>19</v>
      </c>
      <c r="G14" s="2">
        <v>2</v>
      </c>
      <c r="H14" s="2" t="s">
        <v>153</v>
      </c>
      <c r="I14" s="2" t="b">
        <v>0</v>
      </c>
      <c r="J14" s="2" t="s">
        <v>78</v>
      </c>
      <c r="K14" s="2" t="s">
        <v>131</v>
      </c>
    </row>
    <row r="15" spans="1:11" x14ac:dyDescent="0.35">
      <c r="A15" s="2">
        <v>6920210</v>
      </c>
      <c r="B15" s="25" t="s">
        <v>37</v>
      </c>
      <c r="C15" s="25" t="s">
        <v>154</v>
      </c>
      <c r="D15" s="2" t="s">
        <v>79</v>
      </c>
      <c r="E15" s="2" t="s">
        <v>133</v>
      </c>
      <c r="F15" s="2">
        <v>20</v>
      </c>
      <c r="G15" s="2">
        <v>2</v>
      </c>
      <c r="H15" s="2" t="s">
        <v>155</v>
      </c>
      <c r="I15" s="2" t="b">
        <v>0</v>
      </c>
      <c r="J15" s="2" t="s">
        <v>78</v>
      </c>
      <c r="K15" s="2" t="s">
        <v>131</v>
      </c>
    </row>
    <row r="16" spans="1:11" x14ac:dyDescent="0.35">
      <c r="A16" s="2">
        <v>6920075</v>
      </c>
      <c r="B16" s="25" t="s">
        <v>38</v>
      </c>
      <c r="C16" s="25" t="s">
        <v>156</v>
      </c>
      <c r="D16" s="2" t="s">
        <v>79</v>
      </c>
      <c r="E16" s="2" t="s">
        <v>133</v>
      </c>
      <c r="F16" s="2">
        <v>21</v>
      </c>
      <c r="G16" s="2">
        <v>2</v>
      </c>
      <c r="H16" s="2" t="s">
        <v>157</v>
      </c>
      <c r="I16" s="2" t="b">
        <v>1</v>
      </c>
      <c r="J16" s="2" t="s">
        <v>78</v>
      </c>
      <c r="K16" s="2" t="s">
        <v>128</v>
      </c>
    </row>
    <row r="17" spans="1:11" x14ac:dyDescent="0.35">
      <c r="A17" s="2">
        <v>6920004</v>
      </c>
      <c r="B17" s="25" t="s">
        <v>72</v>
      </c>
      <c r="C17" s="25" t="s">
        <v>158</v>
      </c>
      <c r="D17" s="2" t="s">
        <v>77</v>
      </c>
      <c r="E17" s="2" t="s">
        <v>126</v>
      </c>
      <c r="F17" s="2">
        <v>69</v>
      </c>
      <c r="G17" s="2">
        <v>1</v>
      </c>
      <c r="H17" s="2" t="s">
        <v>159</v>
      </c>
      <c r="I17" s="2" t="b">
        <v>0</v>
      </c>
      <c r="J17" s="2" t="s">
        <v>81</v>
      </c>
      <c r="K17" s="2" t="s">
        <v>131</v>
      </c>
    </row>
    <row r="18" spans="1:11" x14ac:dyDescent="0.35">
      <c r="A18" s="2">
        <v>6920045</v>
      </c>
      <c r="B18" s="25" t="s">
        <v>39</v>
      </c>
      <c r="C18" s="25" t="s">
        <v>160</v>
      </c>
      <c r="D18" s="2" t="s">
        <v>77</v>
      </c>
      <c r="E18" s="2" t="s">
        <v>126</v>
      </c>
      <c r="F18" s="2">
        <v>77</v>
      </c>
      <c r="G18" s="2">
        <v>5</v>
      </c>
      <c r="H18" s="2" t="s">
        <v>161</v>
      </c>
      <c r="I18" s="2" t="b">
        <v>0</v>
      </c>
      <c r="J18" s="2" t="s">
        <v>81</v>
      </c>
      <c r="K18" s="2" t="s">
        <v>131</v>
      </c>
    </row>
    <row r="19" spans="1:11" x14ac:dyDescent="0.35">
      <c r="A19" s="2">
        <v>6920434</v>
      </c>
      <c r="B19" s="25" t="s">
        <v>162</v>
      </c>
      <c r="C19" s="25" t="s">
        <v>163</v>
      </c>
      <c r="D19" s="2" t="s">
        <v>77</v>
      </c>
      <c r="E19" s="2" t="s">
        <v>126</v>
      </c>
      <c r="F19" s="2">
        <v>96</v>
      </c>
      <c r="G19" s="2">
        <v>1</v>
      </c>
      <c r="H19" s="2" t="s">
        <v>159</v>
      </c>
      <c r="I19" s="2" t="b">
        <v>0</v>
      </c>
      <c r="J19" s="2" t="s">
        <v>81</v>
      </c>
      <c r="K19" s="2" t="s">
        <v>131</v>
      </c>
    </row>
    <row r="20" spans="1:11" x14ac:dyDescent="0.35">
      <c r="A20" s="2">
        <v>6920231</v>
      </c>
      <c r="B20" s="25" t="s">
        <v>40</v>
      </c>
      <c r="C20" s="25" t="s">
        <v>164</v>
      </c>
      <c r="D20" s="2" t="s">
        <v>79</v>
      </c>
      <c r="E20" s="2" t="s">
        <v>133</v>
      </c>
      <c r="F20" s="2">
        <v>27</v>
      </c>
      <c r="G20" s="2">
        <v>2</v>
      </c>
      <c r="H20" s="2" t="s">
        <v>165</v>
      </c>
      <c r="I20" s="2" t="b">
        <v>1</v>
      </c>
      <c r="J20" s="2" t="s">
        <v>78</v>
      </c>
      <c r="K20" s="2" t="s">
        <v>128</v>
      </c>
    </row>
    <row r="21" spans="1:11" x14ac:dyDescent="0.35">
      <c r="A21" s="2">
        <v>6920003</v>
      </c>
      <c r="B21" s="25" t="s">
        <v>41</v>
      </c>
      <c r="C21" s="25" t="s">
        <v>166</v>
      </c>
      <c r="D21" s="2" t="s">
        <v>77</v>
      </c>
      <c r="E21" s="2" t="s">
        <v>126</v>
      </c>
      <c r="F21" s="2">
        <v>14</v>
      </c>
      <c r="G21" s="2">
        <v>3</v>
      </c>
      <c r="H21" s="2" t="s">
        <v>130</v>
      </c>
      <c r="I21" s="2" t="b">
        <v>0</v>
      </c>
      <c r="J21" s="2" t="s">
        <v>81</v>
      </c>
      <c r="K21" s="2" t="s">
        <v>131</v>
      </c>
    </row>
    <row r="22" spans="1:11" x14ac:dyDescent="0.35">
      <c r="A22" s="2">
        <v>6920418</v>
      </c>
      <c r="B22" s="25" t="s">
        <v>42</v>
      </c>
      <c r="C22" s="25" t="s">
        <v>167</v>
      </c>
      <c r="D22" s="2" t="s">
        <v>77</v>
      </c>
      <c r="E22" s="2" t="s">
        <v>126</v>
      </c>
      <c r="F22" s="2">
        <v>18</v>
      </c>
      <c r="G22" s="2">
        <v>1</v>
      </c>
      <c r="H22" s="2" t="s">
        <v>130</v>
      </c>
      <c r="I22" s="2" t="b">
        <v>0</v>
      </c>
      <c r="J22" s="2" t="s">
        <v>81</v>
      </c>
      <c r="K22" s="2" t="s">
        <v>131</v>
      </c>
    </row>
    <row r="23" spans="1:11" x14ac:dyDescent="0.35">
      <c r="A23" s="2">
        <v>6920805</v>
      </c>
      <c r="B23" s="25" t="s">
        <v>43</v>
      </c>
      <c r="C23" s="25" t="s">
        <v>168</v>
      </c>
      <c r="D23" s="2" t="s">
        <v>77</v>
      </c>
      <c r="E23" s="2" t="s">
        <v>126</v>
      </c>
      <c r="F23" s="2">
        <v>36</v>
      </c>
      <c r="G23" s="2">
        <v>5</v>
      </c>
      <c r="H23" s="2" t="s">
        <v>159</v>
      </c>
      <c r="I23" s="2" t="b">
        <v>0</v>
      </c>
      <c r="J23" s="2" t="s">
        <v>81</v>
      </c>
      <c r="K23" s="2" t="s">
        <v>131</v>
      </c>
    </row>
    <row r="24" spans="1:11" x14ac:dyDescent="0.35">
      <c r="A24" s="2">
        <v>6920173</v>
      </c>
      <c r="B24" s="25" t="s">
        <v>114</v>
      </c>
      <c r="C24" s="25" t="s">
        <v>169</v>
      </c>
      <c r="D24" s="2" t="s">
        <v>77</v>
      </c>
      <c r="E24" s="2" t="s">
        <v>126</v>
      </c>
      <c r="F24" s="2">
        <v>40</v>
      </c>
      <c r="G24" s="2">
        <v>3</v>
      </c>
      <c r="H24" s="2" t="s">
        <v>130</v>
      </c>
      <c r="I24" s="2" t="b">
        <v>0</v>
      </c>
      <c r="J24" s="2" t="s">
        <v>81</v>
      </c>
      <c r="K24" s="2" t="s">
        <v>131</v>
      </c>
    </row>
    <row r="25" spans="1:11" x14ac:dyDescent="0.35">
      <c r="A25" s="2">
        <v>6920740</v>
      </c>
      <c r="B25" s="25" t="s">
        <v>44</v>
      </c>
      <c r="C25" s="25" t="s">
        <v>170</v>
      </c>
      <c r="D25" s="2" t="s">
        <v>80</v>
      </c>
      <c r="E25" s="2" t="s">
        <v>126</v>
      </c>
      <c r="F25" s="2">
        <v>60</v>
      </c>
      <c r="G25" s="2">
        <v>5</v>
      </c>
      <c r="H25" s="2" t="s">
        <v>171</v>
      </c>
      <c r="I25" s="2" t="b">
        <v>0</v>
      </c>
      <c r="J25" s="2" t="s">
        <v>78</v>
      </c>
      <c r="K25" s="2" t="s">
        <v>131</v>
      </c>
    </row>
    <row r="26" spans="1:11" x14ac:dyDescent="0.35">
      <c r="A26" s="2">
        <v>6920614</v>
      </c>
      <c r="B26" s="25" t="s">
        <v>45</v>
      </c>
      <c r="C26" s="25" t="s">
        <v>172</v>
      </c>
      <c r="D26" s="2" t="s">
        <v>80</v>
      </c>
      <c r="E26" s="2" t="s">
        <v>133</v>
      </c>
      <c r="F26" s="2">
        <v>29</v>
      </c>
      <c r="G26" s="2">
        <v>4</v>
      </c>
      <c r="H26" s="2" t="s">
        <v>173</v>
      </c>
      <c r="I26" s="2" t="b">
        <v>0</v>
      </c>
      <c r="J26" s="2" t="s">
        <v>78</v>
      </c>
      <c r="K26" s="2" t="s">
        <v>128</v>
      </c>
    </row>
    <row r="27" spans="1:11" x14ac:dyDescent="0.35">
      <c r="A27" s="2">
        <v>6920741</v>
      </c>
      <c r="B27" s="25" t="s">
        <v>46</v>
      </c>
      <c r="C27" s="25" t="s">
        <v>174</v>
      </c>
      <c r="D27" s="2" t="s">
        <v>77</v>
      </c>
      <c r="E27" s="2" t="s">
        <v>126</v>
      </c>
      <c r="F27" s="2">
        <v>31</v>
      </c>
      <c r="G27" s="2">
        <v>4</v>
      </c>
      <c r="H27" s="2" t="s">
        <v>175</v>
      </c>
      <c r="I27" s="2" t="b">
        <v>0</v>
      </c>
      <c r="J27" s="2" t="s">
        <v>81</v>
      </c>
      <c r="K27" s="2" t="s">
        <v>131</v>
      </c>
    </row>
    <row r="28" spans="1:11" x14ac:dyDescent="0.35">
      <c r="A28" s="2">
        <v>6920620</v>
      </c>
      <c r="B28" s="25" t="s">
        <v>47</v>
      </c>
      <c r="C28" s="25" t="s">
        <v>176</v>
      </c>
      <c r="D28" s="2" t="s">
        <v>77</v>
      </c>
      <c r="E28" s="2" t="s">
        <v>126</v>
      </c>
      <c r="F28" s="2">
        <v>35</v>
      </c>
      <c r="G28" s="2">
        <v>4</v>
      </c>
      <c r="H28" s="2" t="s">
        <v>173</v>
      </c>
      <c r="I28" s="2" t="b">
        <v>0</v>
      </c>
      <c r="J28" s="2" t="s">
        <v>81</v>
      </c>
      <c r="K28" s="2" t="s">
        <v>131</v>
      </c>
    </row>
    <row r="29" spans="1:11" x14ac:dyDescent="0.35">
      <c r="A29" s="2">
        <v>6920570</v>
      </c>
      <c r="B29" s="25" t="s">
        <v>48</v>
      </c>
      <c r="C29" s="25" t="s">
        <v>177</v>
      </c>
      <c r="D29" s="2" t="s">
        <v>77</v>
      </c>
      <c r="E29" s="2" t="s">
        <v>126</v>
      </c>
      <c r="F29" s="2">
        <v>44</v>
      </c>
      <c r="G29" s="2">
        <v>3</v>
      </c>
      <c r="H29" s="2" t="s">
        <v>130</v>
      </c>
      <c r="I29" s="2" t="b">
        <v>0</v>
      </c>
      <c r="J29" s="2" t="s">
        <v>81</v>
      </c>
      <c r="K29" s="2" t="s">
        <v>131</v>
      </c>
    </row>
    <row r="30" spans="1:11" x14ac:dyDescent="0.35">
      <c r="A30" s="2">
        <v>6920125</v>
      </c>
      <c r="B30" s="25" t="s">
        <v>112</v>
      </c>
      <c r="C30" s="25" t="s">
        <v>178</v>
      </c>
      <c r="D30" s="2" t="s">
        <v>80</v>
      </c>
      <c r="E30" s="2" t="s">
        <v>133</v>
      </c>
      <c r="F30" s="2">
        <v>10</v>
      </c>
      <c r="G30" s="2">
        <v>4</v>
      </c>
      <c r="H30" s="2" t="s">
        <v>175</v>
      </c>
      <c r="I30" s="2" t="b">
        <v>0</v>
      </c>
      <c r="J30" s="2" t="s">
        <v>78</v>
      </c>
      <c r="K30" s="2" t="s">
        <v>128</v>
      </c>
    </row>
    <row r="31" spans="1:11" x14ac:dyDescent="0.35">
      <c r="A31" s="2">
        <v>6920163</v>
      </c>
      <c r="B31" s="25" t="s">
        <v>49</v>
      </c>
      <c r="C31" s="25" t="s">
        <v>179</v>
      </c>
      <c r="D31" s="2" t="s">
        <v>80</v>
      </c>
      <c r="E31" s="2" t="s">
        <v>133</v>
      </c>
      <c r="F31" s="2">
        <v>78</v>
      </c>
      <c r="G31" s="2">
        <v>4</v>
      </c>
      <c r="H31" s="2" t="s">
        <v>175</v>
      </c>
      <c r="I31" s="2" t="b">
        <v>0</v>
      </c>
      <c r="J31" s="2" t="s">
        <v>78</v>
      </c>
      <c r="K31" s="2" t="s">
        <v>131</v>
      </c>
    </row>
    <row r="32" spans="1:11" x14ac:dyDescent="0.35">
      <c r="A32" s="2">
        <v>6920051</v>
      </c>
      <c r="B32" s="25" t="s">
        <v>115</v>
      </c>
      <c r="C32" s="25" t="s">
        <v>180</v>
      </c>
      <c r="D32" s="2" t="s">
        <v>77</v>
      </c>
      <c r="E32" s="2" t="s">
        <v>126</v>
      </c>
      <c r="F32" s="2">
        <v>95</v>
      </c>
      <c r="G32" s="2">
        <v>4</v>
      </c>
      <c r="H32" s="2" t="s">
        <v>175</v>
      </c>
      <c r="I32" s="2" t="b">
        <v>0</v>
      </c>
      <c r="J32" s="2" t="s">
        <v>81</v>
      </c>
      <c r="K32" s="2" t="s">
        <v>131</v>
      </c>
    </row>
    <row r="33" spans="1:11" x14ac:dyDescent="0.35">
      <c r="A33" s="2">
        <v>6920172</v>
      </c>
      <c r="B33" s="25" t="s">
        <v>50</v>
      </c>
      <c r="C33" s="25" t="s">
        <v>181</v>
      </c>
      <c r="D33" s="2" t="s">
        <v>79</v>
      </c>
      <c r="E33" s="2" t="s">
        <v>133</v>
      </c>
      <c r="F33" s="2">
        <v>49</v>
      </c>
      <c r="G33" s="2">
        <v>2</v>
      </c>
      <c r="H33" s="2" t="s">
        <v>182</v>
      </c>
      <c r="I33" s="2" t="b">
        <v>1</v>
      </c>
      <c r="J33" s="2" t="s">
        <v>78</v>
      </c>
      <c r="K33" s="2" t="s">
        <v>128</v>
      </c>
    </row>
    <row r="34" spans="1:11" x14ac:dyDescent="0.35">
      <c r="A34" s="2">
        <v>6920190</v>
      </c>
      <c r="B34" s="25" t="s">
        <v>51</v>
      </c>
      <c r="C34" s="25" t="s">
        <v>183</v>
      </c>
      <c r="D34" s="2" t="s">
        <v>80</v>
      </c>
      <c r="E34" s="2" t="s">
        <v>133</v>
      </c>
      <c r="F34" s="2">
        <v>25</v>
      </c>
      <c r="G34" s="2">
        <v>2</v>
      </c>
      <c r="H34" s="2" t="s">
        <v>184</v>
      </c>
      <c r="I34" s="2" t="b">
        <v>0</v>
      </c>
      <c r="J34" s="2" t="s">
        <v>78</v>
      </c>
      <c r="K34" s="2" t="s">
        <v>131</v>
      </c>
    </row>
    <row r="35" spans="1:11" x14ac:dyDescent="0.35">
      <c r="A35" s="2">
        <v>6920290</v>
      </c>
      <c r="B35" s="25" t="s">
        <v>52</v>
      </c>
      <c r="C35" s="25" t="s">
        <v>185</v>
      </c>
      <c r="D35" s="2" t="s">
        <v>77</v>
      </c>
      <c r="E35" s="2" t="s">
        <v>126</v>
      </c>
      <c r="F35" s="2">
        <v>52</v>
      </c>
      <c r="G35" s="2">
        <v>2</v>
      </c>
      <c r="H35" s="2" t="s">
        <v>136</v>
      </c>
      <c r="I35" s="2" t="b">
        <v>0</v>
      </c>
      <c r="J35" s="2" t="s">
        <v>81</v>
      </c>
      <c r="K35" s="2" t="s">
        <v>131</v>
      </c>
    </row>
    <row r="36" spans="1:11" x14ac:dyDescent="0.35">
      <c r="A36" s="2">
        <v>6920296</v>
      </c>
      <c r="B36" s="25" t="s">
        <v>53</v>
      </c>
      <c r="C36" s="25" t="s">
        <v>186</v>
      </c>
      <c r="D36" s="2" t="s">
        <v>77</v>
      </c>
      <c r="E36" s="2" t="s">
        <v>126</v>
      </c>
      <c r="F36" s="2">
        <v>54</v>
      </c>
      <c r="G36" s="2">
        <v>5</v>
      </c>
      <c r="H36" s="2" t="s">
        <v>161</v>
      </c>
      <c r="I36" s="2" t="b">
        <v>0</v>
      </c>
      <c r="J36" s="2" t="s">
        <v>81</v>
      </c>
      <c r="K36" s="2" t="s">
        <v>131</v>
      </c>
    </row>
    <row r="37" spans="1:11" x14ac:dyDescent="0.35">
      <c r="A37" s="2">
        <v>6920315</v>
      </c>
      <c r="B37" s="25" t="s">
        <v>54</v>
      </c>
      <c r="C37" s="25" t="s">
        <v>187</v>
      </c>
      <c r="D37" s="2" t="s">
        <v>80</v>
      </c>
      <c r="E37" s="2" t="s">
        <v>126</v>
      </c>
      <c r="F37" s="2">
        <v>42</v>
      </c>
      <c r="G37" s="2">
        <v>1</v>
      </c>
      <c r="H37" s="2" t="s">
        <v>188</v>
      </c>
      <c r="I37" s="2" t="b">
        <v>0</v>
      </c>
      <c r="J37" s="2" t="s">
        <v>78</v>
      </c>
      <c r="K37" s="2" t="s">
        <v>131</v>
      </c>
    </row>
    <row r="38" spans="1:11" x14ac:dyDescent="0.35">
      <c r="A38" s="2">
        <v>6920520</v>
      </c>
      <c r="B38" s="25" t="s">
        <v>55</v>
      </c>
      <c r="C38" s="25" t="s">
        <v>189</v>
      </c>
      <c r="D38" s="2" t="s">
        <v>77</v>
      </c>
      <c r="E38" s="2" t="s">
        <v>126</v>
      </c>
      <c r="F38" s="2">
        <v>53</v>
      </c>
      <c r="G38" s="2">
        <v>3</v>
      </c>
      <c r="H38" s="2" t="s">
        <v>130</v>
      </c>
      <c r="I38" s="2" t="b">
        <v>0</v>
      </c>
      <c r="J38" s="2" t="s">
        <v>81</v>
      </c>
      <c r="K38" s="2" t="s">
        <v>131</v>
      </c>
    </row>
    <row r="39" spans="1:11" x14ac:dyDescent="0.35">
      <c r="A39" s="2">
        <v>6920725</v>
      </c>
      <c r="B39" s="25" t="s">
        <v>56</v>
      </c>
      <c r="C39" s="25" t="s">
        <v>190</v>
      </c>
      <c r="D39" s="2" t="s">
        <v>80</v>
      </c>
      <c r="E39" s="2" t="s">
        <v>133</v>
      </c>
      <c r="F39" s="2">
        <v>55</v>
      </c>
      <c r="G39" s="2">
        <v>1</v>
      </c>
      <c r="H39" s="2" t="s">
        <v>146</v>
      </c>
      <c r="I39" s="2" t="b">
        <v>0</v>
      </c>
      <c r="J39" s="2" t="s">
        <v>78</v>
      </c>
      <c r="K39" s="2" t="s">
        <v>128</v>
      </c>
    </row>
    <row r="40" spans="1:11" x14ac:dyDescent="0.35">
      <c r="A40" s="2">
        <v>6920540</v>
      </c>
      <c r="B40" s="25" t="s">
        <v>57</v>
      </c>
      <c r="C40" s="25" t="s">
        <v>191</v>
      </c>
      <c r="D40" s="2" t="s">
        <v>77</v>
      </c>
      <c r="E40" s="2" t="s">
        <v>126</v>
      </c>
      <c r="F40" s="2">
        <v>67</v>
      </c>
      <c r="G40" s="2">
        <v>1</v>
      </c>
      <c r="H40" s="2" t="s">
        <v>159</v>
      </c>
      <c r="I40" s="2" t="b">
        <v>0</v>
      </c>
      <c r="J40" s="2" t="s">
        <v>81</v>
      </c>
      <c r="K40" s="2" t="s">
        <v>131</v>
      </c>
    </row>
    <row r="41" spans="1:11" x14ac:dyDescent="0.35">
      <c r="A41" s="2">
        <v>6920350</v>
      </c>
      <c r="B41" s="25" t="s">
        <v>58</v>
      </c>
      <c r="C41" s="25" t="s">
        <v>192</v>
      </c>
      <c r="D41" s="2" t="s">
        <v>77</v>
      </c>
      <c r="E41" s="2" t="s">
        <v>126</v>
      </c>
      <c r="F41" s="2">
        <v>74</v>
      </c>
      <c r="G41" s="2">
        <v>5</v>
      </c>
      <c r="H41" s="2" t="s">
        <v>161</v>
      </c>
      <c r="I41" s="2" t="b">
        <v>0</v>
      </c>
      <c r="J41" s="2" t="s">
        <v>81</v>
      </c>
      <c r="K41" s="2" t="s">
        <v>131</v>
      </c>
    </row>
    <row r="42" spans="1:11" x14ac:dyDescent="0.35">
      <c r="A42" s="2">
        <v>6920060</v>
      </c>
      <c r="B42" s="25" t="s">
        <v>108</v>
      </c>
      <c r="C42" s="25" t="s">
        <v>193</v>
      </c>
      <c r="D42" s="2" t="s">
        <v>79</v>
      </c>
      <c r="E42" s="2" t="s">
        <v>133</v>
      </c>
      <c r="F42" s="2">
        <v>65</v>
      </c>
      <c r="G42" s="2">
        <v>2</v>
      </c>
      <c r="H42" s="2" t="s">
        <v>194</v>
      </c>
      <c r="I42" s="2" t="b">
        <v>1</v>
      </c>
      <c r="J42" s="2" t="s">
        <v>78</v>
      </c>
      <c r="K42" s="2" t="s">
        <v>128</v>
      </c>
    </row>
    <row r="43" spans="1:11" x14ac:dyDescent="0.35">
      <c r="A43" s="2">
        <v>6920340</v>
      </c>
      <c r="B43" s="25" t="s">
        <v>109</v>
      </c>
      <c r="C43" s="25" t="s">
        <v>195</v>
      </c>
      <c r="D43" s="2" t="s">
        <v>79</v>
      </c>
      <c r="E43" s="2" t="s">
        <v>126</v>
      </c>
      <c r="F43" s="2">
        <v>24</v>
      </c>
      <c r="G43" s="2">
        <v>2</v>
      </c>
      <c r="H43" s="2" t="s">
        <v>196</v>
      </c>
      <c r="I43" s="2" t="b">
        <v>1</v>
      </c>
      <c r="J43" s="2" t="s">
        <v>78</v>
      </c>
      <c r="K43" s="2" t="s">
        <v>128</v>
      </c>
    </row>
    <row r="44" spans="1:11" x14ac:dyDescent="0.35">
      <c r="A44" s="2">
        <v>6920130</v>
      </c>
      <c r="B44" s="25" t="s">
        <v>59</v>
      </c>
      <c r="C44" s="25" t="s">
        <v>197</v>
      </c>
      <c r="D44" s="2" t="s">
        <v>80</v>
      </c>
      <c r="E44" s="2" t="b">
        <v>1</v>
      </c>
      <c r="F44" s="2">
        <v>58</v>
      </c>
      <c r="G44" s="2">
        <v>5</v>
      </c>
      <c r="H44" s="2" t="s">
        <v>171</v>
      </c>
      <c r="I44" s="2" t="b">
        <v>0</v>
      </c>
      <c r="J44" s="2" t="s">
        <v>81</v>
      </c>
      <c r="K44" s="2" t="s">
        <v>131</v>
      </c>
    </row>
    <row r="45" spans="1:11" x14ac:dyDescent="0.35">
      <c r="A45" s="2">
        <v>6920708</v>
      </c>
      <c r="B45" s="25" t="s">
        <v>111</v>
      </c>
      <c r="C45" s="25" t="s">
        <v>198</v>
      </c>
      <c r="D45" s="2" t="s">
        <v>77</v>
      </c>
      <c r="E45" s="2" t="s">
        <v>126</v>
      </c>
      <c r="F45" s="2">
        <v>72</v>
      </c>
      <c r="G45" s="2">
        <v>5</v>
      </c>
      <c r="H45" s="2" t="s">
        <v>199</v>
      </c>
      <c r="I45" s="2" t="b">
        <v>0</v>
      </c>
      <c r="J45" s="2" t="s">
        <v>78</v>
      </c>
      <c r="K45" s="2" t="s">
        <v>128</v>
      </c>
    </row>
    <row r="46" spans="1:11" x14ac:dyDescent="0.35">
      <c r="A46" s="2">
        <v>6920010</v>
      </c>
      <c r="B46" s="25" t="s">
        <v>60</v>
      </c>
      <c r="C46" s="25" t="s">
        <v>200</v>
      </c>
      <c r="D46" s="2" t="s">
        <v>77</v>
      </c>
      <c r="E46" s="2" t="s">
        <v>126</v>
      </c>
      <c r="F46" s="2">
        <v>1</v>
      </c>
      <c r="G46" s="2">
        <v>4</v>
      </c>
      <c r="H46" s="2" t="s">
        <v>201</v>
      </c>
      <c r="I46" s="2" t="b">
        <v>0</v>
      </c>
      <c r="J46" s="2" t="s">
        <v>81</v>
      </c>
      <c r="K46" s="2" t="s">
        <v>131</v>
      </c>
    </row>
    <row r="47" spans="1:11" x14ac:dyDescent="0.35">
      <c r="A47" s="2">
        <v>6920241</v>
      </c>
      <c r="B47" s="25" t="s">
        <v>61</v>
      </c>
      <c r="C47" s="25" t="s">
        <v>202</v>
      </c>
      <c r="D47" s="2" t="s">
        <v>80</v>
      </c>
      <c r="E47" s="2" t="s">
        <v>133</v>
      </c>
      <c r="F47" s="2">
        <v>28</v>
      </c>
      <c r="G47" s="2">
        <v>4</v>
      </c>
      <c r="H47" s="2" t="s">
        <v>201</v>
      </c>
      <c r="I47" s="2" t="b">
        <v>0</v>
      </c>
      <c r="J47" s="2" t="s">
        <v>78</v>
      </c>
      <c r="K47" s="2" t="s">
        <v>128</v>
      </c>
    </row>
    <row r="48" spans="1:11" x14ac:dyDescent="0.35">
      <c r="A48" s="2">
        <v>6920243</v>
      </c>
      <c r="B48" s="25" t="s">
        <v>62</v>
      </c>
      <c r="C48" s="25" t="s">
        <v>203</v>
      </c>
      <c r="D48" s="2" t="s">
        <v>80</v>
      </c>
      <c r="E48" s="2" t="s">
        <v>133</v>
      </c>
      <c r="F48" s="2">
        <v>43</v>
      </c>
      <c r="G48" s="2">
        <v>5</v>
      </c>
      <c r="H48" s="2" t="s">
        <v>204</v>
      </c>
      <c r="I48" s="2" t="b">
        <v>0</v>
      </c>
      <c r="J48" s="2" t="s">
        <v>78</v>
      </c>
      <c r="K48" s="2" t="s">
        <v>131</v>
      </c>
    </row>
    <row r="49" spans="1:11" x14ac:dyDescent="0.35">
      <c r="A49" s="2">
        <v>6920325</v>
      </c>
      <c r="B49" s="25" t="s">
        <v>63</v>
      </c>
      <c r="C49" s="25" t="s">
        <v>205</v>
      </c>
      <c r="D49" s="2" t="s">
        <v>80</v>
      </c>
      <c r="E49" s="2" t="s">
        <v>133</v>
      </c>
      <c r="F49" s="2">
        <v>45</v>
      </c>
      <c r="G49" s="2">
        <v>5</v>
      </c>
      <c r="H49" s="2" t="s">
        <v>204</v>
      </c>
      <c r="I49" s="2" t="b">
        <v>0</v>
      </c>
      <c r="J49" s="2" t="s">
        <v>78</v>
      </c>
      <c r="K49" s="2" t="s">
        <v>128</v>
      </c>
    </row>
    <row r="50" spans="1:11" x14ac:dyDescent="0.35">
      <c r="A50" s="2">
        <v>6920743</v>
      </c>
      <c r="B50" s="25" t="s">
        <v>64</v>
      </c>
      <c r="C50" s="25" t="s">
        <v>206</v>
      </c>
      <c r="D50" s="2" t="s">
        <v>80</v>
      </c>
      <c r="E50" s="2" t="s">
        <v>126</v>
      </c>
      <c r="F50" s="2">
        <v>59</v>
      </c>
      <c r="G50" s="2">
        <v>5</v>
      </c>
      <c r="H50" s="2" t="s">
        <v>171</v>
      </c>
      <c r="I50" s="2" t="b">
        <v>0</v>
      </c>
      <c r="J50" s="2" t="s">
        <v>78</v>
      </c>
      <c r="K50" s="2" t="s">
        <v>131</v>
      </c>
    </row>
    <row r="51" spans="1:11" x14ac:dyDescent="0.35">
      <c r="A51" s="2">
        <v>6920560</v>
      </c>
      <c r="B51" s="25" t="s">
        <v>110</v>
      </c>
      <c r="C51" s="25" t="s">
        <v>207</v>
      </c>
      <c r="D51" s="2" t="s">
        <v>77</v>
      </c>
      <c r="E51" s="2" t="s">
        <v>126</v>
      </c>
      <c r="F51" s="2">
        <v>97</v>
      </c>
      <c r="G51" s="2">
        <v>3</v>
      </c>
      <c r="H51" s="2" t="s">
        <v>130</v>
      </c>
      <c r="I51" s="2" t="b">
        <v>0</v>
      </c>
      <c r="J51" s="2" t="s">
        <v>81</v>
      </c>
      <c r="K51" s="2" t="s">
        <v>131</v>
      </c>
    </row>
    <row r="52" spans="1:11" x14ac:dyDescent="0.35">
      <c r="A52" s="2">
        <v>6920207</v>
      </c>
      <c r="B52" s="25" t="s">
        <v>65</v>
      </c>
      <c r="C52" s="25" t="s">
        <v>208</v>
      </c>
      <c r="D52" s="2" t="s">
        <v>77</v>
      </c>
      <c r="E52" s="2" t="s">
        <v>126</v>
      </c>
      <c r="F52" s="2">
        <v>37</v>
      </c>
      <c r="G52" s="2">
        <v>2</v>
      </c>
      <c r="H52" s="2" t="s">
        <v>209</v>
      </c>
      <c r="I52" s="2" t="b">
        <v>0</v>
      </c>
      <c r="J52" s="2" t="s">
        <v>81</v>
      </c>
      <c r="K52" s="2" t="s">
        <v>131</v>
      </c>
    </row>
    <row r="53" spans="1:11" x14ac:dyDescent="0.35">
      <c r="A53" s="2">
        <v>6920065</v>
      </c>
      <c r="B53" s="25" t="s">
        <v>66</v>
      </c>
      <c r="C53" s="25" t="s">
        <v>210</v>
      </c>
      <c r="D53" s="2" t="s">
        <v>80</v>
      </c>
      <c r="E53" s="2" t="s">
        <v>133</v>
      </c>
      <c r="F53" s="2">
        <v>61</v>
      </c>
      <c r="G53" s="2">
        <v>4</v>
      </c>
      <c r="H53" s="2" t="s">
        <v>141</v>
      </c>
      <c r="I53" s="2" t="b">
        <v>0</v>
      </c>
      <c r="J53" s="2" t="s">
        <v>78</v>
      </c>
      <c r="K53" s="2" t="s">
        <v>128</v>
      </c>
    </row>
    <row r="54" spans="1:11" x14ac:dyDescent="0.35">
      <c r="A54" s="2">
        <v>6920380</v>
      </c>
      <c r="B54" s="25" t="s">
        <v>67</v>
      </c>
      <c r="C54" s="25" t="s">
        <v>211</v>
      </c>
      <c r="D54" s="2" t="s">
        <v>79</v>
      </c>
      <c r="E54" s="2" t="s">
        <v>133</v>
      </c>
      <c r="F54" s="2">
        <v>63</v>
      </c>
      <c r="G54" s="2">
        <v>2</v>
      </c>
      <c r="H54" s="2" t="s">
        <v>153</v>
      </c>
      <c r="I54" s="2" t="b">
        <v>0</v>
      </c>
      <c r="J54" s="2" t="s">
        <v>78</v>
      </c>
      <c r="K54" s="2" t="s">
        <v>131</v>
      </c>
    </row>
    <row r="55" spans="1:11" x14ac:dyDescent="0.35">
      <c r="A55" s="2">
        <v>6920070</v>
      </c>
      <c r="B55" s="25" t="s">
        <v>68</v>
      </c>
      <c r="C55" s="25" t="s">
        <v>212</v>
      </c>
      <c r="D55" s="2" t="s">
        <v>77</v>
      </c>
      <c r="E55" s="2" t="s">
        <v>126</v>
      </c>
      <c r="F55" s="2">
        <v>64</v>
      </c>
      <c r="G55" s="2">
        <v>2</v>
      </c>
      <c r="H55" s="2" t="s">
        <v>213</v>
      </c>
      <c r="I55" s="2" t="b">
        <v>0</v>
      </c>
      <c r="J55" s="2" t="s">
        <v>81</v>
      </c>
      <c r="K55" s="2" t="s">
        <v>131</v>
      </c>
    </row>
    <row r="56" spans="1:11" x14ac:dyDescent="0.35">
      <c r="A56" s="2">
        <v>6920242</v>
      </c>
      <c r="B56" s="25" t="s">
        <v>69</v>
      </c>
      <c r="C56" s="25" t="s">
        <v>214</v>
      </c>
      <c r="D56" s="2" t="s">
        <v>80</v>
      </c>
      <c r="E56" s="2" t="s">
        <v>133</v>
      </c>
      <c r="F56" s="2">
        <v>39</v>
      </c>
      <c r="G56" s="2">
        <v>2</v>
      </c>
      <c r="H56" s="2" t="s">
        <v>215</v>
      </c>
      <c r="I56" s="2" t="b">
        <v>0</v>
      </c>
      <c r="J56" s="2" t="s">
        <v>78</v>
      </c>
      <c r="K56" s="2" t="s">
        <v>128</v>
      </c>
    </row>
    <row r="57" spans="1:11" x14ac:dyDescent="0.35">
      <c r="A57" s="2">
        <v>6920610</v>
      </c>
      <c r="B57" s="25" t="s">
        <v>70</v>
      </c>
      <c r="C57" s="25" t="s">
        <v>216</v>
      </c>
      <c r="D57" s="2" t="s">
        <v>80</v>
      </c>
      <c r="E57" s="2" t="s">
        <v>133</v>
      </c>
      <c r="F57" s="2">
        <v>50</v>
      </c>
      <c r="G57" s="2">
        <v>2</v>
      </c>
      <c r="H57" s="2" t="s">
        <v>217</v>
      </c>
      <c r="I57" s="2" t="b">
        <v>0</v>
      </c>
      <c r="J57" s="2" t="s">
        <v>78</v>
      </c>
      <c r="K57" s="2" t="s">
        <v>128</v>
      </c>
    </row>
    <row r="58" spans="1:11" x14ac:dyDescent="0.35">
      <c r="A58" s="2">
        <v>6920612</v>
      </c>
      <c r="B58" s="25" t="s">
        <v>71</v>
      </c>
      <c r="C58" s="25" t="s">
        <v>218</v>
      </c>
      <c r="D58" s="2" t="s">
        <v>80</v>
      </c>
      <c r="E58" s="2" t="s">
        <v>126</v>
      </c>
      <c r="F58" s="2">
        <v>7</v>
      </c>
      <c r="G58" s="2">
        <v>2</v>
      </c>
      <c r="H58" s="2" t="s">
        <v>213</v>
      </c>
      <c r="I58" s="2" t="b">
        <v>0</v>
      </c>
      <c r="J58" s="2" t="s">
        <v>78</v>
      </c>
      <c r="K58" s="2" t="s">
        <v>131</v>
      </c>
    </row>
    <row r="59" spans="1:11" x14ac:dyDescent="0.35">
      <c r="A59" s="2">
        <v>6920140</v>
      </c>
      <c r="B59" s="25" t="s">
        <v>73</v>
      </c>
      <c r="C59" s="25" t="s">
        <v>73</v>
      </c>
      <c r="D59" s="2" t="s">
        <v>79</v>
      </c>
      <c r="E59" s="2" t="s">
        <v>133</v>
      </c>
      <c r="F59" s="2">
        <v>73</v>
      </c>
      <c r="G59" s="2">
        <v>2</v>
      </c>
      <c r="H59" s="2" t="s">
        <v>219</v>
      </c>
      <c r="I59" s="2" t="b">
        <v>1</v>
      </c>
      <c r="J59" s="2" t="s">
        <v>78</v>
      </c>
      <c r="K59" s="2" t="s">
        <v>128</v>
      </c>
    </row>
    <row r="60" spans="1:11" x14ac:dyDescent="0.35">
      <c r="A60" s="2">
        <v>6920270</v>
      </c>
      <c r="B60" s="25" t="s">
        <v>74</v>
      </c>
      <c r="C60" s="25" t="s">
        <v>220</v>
      </c>
      <c r="D60" s="2" t="s">
        <v>80</v>
      </c>
      <c r="E60" s="2" t="s">
        <v>126</v>
      </c>
      <c r="F60" s="2">
        <v>32</v>
      </c>
      <c r="G60" s="2">
        <v>1</v>
      </c>
      <c r="H60" s="2" t="s">
        <v>188</v>
      </c>
      <c r="I60" s="2" t="b">
        <v>0</v>
      </c>
      <c r="J60" s="2" t="s">
        <v>78</v>
      </c>
      <c r="K60" s="2"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3B8AC-A39B-485D-B4F1-DA2504DCA652}">
  <dimension ref="A1:A21"/>
  <sheetViews>
    <sheetView showGridLines="0" workbookViewId="0">
      <selection activeCell="A16" sqref="A16:A17"/>
    </sheetView>
  </sheetViews>
  <sheetFormatPr defaultRowHeight="14.5" x14ac:dyDescent="0.35"/>
  <cols>
    <col min="1" max="1" width="114.81640625" customWidth="1"/>
  </cols>
  <sheetData>
    <row r="1" spans="1:1" ht="35.15" customHeight="1" thickBot="1" x14ac:dyDescent="0.4">
      <c r="A1" s="3" t="s">
        <v>221</v>
      </c>
    </row>
    <row r="2" spans="1:1" s="5" customFormat="1" ht="25" customHeight="1" thickBot="1" x14ac:dyDescent="0.4">
      <c r="A2" s="4" t="s">
        <v>231</v>
      </c>
    </row>
    <row r="3" spans="1:1" s="5" customFormat="1" ht="15" customHeight="1" x14ac:dyDescent="0.35">
      <c r="A3" s="82" t="s">
        <v>232</v>
      </c>
    </row>
    <row r="4" spans="1:1" ht="15" customHeight="1" x14ac:dyDescent="0.35">
      <c r="A4" s="83"/>
    </row>
    <row r="5" spans="1:1" ht="20.149999999999999" customHeight="1" x14ac:dyDescent="0.35">
      <c r="A5" s="85" t="s">
        <v>233</v>
      </c>
    </row>
    <row r="6" spans="1:1" ht="20.149999999999999" customHeight="1" thickBot="1" x14ac:dyDescent="0.4">
      <c r="A6" s="86"/>
    </row>
    <row r="7" spans="1:1" s="5" customFormat="1" ht="15" customHeight="1" x14ac:dyDescent="0.35">
      <c r="A7" s="82" t="s">
        <v>228</v>
      </c>
    </row>
    <row r="8" spans="1:1" ht="15" customHeight="1" x14ac:dyDescent="0.35">
      <c r="A8" s="83"/>
    </row>
    <row r="9" spans="1:1" ht="20.149999999999999" customHeight="1" x14ac:dyDescent="0.35">
      <c r="A9" s="85" t="s">
        <v>229</v>
      </c>
    </row>
    <row r="10" spans="1:1" ht="20.149999999999999" customHeight="1" thickBot="1" x14ac:dyDescent="0.4">
      <c r="A10" s="86"/>
    </row>
    <row r="11" spans="1:1" ht="20.149999999999999" customHeight="1" x14ac:dyDescent="0.35">
      <c r="A11" s="6"/>
    </row>
    <row r="12" spans="1:1" ht="20.149999999999999" customHeight="1" x14ac:dyDescent="0.35">
      <c r="A12" s="6"/>
    </row>
    <row r="13" spans="1:1" x14ac:dyDescent="0.35">
      <c r="A13" s="84"/>
    </row>
    <row r="14" spans="1:1" x14ac:dyDescent="0.35">
      <c r="A14" s="84"/>
    </row>
    <row r="15" spans="1:1" ht="40" customHeight="1" x14ac:dyDescent="0.35">
      <c r="A15" s="7"/>
    </row>
    <row r="16" spans="1:1" x14ac:dyDescent="0.35">
      <c r="A16" s="84"/>
    </row>
    <row r="17" spans="1:1" x14ac:dyDescent="0.35">
      <c r="A17" s="84"/>
    </row>
    <row r="18" spans="1:1" ht="40" customHeight="1" x14ac:dyDescent="0.35">
      <c r="A18" s="7"/>
    </row>
    <row r="19" spans="1:1" ht="20.149999999999999" customHeight="1" x14ac:dyDescent="0.35">
      <c r="A19" s="8"/>
    </row>
    <row r="20" spans="1:1" ht="20.149999999999999" customHeight="1" x14ac:dyDescent="0.35">
      <c r="A20" s="7"/>
    </row>
    <row r="21" spans="1:1" ht="13.5" customHeight="1" x14ac:dyDescent="0.35">
      <c r="A21" s="9"/>
    </row>
  </sheetData>
  <mergeCells count="6">
    <mergeCell ref="A7:A8"/>
    <mergeCell ref="A13:A14"/>
    <mergeCell ref="A16:A17"/>
    <mergeCell ref="A9:A10"/>
    <mergeCell ref="A3:A4"/>
    <mergeCell ref="A5:A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Datasets</Category>
    <IASubtopic xmlns="59da1016-2a1b-4f8a-9768-d7a4932f6f16" xsi:nil="true"/>
    <Meta_x0020_Keywords xmlns="eb1aef87-c49c-4ae6-851e-32e6bcd8ce9a" xsi:nil="true"/>
    <URL xmlns="http://schemas.microsoft.com/sharepoint/v3">
      <Url xsi:nil="true"/>
      <Description xsi:nil="true"/>
    </URL>
    <Year xmlns="eb1aef87-c49c-4ae6-851e-32e6bcd8ce9a">2025</Year>
    <Meta_x0020_Description xmlns="eb1aef87-c49c-4ae6-851e-32e6bcd8ce9a" xsi:nil="true"/>
    <DOrder xmlns="eb1aef87-c49c-4ae6-851e-32e6bcd8ce9a" xsi:nil="true"/>
  </documentManagement>
</p:properties>
</file>

<file path=customXml/itemProps1.xml><?xml version="1.0" encoding="utf-8"?>
<ds:datastoreItem xmlns:ds="http://schemas.openxmlformats.org/officeDocument/2006/customXml" ds:itemID="{96614739-13DB-42CB-A975-C205495589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eb1aef87-c49c-4ae6-851e-32e6bcd8ce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280C40-DEA0-41AF-886F-FD7A0A8B5C2E}">
  <ds:schemaRefs>
    <ds:schemaRef ds:uri="http://schemas.microsoft.com/sharepoint/v3/contenttype/forms"/>
  </ds:schemaRefs>
</ds:datastoreItem>
</file>

<file path=customXml/itemProps3.xml><?xml version="1.0" encoding="utf-8"?>
<ds:datastoreItem xmlns:ds="http://schemas.openxmlformats.org/officeDocument/2006/customXml" ds:itemID="{D693250F-194B-4E84-8D03-538024DAD2DB}">
  <ds:schemaRefs>
    <ds:schemaRef ds:uri="http://schemas.microsoft.com/office/2006/metadata/properties"/>
    <ds:schemaRef ds:uri="http://schemas.microsoft.com/office/infopath/2007/PartnerControls"/>
    <ds:schemaRef ds:uri="59da1016-2a1b-4f8a-9768-d7a4932f6f16"/>
    <ds:schemaRef ds:uri="eb1aef87-c49c-4ae6-851e-32e6bcd8ce9a"/>
    <ds:schemaRef ds:uri="http://schemas.microsoft.com/sharepoint/v3"/>
  </ds:schemaRefs>
</ds:datastoreItem>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vt:lpstr>
      <vt:lpstr>FY25 FR-3 Data</vt:lpstr>
      <vt:lpstr>FY24 vs. FY25 YoY Change</vt:lpstr>
      <vt:lpstr>Definitions</vt:lpstr>
      <vt:lpstr>Hospital Information</vt:lpstr>
      <vt:lpstr>Release Notes</vt:lpstr>
    </vt:vector>
  </TitlesOfParts>
  <Company>Oregon Health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Hospital Audited Financial Summary.xlsx</dc:title>
  <dc:creator>Rachel Higgins</dc:creator>
  <cp:keywords>audited;financials;annual;summary;hospitals;AFS</cp:keywords>
  <cp:lastModifiedBy>Rachel Higgins (she/her)</cp:lastModifiedBy>
  <dcterms:created xsi:type="dcterms:W3CDTF">2020-11-06T18:54:09Z</dcterms:created>
  <dcterms:modified xsi:type="dcterms:W3CDTF">2026-07-08T23:54:29Z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0x010100FCDC4B8C14A3B7408F81BF48727D0045</vt:lpwstr>
  </property>
  <property fmtid="{D5CDD505-2E9C-101B-9397-08002B2CF9AE}" pid="3" name="WorkflowChangePath">
    <vt:lpwstr>925215f5-828f-4fe0-a372-d36dd1ddd0c5,4;925215f5-828f-4fe0-a372-d36dd1ddd0c5,6;</vt:lpwstr>
  </property>
  <property fmtid="{D5CDD505-2E9C-101B-9397-08002B2CF9AE}" pid="4" name="MSIP_Label_ebdd6eeb-0dd0-4927-947e-a759f08fcf55_Enabled">
    <vt:lpwstr>true</vt:lpwstr>
  </property>
  <property fmtid="{D5CDD505-2E9C-101B-9397-08002B2CF9AE}" pid="5" name="MSIP_Label_ebdd6eeb-0dd0-4927-947e-a759f08fcf55_SetDate">
    <vt:lpwstr>2024-03-12T19:33:56Z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2785c53d-4965-4a40-a638-f8d3010e6dec</vt:lpwstr>
  </property>
  <property fmtid="{D5CDD505-2E9C-101B-9397-08002B2CF9AE}" pid="10" name="MSIP_Label_ebdd6eeb-0dd0-4927-947e-a759f08fcf55_ContentBits">
    <vt:lpwstr>0</vt:lpwstr>
  </property>
</Properties>
</file>