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Health Analytics\Hospital Reporting Program\Audited Financials\Reports &amp; Summaries\FY2021\"/>
    </mc:Choice>
  </mc:AlternateContent>
  <xr:revisionPtr revIDLastSave="0" documentId="13_ncr:1_{7D63017C-6203-4E46-BDFF-85CFB3ECA49E}" xr6:coauthVersionLast="47" xr6:coauthVersionMax="47" xr10:uidLastSave="{00000000-0000-0000-0000-000000000000}"/>
  <bookViews>
    <workbookView xWindow="-120" yWindow="-120" windowWidth="29040" windowHeight="15840" activeTab="2" xr2:uid="{59E16A8E-7096-4F55-BAFE-A01858EE952D}"/>
  </bookViews>
  <sheets>
    <sheet name="About" sheetId="3" r:id="rId1"/>
    <sheet name="Definitions" sheetId="4" r:id="rId2"/>
    <sheet name="FY21 FR-3 Data" sheetId="1" r:id="rId3"/>
    <sheet name="FY21 vs FY20 YoY Change"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3" i="2" l="1"/>
  <c r="AK4" i="2"/>
  <c r="AK5" i="2"/>
  <c r="AK6" i="2"/>
  <c r="AK7" i="2"/>
  <c r="AK8" i="2"/>
  <c r="AK9" i="2"/>
  <c r="AK10" i="2"/>
  <c r="AK11" i="2"/>
  <c r="AK12" i="2"/>
  <c r="AK13" i="2"/>
  <c r="AK14" i="2"/>
  <c r="AK15" i="2"/>
  <c r="AK16" i="2"/>
  <c r="AK17" i="2"/>
  <c r="AK18" i="2"/>
  <c r="AK19" i="2"/>
  <c r="AK20" i="2"/>
  <c r="AK21" i="2"/>
  <c r="AK22" i="2"/>
  <c r="AK23" i="2"/>
  <c r="AK24" i="2"/>
  <c r="AK25" i="2"/>
  <c r="AK26" i="2"/>
  <c r="AK27" i="2"/>
  <c r="AK28" i="2"/>
  <c r="AK29" i="2"/>
  <c r="AK30" i="2"/>
  <c r="AK31" i="2"/>
  <c r="AK32" i="2"/>
  <c r="AK33" i="2"/>
  <c r="AK34" i="2"/>
  <c r="AK35" i="2"/>
  <c r="AK36" i="2"/>
  <c r="AK37" i="2"/>
  <c r="AK38" i="2"/>
  <c r="AK39" i="2"/>
  <c r="AK40" i="2"/>
  <c r="AK41" i="2"/>
  <c r="AK42" i="2"/>
  <c r="AK43" i="2"/>
  <c r="AK44" i="2"/>
  <c r="AK45" i="2"/>
  <c r="AK46" i="2"/>
  <c r="AK47" i="2"/>
  <c r="AK48" i="2"/>
  <c r="AK49" i="2"/>
  <c r="AK50" i="2"/>
  <c r="AK52" i="2"/>
  <c r="AK53" i="2"/>
  <c r="AK54" i="2"/>
  <c r="AK55" i="2"/>
  <c r="AK56" i="2"/>
  <c r="AK57" i="2"/>
  <c r="AK58" i="2"/>
  <c r="AK59" i="2"/>
  <c r="AK60" i="2"/>
  <c r="AK61" i="2"/>
  <c r="AK62" i="2"/>
  <c r="AK51" i="2"/>
  <c r="Y51" i="2"/>
  <c r="Y52" i="2"/>
  <c r="Y53" i="2"/>
  <c r="Y54" i="2"/>
  <c r="Y55" i="2"/>
  <c r="Y56" i="2"/>
  <c r="Y57" i="2"/>
  <c r="Y58" i="2"/>
  <c r="Y59" i="2"/>
  <c r="Y60" i="2"/>
  <c r="Y61" i="2"/>
  <c r="Y62" i="2"/>
  <c r="Y45" i="2"/>
  <c r="Y9" i="2"/>
  <c r="Y5" i="2"/>
  <c r="Y6" i="2"/>
  <c r="Y7" i="2"/>
  <c r="Y8" i="2"/>
  <c r="Y3" i="2"/>
  <c r="U2" i="1"/>
  <c r="V2" i="1"/>
  <c r="S8" i="2"/>
  <c r="J19" i="2"/>
  <c r="J18" i="2"/>
  <c r="J20" i="2"/>
  <c r="D18" i="2"/>
  <c r="D19" i="2"/>
  <c r="G18" i="2"/>
  <c r="G19" i="2"/>
  <c r="Z3"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2" i="1"/>
  <c r="X2" i="1" l="1"/>
  <c r="S15" i="1"/>
  <c r="P2" i="1"/>
  <c r="K53" i="1"/>
  <c r="K34" i="1"/>
  <c r="K27" i="1"/>
  <c r="K14" i="1"/>
  <c r="P61" i="1" l="1"/>
  <c r="L61" i="1"/>
  <c r="P60" i="1"/>
  <c r="L60" i="1"/>
  <c r="P59" i="1"/>
  <c r="L59" i="1"/>
  <c r="P58" i="1"/>
  <c r="L58" i="1"/>
  <c r="P57" i="1"/>
  <c r="L57" i="1"/>
  <c r="P56" i="1"/>
  <c r="L56" i="1"/>
  <c r="P55" i="1"/>
  <c r="L55" i="1"/>
  <c r="P54" i="1"/>
  <c r="L54" i="1"/>
  <c r="P53" i="1"/>
  <c r="L53" i="1"/>
  <c r="P52" i="1"/>
  <c r="L52" i="1"/>
  <c r="P51" i="1"/>
  <c r="L51" i="1"/>
  <c r="P50" i="1"/>
  <c r="L50" i="1"/>
  <c r="P49" i="1"/>
  <c r="L49" i="1"/>
  <c r="P48" i="1"/>
  <c r="L48" i="1"/>
  <c r="P47" i="1"/>
  <c r="L47" i="1"/>
  <c r="P46" i="1"/>
  <c r="L46" i="1"/>
  <c r="P45" i="1"/>
  <c r="L45" i="1"/>
  <c r="P44" i="1"/>
  <c r="L44" i="1"/>
  <c r="P43" i="1"/>
  <c r="L43" i="1"/>
  <c r="P42" i="1"/>
  <c r="L42" i="1"/>
  <c r="P41" i="1"/>
  <c r="L41" i="1"/>
  <c r="P40" i="1"/>
  <c r="L40" i="1"/>
  <c r="P39" i="1"/>
  <c r="L39" i="1"/>
  <c r="P38" i="1"/>
  <c r="L38" i="1"/>
  <c r="P37" i="1"/>
  <c r="L37" i="1"/>
  <c r="P36" i="1"/>
  <c r="L36" i="1"/>
  <c r="P35" i="1"/>
  <c r="L35" i="1"/>
  <c r="P34" i="1"/>
  <c r="L34" i="1"/>
  <c r="P33" i="1"/>
  <c r="L33" i="1"/>
  <c r="P32" i="1"/>
  <c r="L32" i="1"/>
  <c r="P31" i="1"/>
  <c r="L31" i="1"/>
  <c r="P30" i="1"/>
  <c r="L30" i="1"/>
  <c r="P29" i="1"/>
  <c r="L29" i="1"/>
  <c r="P28" i="1"/>
  <c r="L28" i="1"/>
  <c r="P27" i="1"/>
  <c r="L27" i="1"/>
  <c r="P26" i="1"/>
  <c r="L26" i="1"/>
  <c r="P25" i="1"/>
  <c r="L25" i="1"/>
  <c r="P24" i="1"/>
  <c r="L24" i="1"/>
  <c r="P23" i="1"/>
  <c r="L23" i="1"/>
  <c r="P22" i="1"/>
  <c r="L22" i="1"/>
  <c r="P21" i="1"/>
  <c r="L21" i="1"/>
  <c r="P20" i="1"/>
  <c r="L20" i="1"/>
  <c r="P19" i="1"/>
  <c r="L19" i="1"/>
  <c r="P18" i="1"/>
  <c r="L18" i="1"/>
  <c r="P17" i="1"/>
  <c r="L17" i="1"/>
  <c r="P16" i="1"/>
  <c r="L16" i="1"/>
  <c r="P15" i="1"/>
  <c r="L15" i="1"/>
  <c r="P14" i="1"/>
  <c r="L14" i="1"/>
  <c r="P13" i="1"/>
  <c r="L13" i="1"/>
  <c r="P12" i="1"/>
  <c r="L12" i="1"/>
  <c r="P11" i="1"/>
  <c r="L11" i="1"/>
  <c r="P10" i="1"/>
  <c r="L10" i="1"/>
  <c r="P9" i="1"/>
  <c r="L9" i="1"/>
  <c r="P8" i="1"/>
  <c r="L8" i="1"/>
  <c r="P7" i="1"/>
  <c r="L7" i="1"/>
  <c r="P6" i="1"/>
  <c r="L6" i="1"/>
  <c r="P5" i="1"/>
  <c r="L5" i="1"/>
  <c r="P4" i="1"/>
  <c r="L4" i="1"/>
  <c r="P3" i="1"/>
  <c r="L3" i="1"/>
  <c r="L2" i="1"/>
  <c r="U61" i="1"/>
  <c r="V61" i="1" s="1"/>
  <c r="U60" i="1"/>
  <c r="V60" i="1" s="1"/>
  <c r="U59" i="1"/>
  <c r="V59" i="1" s="1"/>
  <c r="U58" i="1"/>
  <c r="V58" i="1" s="1"/>
  <c r="U57" i="1"/>
  <c r="V57" i="1" s="1"/>
  <c r="U56" i="1"/>
  <c r="V56" i="1" s="1"/>
  <c r="U55" i="1"/>
  <c r="V55" i="1" s="1"/>
  <c r="U54" i="1"/>
  <c r="V54" i="1" s="1"/>
  <c r="U53" i="1"/>
  <c r="V53" i="1" s="1"/>
  <c r="U52" i="1"/>
  <c r="V52" i="1" s="1"/>
  <c r="U51" i="1"/>
  <c r="V51" i="1" s="1"/>
  <c r="U50" i="1"/>
  <c r="V50" i="1" s="1"/>
  <c r="U49" i="1"/>
  <c r="V49" i="1" s="1"/>
  <c r="U48" i="1"/>
  <c r="V48" i="1" s="1"/>
  <c r="U47" i="1"/>
  <c r="V47" i="1" s="1"/>
  <c r="U46" i="1"/>
  <c r="V46" i="1" s="1"/>
  <c r="U45" i="1"/>
  <c r="V45" i="1" s="1"/>
  <c r="U44" i="1"/>
  <c r="V44" i="1" s="1"/>
  <c r="U43" i="1"/>
  <c r="V43" i="1" s="1"/>
  <c r="U42" i="1"/>
  <c r="V42" i="1" s="1"/>
  <c r="U41" i="1"/>
  <c r="V41" i="1" s="1"/>
  <c r="U40" i="1"/>
  <c r="V40" i="1" s="1"/>
  <c r="U39" i="1"/>
  <c r="V39" i="1" s="1"/>
  <c r="U38" i="1"/>
  <c r="V38" i="1" s="1"/>
  <c r="U37" i="1"/>
  <c r="V37" i="1" s="1"/>
  <c r="U36" i="1"/>
  <c r="V36" i="1" s="1"/>
  <c r="U35" i="1"/>
  <c r="V35" i="1" s="1"/>
  <c r="U34" i="1"/>
  <c r="V34" i="1" s="1"/>
  <c r="U33" i="1"/>
  <c r="V33" i="1" s="1"/>
  <c r="U32" i="1"/>
  <c r="V32" i="1" s="1"/>
  <c r="U31" i="1"/>
  <c r="V31" i="1" s="1"/>
  <c r="U30" i="1"/>
  <c r="V30" i="1" s="1"/>
  <c r="U29" i="1"/>
  <c r="V29" i="1" s="1"/>
  <c r="U28" i="1"/>
  <c r="V28" i="1" s="1"/>
  <c r="U27" i="1"/>
  <c r="V27" i="1" s="1"/>
  <c r="U26" i="1"/>
  <c r="V26" i="1" s="1"/>
  <c r="U25" i="1"/>
  <c r="V25" i="1" s="1"/>
  <c r="U24" i="1"/>
  <c r="V24" i="1" s="1"/>
  <c r="U23" i="1"/>
  <c r="V23" i="1" s="1"/>
  <c r="U22" i="1"/>
  <c r="V22" i="1" s="1"/>
  <c r="U21" i="1"/>
  <c r="V21" i="1" s="1"/>
  <c r="U20" i="1"/>
  <c r="V20" i="1" s="1"/>
  <c r="U19" i="1"/>
  <c r="V19" i="1" s="1"/>
  <c r="U18" i="1"/>
  <c r="V18" i="1" s="1"/>
  <c r="U17" i="1"/>
  <c r="V17" i="1" s="1"/>
  <c r="U16" i="1"/>
  <c r="V16" i="1" s="1"/>
  <c r="U15" i="1"/>
  <c r="V15" i="1" s="1"/>
  <c r="U14" i="1"/>
  <c r="V14" i="1" s="1"/>
  <c r="U13" i="1"/>
  <c r="V13" i="1" s="1"/>
  <c r="U12" i="1"/>
  <c r="V12" i="1" s="1"/>
  <c r="U11" i="1"/>
  <c r="V11" i="1" s="1"/>
  <c r="U10" i="1"/>
  <c r="V10" i="1" s="1"/>
  <c r="U9" i="1"/>
  <c r="V9" i="1" s="1"/>
  <c r="U8" i="1"/>
  <c r="V8" i="1" s="1"/>
  <c r="U7" i="1"/>
  <c r="V7" i="1" s="1"/>
  <c r="U6" i="1"/>
  <c r="V6" i="1" s="1"/>
  <c r="U5" i="1"/>
  <c r="V5" i="1" s="1"/>
  <c r="U4" i="1"/>
  <c r="V4" i="1" s="1"/>
  <c r="U3" i="1"/>
  <c r="V3" i="1" s="1"/>
  <c r="AF61" i="1"/>
  <c r="AC61" i="1"/>
  <c r="AF60" i="1"/>
  <c r="AC60" i="1"/>
  <c r="AF59" i="1"/>
  <c r="AC59" i="1"/>
  <c r="AF58" i="1"/>
  <c r="AC58" i="1"/>
  <c r="AF57" i="1"/>
  <c r="AC57" i="1"/>
  <c r="AF56" i="1"/>
  <c r="AC56" i="1"/>
  <c r="AF55" i="1"/>
  <c r="AC55" i="1"/>
  <c r="AF54" i="1"/>
  <c r="AC54" i="1"/>
  <c r="AF53" i="1"/>
  <c r="AC53" i="1"/>
  <c r="AF52" i="1"/>
  <c r="AC52" i="1"/>
  <c r="AF51" i="1"/>
  <c r="AC51" i="1"/>
  <c r="AF50" i="1"/>
  <c r="AC50" i="1"/>
  <c r="AF49" i="1"/>
  <c r="AC49" i="1"/>
  <c r="AF48" i="1"/>
  <c r="AC48" i="1"/>
  <c r="AF47" i="1"/>
  <c r="AC47" i="1"/>
  <c r="AF46" i="1"/>
  <c r="AC46" i="1"/>
  <c r="AF45" i="1"/>
  <c r="AC45" i="1"/>
  <c r="AF44" i="1"/>
  <c r="AC44" i="1"/>
  <c r="AF43" i="1"/>
  <c r="AC43" i="1"/>
  <c r="AF42" i="1"/>
  <c r="AC42" i="1"/>
  <c r="AF41" i="1"/>
  <c r="AC41" i="1"/>
  <c r="AF40" i="1"/>
  <c r="AC40" i="1"/>
  <c r="AF39" i="1"/>
  <c r="AC39" i="1"/>
  <c r="AF38" i="1"/>
  <c r="AC38" i="1"/>
  <c r="AF37" i="1"/>
  <c r="AC37" i="1"/>
  <c r="AF36" i="1"/>
  <c r="AC36" i="1"/>
  <c r="AF35" i="1"/>
  <c r="AC35" i="1"/>
  <c r="AF34" i="1"/>
  <c r="AC34" i="1"/>
  <c r="AF33" i="1"/>
  <c r="AC33" i="1"/>
  <c r="AF32" i="1"/>
  <c r="AC32" i="1"/>
  <c r="AF31" i="1"/>
  <c r="AC31" i="1"/>
  <c r="AF30" i="1"/>
  <c r="AC30" i="1"/>
  <c r="AF29" i="1"/>
  <c r="AC29" i="1"/>
  <c r="AF28" i="1"/>
  <c r="AC28" i="1"/>
  <c r="AF27" i="1"/>
  <c r="AC27" i="1"/>
  <c r="AF26" i="1"/>
  <c r="AC26" i="1"/>
  <c r="AF25" i="1"/>
  <c r="AC25" i="1"/>
  <c r="AF24" i="1"/>
  <c r="AC24" i="1"/>
  <c r="AF23" i="1"/>
  <c r="AC23" i="1"/>
  <c r="AF22" i="1"/>
  <c r="AC22" i="1"/>
  <c r="AF21" i="1"/>
  <c r="AC21" i="1"/>
  <c r="AF20" i="1"/>
  <c r="AC20" i="1"/>
  <c r="AF19" i="1"/>
  <c r="AC19" i="1"/>
  <c r="AF18" i="1"/>
  <c r="AC18" i="1"/>
  <c r="AF17" i="1"/>
  <c r="AC17" i="1"/>
  <c r="AF16" i="1"/>
  <c r="AC16" i="1"/>
  <c r="AF15" i="1"/>
  <c r="AC15" i="1"/>
  <c r="AF14" i="1"/>
  <c r="AC14" i="1"/>
  <c r="AF13" i="1"/>
  <c r="AC13" i="1"/>
  <c r="AF12" i="1"/>
  <c r="AC12" i="1"/>
  <c r="AF11" i="1"/>
  <c r="AC11" i="1"/>
  <c r="AF10" i="1"/>
  <c r="AC10" i="1"/>
  <c r="AF9" i="1"/>
  <c r="AC9" i="1"/>
  <c r="AF8" i="1"/>
  <c r="AC8" i="1"/>
  <c r="AF7" i="1"/>
  <c r="AC7" i="1"/>
  <c r="AF6" i="1"/>
  <c r="AC6" i="1"/>
  <c r="AF5" i="1"/>
  <c r="AC5" i="1"/>
  <c r="AF4" i="1"/>
  <c r="AC4" i="1"/>
  <c r="AF3" i="1"/>
  <c r="AC3" i="1"/>
  <c r="AF2" i="1"/>
  <c r="AC2" i="1"/>
  <c r="H62" i="1" l="1"/>
  <c r="I62" i="1"/>
  <c r="J62" i="1"/>
  <c r="K62" i="1"/>
  <c r="L62" i="1"/>
  <c r="M62" i="1"/>
  <c r="N62" i="1"/>
  <c r="O62" i="1"/>
  <c r="P62" i="1"/>
  <c r="Q62" i="1"/>
  <c r="R62" i="1"/>
  <c r="S62" i="1"/>
  <c r="T62" i="1"/>
  <c r="U62" i="1"/>
  <c r="V62" i="1" s="1"/>
  <c r="W62" i="1"/>
  <c r="AA62" i="1"/>
  <c r="AB62" i="1"/>
  <c r="AC62" i="1"/>
  <c r="AD62" i="1"/>
  <c r="AE62" i="1"/>
  <c r="AF62" i="1"/>
  <c r="G62" i="1"/>
  <c r="X61" i="1" l="1"/>
  <c r="X3"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2" i="1" l="1"/>
  <c r="M3" i="2"/>
  <c r="J3" i="2"/>
  <c r="Y62" i="1" l="1"/>
  <c r="Z62" i="1" s="1"/>
  <c r="D3" i="2"/>
  <c r="AD64" i="2" l="1"/>
  <c r="AC64" i="2"/>
  <c r="U64" i="2"/>
  <c r="T64" i="2"/>
  <c r="F64" i="2"/>
  <c r="H64" i="2"/>
  <c r="I64" i="2"/>
  <c r="I63" i="2" s="1"/>
  <c r="K64" i="2"/>
  <c r="L64" i="2"/>
  <c r="N64" i="2"/>
  <c r="O64" i="2"/>
  <c r="O63" i="2" s="1"/>
  <c r="Q64" i="2"/>
  <c r="R64" i="2"/>
  <c r="W64" i="2"/>
  <c r="X64" i="2"/>
  <c r="X63" i="2" s="1"/>
  <c r="Z64" i="2"/>
  <c r="AA64" i="2"/>
  <c r="AA63" i="2" s="1"/>
  <c r="AF64" i="2"/>
  <c r="AG64" i="2"/>
  <c r="AI64" i="2"/>
  <c r="AJ64" i="2"/>
  <c r="AJ63" i="2" s="1"/>
  <c r="AL64" i="2"/>
  <c r="AM64" i="2"/>
  <c r="E64" i="2"/>
  <c r="E63" i="2"/>
  <c r="F63" i="2"/>
  <c r="H63" i="2"/>
  <c r="K63" i="2"/>
  <c r="L63" i="2"/>
  <c r="N63" i="2"/>
  <c r="Q63" i="2"/>
  <c r="R63" i="2"/>
  <c r="W63" i="2"/>
  <c r="Z63" i="2"/>
  <c r="AF63" i="2"/>
  <c r="AG63" i="2"/>
  <c r="AI63" i="2"/>
  <c r="AL63" i="2"/>
  <c r="AM63" i="2"/>
  <c r="C64" i="2"/>
  <c r="B64" i="2"/>
  <c r="C63" i="2"/>
  <c r="B63" i="2"/>
  <c r="M63" i="2" l="1"/>
  <c r="AN63" i="2"/>
  <c r="AK63" i="2"/>
  <c r="AB63" i="2"/>
  <c r="P63" i="2"/>
  <c r="AH63" i="2"/>
  <c r="G63" i="2"/>
  <c r="J63" i="2"/>
  <c r="Y63" i="2"/>
  <c r="S63" i="2"/>
  <c r="D63" i="2"/>
  <c r="AE4" i="2"/>
  <c r="AE5" i="2"/>
  <c r="AE6"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3" i="2"/>
  <c r="V4"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3" i="2"/>
  <c r="AN4" i="2"/>
  <c r="AN5" i="2"/>
  <c r="AN6" i="2"/>
  <c r="AN7" i="2"/>
  <c r="AN8" i="2"/>
  <c r="AN9" i="2"/>
  <c r="AN10" i="2"/>
  <c r="AN11"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5" i="2"/>
  <c r="AN46" i="2"/>
  <c r="AN47" i="2"/>
  <c r="AN48" i="2"/>
  <c r="AN49" i="2"/>
  <c r="AN50" i="2"/>
  <c r="AN51" i="2"/>
  <c r="AN52" i="2"/>
  <c r="AN53" i="2"/>
  <c r="AN54" i="2"/>
  <c r="AN55" i="2"/>
  <c r="AN56" i="2"/>
  <c r="AN57" i="2"/>
  <c r="AN58" i="2"/>
  <c r="AN59" i="2"/>
  <c r="AN60" i="2"/>
  <c r="AN61" i="2"/>
  <c r="AN62" i="2"/>
  <c r="AN3"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3" i="2"/>
  <c r="AB4" i="2"/>
  <c r="AB5" i="2"/>
  <c r="AB6"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3" i="2"/>
  <c r="Y4"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6" i="2"/>
  <c r="Y47" i="2"/>
  <c r="Y48" i="2"/>
  <c r="Y49" i="2"/>
  <c r="Y50" i="2"/>
  <c r="S4" i="2"/>
  <c r="S5" i="2"/>
  <c r="S6" i="2"/>
  <c r="S7"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J4" i="2"/>
  <c r="J5" i="2"/>
  <c r="J6" i="2"/>
  <c r="J7" i="2"/>
  <c r="J8" i="2"/>
  <c r="J9" i="2"/>
  <c r="J10" i="2"/>
  <c r="J11" i="2"/>
  <c r="J12" i="2"/>
  <c r="J13" i="2"/>
  <c r="J14" i="2"/>
  <c r="J15" i="2"/>
  <c r="J16" i="2"/>
  <c r="J17"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G4" i="2"/>
  <c r="G5" i="2"/>
  <c r="G6" i="2"/>
  <c r="G7" i="2"/>
  <c r="G8" i="2"/>
  <c r="G9" i="2"/>
  <c r="G10" i="2"/>
  <c r="G11" i="2"/>
  <c r="G12" i="2"/>
  <c r="G13" i="2"/>
  <c r="G14" i="2"/>
  <c r="G15" i="2"/>
  <c r="G16" i="2"/>
  <c r="G17"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3" i="2"/>
  <c r="AN64" i="2" l="1"/>
  <c r="P64" i="2"/>
  <c r="V64" i="2"/>
  <c r="AE64" i="2"/>
  <c r="Y64" i="2"/>
  <c r="J64" i="2"/>
  <c r="G64" i="2"/>
  <c r="M64" i="2"/>
  <c r="S64" i="2"/>
  <c r="AB64" i="2"/>
  <c r="AH64" i="2"/>
  <c r="AK64" i="2"/>
  <c r="D4" i="2"/>
  <c r="D5" i="2"/>
  <c r="D6" i="2"/>
  <c r="D7" i="2"/>
  <c r="D8" i="2"/>
  <c r="D9" i="2"/>
  <c r="D10" i="2"/>
  <c r="D11" i="2"/>
  <c r="D12" i="2"/>
  <c r="D13" i="2"/>
  <c r="D14" i="2"/>
  <c r="D15" i="2"/>
  <c r="D16" i="2"/>
  <c r="D17"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SANNA Paulos</author>
  </authors>
  <commentList>
    <comment ref="B16" authorId="0" shapeId="0" xr:uid="{B8B39A19-52CD-4BF6-9D7A-84BF5A5E54C3}">
      <text>
        <r>
          <rPr>
            <b/>
            <sz val="9"/>
            <color indexed="81"/>
            <rFont val="Tahoma"/>
            <family val="2"/>
          </rPr>
          <t>SANNA Paulos:</t>
        </r>
        <r>
          <rPr>
            <sz val="9"/>
            <color indexed="81"/>
            <rFont val="Tahoma"/>
            <family val="2"/>
          </rPr>
          <t xml:space="preserve">
Stacey:
I have added 'rural' to both Type A and Type B hospital definitions to stress that CAHs are rural hospitals.  I hope this helps to know which ones they are.</t>
        </r>
      </text>
    </comment>
  </commentList>
</comments>
</file>

<file path=xl/sharedStrings.xml><?xml version="1.0" encoding="utf-8"?>
<sst xmlns="http://schemas.openxmlformats.org/spreadsheetml/2006/main" count="361" uniqueCount="128">
  <si>
    <t>Hospital ID</t>
  </si>
  <si>
    <t>AHA ID</t>
  </si>
  <si>
    <t>Hospital Name</t>
  </si>
  <si>
    <t>Fiscal Year</t>
  </si>
  <si>
    <t>Inpatient Revenue</t>
  </si>
  <si>
    <t>Outpatient Revenue</t>
  </si>
  <si>
    <t>LTC ICF/SNF Revenue</t>
  </si>
  <si>
    <t>Clinic Revenue</t>
  </si>
  <si>
    <t>Other Patient Revenue</t>
  </si>
  <si>
    <t>Gross Hospital Patient Revenue</t>
  </si>
  <si>
    <t>Medicare Contractuals</t>
  </si>
  <si>
    <t>Medicaid Contractuals</t>
  </si>
  <si>
    <t>Other Contractuals</t>
  </si>
  <si>
    <t>Total Contractuals</t>
  </si>
  <si>
    <t>Net Patient Revenue</t>
  </si>
  <si>
    <t>Other Operating Revenue</t>
  </si>
  <si>
    <t>Total Operating Revenue</t>
  </si>
  <si>
    <t>Total Operating Expense</t>
  </si>
  <si>
    <t>Operating Income</t>
  </si>
  <si>
    <t>Operating Margin</t>
  </si>
  <si>
    <t>Net Nonoperating Revenue (Expense)</t>
  </si>
  <si>
    <t>Net Income</t>
  </si>
  <si>
    <t>Total Margin</t>
  </si>
  <si>
    <t>Bad Debt</t>
  </si>
  <si>
    <t>Total Charity Care</t>
  </si>
  <si>
    <t>Total Uncompensated Care</t>
  </si>
  <si>
    <t>Property, Plant &amp; Equipment</t>
  </si>
  <si>
    <t>Accumulated Depreciation</t>
  </si>
  <si>
    <t>Net Property, Plant &amp; Equipment</t>
  </si>
  <si>
    <t>Adventist Health Portland</t>
  </si>
  <si>
    <t>Adventist Health Tillamook Regional Medical Center</t>
  </si>
  <si>
    <t>Asante Ashland Community Hospital</t>
  </si>
  <si>
    <t>Asante Rogue Regional Medical Center</t>
  </si>
  <si>
    <t>Asante Three Rivers Medical Center</t>
  </si>
  <si>
    <t>Bay Area Hospital</t>
  </si>
  <si>
    <t>Blue Mountain Hospital District</t>
  </si>
  <si>
    <t>Columbia Memorial Hospital</t>
  </si>
  <si>
    <t>Coquille Valley Hospital</t>
  </si>
  <si>
    <t>Curry General Hospital</t>
  </si>
  <si>
    <t>Good Samaritan Regional Medical Center</t>
  </si>
  <si>
    <t>Good Shepherd Medical Center</t>
  </si>
  <si>
    <t>Grande Ronde Hospital</t>
  </si>
  <si>
    <t>Harney District Hospital</t>
  </si>
  <si>
    <t>Kaiser Sunnyside Medical Center</t>
  </si>
  <si>
    <t>Kaiser Westside Medical  Center</t>
  </si>
  <si>
    <t>Lake District Hospital</t>
  </si>
  <si>
    <t>Legacy Emanuel Medical Center</t>
  </si>
  <si>
    <t>Legacy Good Samaritan Medical Center</t>
  </si>
  <si>
    <t>Legacy Meridian Park Medical Center</t>
  </si>
  <si>
    <t>Legacy Mt. Hood Medical Center</t>
  </si>
  <si>
    <t>Legacy Silverton Medical Center</t>
  </si>
  <si>
    <t>Lower Umpqua Hospital</t>
  </si>
  <si>
    <t>McKenzie-Willamette Medical Center</t>
  </si>
  <si>
    <t>Mercy Medical Center</t>
  </si>
  <si>
    <t>Mid-Columbia Medical Center</t>
  </si>
  <si>
    <t>Oregon Health &amp; Science University Hospital</t>
  </si>
  <si>
    <t>PeaceHealth Cottage Grove Community Hospital</t>
  </si>
  <si>
    <t>PeaceHealth Peace Harbor Medical Center</t>
  </si>
  <si>
    <t>PeaceHealth Sacred Heart Medical Center - Riverbend</t>
  </si>
  <si>
    <t>PeaceHealth Sacred Heart Medical Center - University District</t>
  </si>
  <si>
    <t>Pioneer Memorial Hospital - Heppner</t>
  </si>
  <si>
    <t>Providence Hood River Memorial Hospital</t>
  </si>
  <si>
    <t>Providence Medford Medical Center</t>
  </si>
  <si>
    <t>Providence Milwaukie Hospital</t>
  </si>
  <si>
    <t>Providence Newberg Medical Center</t>
  </si>
  <si>
    <t>Providence Portland Medical Center</t>
  </si>
  <si>
    <t>Providence Seaside Hospital</t>
  </si>
  <si>
    <t>Providence St. Vincent Medical Center</t>
  </si>
  <si>
    <t>Providence Willamette Falls Medical Center</t>
  </si>
  <si>
    <t>Salem Health Hospital</t>
  </si>
  <si>
    <t>Salem Health West Valley Hospital</t>
  </si>
  <si>
    <t>Samaritan Albany General Hospital</t>
  </si>
  <si>
    <t>Samaritan Lebanon Community Hospital</t>
  </si>
  <si>
    <t>Samaritan North Lincoln Hospital</t>
  </si>
  <si>
    <t>Samaritan Pacific Communities Hospital</t>
  </si>
  <si>
    <t>Santiam Memorial Hospital</t>
  </si>
  <si>
    <t>Shriners Hospital for Children - Portland</t>
  </si>
  <si>
    <t>Sky Lakes Medical Center</t>
  </si>
  <si>
    <t>Southern Coos Hospital &amp; Health Center</t>
  </si>
  <si>
    <t>St. Alphonsus Medical Center - Baker City</t>
  </si>
  <si>
    <t>St. Alphonsus Medical Center - Ontario</t>
  </si>
  <si>
    <t>St. Anthony Hospital</t>
  </si>
  <si>
    <t>St. Charles Medical Center - Bend</t>
  </si>
  <si>
    <t>St. Charles Medical Center - Madras</t>
  </si>
  <si>
    <t>St. Charles Medical Center - Prineville</t>
  </si>
  <si>
    <t>St. Charles Medical Center - Redmond</t>
  </si>
  <si>
    <t>Hillsboro Medical Center</t>
  </si>
  <si>
    <t>Wallowa Memorial Hospital</t>
  </si>
  <si>
    <t>Willamette Valley Medical Center</t>
  </si>
  <si>
    <t>Critical Access Hospital</t>
  </si>
  <si>
    <t>Hospital Type</t>
  </si>
  <si>
    <t>DRG</t>
  </si>
  <si>
    <t>No</t>
  </si>
  <si>
    <t>A</t>
  </si>
  <si>
    <t>B</t>
  </si>
  <si>
    <t>Yes</t>
  </si>
  <si>
    <t>YoY Change</t>
  </si>
  <si>
    <t>Net Nonoperating Revenue/Loss</t>
  </si>
  <si>
    <t>Total Revenue</t>
  </si>
  <si>
    <t>Charity Care</t>
  </si>
  <si>
    <t>Uncompensated Care</t>
  </si>
  <si>
    <t xml:space="preserve">Critical Access Hospitals (CAHs) “Critical Access Hospital” is a designation given to certain rural hospitals by the Centers for Medicare and Medicaid Services (CMS) to remain open 24/7 even though they operate at a financial loss. This designation was created by Congress in the 1997  in response to a string of hospital closures in the 1980s and early 1990s.  CMS compensates CAHs for the financial loss. </t>
  </si>
  <si>
    <t>Crtical Access Hospitals (CAHs)</t>
  </si>
  <si>
    <r>
      <t xml:space="preserve">A DRG hospital is typically a large, urban hospital that receives Medicare and Medicaid payments based on the prospective Diagnostic Related Groups (DRG) system. A Type A hospital is a small </t>
    </r>
    <r>
      <rPr>
        <sz val="10"/>
        <color rgb="FF0070C0"/>
        <rFont val="Calibri"/>
        <family val="2"/>
        <scheme val="minor"/>
      </rPr>
      <t>rural</t>
    </r>
    <r>
      <rPr>
        <sz val="10"/>
        <color theme="1"/>
        <rFont val="Calibri"/>
        <family val="2"/>
        <scheme val="minor"/>
      </rPr>
      <t xml:space="preserve"> hospital with fewer than 50 beds, located more than 30 miles from another hospital.  A Type B hospital is a small </t>
    </r>
    <r>
      <rPr>
        <sz val="10"/>
        <color rgb="FF0070C0"/>
        <rFont val="Calibri"/>
        <family val="2"/>
        <scheme val="minor"/>
      </rPr>
      <t>rural</t>
    </r>
    <r>
      <rPr>
        <sz val="10"/>
        <color theme="1"/>
        <rFont val="Calibri"/>
        <family val="2"/>
        <scheme val="minor"/>
      </rPr>
      <t xml:space="preserve"> hospital with fewer than 50 beds, located within 30 miles of another hospital.  Out of the 32 Type A and Type B rural hospitals in Oregon, 25 are designated as CAH, Critical Access Hospitals. </t>
    </r>
  </si>
  <si>
    <t>A twelve month time period that a hospital/health system has designated as its financial year.  For some hospitals/health systems, this may not align with the calendar year and also may be different from the time period for the fiscal years of other hospitals. However, all hospitals in a given Health System share the same fiscal year period. Therefore, data representing different time periods may not  be comparable.</t>
  </si>
  <si>
    <t>Hospital Fiscal Year</t>
  </si>
  <si>
    <t>The total of charity care and bad debt charges. It measures the total amount of care a hospital provides without receiving payment.</t>
  </si>
  <si>
    <t>The unpaid obligation for care, based on a hospital's full, established charges, for which a hospital expects payment but is unable to collect.</t>
  </si>
  <si>
    <t>The total amount of health care services, based on full, established charges, provided to patients who are determined by the hospital to be unable to pay for the cost of services. It measures services a hospital agrees to provide free of charge or at a significantly reduced rate to eligible patients. It also generally indicates need in the area surrounding the hospital.</t>
  </si>
  <si>
    <t>Total Margin (TM) measures the overall financial performance of a hospital.  It is calculated as the ratio of net income divided by operating revenue and non-operating revenue (expense) combined.  TM = Net income/(operating revenue plus non-operating revenue (expense)).</t>
  </si>
  <si>
    <r>
      <t xml:space="preserve">Total profit or loss, including operating revenues and expenses </t>
    </r>
    <r>
      <rPr>
        <i/>
        <sz val="10"/>
        <color indexed="8"/>
        <rFont val="Calibri"/>
        <family val="2"/>
      </rPr>
      <t>as well as</t>
    </r>
    <r>
      <rPr>
        <sz val="10"/>
        <color indexed="8"/>
        <rFont val="Calibri"/>
        <family val="2"/>
      </rPr>
      <t xml:space="preserve"> non-operating gains and losses.</t>
    </r>
  </si>
  <si>
    <t>Revenues or expenses that are peripheral transactions outside of a hospital's daily activities, such as investments and tax revenues.</t>
  </si>
  <si>
    <t>Net Non-operating Revenue (Expense)</t>
  </si>
  <si>
    <t>Operating margin (OM) is calculated as operating income divided by total operating revenue. If total operating revenue exceeds total operating expense, the ratio will be positive and the hospital is operating at a profit. If operating revenue is less than operating expenses, the hospital is operating at a loss.  OM = (Operating Revenue - Operating Expense)/ Operating Revenue.</t>
  </si>
  <si>
    <t>The operating profit or loss, calculated as total operating revenue minus total operating expense.</t>
  </si>
  <si>
    <t>All expenses associated with the operation of the hospital, such as salaries, employee benefits, purchased services, supplies, professional fees, and insurance.</t>
  </si>
  <si>
    <t>The sum of net patient revenue and other operating revenue.  It does not include investments or tax credits.</t>
  </si>
  <si>
    <t>Revenue received from hospital operations that are not patient care. Examples include revenue from the operation of gift shops, cafeterias, or parking structures.</t>
  </si>
  <si>
    <t>Net Patient Revenue (NPR) represents the amount a hospital expects to receive for services after accounting for contractual allowances to third party payers and for uncompensated care. This basic patient service revenue equation is:  NPR = Gross Patient Revenue -Contractual allowances-Uncompensated care</t>
  </si>
  <si>
    <t>A calculation of the total revenue that would be generated by patient care activities if the hospital received payments equal to its retail rates or "charges" for all services provided. Typically, these retail rates are higher than what is actually paid by public and private insurers.</t>
  </si>
  <si>
    <t>Definitions</t>
  </si>
  <si>
    <t>Total</t>
  </si>
  <si>
    <t>Average</t>
  </si>
  <si>
    <t>FY 2020</t>
  </si>
  <si>
    <t>Adventist Health Tillamook Regiol Medical Center</t>
  </si>
  <si>
    <t>Asante Rogue Regiol Medical Center</t>
  </si>
  <si>
    <t>Good Samaritan Regiol Medical Center</t>
  </si>
  <si>
    <t>FY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</si>
</sst>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color rgb="FF0070C0"/>
      <name val="Calibri"/>
      <family val="2"/>
      <scheme val="minor"/>
    </font>
    <font>
      <i/>
      <sz val="10"/>
      <color indexed="8"/>
      <name val="Calibri"/>
      <family val="2"/>
    </font>
    <font>
      <sz val="10"/>
      <color indexed="8"/>
      <name val="Calibri"/>
      <family val="2"/>
    </font>
    <font>
      <b/>
      <sz val="9"/>
      <color indexed="81"/>
      <name val="Tahoma"/>
      <family val="2"/>
    </font>
    <font>
      <sz val="9"/>
      <color indexed="81"/>
      <name val="Tahoma"/>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applyAlignment="1">
      <alignment horizontal="left"/>
    </xf>
    <xf numFmtId="0" fontId="0" fillId="0" borderId="0" xfId="0" applyAlignment="1">
      <alignment horizontal="center"/>
    </xf>
    <xf numFmtId="164" fontId="0" fillId="0" borderId="0" xfId="1" applyNumberFormat="1" applyFont="1" applyAlignment="1">
      <alignment horizontal="center"/>
    </xf>
    <xf numFmtId="165" fontId="0" fillId="0" borderId="0" xfId="2" applyNumberFormat="1" applyFont="1" applyAlignment="1">
      <alignment horizontal="center"/>
    </xf>
    <xf numFmtId="0" fontId="0" fillId="0" borderId="4" xfId="0" applyBorder="1" applyAlignment="1">
      <alignment horizontal="center" vertical="center"/>
    </xf>
    <xf numFmtId="0" fontId="0" fillId="0" borderId="0" xfId="0" applyBorder="1" applyAlignment="1">
      <alignment horizontal="center" vertical="center"/>
    </xf>
    <xf numFmtId="165" fontId="0" fillId="0" borderId="5" xfId="2" applyNumberFormat="1" applyFont="1" applyBorder="1" applyAlignment="1">
      <alignment horizontal="center" vertical="center"/>
    </xf>
    <xf numFmtId="164" fontId="0" fillId="0" borderId="4" xfId="0" applyNumberFormat="1" applyBorder="1" applyAlignment="1">
      <alignment horizontal="center"/>
    </xf>
    <xf numFmtId="164" fontId="0" fillId="0" borderId="0" xfId="0" applyNumberFormat="1" applyBorder="1" applyAlignment="1">
      <alignment horizontal="center"/>
    </xf>
    <xf numFmtId="165" fontId="0" fillId="0" borderId="5" xfId="2" applyNumberFormat="1" applyFont="1" applyBorder="1" applyAlignment="1">
      <alignment horizontal="center"/>
    </xf>
    <xf numFmtId="164" fontId="0" fillId="0" borderId="4" xfId="0" applyNumberFormat="1" applyBorder="1" applyAlignment="1">
      <alignment horizontal="center" vertical="center"/>
    </xf>
    <xf numFmtId="0" fontId="0" fillId="0" borderId="4" xfId="0" applyBorder="1"/>
    <xf numFmtId="0" fontId="0" fillId="0" borderId="0" xfId="0" applyBorder="1"/>
    <xf numFmtId="165" fontId="0" fillId="0" borderId="5" xfId="2" applyNumberFormat="1" applyFont="1" applyBorder="1"/>
    <xf numFmtId="0" fontId="0" fillId="0" borderId="5" xfId="0" applyBorder="1" applyAlignment="1">
      <alignment horizontal="center"/>
    </xf>
    <xf numFmtId="0" fontId="3" fillId="0" borderId="0" xfId="0" applyFont="1" applyAlignment="1">
      <alignment wrapText="1"/>
    </xf>
    <xf numFmtId="0" fontId="4" fillId="0" borderId="6" xfId="0" applyFont="1" applyBorder="1" applyAlignment="1">
      <alignment vertical="top" wrapText="1"/>
    </xf>
    <xf numFmtId="0" fontId="3" fillId="0" borderId="7" xfId="0" applyFont="1" applyBorder="1" applyAlignment="1">
      <alignment vertical="top" wrapText="1"/>
    </xf>
    <xf numFmtId="0" fontId="4" fillId="0" borderId="7" xfId="0" applyFont="1" applyBorder="1" applyAlignment="1">
      <alignment vertical="top" wrapText="1"/>
    </xf>
    <xf numFmtId="0" fontId="3" fillId="2" borderId="7" xfId="0" applyFont="1" applyFill="1" applyBorder="1" applyAlignment="1">
      <alignment vertical="top" wrapText="1"/>
    </xf>
    <xf numFmtId="0" fontId="0" fillId="0" borderId="0" xfId="0" applyBorder="1" applyAlignment="1">
      <alignment horizontal="center" vertical="center" wrapText="1"/>
    </xf>
    <xf numFmtId="0" fontId="0" fillId="0" borderId="0" xfId="0" applyBorder="1" applyAlignment="1">
      <alignment horizontal="center"/>
    </xf>
    <xf numFmtId="165" fontId="0" fillId="0" borderId="0" xfId="2" applyNumberFormat="1" applyFont="1" applyBorder="1" applyAlignment="1">
      <alignment horizontal="center"/>
    </xf>
    <xf numFmtId="165" fontId="0" fillId="0" borderId="0" xfId="2" applyNumberFormat="1" applyFont="1" applyBorder="1"/>
    <xf numFmtId="165" fontId="0" fillId="0" borderId="4" xfId="2" applyNumberFormat="1" applyFont="1" applyBorder="1" applyAlignment="1">
      <alignment horizontal="center"/>
    </xf>
    <xf numFmtId="165" fontId="0" fillId="0" borderId="5" xfId="0" applyNumberFormat="1" applyBorder="1" applyAlignment="1">
      <alignment horizontal="center"/>
    </xf>
    <xf numFmtId="0" fontId="0" fillId="0" borderId="4" xfId="0" applyBorder="1" applyAlignment="1">
      <alignment horizontal="center"/>
    </xf>
    <xf numFmtId="0" fontId="0" fillId="0" borderId="1" xfId="0" applyBorder="1" applyAlignment="1">
      <alignment horizontal="right"/>
    </xf>
    <xf numFmtId="0" fontId="0" fillId="0" borderId="2" xfId="0" applyBorder="1"/>
    <xf numFmtId="164" fontId="0" fillId="0" borderId="1" xfId="0" applyNumberFormat="1" applyBorder="1" applyAlignment="1">
      <alignment horizontal="center"/>
    </xf>
    <xf numFmtId="164" fontId="0" fillId="0" borderId="2" xfId="0" applyNumberFormat="1" applyBorder="1" applyAlignment="1">
      <alignment horizontal="center"/>
    </xf>
    <xf numFmtId="165" fontId="0" fillId="0" borderId="3" xfId="2" applyNumberFormat="1" applyFont="1" applyBorder="1" applyAlignment="1">
      <alignment horizontal="center"/>
    </xf>
    <xf numFmtId="164" fontId="0" fillId="0" borderId="3" xfId="0" applyNumberFormat="1" applyBorder="1" applyAlignment="1">
      <alignment horizontal="center"/>
    </xf>
    <xf numFmtId="0" fontId="0" fillId="0" borderId="8" xfId="0" applyBorder="1" applyAlignment="1">
      <alignment horizontal="right"/>
    </xf>
    <xf numFmtId="0" fontId="0" fillId="0" borderId="9" xfId="0" applyBorder="1"/>
    <xf numFmtId="164" fontId="0" fillId="0" borderId="8" xfId="0" applyNumberFormat="1" applyBorder="1" applyAlignment="1">
      <alignment horizontal="center"/>
    </xf>
    <xf numFmtId="164" fontId="0" fillId="0" borderId="9" xfId="0" applyNumberFormat="1" applyBorder="1" applyAlignment="1">
      <alignment horizontal="center"/>
    </xf>
    <xf numFmtId="165" fontId="0" fillId="0" borderId="10" xfId="2" applyNumberFormat="1" applyFont="1" applyBorder="1" applyAlignment="1">
      <alignment horizontal="center"/>
    </xf>
    <xf numFmtId="165" fontId="0" fillId="0" borderId="8" xfId="2" applyNumberFormat="1" applyFont="1" applyBorder="1" applyAlignment="1">
      <alignment horizontal="center"/>
    </xf>
    <xf numFmtId="165" fontId="0" fillId="0" borderId="9" xfId="2" applyNumberFormat="1" applyFont="1" applyBorder="1" applyAlignment="1">
      <alignment horizontal="center"/>
    </xf>
    <xf numFmtId="164" fontId="0" fillId="0" borderId="0" xfId="1" applyNumberFormat="1" applyFont="1" applyBorder="1" applyAlignment="1">
      <alignment horizontal="center"/>
    </xf>
    <xf numFmtId="0" fontId="0" fillId="0" borderId="12" xfId="0" applyBorder="1"/>
    <xf numFmtId="0" fontId="2" fillId="3" borderId="7" xfId="0" applyFont="1" applyFill="1" applyBorder="1" applyAlignment="1">
      <alignment horizontal="center" vertical="top"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Fill="1" applyAlignment="1">
      <alignment horizontal="center" vertical="center" wrapText="1"/>
    </xf>
    <xf numFmtId="164" fontId="0" fillId="0" borderId="0" xfId="1" applyNumberFormat="1" applyFont="1" applyFill="1" applyAlignment="1">
      <alignment horizontal="center" vertical="center" wrapText="1"/>
    </xf>
    <xf numFmtId="9" fontId="0" fillId="0" borderId="0" xfId="2" applyFont="1" applyFill="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xf>
    <xf numFmtId="164" fontId="0" fillId="0" borderId="0" xfId="0" applyNumberFormat="1" applyFill="1" applyAlignment="1">
      <alignment horizontal="center" vertical="center"/>
    </xf>
    <xf numFmtId="164" fontId="0" fillId="0" borderId="0" xfId="1" applyNumberFormat="1" applyFont="1" applyFill="1" applyAlignment="1">
      <alignment horizontal="center" vertical="center"/>
    </xf>
    <xf numFmtId="10" fontId="0" fillId="0" borderId="0" xfId="2" applyNumberFormat="1" applyFont="1" applyFill="1" applyAlignment="1">
      <alignment horizontal="center" vertical="center"/>
    </xf>
    <xf numFmtId="164" fontId="0" fillId="0" borderId="0" xfId="1" applyNumberFormat="1" applyFont="1" applyFill="1" applyAlignment="1">
      <alignment horizontal="center"/>
    </xf>
    <xf numFmtId="0" fontId="0" fillId="0" borderId="0" xfId="0" applyFill="1" applyAlignment="1">
      <alignment horizontal="left"/>
    </xf>
    <xf numFmtId="166" fontId="0" fillId="0" borderId="0" xfId="0" applyNumberFormat="1" applyFill="1" applyAlignment="1">
      <alignment horizontal="center" vertical="center"/>
    </xf>
    <xf numFmtId="164" fontId="10" fillId="0" borderId="0" xfId="0" applyNumberFormat="1" applyFont="1" applyFill="1" applyAlignment="1">
      <alignment horizontal="center" vertical="center"/>
    </xf>
    <xf numFmtId="0" fontId="0" fillId="0" borderId="11" xfId="0" applyFill="1" applyBorder="1"/>
    <xf numFmtId="0" fontId="0" fillId="0" borderId="12" xfId="0" applyFill="1" applyBorder="1"/>
    <xf numFmtId="0" fontId="2" fillId="0" borderId="12" xfId="0" applyFont="1" applyFill="1" applyBorder="1" applyAlignment="1">
      <alignment horizontal="right"/>
    </xf>
    <xf numFmtId="0" fontId="0" fillId="0" borderId="12" xfId="0" applyFill="1" applyBorder="1" applyAlignment="1">
      <alignment horizontal="center"/>
    </xf>
    <xf numFmtId="164" fontId="0" fillId="0" borderId="12" xfId="0" applyNumberFormat="1" applyFill="1" applyBorder="1" applyAlignment="1">
      <alignment horizontal="center"/>
    </xf>
    <xf numFmtId="165" fontId="0" fillId="0" borderId="12" xfId="2" applyNumberFormat="1" applyFont="1" applyFill="1" applyBorder="1" applyAlignment="1">
      <alignment horizontal="center"/>
    </xf>
    <xf numFmtId="165" fontId="0" fillId="0" borderId="1" xfId="0" applyNumberFormat="1" applyBorder="1" applyAlignment="1">
      <alignment horizontal="center"/>
    </xf>
    <xf numFmtId="165" fontId="0" fillId="0" borderId="2" xfId="0" applyNumberForma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533400</xdr:colOff>
      <xdr:row>2</xdr:row>
      <xdr:rowOff>161925</xdr:rowOff>
    </xdr:from>
    <xdr:to>
      <xdr:col>9</xdr:col>
      <xdr:colOff>561975</xdr:colOff>
      <xdr:row>22</xdr:row>
      <xdr:rowOff>9523</xdr:rowOff>
    </xdr:to>
    <xdr:sp macro="" textlink="">
      <xdr:nvSpPr>
        <xdr:cNvPr id="2" name="TextBox 1">
          <a:extLst>
            <a:ext uri="{FF2B5EF4-FFF2-40B4-BE49-F238E27FC236}">
              <a16:creationId xmlns:a16="http://schemas.microsoft.com/office/drawing/2014/main" id="{056CE91F-9B6A-48CA-89BF-71DA0D1AF0EA}"/>
            </a:ext>
          </a:extLst>
        </xdr:cNvPr>
        <xdr:cNvSpPr txBox="1"/>
      </xdr:nvSpPr>
      <xdr:spPr>
        <a:xfrm>
          <a:off x="533400" y="542925"/>
          <a:ext cx="5514975" cy="3657598"/>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Fiscal Year 2020 Hospital Financial Summary Report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Per Oregon Administrative Rule 409-015-0015, all inpatient acute care hospitals operating in Oregon are required to file </a:t>
          </a:r>
          <a:r>
            <a:rPr lang="en-US" sz="1100" b="0" i="0" baseline="0">
              <a:effectLst/>
              <a:latin typeface="+mn-lt"/>
              <a:ea typeface="+mn-ea"/>
              <a:cs typeface="+mn-cs"/>
            </a:rPr>
            <a:t>financial statements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with the Oregon Health Authority (OHA) annually.  </a:t>
          </a:r>
          <a:r>
            <a:rPr lang="en-US" sz="1100" b="0" i="0" baseline="0">
              <a:effectLst/>
              <a:latin typeface="+mn-lt"/>
              <a:ea typeface="+mn-ea"/>
              <a:cs typeface="+mn-cs"/>
            </a:rPr>
            <a:t>This summary report is compiled from financial data that hospitals submitted to OHA on the FR-3 Form for fiscal year 2021 .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Hospitals submit </a:t>
          </a:r>
          <a:r>
            <a:rPr lang="en-US" sz="1100" b="0" i="0" baseline="0">
              <a:effectLst/>
              <a:latin typeface="+mn-lt"/>
              <a:ea typeface="+mn-ea"/>
              <a:cs typeface="+mn-cs"/>
            </a:rPr>
            <a:t>FR-3 Form and an audited financial statement to OHA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within 120 days of the end of their respective fiscal years. The starting and ending dates of a fiscal year may vary among hospitals but not within a health system.  OHA then verifies the data on the FR-3 Form with the audited financial statement.  Audited financial statements of six health systems are consolidated and do not provide hospital level data.  Consequently, data on the FR-3 form </a:t>
          </a:r>
          <a:r>
            <a:rPr lang="en-US" sz="1100" b="0" i="0" baseline="0">
              <a:effectLst/>
              <a:latin typeface="+mn-lt"/>
              <a:ea typeface="+mn-ea"/>
              <a:cs typeface="+mn-cs"/>
            </a:rPr>
            <a:t>cannot be verified with an audited financial statement for 25 hospitals from</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these systems and are accepted as submitted.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OHA does not independently authenticate a hospital's financial statement.  The accuracy of the financial statement is the responsibility of the reporting hospital or health system.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5535A-1184-4B1C-825A-259D181E5653}">
  <dimension ref="A1"/>
  <sheetViews>
    <sheetView showGridLines="0" workbookViewId="0">
      <selection activeCell="F28" sqref="F28"/>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267C0-0E10-4A09-A5B3-FD05A6A4318C}">
  <dimension ref="A1:B17"/>
  <sheetViews>
    <sheetView workbookViewId="0">
      <selection activeCell="B8" sqref="B8"/>
    </sheetView>
  </sheetViews>
  <sheetFormatPr defaultRowHeight="15" x14ac:dyDescent="0.25"/>
  <cols>
    <col min="1" max="1" width="15.7109375" customWidth="1"/>
    <col min="2" max="2" width="99.5703125" customWidth="1"/>
  </cols>
  <sheetData>
    <row r="1" spans="1:2" ht="50.1" customHeight="1" x14ac:dyDescent="0.25">
      <c r="A1" s="43" t="s">
        <v>120</v>
      </c>
      <c r="B1" s="43"/>
    </row>
    <row r="2" spans="1:2" ht="50.1" customHeight="1" x14ac:dyDescent="0.25">
      <c r="A2" s="19" t="s">
        <v>9</v>
      </c>
      <c r="B2" s="18" t="s">
        <v>119</v>
      </c>
    </row>
    <row r="3" spans="1:2" ht="50.1" customHeight="1" x14ac:dyDescent="0.25">
      <c r="A3" s="19" t="s">
        <v>14</v>
      </c>
      <c r="B3" s="18" t="s">
        <v>118</v>
      </c>
    </row>
    <row r="4" spans="1:2" ht="50.1" customHeight="1" x14ac:dyDescent="0.25">
      <c r="A4" s="19" t="s">
        <v>15</v>
      </c>
      <c r="B4" s="18" t="s">
        <v>117</v>
      </c>
    </row>
    <row r="5" spans="1:2" ht="50.1" customHeight="1" x14ac:dyDescent="0.25">
      <c r="A5" s="19" t="s">
        <v>16</v>
      </c>
      <c r="B5" s="18" t="s">
        <v>116</v>
      </c>
    </row>
    <row r="6" spans="1:2" ht="50.1" customHeight="1" x14ac:dyDescent="0.25">
      <c r="A6" s="19" t="s">
        <v>17</v>
      </c>
      <c r="B6" s="18" t="s">
        <v>115</v>
      </c>
    </row>
    <row r="7" spans="1:2" ht="50.1" customHeight="1" x14ac:dyDescent="0.25">
      <c r="A7" s="19" t="s">
        <v>18</v>
      </c>
      <c r="B7" s="18" t="s">
        <v>114</v>
      </c>
    </row>
    <row r="8" spans="1:2" ht="50.1" customHeight="1" x14ac:dyDescent="0.25">
      <c r="A8" s="19" t="s">
        <v>19</v>
      </c>
      <c r="B8" s="18" t="s">
        <v>113</v>
      </c>
    </row>
    <row r="9" spans="1:2" ht="50.1" customHeight="1" x14ac:dyDescent="0.25">
      <c r="A9" s="19" t="s">
        <v>112</v>
      </c>
      <c r="B9" s="18" t="s">
        <v>111</v>
      </c>
    </row>
    <row r="10" spans="1:2" ht="50.1" customHeight="1" x14ac:dyDescent="0.25">
      <c r="A10" s="19" t="s">
        <v>21</v>
      </c>
      <c r="B10" s="18" t="s">
        <v>110</v>
      </c>
    </row>
    <row r="11" spans="1:2" ht="50.1" customHeight="1" x14ac:dyDescent="0.25">
      <c r="A11" s="19" t="s">
        <v>22</v>
      </c>
      <c r="B11" s="20" t="s">
        <v>109</v>
      </c>
    </row>
    <row r="12" spans="1:2" ht="50.1" customHeight="1" x14ac:dyDescent="0.25">
      <c r="A12" s="19" t="s">
        <v>99</v>
      </c>
      <c r="B12" s="18" t="s">
        <v>108</v>
      </c>
    </row>
    <row r="13" spans="1:2" ht="50.1" customHeight="1" x14ac:dyDescent="0.25">
      <c r="A13" s="19" t="s">
        <v>23</v>
      </c>
      <c r="B13" s="18" t="s">
        <v>107</v>
      </c>
    </row>
    <row r="14" spans="1:2" ht="50.1" customHeight="1" x14ac:dyDescent="0.25">
      <c r="A14" s="19" t="s">
        <v>100</v>
      </c>
      <c r="B14" s="18" t="s">
        <v>106</v>
      </c>
    </row>
    <row r="15" spans="1:2" ht="50.1" customHeight="1" x14ac:dyDescent="0.25">
      <c r="A15" s="19" t="s">
        <v>105</v>
      </c>
      <c r="B15" s="18" t="s">
        <v>104</v>
      </c>
    </row>
    <row r="16" spans="1:2" ht="50.1" customHeight="1" x14ac:dyDescent="0.25">
      <c r="A16" s="19" t="s">
        <v>90</v>
      </c>
      <c r="B16" s="18" t="s">
        <v>103</v>
      </c>
    </row>
    <row r="17" spans="1:2" ht="50.1" customHeight="1" x14ac:dyDescent="0.25">
      <c r="A17" s="17" t="s">
        <v>102</v>
      </c>
      <c r="B17" s="16" t="s">
        <v>101</v>
      </c>
    </row>
  </sheetData>
  <mergeCells count="1">
    <mergeCell ref="A1:B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7967-D3EA-4705-87AF-50A4A029B19F}">
  <dimension ref="A1:AF62"/>
  <sheetViews>
    <sheetView tabSelected="1" zoomScaleNormal="100" workbookViewId="0"/>
  </sheetViews>
  <sheetFormatPr defaultRowHeight="15" x14ac:dyDescent="0.25"/>
  <cols>
    <col min="1" max="2" width="20.7109375" customWidth="1"/>
    <col min="3" max="3" width="65.85546875" customWidth="1"/>
    <col min="4" max="7" width="20.7109375" style="2" customWidth="1"/>
    <col min="8" max="32" width="20.7109375" customWidth="1"/>
  </cols>
  <sheetData>
    <row r="1" spans="1:32" ht="30" customHeight="1" x14ac:dyDescent="0.25">
      <c r="A1" s="47" t="s">
        <v>0</v>
      </c>
      <c r="B1" s="47" t="s">
        <v>1</v>
      </c>
      <c r="C1" s="47" t="s">
        <v>2</v>
      </c>
      <c r="D1" s="47" t="s">
        <v>3</v>
      </c>
      <c r="E1" s="47" t="s">
        <v>90</v>
      </c>
      <c r="F1" s="47" t="s">
        <v>89</v>
      </c>
      <c r="G1" s="48" t="s">
        <v>4</v>
      </c>
      <c r="H1" s="48" t="s">
        <v>5</v>
      </c>
      <c r="I1" s="48" t="s">
        <v>6</v>
      </c>
      <c r="J1" s="48" t="s">
        <v>7</v>
      </c>
      <c r="K1" s="48" t="s">
        <v>8</v>
      </c>
      <c r="L1" s="48" t="s">
        <v>9</v>
      </c>
      <c r="M1" s="48" t="s">
        <v>10</v>
      </c>
      <c r="N1" s="48" t="s">
        <v>11</v>
      </c>
      <c r="O1" s="48" t="s">
        <v>12</v>
      </c>
      <c r="P1" s="48" t="s">
        <v>13</v>
      </c>
      <c r="Q1" s="48" t="s">
        <v>14</v>
      </c>
      <c r="R1" s="48" t="s">
        <v>15</v>
      </c>
      <c r="S1" s="48" t="s">
        <v>16</v>
      </c>
      <c r="T1" s="48" t="s">
        <v>17</v>
      </c>
      <c r="U1" s="48" t="s">
        <v>18</v>
      </c>
      <c r="V1" s="49" t="s">
        <v>19</v>
      </c>
      <c r="W1" s="48" t="s">
        <v>20</v>
      </c>
      <c r="X1" s="48" t="s">
        <v>98</v>
      </c>
      <c r="Y1" s="48" t="s">
        <v>21</v>
      </c>
      <c r="Z1" s="49" t="s">
        <v>22</v>
      </c>
      <c r="AA1" s="48" t="s">
        <v>23</v>
      </c>
      <c r="AB1" s="48" t="s">
        <v>24</v>
      </c>
      <c r="AC1" s="48" t="s">
        <v>25</v>
      </c>
      <c r="AD1" s="48" t="s">
        <v>26</v>
      </c>
      <c r="AE1" s="48" t="s">
        <v>27</v>
      </c>
      <c r="AF1" s="48" t="s">
        <v>28</v>
      </c>
    </row>
    <row r="2" spans="1:32" x14ac:dyDescent="0.25">
      <c r="A2" s="50">
        <v>51</v>
      </c>
      <c r="B2" s="50">
        <v>6920510</v>
      </c>
      <c r="C2" s="51" t="s">
        <v>29</v>
      </c>
      <c r="D2" s="52">
        <v>2021</v>
      </c>
      <c r="E2" s="50" t="s">
        <v>91</v>
      </c>
      <c r="F2" s="50" t="s">
        <v>92</v>
      </c>
      <c r="G2" s="53">
        <v>443118795</v>
      </c>
      <c r="H2" s="53">
        <v>596340574</v>
      </c>
      <c r="I2" s="53">
        <v>0</v>
      </c>
      <c r="J2" s="53">
        <v>129746636</v>
      </c>
      <c r="K2" s="53">
        <v>38547299</v>
      </c>
      <c r="L2" s="54">
        <f t="shared" ref="L2:L33" si="0">SUM(G2:K2)</f>
        <v>1207753304</v>
      </c>
      <c r="M2" s="53">
        <v>462088773</v>
      </c>
      <c r="N2" s="53">
        <v>199384327</v>
      </c>
      <c r="O2" s="53">
        <v>187753877</v>
      </c>
      <c r="P2" s="54">
        <f>SUM(M2:O2)</f>
        <v>849226977</v>
      </c>
      <c r="Q2" s="53">
        <v>331088920</v>
      </c>
      <c r="R2" s="53">
        <v>22132851</v>
      </c>
      <c r="S2" s="53">
        <v>353221771</v>
      </c>
      <c r="T2" s="53">
        <v>351691148</v>
      </c>
      <c r="U2" s="53">
        <f>S2-T2</f>
        <v>1530623</v>
      </c>
      <c r="V2" s="55">
        <f>U2/S2</f>
        <v>4.3333200999096967E-3</v>
      </c>
      <c r="W2" s="53">
        <v>6210438</v>
      </c>
      <c r="X2" s="56">
        <f>SUM(S2+W2)</f>
        <v>359432209</v>
      </c>
      <c r="Y2" s="53">
        <v>7741061</v>
      </c>
      <c r="Z2" s="55">
        <f>Y2/(S2+W2)</f>
        <v>2.1536915185027282E-2</v>
      </c>
      <c r="AA2" s="53">
        <v>8756423</v>
      </c>
      <c r="AB2" s="53">
        <v>18680984</v>
      </c>
      <c r="AC2" s="54">
        <f t="shared" ref="AC2:AC61" si="1">AB2+AA2</f>
        <v>27437407</v>
      </c>
      <c r="AD2" s="53">
        <v>349766089</v>
      </c>
      <c r="AE2" s="53">
        <v>235933555</v>
      </c>
      <c r="AF2" s="53">
        <f t="shared" ref="AF2:AF61" si="2">AD2-AE2</f>
        <v>113832534</v>
      </c>
    </row>
    <row r="3" spans="1:32" x14ac:dyDescent="0.25">
      <c r="A3" s="50">
        <v>68</v>
      </c>
      <c r="B3" s="50">
        <v>6920780</v>
      </c>
      <c r="C3" s="57" t="s">
        <v>124</v>
      </c>
      <c r="D3" s="52">
        <v>2021</v>
      </c>
      <c r="E3" s="50" t="s">
        <v>93</v>
      </c>
      <c r="F3" s="50" t="s">
        <v>95</v>
      </c>
      <c r="G3" s="53">
        <v>33322777</v>
      </c>
      <c r="H3" s="53">
        <v>112952376</v>
      </c>
      <c r="I3" s="53">
        <v>0</v>
      </c>
      <c r="J3" s="53">
        <v>20990436</v>
      </c>
      <c r="K3" s="53">
        <v>0</v>
      </c>
      <c r="L3" s="54">
        <f t="shared" si="0"/>
        <v>167265589</v>
      </c>
      <c r="M3" s="53">
        <v>36552645.07</v>
      </c>
      <c r="N3" s="53">
        <v>11979942.239999998</v>
      </c>
      <c r="O3" s="53">
        <v>17673306</v>
      </c>
      <c r="P3" s="54">
        <f t="shared" ref="P2:P33" si="3">SUM(M3:O3)</f>
        <v>66205893.310000002</v>
      </c>
      <c r="Q3" s="53">
        <v>96029968.689999998</v>
      </c>
      <c r="R3" s="53">
        <v>3904676</v>
      </c>
      <c r="S3" s="53">
        <v>99934645</v>
      </c>
      <c r="T3" s="53">
        <v>91054223</v>
      </c>
      <c r="U3" s="53">
        <f t="shared" ref="U2:U61" si="4">S3-T3</f>
        <v>8880422</v>
      </c>
      <c r="V3" s="55">
        <f t="shared" ref="V2:V61" si="5">U3/S3</f>
        <v>8.8862295953520423E-2</v>
      </c>
      <c r="W3" s="53">
        <v>643899</v>
      </c>
      <c r="X3" s="56">
        <f t="shared" ref="X2:X33" si="6">SUM(S3+W3)</f>
        <v>100578544</v>
      </c>
      <c r="Y3" s="53">
        <v>9524321</v>
      </c>
      <c r="Z3" s="55">
        <f t="shared" ref="Z3:Z61" si="7">Y3/(S3+W3)</f>
        <v>9.4695355701311407E-2</v>
      </c>
      <c r="AA3" s="53">
        <v>2576890</v>
      </c>
      <c r="AB3" s="53">
        <v>2452837</v>
      </c>
      <c r="AC3" s="54">
        <f t="shared" si="1"/>
        <v>5029727</v>
      </c>
      <c r="AD3" s="58">
        <v>50391818</v>
      </c>
      <c r="AE3" s="58">
        <v>40528929</v>
      </c>
      <c r="AF3" s="53">
        <f t="shared" si="2"/>
        <v>9862889</v>
      </c>
    </row>
    <row r="4" spans="1:32" x14ac:dyDescent="0.25">
      <c r="A4" s="50">
        <v>2</v>
      </c>
      <c r="B4" s="50">
        <v>6920025</v>
      </c>
      <c r="C4" s="51" t="s">
        <v>31</v>
      </c>
      <c r="D4" s="52">
        <v>2021</v>
      </c>
      <c r="E4" s="50" t="s">
        <v>94</v>
      </c>
      <c r="F4" s="50" t="s">
        <v>92</v>
      </c>
      <c r="G4" s="53">
        <v>79591942</v>
      </c>
      <c r="H4" s="53">
        <v>118265525</v>
      </c>
      <c r="I4" s="53">
        <v>0</v>
      </c>
      <c r="J4" s="53">
        <v>0</v>
      </c>
      <c r="K4" s="53">
        <v>0</v>
      </c>
      <c r="L4" s="54">
        <f t="shared" si="0"/>
        <v>197857467</v>
      </c>
      <c r="M4" s="53">
        <v>88717735</v>
      </c>
      <c r="N4" s="53">
        <v>19888565</v>
      </c>
      <c r="O4" s="53">
        <v>14029445</v>
      </c>
      <c r="P4" s="54">
        <f t="shared" si="3"/>
        <v>122635745</v>
      </c>
      <c r="Q4" s="53">
        <v>72233730</v>
      </c>
      <c r="R4" s="53">
        <v>6618702</v>
      </c>
      <c r="S4" s="53">
        <v>78852432</v>
      </c>
      <c r="T4" s="53">
        <v>71136165</v>
      </c>
      <c r="U4" s="53">
        <f t="shared" si="4"/>
        <v>7716267</v>
      </c>
      <c r="V4" s="55">
        <f t="shared" si="5"/>
        <v>9.7857057852064722E-2</v>
      </c>
      <c r="W4" s="53">
        <v>15333896</v>
      </c>
      <c r="X4" s="56">
        <f t="shared" si="6"/>
        <v>94186328</v>
      </c>
      <c r="Y4" s="53">
        <v>23050163</v>
      </c>
      <c r="Z4" s="55">
        <f t="shared" si="7"/>
        <v>0.24472939427047205</v>
      </c>
      <c r="AA4" s="53">
        <v>1144072</v>
      </c>
      <c r="AB4" s="53">
        <v>1843919</v>
      </c>
      <c r="AC4" s="54">
        <f t="shared" si="1"/>
        <v>2987991</v>
      </c>
      <c r="AD4" s="53">
        <v>40190603</v>
      </c>
      <c r="AE4" s="53">
        <v>19272655</v>
      </c>
      <c r="AF4" s="53">
        <f t="shared" si="2"/>
        <v>20917948</v>
      </c>
    </row>
    <row r="5" spans="1:32" x14ac:dyDescent="0.25">
      <c r="A5" s="50">
        <v>56</v>
      </c>
      <c r="B5" s="50">
        <v>6920280</v>
      </c>
      <c r="C5" s="51" t="s">
        <v>125</v>
      </c>
      <c r="D5" s="52">
        <v>2021</v>
      </c>
      <c r="E5" s="50" t="s">
        <v>91</v>
      </c>
      <c r="F5" s="50" t="s">
        <v>92</v>
      </c>
      <c r="G5" s="53">
        <v>1240239544</v>
      </c>
      <c r="H5" s="53">
        <v>1014553072</v>
      </c>
      <c r="I5" s="53">
        <v>0</v>
      </c>
      <c r="J5" s="53">
        <v>0</v>
      </c>
      <c r="K5" s="53">
        <v>0</v>
      </c>
      <c r="L5" s="54">
        <f t="shared" si="0"/>
        <v>2254792616</v>
      </c>
      <c r="M5" s="53">
        <v>1021872599</v>
      </c>
      <c r="N5" s="53">
        <v>379135080</v>
      </c>
      <c r="O5" s="53">
        <v>161842704</v>
      </c>
      <c r="P5" s="54">
        <f t="shared" si="3"/>
        <v>1562850383</v>
      </c>
      <c r="Q5" s="53">
        <v>669392800</v>
      </c>
      <c r="R5" s="53">
        <v>19153103</v>
      </c>
      <c r="S5" s="53">
        <v>688545903</v>
      </c>
      <c r="T5" s="53">
        <v>657196146</v>
      </c>
      <c r="U5" s="53">
        <f t="shared" si="4"/>
        <v>31349757</v>
      </c>
      <c r="V5" s="55">
        <f t="shared" si="5"/>
        <v>4.5530380564910572E-2</v>
      </c>
      <c r="W5" s="53">
        <v>87125466</v>
      </c>
      <c r="X5" s="56">
        <f t="shared" si="6"/>
        <v>775671369</v>
      </c>
      <c r="Y5" s="53">
        <v>118475223</v>
      </c>
      <c r="Z5" s="55">
        <f t="shared" si="7"/>
        <v>0.15273894040041588</v>
      </c>
      <c r="AA5" s="53">
        <v>8493655</v>
      </c>
      <c r="AB5" s="53">
        <v>14055778</v>
      </c>
      <c r="AC5" s="54">
        <f t="shared" si="1"/>
        <v>22549433</v>
      </c>
      <c r="AD5" s="53">
        <v>363869652</v>
      </c>
      <c r="AE5" s="53">
        <v>250566550</v>
      </c>
      <c r="AF5" s="53">
        <f t="shared" si="2"/>
        <v>113303102</v>
      </c>
    </row>
    <row r="6" spans="1:32" x14ac:dyDescent="0.25">
      <c r="A6" s="50">
        <v>26</v>
      </c>
      <c r="B6" s="50">
        <v>6920005</v>
      </c>
      <c r="C6" s="51" t="s">
        <v>33</v>
      </c>
      <c r="D6" s="52">
        <v>2021</v>
      </c>
      <c r="E6" s="50" t="s">
        <v>91</v>
      </c>
      <c r="F6" s="50" t="s">
        <v>92</v>
      </c>
      <c r="G6" s="54">
        <v>331502250</v>
      </c>
      <c r="H6" s="53">
        <v>445005779</v>
      </c>
      <c r="I6" s="53">
        <v>0</v>
      </c>
      <c r="J6" s="53">
        <v>0</v>
      </c>
      <c r="K6" s="53">
        <v>0</v>
      </c>
      <c r="L6" s="54">
        <f t="shared" si="0"/>
        <v>776508029</v>
      </c>
      <c r="M6" s="54">
        <v>335790835</v>
      </c>
      <c r="N6" s="54">
        <v>164231129</v>
      </c>
      <c r="O6" s="53">
        <v>52315031</v>
      </c>
      <c r="P6" s="54">
        <f t="shared" si="3"/>
        <v>552336995</v>
      </c>
      <c r="Q6" s="53">
        <v>210472762</v>
      </c>
      <c r="R6" s="54">
        <v>8146738</v>
      </c>
      <c r="S6" s="54">
        <v>218619500</v>
      </c>
      <c r="T6" s="54">
        <v>214800610</v>
      </c>
      <c r="U6" s="53">
        <f t="shared" si="4"/>
        <v>3818890</v>
      </c>
      <c r="V6" s="55">
        <f t="shared" si="5"/>
        <v>1.7468203888491192E-2</v>
      </c>
      <c r="W6" s="54">
        <v>5713798</v>
      </c>
      <c r="X6" s="56">
        <f t="shared" si="6"/>
        <v>224333298</v>
      </c>
      <c r="Y6" s="53">
        <v>9532688</v>
      </c>
      <c r="Z6" s="55">
        <f t="shared" si="7"/>
        <v>4.2493415310998546E-2</v>
      </c>
      <c r="AA6" s="53">
        <v>5594227</v>
      </c>
      <c r="AB6" s="53">
        <v>8104046</v>
      </c>
      <c r="AC6" s="54">
        <f t="shared" si="1"/>
        <v>13698273</v>
      </c>
      <c r="AD6" s="54">
        <v>141595076</v>
      </c>
      <c r="AE6" s="54">
        <v>75362419</v>
      </c>
      <c r="AF6" s="53">
        <f t="shared" si="2"/>
        <v>66232657</v>
      </c>
    </row>
    <row r="7" spans="1:32" x14ac:dyDescent="0.25">
      <c r="A7" s="50">
        <v>3</v>
      </c>
      <c r="B7" s="50">
        <v>6920327</v>
      </c>
      <c r="C7" s="57" t="s">
        <v>34</v>
      </c>
      <c r="D7" s="52">
        <v>2021</v>
      </c>
      <c r="E7" s="50" t="s">
        <v>91</v>
      </c>
      <c r="F7" s="50" t="s">
        <v>92</v>
      </c>
      <c r="G7" s="54">
        <v>228928161</v>
      </c>
      <c r="H7" s="53">
        <v>335739524</v>
      </c>
      <c r="I7" s="53">
        <v>0</v>
      </c>
      <c r="J7" s="53">
        <v>0</v>
      </c>
      <c r="K7" s="53">
        <v>0</v>
      </c>
      <c r="L7" s="54">
        <f t="shared" si="0"/>
        <v>564667685</v>
      </c>
      <c r="M7" s="54">
        <v>230722833</v>
      </c>
      <c r="N7" s="54">
        <v>65706700.07</v>
      </c>
      <c r="O7" s="53">
        <v>50269730.82</v>
      </c>
      <c r="P7" s="54">
        <f t="shared" si="3"/>
        <v>346699263.88999999</v>
      </c>
      <c r="Q7" s="53">
        <v>209794826.11000001</v>
      </c>
      <c r="R7" s="53">
        <v>1262699</v>
      </c>
      <c r="S7" s="53">
        <v>211057525.11000001</v>
      </c>
      <c r="T7" s="53">
        <v>220860668</v>
      </c>
      <c r="U7" s="53">
        <f t="shared" si="4"/>
        <v>-9803142.8899999857</v>
      </c>
      <c r="V7" s="55">
        <f t="shared" si="5"/>
        <v>-4.6447729759413858E-2</v>
      </c>
      <c r="W7" s="53">
        <v>0</v>
      </c>
      <c r="X7" s="56">
        <f t="shared" si="6"/>
        <v>211057525.11000001</v>
      </c>
      <c r="Y7" s="53">
        <v>-9803142.8899999857</v>
      </c>
      <c r="Z7" s="55">
        <f t="shared" si="7"/>
        <v>-4.6447729759413858E-2</v>
      </c>
      <c r="AA7" s="54">
        <v>4714398</v>
      </c>
      <c r="AB7" s="54">
        <v>3459197</v>
      </c>
      <c r="AC7" s="54">
        <f t="shared" si="1"/>
        <v>8173595</v>
      </c>
      <c r="AD7" s="54">
        <v>198786772</v>
      </c>
      <c r="AE7" s="54">
        <v>113952574</v>
      </c>
      <c r="AF7" s="53">
        <f t="shared" si="2"/>
        <v>84834198</v>
      </c>
    </row>
    <row r="8" spans="1:32" x14ac:dyDescent="0.25">
      <c r="A8" s="50">
        <v>4</v>
      </c>
      <c r="B8" s="50">
        <v>6920195</v>
      </c>
      <c r="C8" s="51" t="s">
        <v>35</v>
      </c>
      <c r="D8" s="52">
        <v>2021</v>
      </c>
      <c r="E8" s="50" t="s">
        <v>93</v>
      </c>
      <c r="F8" s="50" t="s">
        <v>95</v>
      </c>
      <c r="G8" s="54">
        <v>4565720</v>
      </c>
      <c r="H8" s="53">
        <v>29730755</v>
      </c>
      <c r="I8" s="53">
        <v>1795283</v>
      </c>
      <c r="J8" s="53">
        <v>0</v>
      </c>
      <c r="K8" s="53">
        <v>0</v>
      </c>
      <c r="L8" s="54">
        <f t="shared" si="0"/>
        <v>36091758</v>
      </c>
      <c r="M8" s="54">
        <v>4532308</v>
      </c>
      <c r="N8" s="54">
        <v>3350146</v>
      </c>
      <c r="O8" s="53">
        <v>2576894</v>
      </c>
      <c r="P8" s="54">
        <f t="shared" si="3"/>
        <v>10459348</v>
      </c>
      <c r="Q8" s="54">
        <v>24719109</v>
      </c>
      <c r="R8" s="54">
        <v>1517683</v>
      </c>
      <c r="S8" s="54">
        <v>26236792</v>
      </c>
      <c r="T8" s="54">
        <v>29687499</v>
      </c>
      <c r="U8" s="53">
        <f t="shared" si="4"/>
        <v>-3450707</v>
      </c>
      <c r="V8" s="55">
        <f t="shared" si="5"/>
        <v>-0.13152168146166651</v>
      </c>
      <c r="W8" s="54">
        <v>16830803</v>
      </c>
      <c r="X8" s="56">
        <f t="shared" si="6"/>
        <v>43067595</v>
      </c>
      <c r="Y8" s="53">
        <v>13380096</v>
      </c>
      <c r="Z8" s="55">
        <f t="shared" si="7"/>
        <v>0.31067664679209506</v>
      </c>
      <c r="AA8" s="54">
        <v>654579</v>
      </c>
      <c r="AB8" s="53">
        <v>258722</v>
      </c>
      <c r="AC8" s="54">
        <f t="shared" si="1"/>
        <v>913301</v>
      </c>
      <c r="AD8" s="54">
        <v>24094792</v>
      </c>
      <c r="AE8" s="54">
        <v>18407384</v>
      </c>
      <c r="AF8" s="53">
        <f t="shared" si="2"/>
        <v>5687408</v>
      </c>
    </row>
    <row r="9" spans="1:32" x14ac:dyDescent="0.25">
      <c r="A9" s="50">
        <v>8</v>
      </c>
      <c r="B9" s="50">
        <v>6920015</v>
      </c>
      <c r="C9" s="57" t="s">
        <v>36</v>
      </c>
      <c r="D9" s="52">
        <v>2021</v>
      </c>
      <c r="E9" s="50" t="s">
        <v>94</v>
      </c>
      <c r="F9" s="50" t="s">
        <v>95</v>
      </c>
      <c r="G9" s="54">
        <v>46571664</v>
      </c>
      <c r="H9" s="53">
        <v>144039695</v>
      </c>
      <c r="I9" s="53">
        <v>0</v>
      </c>
      <c r="J9" s="53">
        <v>118247528</v>
      </c>
      <c r="K9" s="53">
        <v>0</v>
      </c>
      <c r="L9" s="54">
        <f t="shared" si="0"/>
        <v>308858887</v>
      </c>
      <c r="M9" s="54">
        <v>87624585</v>
      </c>
      <c r="N9" s="53">
        <v>31077930</v>
      </c>
      <c r="O9" s="53">
        <v>30336374</v>
      </c>
      <c r="P9" s="54">
        <f t="shared" si="3"/>
        <v>149038889</v>
      </c>
      <c r="Q9" s="54">
        <v>156641575</v>
      </c>
      <c r="R9" s="54">
        <v>5344691</v>
      </c>
      <c r="S9" s="53">
        <v>161986266</v>
      </c>
      <c r="T9" s="53">
        <v>143028102</v>
      </c>
      <c r="U9" s="53">
        <f t="shared" si="4"/>
        <v>18958164</v>
      </c>
      <c r="V9" s="55">
        <f t="shared" si="5"/>
        <v>0.11703562572397341</v>
      </c>
      <c r="W9" s="53">
        <v>6795132</v>
      </c>
      <c r="X9" s="56">
        <f t="shared" si="6"/>
        <v>168781398</v>
      </c>
      <c r="Y9" s="53">
        <v>25753296</v>
      </c>
      <c r="Z9" s="55">
        <f t="shared" si="7"/>
        <v>0.15258373437575154</v>
      </c>
      <c r="AA9" s="53">
        <v>454834</v>
      </c>
      <c r="AB9" s="53">
        <v>2723589</v>
      </c>
      <c r="AC9" s="54">
        <f t="shared" si="1"/>
        <v>3178423</v>
      </c>
      <c r="AD9" s="54">
        <v>125976368</v>
      </c>
      <c r="AE9" s="53">
        <v>72769562</v>
      </c>
      <c r="AF9" s="53">
        <f t="shared" si="2"/>
        <v>53206806</v>
      </c>
    </row>
    <row r="10" spans="1:32" x14ac:dyDescent="0.25">
      <c r="A10" s="50">
        <v>9</v>
      </c>
      <c r="B10" s="50">
        <v>6920105</v>
      </c>
      <c r="C10" s="57" t="s">
        <v>37</v>
      </c>
      <c r="D10" s="52">
        <v>2021</v>
      </c>
      <c r="E10" s="50" t="s">
        <v>94</v>
      </c>
      <c r="F10" s="50" t="s">
        <v>95</v>
      </c>
      <c r="G10" s="54">
        <v>9801093</v>
      </c>
      <c r="H10" s="53">
        <v>33519239</v>
      </c>
      <c r="I10" s="53">
        <v>5008721</v>
      </c>
      <c r="J10" s="53">
        <v>0</v>
      </c>
      <c r="K10" s="53">
        <v>0</v>
      </c>
      <c r="L10" s="54">
        <f t="shared" si="0"/>
        <v>48329053</v>
      </c>
      <c r="M10" s="53">
        <v>11635827</v>
      </c>
      <c r="N10" s="53">
        <v>4527593</v>
      </c>
      <c r="O10" s="53">
        <v>4074251</v>
      </c>
      <c r="P10" s="54">
        <f t="shared" si="3"/>
        <v>20237671</v>
      </c>
      <c r="Q10" s="54">
        <v>27470522</v>
      </c>
      <c r="R10" s="54">
        <v>510280</v>
      </c>
      <c r="S10" s="53">
        <v>27980802</v>
      </c>
      <c r="T10" s="54">
        <v>28210849</v>
      </c>
      <c r="U10" s="53">
        <f t="shared" si="4"/>
        <v>-230047</v>
      </c>
      <c r="V10" s="55">
        <f t="shared" si="5"/>
        <v>-8.2216013679665082E-3</v>
      </c>
      <c r="W10" s="53">
        <v>5112747</v>
      </c>
      <c r="X10" s="56">
        <f t="shared" si="6"/>
        <v>33093549</v>
      </c>
      <c r="Y10" s="53">
        <v>4882700</v>
      </c>
      <c r="Z10" s="55">
        <f t="shared" si="7"/>
        <v>0.14754235032332133</v>
      </c>
      <c r="AA10" s="53">
        <v>495007</v>
      </c>
      <c r="AB10" s="53">
        <v>125853</v>
      </c>
      <c r="AC10" s="54">
        <f t="shared" si="1"/>
        <v>620860</v>
      </c>
      <c r="AD10" s="53">
        <v>38917435</v>
      </c>
      <c r="AE10" s="53">
        <v>24163548</v>
      </c>
      <c r="AF10" s="53">
        <f t="shared" si="2"/>
        <v>14753887</v>
      </c>
    </row>
    <row r="11" spans="1:32" x14ac:dyDescent="0.25">
      <c r="A11" s="50">
        <v>11</v>
      </c>
      <c r="B11" s="50">
        <v>6920165</v>
      </c>
      <c r="C11" s="51" t="s">
        <v>38</v>
      </c>
      <c r="D11" s="52">
        <v>2021</v>
      </c>
      <c r="E11" s="50" t="s">
        <v>93</v>
      </c>
      <c r="F11" s="50" t="s">
        <v>95</v>
      </c>
      <c r="G11" s="53">
        <v>8100666</v>
      </c>
      <c r="H11" s="53">
        <v>77912354</v>
      </c>
      <c r="I11" s="53">
        <v>0</v>
      </c>
      <c r="J11" s="53">
        <v>10764694</v>
      </c>
      <c r="K11" s="53">
        <v>0</v>
      </c>
      <c r="L11" s="54">
        <f t="shared" si="0"/>
        <v>96777714</v>
      </c>
      <c r="M11" s="53">
        <v>21368510</v>
      </c>
      <c r="N11" s="53">
        <v>6154644</v>
      </c>
      <c r="O11" s="53">
        <v>13411934</v>
      </c>
      <c r="P11" s="54">
        <f t="shared" si="3"/>
        <v>40935088</v>
      </c>
      <c r="Q11" s="54">
        <v>53733401</v>
      </c>
      <c r="R11" s="53">
        <v>228742</v>
      </c>
      <c r="S11" s="54">
        <v>53962143</v>
      </c>
      <c r="T11" s="53">
        <v>48404370</v>
      </c>
      <c r="U11" s="53">
        <f t="shared" si="4"/>
        <v>5557773</v>
      </c>
      <c r="V11" s="55">
        <f t="shared" si="5"/>
        <v>0.10299392668671442</v>
      </c>
      <c r="W11" s="53">
        <v>9317971</v>
      </c>
      <c r="X11" s="56">
        <f t="shared" si="6"/>
        <v>63280114</v>
      </c>
      <c r="Y11" s="53">
        <v>14875744</v>
      </c>
      <c r="Z11" s="55">
        <f t="shared" si="7"/>
        <v>0.23507770545419687</v>
      </c>
      <c r="AA11" s="53">
        <v>1687482</v>
      </c>
      <c r="AB11" s="53">
        <v>421743</v>
      </c>
      <c r="AC11" s="54">
        <f t="shared" si="1"/>
        <v>2109225</v>
      </c>
      <c r="AD11" s="54">
        <v>62203869</v>
      </c>
      <c r="AE11" s="54">
        <v>23884942</v>
      </c>
      <c r="AF11" s="53">
        <f t="shared" si="2"/>
        <v>38318927</v>
      </c>
    </row>
    <row r="12" spans="1:32" x14ac:dyDescent="0.25">
      <c r="A12" s="50">
        <v>17</v>
      </c>
      <c r="B12" s="50">
        <v>6920110</v>
      </c>
      <c r="C12" s="51" t="s">
        <v>126</v>
      </c>
      <c r="D12" s="52">
        <v>2021</v>
      </c>
      <c r="E12" s="50" t="s">
        <v>91</v>
      </c>
      <c r="F12" s="50" t="s">
        <v>92</v>
      </c>
      <c r="G12" s="53">
        <v>412239194.13999999</v>
      </c>
      <c r="H12" s="53">
        <v>368994541.58999997</v>
      </c>
      <c r="I12" s="53">
        <v>0</v>
      </c>
      <c r="J12" s="53">
        <v>149298175</v>
      </c>
      <c r="K12" s="53">
        <v>1904</v>
      </c>
      <c r="L12" s="54">
        <f t="shared" si="0"/>
        <v>930533814.73000002</v>
      </c>
      <c r="M12" s="53">
        <v>298099391.75000006</v>
      </c>
      <c r="N12" s="53">
        <v>98318663.829999983</v>
      </c>
      <c r="O12" s="53">
        <v>91801259.050000072</v>
      </c>
      <c r="P12" s="54">
        <f t="shared" si="3"/>
        <v>488219314.63000011</v>
      </c>
      <c r="Q12" s="53">
        <v>430504951.18999994</v>
      </c>
      <c r="R12" s="53">
        <v>66266013.369999997</v>
      </c>
      <c r="S12" s="53">
        <v>496770964.55999994</v>
      </c>
      <c r="T12" s="53">
        <v>503960714.92000002</v>
      </c>
      <c r="U12" s="53">
        <f t="shared" si="4"/>
        <v>-7189750.3600000739</v>
      </c>
      <c r="V12" s="55">
        <f t="shared" si="5"/>
        <v>-1.4472968174313853E-2</v>
      </c>
      <c r="W12" s="53">
        <v>12862978.190000001</v>
      </c>
      <c r="X12" s="56">
        <f t="shared" si="6"/>
        <v>509633942.74999994</v>
      </c>
      <c r="Y12" s="53">
        <v>5673227.8299999274</v>
      </c>
      <c r="Z12" s="55">
        <f t="shared" si="7"/>
        <v>1.1131966209681838E-2</v>
      </c>
      <c r="AA12" s="53">
        <v>2634539.3200000003</v>
      </c>
      <c r="AB12" s="53">
        <v>9175009.5899999999</v>
      </c>
      <c r="AC12" s="54">
        <f t="shared" si="1"/>
        <v>11809548.91</v>
      </c>
      <c r="AD12" s="54">
        <v>255481885.41</v>
      </c>
      <c r="AE12" s="53">
        <v>161553785.15000001</v>
      </c>
      <c r="AF12" s="53">
        <f t="shared" si="2"/>
        <v>93928100.25999999</v>
      </c>
    </row>
    <row r="13" spans="1:32" x14ac:dyDescent="0.25">
      <c r="A13" s="50">
        <v>19</v>
      </c>
      <c r="B13" s="50">
        <v>6920175</v>
      </c>
      <c r="C13" s="51" t="s">
        <v>40</v>
      </c>
      <c r="D13" s="52">
        <v>2021</v>
      </c>
      <c r="E13" s="50" t="s">
        <v>93</v>
      </c>
      <c r="F13" s="50" t="s">
        <v>95</v>
      </c>
      <c r="G13" s="53">
        <v>47528258</v>
      </c>
      <c r="H13" s="53">
        <v>139729156</v>
      </c>
      <c r="I13" s="53">
        <v>0</v>
      </c>
      <c r="J13" s="53">
        <v>18780567</v>
      </c>
      <c r="K13" s="53">
        <v>0</v>
      </c>
      <c r="L13" s="54">
        <f t="shared" si="0"/>
        <v>206037981</v>
      </c>
      <c r="M13" s="53">
        <v>32825817</v>
      </c>
      <c r="N13" s="53">
        <v>29169133</v>
      </c>
      <c r="O13" s="53">
        <v>15692683</v>
      </c>
      <c r="P13" s="54">
        <f t="shared" si="3"/>
        <v>77687633</v>
      </c>
      <c r="Q13" s="54">
        <v>119589343</v>
      </c>
      <c r="R13" s="53">
        <v>13570616</v>
      </c>
      <c r="S13" s="53">
        <v>133159959</v>
      </c>
      <c r="T13" s="53">
        <v>124502829</v>
      </c>
      <c r="U13" s="53">
        <f t="shared" si="4"/>
        <v>8657130</v>
      </c>
      <c r="V13" s="55">
        <f t="shared" si="5"/>
        <v>6.5013011906980236E-2</v>
      </c>
      <c r="W13" s="53">
        <v>23476472</v>
      </c>
      <c r="X13" s="56">
        <f t="shared" si="6"/>
        <v>156636431</v>
      </c>
      <c r="Y13" s="53">
        <v>32133602</v>
      </c>
      <c r="Z13" s="55">
        <f t="shared" si="7"/>
        <v>0.20514769006707004</v>
      </c>
      <c r="AA13" s="53">
        <v>2523416</v>
      </c>
      <c r="AB13" s="53">
        <v>6237589</v>
      </c>
      <c r="AC13" s="54">
        <f t="shared" si="1"/>
        <v>8761005</v>
      </c>
      <c r="AD13" s="53">
        <v>166327331</v>
      </c>
      <c r="AE13" s="53">
        <v>98528205</v>
      </c>
      <c r="AF13" s="53">
        <f t="shared" si="2"/>
        <v>67799126</v>
      </c>
    </row>
    <row r="14" spans="1:32" x14ac:dyDescent="0.25">
      <c r="A14" s="50">
        <v>20</v>
      </c>
      <c r="B14" s="50">
        <v>6920210</v>
      </c>
      <c r="C14" s="51" t="s">
        <v>41</v>
      </c>
      <c r="D14" s="52">
        <v>2021</v>
      </c>
      <c r="E14" s="50" t="s">
        <v>93</v>
      </c>
      <c r="F14" s="50" t="s">
        <v>95</v>
      </c>
      <c r="G14" s="53">
        <v>34485238</v>
      </c>
      <c r="H14" s="54">
        <v>124956761</v>
      </c>
      <c r="I14" s="53">
        <v>0</v>
      </c>
      <c r="J14" s="53">
        <v>37048284</v>
      </c>
      <c r="K14" s="53">
        <f>2092800+23957</f>
        <v>2116757</v>
      </c>
      <c r="L14" s="54">
        <f t="shared" si="0"/>
        <v>198607040</v>
      </c>
      <c r="M14" s="53">
        <v>41621949</v>
      </c>
      <c r="N14" s="53">
        <v>17535214</v>
      </c>
      <c r="O14" s="53">
        <v>16355404</v>
      </c>
      <c r="P14" s="54">
        <f t="shared" si="3"/>
        <v>75512567</v>
      </c>
      <c r="Q14" s="53">
        <v>118541180</v>
      </c>
      <c r="R14" s="53">
        <v>13187596</v>
      </c>
      <c r="S14" s="53">
        <v>131728776</v>
      </c>
      <c r="T14" s="53">
        <v>119708290</v>
      </c>
      <c r="U14" s="53">
        <f t="shared" si="4"/>
        <v>12020486</v>
      </c>
      <c r="V14" s="55">
        <f t="shared" si="5"/>
        <v>9.1251785410956826E-2</v>
      </c>
      <c r="W14" s="53">
        <v>8035118</v>
      </c>
      <c r="X14" s="56">
        <f t="shared" si="6"/>
        <v>139763894</v>
      </c>
      <c r="Y14" s="53">
        <v>20055604</v>
      </c>
      <c r="Z14" s="55">
        <f t="shared" si="7"/>
        <v>0.1434963167239745</v>
      </c>
      <c r="AA14" s="53">
        <v>1657783</v>
      </c>
      <c r="AB14" s="53">
        <v>2895510</v>
      </c>
      <c r="AC14" s="54">
        <f t="shared" si="1"/>
        <v>4553293</v>
      </c>
      <c r="AD14" s="53">
        <v>110076794</v>
      </c>
      <c r="AE14" s="53">
        <v>68266521</v>
      </c>
      <c r="AF14" s="53">
        <f t="shared" si="2"/>
        <v>41810273</v>
      </c>
    </row>
    <row r="15" spans="1:32" x14ac:dyDescent="0.25">
      <c r="A15" s="50">
        <v>21</v>
      </c>
      <c r="B15" s="50">
        <v>6920075</v>
      </c>
      <c r="C15" s="51" t="s">
        <v>42</v>
      </c>
      <c r="D15" s="52">
        <v>2021</v>
      </c>
      <c r="E15" s="50" t="s">
        <v>93</v>
      </c>
      <c r="F15" s="50" t="s">
        <v>95</v>
      </c>
      <c r="G15" s="54">
        <v>5799726</v>
      </c>
      <c r="H15" s="53">
        <v>26829216</v>
      </c>
      <c r="I15" s="53">
        <v>0</v>
      </c>
      <c r="J15" s="53">
        <v>4313600</v>
      </c>
      <c r="K15" s="53">
        <v>0</v>
      </c>
      <c r="L15" s="54">
        <f t="shared" si="0"/>
        <v>36942542</v>
      </c>
      <c r="M15" s="53">
        <v>3727010</v>
      </c>
      <c r="N15" s="53">
        <v>3539338</v>
      </c>
      <c r="O15" s="53">
        <v>1904341</v>
      </c>
      <c r="P15" s="54">
        <f t="shared" si="3"/>
        <v>9170689</v>
      </c>
      <c r="Q15" s="53">
        <v>25595353</v>
      </c>
      <c r="R15" s="53">
        <v>1937275</v>
      </c>
      <c r="S15" s="53">
        <f>SUM(Q15:R15)</f>
        <v>27532628</v>
      </c>
      <c r="T15" s="53">
        <v>30935974</v>
      </c>
      <c r="U15" s="53">
        <f t="shared" si="4"/>
        <v>-3403346</v>
      </c>
      <c r="V15" s="55">
        <f t="shared" si="5"/>
        <v>-0.12361137483860966</v>
      </c>
      <c r="W15" s="53">
        <v>7721485</v>
      </c>
      <c r="X15" s="56">
        <f t="shared" si="6"/>
        <v>35254113</v>
      </c>
      <c r="Y15" s="53">
        <v>4318139</v>
      </c>
      <c r="Z15" s="55">
        <f t="shared" si="7"/>
        <v>0.12248610538010132</v>
      </c>
      <c r="AA15" s="53">
        <v>1838798</v>
      </c>
      <c r="AB15" s="53">
        <v>337702</v>
      </c>
      <c r="AC15" s="54">
        <f t="shared" si="1"/>
        <v>2176500</v>
      </c>
      <c r="AD15" s="53">
        <v>31632533</v>
      </c>
      <c r="AE15" s="53">
        <v>20977927</v>
      </c>
      <c r="AF15" s="53">
        <f t="shared" si="2"/>
        <v>10654606</v>
      </c>
    </row>
    <row r="16" spans="1:32" x14ac:dyDescent="0.25">
      <c r="A16" s="50">
        <v>69</v>
      </c>
      <c r="B16" s="50">
        <v>6920004</v>
      </c>
      <c r="C16" s="51" t="s">
        <v>86</v>
      </c>
      <c r="D16" s="52">
        <v>2021</v>
      </c>
      <c r="E16" s="50" t="s">
        <v>91</v>
      </c>
      <c r="F16" s="50" t="s">
        <v>92</v>
      </c>
      <c r="G16" s="53">
        <v>246154137.11000001</v>
      </c>
      <c r="H16" s="53">
        <v>355056617.04999995</v>
      </c>
      <c r="I16" s="53">
        <v>0</v>
      </c>
      <c r="J16" s="53">
        <v>73369140.070000008</v>
      </c>
      <c r="K16" s="53">
        <v>0</v>
      </c>
      <c r="L16" s="54">
        <f t="shared" si="0"/>
        <v>674579894.23000002</v>
      </c>
      <c r="M16" s="53">
        <v>202750743.38</v>
      </c>
      <c r="N16" s="53">
        <v>108598829.33000001</v>
      </c>
      <c r="O16" s="53">
        <v>120563552.88000001</v>
      </c>
      <c r="P16" s="54">
        <f t="shared" si="3"/>
        <v>431913125.59000003</v>
      </c>
      <c r="Q16" s="53">
        <v>226775029.39999998</v>
      </c>
      <c r="R16" s="53">
        <v>25484786</v>
      </c>
      <c r="S16" s="53">
        <v>252259815.39999998</v>
      </c>
      <c r="T16" s="53">
        <v>248946389</v>
      </c>
      <c r="U16" s="53">
        <f t="shared" si="4"/>
        <v>3313426.3999999762</v>
      </c>
      <c r="V16" s="55">
        <f t="shared" si="5"/>
        <v>1.3134975123746865E-2</v>
      </c>
      <c r="W16" s="53">
        <v>8675793</v>
      </c>
      <c r="X16" s="56">
        <f t="shared" si="6"/>
        <v>260935608.39999998</v>
      </c>
      <c r="Y16" s="53">
        <v>11989219.399999976</v>
      </c>
      <c r="Z16" s="55">
        <f t="shared" si="7"/>
        <v>4.5947042159233245E-2</v>
      </c>
      <c r="AA16" s="53">
        <v>203365.90999999986</v>
      </c>
      <c r="AB16" s="53">
        <v>15688373.329999996</v>
      </c>
      <c r="AC16" s="54">
        <f t="shared" si="1"/>
        <v>15891739.239999996</v>
      </c>
      <c r="AD16" s="53">
        <v>243180328</v>
      </c>
      <c r="AE16" s="53">
        <v>180427977</v>
      </c>
      <c r="AF16" s="53">
        <f t="shared" si="2"/>
        <v>62752351</v>
      </c>
    </row>
    <row r="17" spans="1:32" x14ac:dyDescent="0.25">
      <c r="A17" s="50">
        <v>77</v>
      </c>
      <c r="B17" s="50">
        <v>6920045</v>
      </c>
      <c r="C17" s="51" t="s">
        <v>43</v>
      </c>
      <c r="D17" s="52">
        <v>2021</v>
      </c>
      <c r="E17" s="50" t="s">
        <v>91</v>
      </c>
      <c r="F17" s="50" t="s">
        <v>92</v>
      </c>
      <c r="G17" s="53">
        <v>592838498.21037984</v>
      </c>
      <c r="H17" s="53">
        <v>0</v>
      </c>
      <c r="I17" s="53">
        <v>0</v>
      </c>
      <c r="J17" s="53">
        <v>0</v>
      </c>
      <c r="K17" s="53">
        <v>0</v>
      </c>
      <c r="L17" s="54">
        <f t="shared" si="0"/>
        <v>592838498.21037984</v>
      </c>
      <c r="M17" s="53">
        <v>0</v>
      </c>
      <c r="N17" s="53">
        <v>0</v>
      </c>
      <c r="O17" s="53">
        <v>0</v>
      </c>
      <c r="P17" s="54">
        <f t="shared" si="3"/>
        <v>0</v>
      </c>
      <c r="Q17" s="53">
        <v>585172688.21037984</v>
      </c>
      <c r="R17" s="53">
        <v>80464390.646709993</v>
      </c>
      <c r="S17" s="53">
        <v>665637078.85708988</v>
      </c>
      <c r="T17" s="53">
        <v>709846834</v>
      </c>
      <c r="U17" s="53">
        <f t="shared" si="4"/>
        <v>-44209755.142910123</v>
      </c>
      <c r="V17" s="55">
        <f t="shared" si="5"/>
        <v>-6.6417206233190945E-2</v>
      </c>
      <c r="W17" s="53">
        <v>10829995</v>
      </c>
      <c r="X17" s="56">
        <f t="shared" si="6"/>
        <v>676467073.85708988</v>
      </c>
      <c r="Y17" s="53">
        <v>-33379760.142910123</v>
      </c>
      <c r="Z17" s="55">
        <f t="shared" si="7"/>
        <v>-4.9344249606392394E-2</v>
      </c>
      <c r="AA17" s="53">
        <v>0</v>
      </c>
      <c r="AB17" s="53">
        <v>7665810</v>
      </c>
      <c r="AC17" s="54">
        <f t="shared" si="1"/>
        <v>7665810</v>
      </c>
      <c r="AD17" s="53">
        <v>697143102.09000456</v>
      </c>
      <c r="AE17" s="53">
        <v>488082618.01999801</v>
      </c>
      <c r="AF17" s="53">
        <f t="shared" si="2"/>
        <v>209060484.07000655</v>
      </c>
    </row>
    <row r="18" spans="1:32" x14ac:dyDescent="0.25">
      <c r="A18" s="50">
        <v>96</v>
      </c>
      <c r="B18" s="50">
        <v>6920434</v>
      </c>
      <c r="C18" s="51" t="s">
        <v>44</v>
      </c>
      <c r="D18" s="52">
        <v>2021</v>
      </c>
      <c r="E18" s="50" t="s">
        <v>91</v>
      </c>
      <c r="F18" s="50" t="s">
        <v>92</v>
      </c>
      <c r="G18" s="53">
        <v>213582573.45962003</v>
      </c>
      <c r="H18" s="53">
        <v>0</v>
      </c>
      <c r="I18" s="53">
        <v>0</v>
      </c>
      <c r="J18" s="53">
        <v>0</v>
      </c>
      <c r="K18" s="53">
        <v>0</v>
      </c>
      <c r="L18" s="54">
        <f t="shared" si="0"/>
        <v>213582573.45962003</v>
      </c>
      <c r="M18" s="53">
        <v>0</v>
      </c>
      <c r="N18" s="53">
        <v>0</v>
      </c>
      <c r="O18" s="53">
        <v>0</v>
      </c>
      <c r="P18" s="54">
        <f t="shared" si="3"/>
        <v>0</v>
      </c>
      <c r="Q18" s="53">
        <v>210275857.45962003</v>
      </c>
      <c r="R18" s="53">
        <v>11426044.843290001</v>
      </c>
      <c r="S18" s="53">
        <v>221701902.30291003</v>
      </c>
      <c r="T18" s="53">
        <v>240914898</v>
      </c>
      <c r="U18" s="53">
        <f t="shared" si="4"/>
        <v>-19212995.69708997</v>
      </c>
      <c r="V18" s="55">
        <f t="shared" si="5"/>
        <v>-8.6661393057599317E-2</v>
      </c>
      <c r="W18" s="53">
        <v>3902252</v>
      </c>
      <c r="X18" s="56">
        <f t="shared" si="6"/>
        <v>225604154.30291003</v>
      </c>
      <c r="Y18" s="53">
        <v>-15310743.69708997</v>
      </c>
      <c r="Z18" s="55">
        <f t="shared" si="7"/>
        <v>-6.7865521999798034E-2</v>
      </c>
      <c r="AA18" s="53">
        <v>0</v>
      </c>
      <c r="AB18" s="53">
        <v>3306716</v>
      </c>
      <c r="AC18" s="54">
        <f t="shared" si="1"/>
        <v>3306716</v>
      </c>
      <c r="AD18" s="53">
        <v>420824088.33399999</v>
      </c>
      <c r="AE18" s="53">
        <v>149839613.36000001</v>
      </c>
      <c r="AF18" s="53">
        <f t="shared" si="2"/>
        <v>270984474.97399998</v>
      </c>
    </row>
    <row r="19" spans="1:32" x14ac:dyDescent="0.25">
      <c r="A19" s="50">
        <v>27</v>
      </c>
      <c r="B19" s="50">
        <v>6920231</v>
      </c>
      <c r="C19" s="51" t="s">
        <v>45</v>
      </c>
      <c r="D19" s="52">
        <v>2021</v>
      </c>
      <c r="E19" s="50" t="s">
        <v>93</v>
      </c>
      <c r="F19" s="50" t="s">
        <v>95</v>
      </c>
      <c r="G19" s="53">
        <v>10582547</v>
      </c>
      <c r="H19" s="53">
        <v>33747858</v>
      </c>
      <c r="I19" s="53">
        <v>0</v>
      </c>
      <c r="J19" s="53">
        <v>3885562</v>
      </c>
      <c r="K19" s="53">
        <v>0</v>
      </c>
      <c r="L19" s="54">
        <f t="shared" si="0"/>
        <v>48215967</v>
      </c>
      <c r="M19" s="53">
        <v>2926461</v>
      </c>
      <c r="N19" s="53">
        <v>1908675</v>
      </c>
      <c r="O19" s="53">
        <v>6063738</v>
      </c>
      <c r="P19" s="54">
        <f t="shared" si="3"/>
        <v>10898874</v>
      </c>
      <c r="Q19" s="53">
        <v>36232399</v>
      </c>
      <c r="R19" s="53">
        <v>23109</v>
      </c>
      <c r="S19" s="53">
        <v>36255508</v>
      </c>
      <c r="T19" s="53">
        <v>38307656</v>
      </c>
      <c r="U19" s="53">
        <f t="shared" si="4"/>
        <v>-2052148</v>
      </c>
      <c r="V19" s="55">
        <f t="shared" si="5"/>
        <v>-5.6602378871646208E-2</v>
      </c>
      <c r="W19" s="53">
        <v>1284410</v>
      </c>
      <c r="X19" s="56">
        <f t="shared" si="6"/>
        <v>37539918</v>
      </c>
      <c r="Y19" s="53">
        <v>-767738</v>
      </c>
      <c r="Z19" s="55">
        <f t="shared" si="7"/>
        <v>-2.0451243393765538E-2</v>
      </c>
      <c r="AA19" s="53">
        <v>537447</v>
      </c>
      <c r="AB19" s="53">
        <v>547247</v>
      </c>
      <c r="AC19" s="54">
        <f t="shared" si="1"/>
        <v>1084694</v>
      </c>
      <c r="AD19" s="53">
        <v>56657766</v>
      </c>
      <c r="AE19" s="53">
        <v>26841195</v>
      </c>
      <c r="AF19" s="53">
        <f t="shared" si="2"/>
        <v>29816571</v>
      </c>
    </row>
    <row r="20" spans="1:32" x14ac:dyDescent="0.25">
      <c r="A20" s="50">
        <v>14</v>
      </c>
      <c r="B20" s="50">
        <v>6920003</v>
      </c>
      <c r="C20" s="51" t="s">
        <v>46</v>
      </c>
      <c r="D20" s="52">
        <v>2021</v>
      </c>
      <c r="E20" s="50" t="s">
        <v>91</v>
      </c>
      <c r="F20" s="50" t="s">
        <v>92</v>
      </c>
      <c r="G20" s="53">
        <v>1208996000</v>
      </c>
      <c r="H20" s="53">
        <v>640763000</v>
      </c>
      <c r="I20" s="53">
        <v>0</v>
      </c>
      <c r="J20" s="53">
        <v>267566000</v>
      </c>
      <c r="K20" s="53">
        <v>0</v>
      </c>
      <c r="L20" s="54">
        <f t="shared" si="0"/>
        <v>2117325000</v>
      </c>
      <c r="M20" s="53">
        <v>397182000</v>
      </c>
      <c r="N20" s="53">
        <v>556708000</v>
      </c>
      <c r="O20" s="53">
        <v>256383000</v>
      </c>
      <c r="P20" s="54">
        <f t="shared" si="3"/>
        <v>1210273000</v>
      </c>
      <c r="Q20" s="53">
        <v>840473000</v>
      </c>
      <c r="R20" s="53">
        <v>117644000</v>
      </c>
      <c r="S20" s="53">
        <v>958117000</v>
      </c>
      <c r="T20" s="53">
        <v>1007401000</v>
      </c>
      <c r="U20" s="53">
        <f t="shared" si="4"/>
        <v>-49284000</v>
      </c>
      <c r="V20" s="55">
        <f t="shared" si="5"/>
        <v>-5.1438394267088468E-2</v>
      </c>
      <c r="W20" s="53">
        <v>-2034000</v>
      </c>
      <c r="X20" s="56">
        <f t="shared" si="6"/>
        <v>956083000</v>
      </c>
      <c r="Y20" s="53">
        <v>-51318000</v>
      </c>
      <c r="Z20" s="55">
        <f t="shared" si="7"/>
        <v>-5.3675256227754285E-2</v>
      </c>
      <c r="AA20" s="53">
        <v>28181000</v>
      </c>
      <c r="AB20" s="53">
        <v>38398000</v>
      </c>
      <c r="AC20" s="54">
        <f t="shared" si="1"/>
        <v>66579000</v>
      </c>
      <c r="AD20" s="53">
        <v>842798000</v>
      </c>
      <c r="AE20" s="53">
        <v>442938000</v>
      </c>
      <c r="AF20" s="53">
        <f t="shared" si="2"/>
        <v>399860000</v>
      </c>
    </row>
    <row r="21" spans="1:32" x14ac:dyDescent="0.25">
      <c r="A21" s="50">
        <v>18</v>
      </c>
      <c r="B21" s="50">
        <v>6920418</v>
      </c>
      <c r="C21" s="51" t="s">
        <v>47</v>
      </c>
      <c r="D21" s="52">
        <v>2021</v>
      </c>
      <c r="E21" s="50" t="s">
        <v>91</v>
      </c>
      <c r="F21" s="50" t="s">
        <v>92</v>
      </c>
      <c r="G21" s="53">
        <v>431571000</v>
      </c>
      <c r="H21" s="53">
        <v>459664000</v>
      </c>
      <c r="I21" s="53">
        <v>0</v>
      </c>
      <c r="J21" s="53">
        <v>5572000</v>
      </c>
      <c r="K21" s="53">
        <v>0</v>
      </c>
      <c r="L21" s="54">
        <f t="shared" si="0"/>
        <v>896807000</v>
      </c>
      <c r="M21" s="53">
        <v>295311000</v>
      </c>
      <c r="N21" s="53">
        <v>120701000</v>
      </c>
      <c r="O21" s="53">
        <v>106186000</v>
      </c>
      <c r="P21" s="54">
        <f t="shared" si="3"/>
        <v>522198000</v>
      </c>
      <c r="Q21" s="53">
        <v>350324000</v>
      </c>
      <c r="R21" s="53">
        <v>18855000</v>
      </c>
      <c r="S21" s="53">
        <v>369179000</v>
      </c>
      <c r="T21" s="53">
        <v>354084000</v>
      </c>
      <c r="U21" s="53">
        <f t="shared" si="4"/>
        <v>15095000</v>
      </c>
      <c r="V21" s="55">
        <f t="shared" si="5"/>
        <v>4.0888024508436288E-2</v>
      </c>
      <c r="W21" s="53">
        <v>-363000</v>
      </c>
      <c r="X21" s="56">
        <f t="shared" si="6"/>
        <v>368816000</v>
      </c>
      <c r="Y21" s="53">
        <v>14732000</v>
      </c>
      <c r="Z21" s="55">
        <f t="shared" si="7"/>
        <v>3.994403713504837E-2</v>
      </c>
      <c r="AA21" s="53">
        <v>7536000</v>
      </c>
      <c r="AB21" s="53">
        <v>16749000</v>
      </c>
      <c r="AC21" s="54">
        <f t="shared" si="1"/>
        <v>24285000</v>
      </c>
      <c r="AD21" s="53">
        <v>346832000</v>
      </c>
      <c r="AE21" s="53">
        <v>275201000</v>
      </c>
      <c r="AF21" s="53">
        <f t="shared" si="2"/>
        <v>71631000</v>
      </c>
    </row>
    <row r="22" spans="1:32" x14ac:dyDescent="0.25">
      <c r="A22" s="50">
        <v>36</v>
      </c>
      <c r="B22" s="50">
        <v>6920805</v>
      </c>
      <c r="C22" s="51" t="s">
        <v>48</v>
      </c>
      <c r="D22" s="52">
        <v>2021</v>
      </c>
      <c r="E22" s="50" t="s">
        <v>91</v>
      </c>
      <c r="F22" s="50" t="s">
        <v>92</v>
      </c>
      <c r="G22" s="53">
        <v>283276000</v>
      </c>
      <c r="H22" s="53">
        <v>320817000</v>
      </c>
      <c r="I22" s="53">
        <v>0</v>
      </c>
      <c r="J22" s="53">
        <v>20770000</v>
      </c>
      <c r="K22" s="53">
        <v>0</v>
      </c>
      <c r="L22" s="54">
        <f t="shared" si="0"/>
        <v>624863000</v>
      </c>
      <c r="M22" s="53">
        <v>238612000</v>
      </c>
      <c r="N22" s="53">
        <v>49891000</v>
      </c>
      <c r="O22" s="53">
        <v>76593000</v>
      </c>
      <c r="P22" s="54">
        <f t="shared" si="3"/>
        <v>365096000</v>
      </c>
      <c r="Q22" s="53">
        <v>240857000</v>
      </c>
      <c r="R22" s="53">
        <v>11508000</v>
      </c>
      <c r="S22" s="53">
        <v>252365000</v>
      </c>
      <c r="T22" s="53">
        <v>225640000</v>
      </c>
      <c r="U22" s="53">
        <f t="shared" si="4"/>
        <v>26725000</v>
      </c>
      <c r="V22" s="55">
        <f t="shared" si="5"/>
        <v>0.10589820299962356</v>
      </c>
      <c r="W22" s="53">
        <v>66000</v>
      </c>
      <c r="X22" s="56">
        <f t="shared" si="6"/>
        <v>252431000</v>
      </c>
      <c r="Y22" s="53">
        <v>26791000</v>
      </c>
      <c r="Z22" s="55">
        <f t="shared" si="7"/>
        <v>0.10613197269748961</v>
      </c>
      <c r="AA22" s="53">
        <v>7287000</v>
      </c>
      <c r="AB22" s="53">
        <v>11623000</v>
      </c>
      <c r="AC22" s="54">
        <f t="shared" si="1"/>
        <v>18910000</v>
      </c>
      <c r="AD22" s="53">
        <v>181151000</v>
      </c>
      <c r="AE22" s="53">
        <v>146444000</v>
      </c>
      <c r="AF22" s="53">
        <f t="shared" si="2"/>
        <v>34707000</v>
      </c>
    </row>
    <row r="23" spans="1:32" x14ac:dyDescent="0.25">
      <c r="A23" s="50">
        <v>40</v>
      </c>
      <c r="B23" s="50">
        <v>6920173</v>
      </c>
      <c r="C23" s="51" t="s">
        <v>49</v>
      </c>
      <c r="D23" s="52">
        <v>2021</v>
      </c>
      <c r="E23" s="50" t="s">
        <v>91</v>
      </c>
      <c r="F23" s="50" t="s">
        <v>92</v>
      </c>
      <c r="G23" s="53">
        <v>193458000</v>
      </c>
      <c r="H23" s="53">
        <v>283346000</v>
      </c>
      <c r="I23" s="53">
        <v>0</v>
      </c>
      <c r="J23" s="53">
        <v>4373000</v>
      </c>
      <c r="K23" s="53">
        <v>0</v>
      </c>
      <c r="L23" s="54">
        <f t="shared" si="0"/>
        <v>481177000</v>
      </c>
      <c r="M23" s="53">
        <v>152528000</v>
      </c>
      <c r="N23" s="53">
        <v>100960000</v>
      </c>
      <c r="O23" s="53">
        <v>50268000</v>
      </c>
      <c r="P23" s="54">
        <f t="shared" si="3"/>
        <v>303756000</v>
      </c>
      <c r="Q23" s="53">
        <v>152947000</v>
      </c>
      <c r="R23" s="53">
        <v>5736000</v>
      </c>
      <c r="S23" s="53">
        <v>158683000</v>
      </c>
      <c r="T23" s="53">
        <v>161469000</v>
      </c>
      <c r="U23" s="53">
        <f t="shared" si="4"/>
        <v>-2786000</v>
      </c>
      <c r="V23" s="55">
        <f t="shared" si="5"/>
        <v>-1.7557016189509903E-2</v>
      </c>
      <c r="W23" s="53">
        <v>0</v>
      </c>
      <c r="X23" s="56">
        <f t="shared" si="6"/>
        <v>158683000</v>
      </c>
      <c r="Y23" s="53">
        <v>-2786000</v>
      </c>
      <c r="Z23" s="55">
        <f t="shared" si="7"/>
        <v>-1.7557016189509903E-2</v>
      </c>
      <c r="AA23" s="53">
        <v>4391000</v>
      </c>
      <c r="AB23" s="53">
        <v>20083000</v>
      </c>
      <c r="AC23" s="54">
        <f t="shared" si="1"/>
        <v>24474000</v>
      </c>
      <c r="AD23" s="53">
        <v>116191000</v>
      </c>
      <c r="AE23" s="53">
        <v>84108000</v>
      </c>
      <c r="AF23" s="53">
        <f t="shared" si="2"/>
        <v>32083000</v>
      </c>
    </row>
    <row r="24" spans="1:32" x14ac:dyDescent="0.25">
      <c r="A24" s="50">
        <v>60</v>
      </c>
      <c r="B24" s="50">
        <v>6920740</v>
      </c>
      <c r="C24" s="51" t="s">
        <v>50</v>
      </c>
      <c r="D24" s="52">
        <v>2021</v>
      </c>
      <c r="E24" s="50" t="s">
        <v>94</v>
      </c>
      <c r="F24" s="50" t="s">
        <v>92</v>
      </c>
      <c r="G24" s="53">
        <v>49073000</v>
      </c>
      <c r="H24" s="53">
        <v>114813000</v>
      </c>
      <c r="I24" s="53">
        <v>0</v>
      </c>
      <c r="J24" s="53">
        <v>28263000</v>
      </c>
      <c r="K24" s="53">
        <v>0</v>
      </c>
      <c r="L24" s="54">
        <f t="shared" si="0"/>
        <v>192149000</v>
      </c>
      <c r="M24" s="53">
        <v>37198000</v>
      </c>
      <c r="N24" s="53">
        <v>35508000</v>
      </c>
      <c r="O24" s="53">
        <v>20406000</v>
      </c>
      <c r="P24" s="54">
        <f t="shared" si="3"/>
        <v>93112000</v>
      </c>
      <c r="Q24" s="53">
        <v>88244000</v>
      </c>
      <c r="R24" s="53">
        <v>16307000</v>
      </c>
      <c r="S24" s="53">
        <v>104551000</v>
      </c>
      <c r="T24" s="53">
        <v>106150000</v>
      </c>
      <c r="U24" s="53">
        <f t="shared" si="4"/>
        <v>-1599000</v>
      </c>
      <c r="V24" s="55">
        <f t="shared" si="5"/>
        <v>-1.5293971363258123E-2</v>
      </c>
      <c r="W24" s="53">
        <v>-3000</v>
      </c>
      <c r="X24" s="56">
        <f t="shared" si="6"/>
        <v>104548000</v>
      </c>
      <c r="Y24" s="53">
        <v>-1602000</v>
      </c>
      <c r="Z24" s="55">
        <f t="shared" si="7"/>
        <v>-1.5323105176569613E-2</v>
      </c>
      <c r="AA24" s="53">
        <v>1765000</v>
      </c>
      <c r="AB24" s="53">
        <v>9028000</v>
      </c>
      <c r="AC24" s="54">
        <f t="shared" si="1"/>
        <v>10793000</v>
      </c>
      <c r="AD24" s="53">
        <v>36410000</v>
      </c>
      <c r="AE24" s="53">
        <v>12766000</v>
      </c>
      <c r="AF24" s="53">
        <f t="shared" si="2"/>
        <v>23644000</v>
      </c>
    </row>
    <row r="25" spans="1:32" x14ac:dyDescent="0.25">
      <c r="A25" s="50">
        <v>29</v>
      </c>
      <c r="B25" s="50">
        <v>6920614</v>
      </c>
      <c r="C25" s="51" t="s">
        <v>51</v>
      </c>
      <c r="D25" s="52">
        <v>2021</v>
      </c>
      <c r="E25" s="50" t="s">
        <v>94</v>
      </c>
      <c r="F25" s="50" t="s">
        <v>95</v>
      </c>
      <c r="G25" s="53">
        <v>6966237</v>
      </c>
      <c r="H25" s="53">
        <v>34196570</v>
      </c>
      <c r="I25" s="53">
        <v>362560</v>
      </c>
      <c r="J25" s="53">
        <v>5369392</v>
      </c>
      <c r="K25" s="53">
        <v>0</v>
      </c>
      <c r="L25" s="54">
        <f t="shared" si="0"/>
        <v>46894759</v>
      </c>
      <c r="M25" s="53">
        <v>12907150</v>
      </c>
      <c r="N25" s="53">
        <v>4019963</v>
      </c>
      <c r="O25" s="53">
        <v>4440713</v>
      </c>
      <c r="P25" s="54">
        <f t="shared" si="3"/>
        <v>21367826</v>
      </c>
      <c r="Q25" s="53">
        <v>24652442</v>
      </c>
      <c r="R25" s="53">
        <v>1973237</v>
      </c>
      <c r="S25" s="53">
        <v>26625679</v>
      </c>
      <c r="T25" s="53">
        <v>32099134</v>
      </c>
      <c r="U25" s="53">
        <f t="shared" si="4"/>
        <v>-5473455</v>
      </c>
      <c r="V25" s="55">
        <f t="shared" si="5"/>
        <v>-0.20557053211675841</v>
      </c>
      <c r="W25" s="53">
        <v>8283236</v>
      </c>
      <c r="X25" s="56">
        <f t="shared" si="6"/>
        <v>34908915</v>
      </c>
      <c r="Y25" s="53">
        <v>2809781</v>
      </c>
      <c r="Z25" s="55">
        <f t="shared" si="7"/>
        <v>8.0488923817884347E-2</v>
      </c>
      <c r="AA25" s="53">
        <v>724751</v>
      </c>
      <c r="AB25" s="53">
        <v>149740</v>
      </c>
      <c r="AC25" s="54">
        <f t="shared" si="1"/>
        <v>874491</v>
      </c>
      <c r="AD25" s="53">
        <v>19418934</v>
      </c>
      <c r="AE25" s="53">
        <v>14332197</v>
      </c>
      <c r="AF25" s="53">
        <f t="shared" si="2"/>
        <v>5086737</v>
      </c>
    </row>
    <row r="26" spans="1:32" x14ac:dyDescent="0.25">
      <c r="A26" s="50">
        <v>31</v>
      </c>
      <c r="B26" s="50">
        <v>6920741</v>
      </c>
      <c r="C26" s="51" t="s">
        <v>52</v>
      </c>
      <c r="D26" s="52">
        <v>2021</v>
      </c>
      <c r="E26" s="50" t="s">
        <v>91</v>
      </c>
      <c r="F26" s="50" t="s">
        <v>92</v>
      </c>
      <c r="G26" s="53">
        <v>445089799</v>
      </c>
      <c r="H26" s="53">
        <v>597307578</v>
      </c>
      <c r="I26" s="53">
        <v>0</v>
      </c>
      <c r="J26" s="53">
        <v>0</v>
      </c>
      <c r="K26" s="53">
        <v>0</v>
      </c>
      <c r="L26" s="54">
        <f t="shared" si="0"/>
        <v>1042397377</v>
      </c>
      <c r="M26" s="53">
        <v>181655167</v>
      </c>
      <c r="N26" s="53">
        <v>172874044</v>
      </c>
      <c r="O26" s="53">
        <v>423746059</v>
      </c>
      <c r="P26" s="54">
        <f t="shared" si="3"/>
        <v>778275270</v>
      </c>
      <c r="Q26" s="53">
        <v>248653661</v>
      </c>
      <c r="R26" s="53">
        <v>368213</v>
      </c>
      <c r="S26" s="53">
        <v>249021874</v>
      </c>
      <c r="T26" s="53">
        <v>240299268</v>
      </c>
      <c r="U26" s="53">
        <f t="shared" si="4"/>
        <v>8722606</v>
      </c>
      <c r="V26" s="55">
        <f t="shared" si="5"/>
        <v>3.5027469113014548E-2</v>
      </c>
      <c r="W26" s="53">
        <v>-1319205</v>
      </c>
      <c r="X26" s="56">
        <f t="shared" si="6"/>
        <v>247702669</v>
      </c>
      <c r="Y26" s="53">
        <v>7403401</v>
      </c>
      <c r="Z26" s="55">
        <f t="shared" si="7"/>
        <v>2.9888256876230913E-2</v>
      </c>
      <c r="AA26" s="53">
        <v>9833258</v>
      </c>
      <c r="AB26" s="53">
        <v>5635188</v>
      </c>
      <c r="AC26" s="54">
        <f t="shared" si="1"/>
        <v>15468446</v>
      </c>
      <c r="AD26" s="53">
        <v>151939086</v>
      </c>
      <c r="AE26" s="53">
        <v>11717714</v>
      </c>
      <c r="AF26" s="53">
        <f t="shared" si="2"/>
        <v>140221372</v>
      </c>
    </row>
    <row r="27" spans="1:32" x14ac:dyDescent="0.25">
      <c r="A27" s="50">
        <v>35</v>
      </c>
      <c r="B27" s="50">
        <v>6920620</v>
      </c>
      <c r="C27" s="51" t="s">
        <v>53</v>
      </c>
      <c r="D27" s="52">
        <v>2021</v>
      </c>
      <c r="E27" s="50" t="s">
        <v>91</v>
      </c>
      <c r="F27" s="50" t="s">
        <v>92</v>
      </c>
      <c r="G27" s="53">
        <v>269498378.69999999</v>
      </c>
      <c r="H27" s="53">
        <v>513843588.55000001</v>
      </c>
      <c r="I27" s="53">
        <v>0</v>
      </c>
      <c r="J27" s="53">
        <v>0</v>
      </c>
      <c r="K27" s="53">
        <f>82547898+6302897</f>
        <v>88850795</v>
      </c>
      <c r="L27" s="54">
        <f t="shared" si="0"/>
        <v>872192762.25</v>
      </c>
      <c r="M27" s="53">
        <v>326167987.39999998</v>
      </c>
      <c r="N27" s="53">
        <v>142753473.38</v>
      </c>
      <c r="O27" s="53">
        <v>103013066.75</v>
      </c>
      <c r="P27" s="54">
        <f t="shared" si="3"/>
        <v>571934527.52999997</v>
      </c>
      <c r="Q27" s="53">
        <v>283826780.5200001</v>
      </c>
      <c r="R27" s="53">
        <v>16187801.619999999</v>
      </c>
      <c r="S27" s="53">
        <v>300014582.1400001</v>
      </c>
      <c r="T27" s="53">
        <v>284402863.25</v>
      </c>
      <c r="U27" s="53">
        <f t="shared" si="4"/>
        <v>15611718.890000105</v>
      </c>
      <c r="V27" s="55">
        <f t="shared" si="5"/>
        <v>5.2036533619939131E-2</v>
      </c>
      <c r="W27" s="53">
        <v>56800337.640000001</v>
      </c>
      <c r="X27" s="56">
        <f t="shared" si="6"/>
        <v>356814919.78000009</v>
      </c>
      <c r="Y27" s="53">
        <v>72412056.530000106</v>
      </c>
      <c r="Z27" s="55">
        <f t="shared" si="7"/>
        <v>0.20294010288204012</v>
      </c>
      <c r="AA27" s="53">
        <v>9120109.3699999992</v>
      </c>
      <c r="AB27" s="53">
        <v>7311344.4299999997</v>
      </c>
      <c r="AC27" s="54">
        <f t="shared" si="1"/>
        <v>16431453.799999999</v>
      </c>
      <c r="AD27" s="53">
        <v>182412846.63999999</v>
      </c>
      <c r="AE27" s="53">
        <v>123288916.5</v>
      </c>
      <c r="AF27" s="53">
        <f t="shared" si="2"/>
        <v>59123930.139999986</v>
      </c>
    </row>
    <row r="28" spans="1:32" x14ac:dyDescent="0.25">
      <c r="A28" s="50">
        <v>38</v>
      </c>
      <c r="B28" s="50">
        <v>6920770</v>
      </c>
      <c r="C28" s="51" t="s">
        <v>54</v>
      </c>
      <c r="D28" s="52">
        <v>2021</v>
      </c>
      <c r="E28" s="50" t="s">
        <v>94</v>
      </c>
      <c r="F28" s="50" t="s">
        <v>92</v>
      </c>
      <c r="G28" s="53">
        <v>57769937</v>
      </c>
      <c r="H28" s="53">
        <v>212495500</v>
      </c>
      <c r="I28" s="53">
        <v>0</v>
      </c>
      <c r="J28" s="53">
        <v>37882813</v>
      </c>
      <c r="K28" s="53">
        <v>0</v>
      </c>
      <c r="L28" s="54">
        <f t="shared" si="0"/>
        <v>308148250</v>
      </c>
      <c r="M28" s="53">
        <v>81382911</v>
      </c>
      <c r="N28" s="53">
        <v>31789716</v>
      </c>
      <c r="O28" s="53">
        <v>59462338</v>
      </c>
      <c r="P28" s="54">
        <f t="shared" si="3"/>
        <v>172634965</v>
      </c>
      <c r="Q28" s="53">
        <v>130423582</v>
      </c>
      <c r="R28" s="53">
        <v>14283768</v>
      </c>
      <c r="S28" s="53">
        <v>144707350</v>
      </c>
      <c r="T28" s="53">
        <v>144158530</v>
      </c>
      <c r="U28" s="53">
        <f t="shared" si="4"/>
        <v>548820</v>
      </c>
      <c r="V28" s="55">
        <f t="shared" si="5"/>
        <v>3.7926200707842413E-3</v>
      </c>
      <c r="W28" s="53">
        <v>1108873</v>
      </c>
      <c r="X28" s="56">
        <f t="shared" si="6"/>
        <v>145816223</v>
      </c>
      <c r="Y28" s="53">
        <v>1657693</v>
      </c>
      <c r="Z28" s="55">
        <f t="shared" si="7"/>
        <v>1.1368371542582063E-2</v>
      </c>
      <c r="AA28" s="53">
        <v>-662847</v>
      </c>
      <c r="AB28" s="53">
        <v>5752550</v>
      </c>
      <c r="AC28" s="54">
        <f t="shared" si="1"/>
        <v>5089703</v>
      </c>
      <c r="AD28" s="53">
        <v>71194242</v>
      </c>
      <c r="AE28" s="53">
        <v>52630593</v>
      </c>
      <c r="AF28" s="53">
        <f t="shared" si="2"/>
        <v>18563649</v>
      </c>
    </row>
    <row r="29" spans="1:32" x14ac:dyDescent="0.25">
      <c r="A29" s="50">
        <v>44</v>
      </c>
      <c r="B29" s="50">
        <v>6920570</v>
      </c>
      <c r="C29" s="51" t="s">
        <v>55</v>
      </c>
      <c r="D29" s="52">
        <v>2021</v>
      </c>
      <c r="E29" s="50" t="s">
        <v>91</v>
      </c>
      <c r="F29" s="50" t="s">
        <v>92</v>
      </c>
      <c r="G29" s="53">
        <v>2282809893.71</v>
      </c>
      <c r="H29" s="53">
        <v>2833943293.27</v>
      </c>
      <c r="I29" s="53">
        <v>0</v>
      </c>
      <c r="J29" s="53">
        <v>0</v>
      </c>
      <c r="K29" s="53">
        <v>0</v>
      </c>
      <c r="L29" s="54">
        <f t="shared" si="0"/>
        <v>5116753186.9799995</v>
      </c>
      <c r="M29" s="53">
        <v>1143286135.54</v>
      </c>
      <c r="N29" s="53">
        <v>830475332.37</v>
      </c>
      <c r="O29" s="53">
        <v>1084784619.1500001</v>
      </c>
      <c r="P29" s="54">
        <f t="shared" si="3"/>
        <v>3058546087.0599999</v>
      </c>
      <c r="Q29" s="53">
        <v>1985956941.7399993</v>
      </c>
      <c r="R29" s="53">
        <v>220053761.68000001</v>
      </c>
      <c r="S29" s="53">
        <v>2206010703.4199991</v>
      </c>
      <c r="T29" s="53">
        <v>2038696884.1600001</v>
      </c>
      <c r="U29" s="53">
        <f t="shared" si="4"/>
        <v>167313819.25999904</v>
      </c>
      <c r="V29" s="55">
        <f t="shared" si="5"/>
        <v>7.584451834282166E-2</v>
      </c>
      <c r="W29" s="53">
        <v>172327192.63999999</v>
      </c>
      <c r="X29" s="56">
        <f t="shared" si="6"/>
        <v>2378337896.059999</v>
      </c>
      <c r="Y29" s="53">
        <v>339641011.89999902</v>
      </c>
      <c r="Z29" s="55">
        <f t="shared" si="7"/>
        <v>0.14280603797410577</v>
      </c>
      <c r="AA29" s="53">
        <v>5802435.8799999999</v>
      </c>
      <c r="AB29" s="53">
        <v>66447722.299999997</v>
      </c>
      <c r="AC29" s="54">
        <f t="shared" si="1"/>
        <v>72250158.179999992</v>
      </c>
      <c r="AD29" s="53">
        <v>2161034817.5300002</v>
      </c>
      <c r="AE29" s="53">
        <v>1104370344.02</v>
      </c>
      <c r="AF29" s="53">
        <f t="shared" si="2"/>
        <v>1056664473.5100002</v>
      </c>
    </row>
    <row r="30" spans="1:32" x14ac:dyDescent="0.25">
      <c r="A30" s="50">
        <v>10</v>
      </c>
      <c r="B30" s="50">
        <v>6920125</v>
      </c>
      <c r="C30" s="51" t="s">
        <v>56</v>
      </c>
      <c r="D30" s="52">
        <v>2021</v>
      </c>
      <c r="E30" s="50" t="s">
        <v>94</v>
      </c>
      <c r="F30" s="50" t="s">
        <v>95</v>
      </c>
      <c r="G30" s="53">
        <v>2049671</v>
      </c>
      <c r="H30" s="53">
        <v>46162085</v>
      </c>
      <c r="I30" s="53">
        <v>0</v>
      </c>
      <c r="J30" s="53">
        <v>20012811</v>
      </c>
      <c r="K30" s="53">
        <v>0</v>
      </c>
      <c r="L30" s="54">
        <f t="shared" si="0"/>
        <v>68224567</v>
      </c>
      <c r="M30" s="53">
        <v>10688163</v>
      </c>
      <c r="N30" s="53">
        <v>21621</v>
      </c>
      <c r="O30" s="53">
        <v>3287075</v>
      </c>
      <c r="P30" s="54">
        <f t="shared" si="3"/>
        <v>13996859</v>
      </c>
      <c r="Q30" s="53">
        <v>52007315</v>
      </c>
      <c r="R30" s="53">
        <v>713882</v>
      </c>
      <c r="S30" s="53">
        <v>52721197</v>
      </c>
      <c r="T30" s="53">
        <v>44274397</v>
      </c>
      <c r="U30" s="53">
        <f t="shared" si="4"/>
        <v>8446800</v>
      </c>
      <c r="V30" s="55">
        <f t="shared" si="5"/>
        <v>0.16021639265891477</v>
      </c>
      <c r="W30" s="53">
        <v>-87500</v>
      </c>
      <c r="X30" s="56">
        <f t="shared" si="6"/>
        <v>52633697</v>
      </c>
      <c r="Y30" s="53">
        <v>8359300</v>
      </c>
      <c r="Z30" s="55">
        <f t="shared" si="7"/>
        <v>0.15882030859432125</v>
      </c>
      <c r="AA30" s="53">
        <v>465162</v>
      </c>
      <c r="AB30" s="53">
        <v>1755231</v>
      </c>
      <c r="AC30" s="54">
        <f t="shared" si="1"/>
        <v>2220393</v>
      </c>
      <c r="AD30" s="53">
        <v>0</v>
      </c>
      <c r="AE30" s="53">
        <v>0</v>
      </c>
      <c r="AF30" s="53">
        <f t="shared" si="2"/>
        <v>0</v>
      </c>
    </row>
    <row r="31" spans="1:32" x14ac:dyDescent="0.25">
      <c r="A31" s="50">
        <v>78</v>
      </c>
      <c r="B31" s="50">
        <v>6920163</v>
      </c>
      <c r="C31" s="51" t="s">
        <v>57</v>
      </c>
      <c r="D31" s="52">
        <v>2021</v>
      </c>
      <c r="E31" s="50" t="s">
        <v>94</v>
      </c>
      <c r="F31" s="50" t="s">
        <v>95</v>
      </c>
      <c r="G31" s="53">
        <v>22673274</v>
      </c>
      <c r="H31" s="53">
        <v>88531514</v>
      </c>
      <c r="I31" s="53">
        <v>0</v>
      </c>
      <c r="J31" s="53">
        <v>30094727</v>
      </c>
      <c r="K31" s="53">
        <v>0</v>
      </c>
      <c r="L31" s="54">
        <f t="shared" si="0"/>
        <v>141299515</v>
      </c>
      <c r="M31" s="53">
        <v>32846370</v>
      </c>
      <c r="N31" s="53">
        <v>3887096</v>
      </c>
      <c r="O31" s="53">
        <v>8043759</v>
      </c>
      <c r="P31" s="54">
        <f t="shared" si="3"/>
        <v>44777225</v>
      </c>
      <c r="Q31" s="53">
        <v>92136992</v>
      </c>
      <c r="R31" s="53">
        <v>5034493</v>
      </c>
      <c r="S31" s="53">
        <v>97171485</v>
      </c>
      <c r="T31" s="53">
        <v>103499042</v>
      </c>
      <c r="U31" s="53">
        <f t="shared" si="4"/>
        <v>-6327557</v>
      </c>
      <c r="V31" s="55">
        <f t="shared" si="5"/>
        <v>-6.5117426166740169E-2</v>
      </c>
      <c r="W31" s="53">
        <v>-90076</v>
      </c>
      <c r="X31" s="56">
        <f t="shared" si="6"/>
        <v>97081409</v>
      </c>
      <c r="Y31" s="53">
        <v>-6417633</v>
      </c>
      <c r="Z31" s="55">
        <f t="shared" si="7"/>
        <v>-6.6105684560058248E-2</v>
      </c>
      <c r="AA31" s="53">
        <v>1202296</v>
      </c>
      <c r="AB31" s="53">
        <v>3183003</v>
      </c>
      <c r="AC31" s="54">
        <f t="shared" si="1"/>
        <v>4385299</v>
      </c>
      <c r="AD31" s="53">
        <v>54468798</v>
      </c>
      <c r="AE31" s="53">
        <v>57352</v>
      </c>
      <c r="AF31" s="53">
        <f t="shared" si="2"/>
        <v>54411446</v>
      </c>
    </row>
    <row r="32" spans="1:32" x14ac:dyDescent="0.25">
      <c r="A32" s="50">
        <v>95</v>
      </c>
      <c r="B32" s="50">
        <v>6920051</v>
      </c>
      <c r="C32" s="51" t="s">
        <v>58</v>
      </c>
      <c r="D32" s="52">
        <v>2021</v>
      </c>
      <c r="E32" s="50" t="s">
        <v>91</v>
      </c>
      <c r="F32" s="50" t="s">
        <v>92</v>
      </c>
      <c r="G32" s="53">
        <v>1366307189</v>
      </c>
      <c r="H32" s="53">
        <v>851954397</v>
      </c>
      <c r="I32" s="53">
        <v>0</v>
      </c>
      <c r="J32" s="53">
        <v>52467219</v>
      </c>
      <c r="K32" s="53">
        <v>0</v>
      </c>
      <c r="L32" s="54">
        <f t="shared" si="0"/>
        <v>2270728805</v>
      </c>
      <c r="M32" s="53">
        <v>852451178</v>
      </c>
      <c r="N32" s="53">
        <v>345688593</v>
      </c>
      <c r="O32" s="53">
        <v>263180097</v>
      </c>
      <c r="P32" s="54">
        <f t="shared" si="3"/>
        <v>1461319868</v>
      </c>
      <c r="Q32" s="53">
        <v>767835761</v>
      </c>
      <c r="R32" s="53">
        <v>4323534</v>
      </c>
      <c r="S32" s="53">
        <v>772159295</v>
      </c>
      <c r="T32" s="53">
        <v>708094683</v>
      </c>
      <c r="U32" s="53">
        <f t="shared" si="4"/>
        <v>64064612</v>
      </c>
      <c r="V32" s="55">
        <f t="shared" si="5"/>
        <v>8.296812900503904E-2</v>
      </c>
      <c r="W32" s="53">
        <v>39259</v>
      </c>
      <c r="X32" s="56">
        <f t="shared" si="6"/>
        <v>772198554</v>
      </c>
      <c r="Y32" s="53">
        <v>64103871</v>
      </c>
      <c r="Z32" s="55">
        <f t="shared" si="7"/>
        <v>8.3014751410684456E-2</v>
      </c>
      <c r="AA32" s="53">
        <v>10360176</v>
      </c>
      <c r="AB32" s="53">
        <v>31213001</v>
      </c>
      <c r="AC32" s="54">
        <f t="shared" si="1"/>
        <v>41573177</v>
      </c>
      <c r="AD32" s="53">
        <v>1229573416</v>
      </c>
      <c r="AE32" s="53">
        <v>236312</v>
      </c>
      <c r="AF32" s="53">
        <f t="shared" si="2"/>
        <v>1229337104</v>
      </c>
    </row>
    <row r="33" spans="1:32" x14ac:dyDescent="0.25">
      <c r="A33" s="50">
        <v>57</v>
      </c>
      <c r="B33" s="50">
        <v>6920160</v>
      </c>
      <c r="C33" s="51" t="s">
        <v>59</v>
      </c>
      <c r="D33" s="52">
        <v>2021</v>
      </c>
      <c r="E33" s="50" t="s">
        <v>91</v>
      </c>
      <c r="F33" s="50" t="s">
        <v>92</v>
      </c>
      <c r="G33" s="53">
        <v>100879159</v>
      </c>
      <c r="H33" s="53">
        <v>173747728</v>
      </c>
      <c r="I33" s="53">
        <v>0</v>
      </c>
      <c r="J33" s="53">
        <v>7347847</v>
      </c>
      <c r="K33" s="53">
        <v>0</v>
      </c>
      <c r="L33" s="54">
        <f t="shared" si="0"/>
        <v>281974734</v>
      </c>
      <c r="M33" s="53">
        <v>68248907</v>
      </c>
      <c r="N33" s="53">
        <v>69909431</v>
      </c>
      <c r="O33" s="53">
        <v>23976346</v>
      </c>
      <c r="P33" s="54">
        <f t="shared" si="3"/>
        <v>162134684</v>
      </c>
      <c r="Q33" s="53">
        <v>107961065</v>
      </c>
      <c r="R33" s="53">
        <v>1231459</v>
      </c>
      <c r="S33" s="53">
        <v>109192524</v>
      </c>
      <c r="T33" s="53">
        <v>157994726</v>
      </c>
      <c r="U33" s="53">
        <f t="shared" si="4"/>
        <v>-48802202</v>
      </c>
      <c r="V33" s="55">
        <f t="shared" si="5"/>
        <v>-0.44693720973058559</v>
      </c>
      <c r="W33" s="53">
        <v>-7506797</v>
      </c>
      <c r="X33" s="56">
        <f t="shared" si="6"/>
        <v>101685727</v>
      </c>
      <c r="Y33" s="53">
        <v>-56308999</v>
      </c>
      <c r="Z33" s="55">
        <f t="shared" si="7"/>
        <v>-0.55375518926073075</v>
      </c>
      <c r="AA33" s="53">
        <v>4745936</v>
      </c>
      <c r="AB33" s="53">
        <v>7133049</v>
      </c>
      <c r="AC33" s="54">
        <f t="shared" si="1"/>
        <v>11878985</v>
      </c>
      <c r="AD33" s="53">
        <v>0</v>
      </c>
      <c r="AE33" s="53">
        <v>0</v>
      </c>
      <c r="AF33" s="53">
        <f t="shared" si="2"/>
        <v>0</v>
      </c>
    </row>
    <row r="34" spans="1:32" x14ac:dyDescent="0.25">
      <c r="A34" s="50">
        <v>49</v>
      </c>
      <c r="B34" s="50">
        <v>6920172</v>
      </c>
      <c r="C34" s="51" t="s">
        <v>60</v>
      </c>
      <c r="D34" s="52">
        <v>2021</v>
      </c>
      <c r="E34" s="50" t="s">
        <v>93</v>
      </c>
      <c r="F34" s="50" t="s">
        <v>95</v>
      </c>
      <c r="G34" s="53">
        <v>2312764</v>
      </c>
      <c r="H34" s="53">
        <v>7002591</v>
      </c>
      <c r="I34" s="53">
        <v>0</v>
      </c>
      <c r="J34" s="53">
        <v>2750208</v>
      </c>
      <c r="K34" s="53">
        <f>1157239+1348070</f>
        <v>2505309</v>
      </c>
      <c r="L34" s="54">
        <f t="shared" ref="L34:L61" si="8">SUM(G34:K34)</f>
        <v>14570872</v>
      </c>
      <c r="M34" s="53">
        <v>682447</v>
      </c>
      <c r="N34" s="53">
        <v>482633</v>
      </c>
      <c r="O34" s="53">
        <v>1118784</v>
      </c>
      <c r="P34" s="54">
        <f t="shared" ref="P34:P61" si="9">SUM(M34:O34)</f>
        <v>2283864</v>
      </c>
      <c r="Q34" s="53">
        <v>13243682</v>
      </c>
      <c r="R34" s="53">
        <v>396950</v>
      </c>
      <c r="S34" s="53">
        <v>13640632</v>
      </c>
      <c r="T34" s="53">
        <v>17034833</v>
      </c>
      <c r="U34" s="53">
        <f t="shared" si="4"/>
        <v>-3394201</v>
      </c>
      <c r="V34" s="55">
        <f t="shared" si="5"/>
        <v>-0.24883018616732713</v>
      </c>
      <c r="W34" s="53">
        <v>7157046</v>
      </c>
      <c r="X34" s="56">
        <f t="shared" ref="X34:X61" si="10">SUM(S34+W34)</f>
        <v>20797678</v>
      </c>
      <c r="Y34" s="53">
        <v>3762845</v>
      </c>
      <c r="Z34" s="55">
        <f t="shared" si="7"/>
        <v>0.18092620724294317</v>
      </c>
      <c r="AA34" s="53">
        <v>177190</v>
      </c>
      <c r="AB34" s="53">
        <v>231030</v>
      </c>
      <c r="AC34" s="54">
        <f t="shared" si="1"/>
        <v>408220</v>
      </c>
      <c r="AD34" s="53">
        <v>14063009</v>
      </c>
      <c r="AE34" s="53">
        <v>9200141</v>
      </c>
      <c r="AF34" s="53">
        <f t="shared" si="2"/>
        <v>4862868</v>
      </c>
    </row>
    <row r="35" spans="1:32" x14ac:dyDescent="0.25">
      <c r="A35" s="50">
        <v>25</v>
      </c>
      <c r="B35" s="50">
        <v>6920190</v>
      </c>
      <c r="C35" s="51" t="s">
        <v>61</v>
      </c>
      <c r="D35" s="52">
        <v>2021</v>
      </c>
      <c r="E35" s="50" t="s">
        <v>94</v>
      </c>
      <c r="F35" s="50" t="s">
        <v>95</v>
      </c>
      <c r="G35" s="53">
        <v>30005777.110000007</v>
      </c>
      <c r="H35" s="53">
        <v>174748817.53000009</v>
      </c>
      <c r="I35" s="53">
        <v>0</v>
      </c>
      <c r="J35" s="53">
        <v>0</v>
      </c>
      <c r="K35" s="53">
        <v>0</v>
      </c>
      <c r="L35" s="54">
        <f t="shared" si="8"/>
        <v>204754594.6400001</v>
      </c>
      <c r="M35" s="53">
        <v>59103636.560000002</v>
      </c>
      <c r="N35" s="53">
        <v>13912539.520000001</v>
      </c>
      <c r="O35" s="53">
        <v>14033606.199999997</v>
      </c>
      <c r="P35" s="54">
        <f t="shared" si="9"/>
        <v>87049782.280000001</v>
      </c>
      <c r="Q35" s="53">
        <v>110448158.34000011</v>
      </c>
      <c r="R35" s="53">
        <v>8057092.1999999993</v>
      </c>
      <c r="S35" s="53">
        <v>118505250.54000011</v>
      </c>
      <c r="T35" s="53">
        <v>112640680.26405945</v>
      </c>
      <c r="U35" s="53">
        <f t="shared" si="4"/>
        <v>5864570.2759406567</v>
      </c>
      <c r="V35" s="55">
        <f t="shared" si="5"/>
        <v>4.9487851797428477E-2</v>
      </c>
      <c r="W35" s="53">
        <v>690976.88</v>
      </c>
      <c r="X35" s="56">
        <f t="shared" si="10"/>
        <v>119196227.42000011</v>
      </c>
      <c r="Y35" s="53">
        <v>6555547.1559406566</v>
      </c>
      <c r="Z35" s="55">
        <f t="shared" si="7"/>
        <v>5.4997941611369255E-2</v>
      </c>
      <c r="AA35" s="53">
        <v>797017.8</v>
      </c>
      <c r="AB35" s="53">
        <v>6459636.2200000007</v>
      </c>
      <c r="AC35" s="54">
        <f t="shared" si="1"/>
        <v>7256654.0200000005</v>
      </c>
      <c r="AD35" s="53">
        <v>113960932.42999999</v>
      </c>
      <c r="AE35" s="53">
        <v>80499365.989999995</v>
      </c>
      <c r="AF35" s="53">
        <f t="shared" si="2"/>
        <v>33461566.439999998</v>
      </c>
    </row>
    <row r="36" spans="1:32" x14ac:dyDescent="0.25">
      <c r="A36" s="50">
        <v>52</v>
      </c>
      <c r="B36" s="50">
        <v>6920290</v>
      </c>
      <c r="C36" s="51" t="s">
        <v>62</v>
      </c>
      <c r="D36" s="52">
        <v>2021</v>
      </c>
      <c r="E36" s="50" t="s">
        <v>91</v>
      </c>
      <c r="F36" s="50" t="s">
        <v>92</v>
      </c>
      <c r="G36" s="53">
        <v>262157495.63999999</v>
      </c>
      <c r="H36" s="53">
        <v>410391810.06999999</v>
      </c>
      <c r="I36" s="53">
        <v>0</v>
      </c>
      <c r="J36" s="53">
        <v>0</v>
      </c>
      <c r="K36" s="53">
        <v>8334950</v>
      </c>
      <c r="L36" s="54">
        <f t="shared" si="8"/>
        <v>680884255.71000004</v>
      </c>
      <c r="M36" s="53">
        <v>265942289.22</v>
      </c>
      <c r="N36" s="53">
        <v>113626790.74000001</v>
      </c>
      <c r="O36" s="53">
        <v>72180550.97999981</v>
      </c>
      <c r="P36" s="54">
        <f t="shared" si="9"/>
        <v>451749630.93999982</v>
      </c>
      <c r="Q36" s="53">
        <v>217573722.05000019</v>
      </c>
      <c r="R36" s="53">
        <v>9087730.9800000004</v>
      </c>
      <c r="S36" s="53">
        <v>226661453.03000018</v>
      </c>
      <c r="T36" s="53">
        <v>239872792.86882442</v>
      </c>
      <c r="U36" s="53">
        <f t="shared" si="4"/>
        <v>-13211339.838824242</v>
      </c>
      <c r="V36" s="55">
        <f t="shared" si="5"/>
        <v>-5.8286663489603728E-2</v>
      </c>
      <c r="W36" s="53">
        <v>1142214.68</v>
      </c>
      <c r="X36" s="56">
        <f t="shared" si="10"/>
        <v>227803667.71000019</v>
      </c>
      <c r="Y36" s="53">
        <v>-12069125.158824243</v>
      </c>
      <c r="Z36" s="55">
        <f t="shared" si="7"/>
        <v>-5.2980381221028203E-2</v>
      </c>
      <c r="AA36" s="53">
        <v>-1551017.26</v>
      </c>
      <c r="AB36" s="53">
        <v>13111919.980000002</v>
      </c>
      <c r="AC36" s="54">
        <f t="shared" si="1"/>
        <v>11560902.720000003</v>
      </c>
      <c r="AD36" s="53">
        <v>200140406.99000004</v>
      </c>
      <c r="AE36" s="53">
        <v>163375845.03</v>
      </c>
      <c r="AF36" s="53">
        <f t="shared" si="2"/>
        <v>36764561.960000038</v>
      </c>
    </row>
    <row r="37" spans="1:32" x14ac:dyDescent="0.25">
      <c r="A37" s="50">
        <v>54</v>
      </c>
      <c r="B37" s="50">
        <v>6920296</v>
      </c>
      <c r="C37" s="51" t="s">
        <v>63</v>
      </c>
      <c r="D37" s="52">
        <v>2021</v>
      </c>
      <c r="E37" s="50" t="s">
        <v>91</v>
      </c>
      <c r="F37" s="50" t="s">
        <v>92</v>
      </c>
      <c r="G37" s="53">
        <v>91230080.24000001</v>
      </c>
      <c r="H37" s="53">
        <v>196862767.33000001</v>
      </c>
      <c r="I37" s="53">
        <v>0</v>
      </c>
      <c r="J37" s="53">
        <v>0</v>
      </c>
      <c r="K37" s="53">
        <v>0</v>
      </c>
      <c r="L37" s="54">
        <f t="shared" si="8"/>
        <v>288092847.57000005</v>
      </c>
      <c r="M37" s="53">
        <v>90313895.400000006</v>
      </c>
      <c r="N37" s="53">
        <v>42506819.589999996</v>
      </c>
      <c r="O37" s="53">
        <v>29205265.209999893</v>
      </c>
      <c r="P37" s="54">
        <f t="shared" si="9"/>
        <v>162025980.1999999</v>
      </c>
      <c r="Q37" s="53">
        <v>118666784.16000015</v>
      </c>
      <c r="R37" s="53">
        <v>3276062.9599999995</v>
      </c>
      <c r="S37" s="53">
        <v>121942847.12000014</v>
      </c>
      <c r="T37" s="53">
        <v>123452543.47269145</v>
      </c>
      <c r="U37" s="53">
        <f t="shared" si="4"/>
        <v>-1509696.3526913077</v>
      </c>
      <c r="V37" s="55">
        <f t="shared" si="5"/>
        <v>-1.2380360048553423E-2</v>
      </c>
      <c r="W37" s="53">
        <v>664795.14</v>
      </c>
      <c r="X37" s="56">
        <f t="shared" si="10"/>
        <v>122607642.26000014</v>
      </c>
      <c r="Y37" s="53">
        <v>-844901.21269130765</v>
      </c>
      <c r="Z37" s="55">
        <f t="shared" si="7"/>
        <v>-6.8910974643784546E-3</v>
      </c>
      <c r="AA37" s="53">
        <v>-412313.51</v>
      </c>
      <c r="AB37" s="53">
        <v>7812396.7199999997</v>
      </c>
      <c r="AC37" s="54">
        <f t="shared" si="1"/>
        <v>7400083.21</v>
      </c>
      <c r="AD37" s="53">
        <v>79805469.359999985</v>
      </c>
      <c r="AE37" s="53">
        <v>65287563.380000003</v>
      </c>
      <c r="AF37" s="53">
        <f t="shared" si="2"/>
        <v>14517905.979999982</v>
      </c>
    </row>
    <row r="38" spans="1:32" x14ac:dyDescent="0.25">
      <c r="A38" s="50">
        <v>42</v>
      </c>
      <c r="B38" s="50">
        <v>6920315</v>
      </c>
      <c r="C38" s="51" t="s">
        <v>64</v>
      </c>
      <c r="D38" s="52">
        <v>2021</v>
      </c>
      <c r="E38" s="50" t="s">
        <v>94</v>
      </c>
      <c r="F38" s="50" t="s">
        <v>92</v>
      </c>
      <c r="G38" s="53">
        <v>66777703.069999985</v>
      </c>
      <c r="H38" s="53">
        <v>233118647.4600001</v>
      </c>
      <c r="I38" s="53">
        <v>0</v>
      </c>
      <c r="J38" s="53">
        <v>0</v>
      </c>
      <c r="K38" s="53">
        <v>0</v>
      </c>
      <c r="L38" s="54">
        <f t="shared" si="8"/>
        <v>299896350.53000009</v>
      </c>
      <c r="M38" s="53">
        <v>86279494.269999996</v>
      </c>
      <c r="N38" s="53">
        <v>34672590.530000001</v>
      </c>
      <c r="O38" s="53">
        <v>27354667.290000074</v>
      </c>
      <c r="P38" s="54">
        <f t="shared" si="9"/>
        <v>148306752.09000006</v>
      </c>
      <c r="Q38" s="53">
        <v>142995410.25000003</v>
      </c>
      <c r="R38" s="53">
        <v>1462374.72</v>
      </c>
      <c r="S38" s="53">
        <v>144457784.97000003</v>
      </c>
      <c r="T38" s="53">
        <v>119160483.52540272</v>
      </c>
      <c r="U38" s="53">
        <f t="shared" si="4"/>
        <v>25297301.444597304</v>
      </c>
      <c r="V38" s="55">
        <f t="shared" si="5"/>
        <v>0.17511899029775979</v>
      </c>
      <c r="W38" s="53">
        <v>158759.16</v>
      </c>
      <c r="X38" s="56">
        <f t="shared" si="10"/>
        <v>144616544.13000003</v>
      </c>
      <c r="Y38" s="53">
        <v>25456060.604597304</v>
      </c>
      <c r="Z38" s="55">
        <f t="shared" si="7"/>
        <v>0.17602453963852233</v>
      </c>
      <c r="AA38" s="53">
        <v>-428412.02</v>
      </c>
      <c r="AB38" s="53">
        <v>9022600.209999999</v>
      </c>
      <c r="AC38" s="54">
        <f t="shared" si="1"/>
        <v>8594188.1899999995</v>
      </c>
      <c r="AD38" s="53">
        <v>90856338.089999989</v>
      </c>
      <c r="AE38" s="53">
        <v>54371537.229999997</v>
      </c>
      <c r="AF38" s="53">
        <f t="shared" si="2"/>
        <v>36484800.859999992</v>
      </c>
    </row>
    <row r="39" spans="1:32" x14ac:dyDescent="0.25">
      <c r="A39" s="50">
        <v>53</v>
      </c>
      <c r="B39" s="50">
        <v>6920520</v>
      </c>
      <c r="C39" s="57" t="s">
        <v>65</v>
      </c>
      <c r="D39" s="52">
        <v>2021</v>
      </c>
      <c r="E39" s="50" t="s">
        <v>91</v>
      </c>
      <c r="F39" s="50" t="s">
        <v>92</v>
      </c>
      <c r="G39" s="53">
        <v>880169049.18000031</v>
      </c>
      <c r="H39" s="53">
        <v>1147000244.4499996</v>
      </c>
      <c r="I39" s="53">
        <v>0</v>
      </c>
      <c r="J39" s="53">
        <v>0</v>
      </c>
      <c r="K39" s="53">
        <v>0</v>
      </c>
      <c r="L39" s="54">
        <f t="shared" si="8"/>
        <v>2027169293.6299999</v>
      </c>
      <c r="M39" s="53">
        <v>599564450.40999997</v>
      </c>
      <c r="N39" s="53">
        <v>294677752.53000003</v>
      </c>
      <c r="O39" s="53">
        <v>199348956.99999937</v>
      </c>
      <c r="P39" s="54">
        <f t="shared" si="9"/>
        <v>1093591159.9399993</v>
      </c>
      <c r="Q39" s="53">
        <v>895888723.7300005</v>
      </c>
      <c r="R39" s="53">
        <v>144491843.60000002</v>
      </c>
      <c r="S39" s="53">
        <v>1040380567.3300005</v>
      </c>
      <c r="T39" s="53">
        <v>1008564058.9481027</v>
      </c>
      <c r="U39" s="53">
        <f t="shared" si="4"/>
        <v>31816508.381897807</v>
      </c>
      <c r="V39" s="55">
        <f t="shared" si="5"/>
        <v>3.0581605790226049E-2</v>
      </c>
      <c r="W39" s="53">
        <v>23361299.559999999</v>
      </c>
      <c r="X39" s="56">
        <f t="shared" si="10"/>
        <v>1063741866.8900005</v>
      </c>
      <c r="Y39" s="53">
        <v>55177807.94189781</v>
      </c>
      <c r="Z39" s="55">
        <f t="shared" si="7"/>
        <v>5.1871426385818507E-2</v>
      </c>
      <c r="AA39" s="53">
        <v>1009212.31</v>
      </c>
      <c r="AB39" s="53">
        <v>36680197.649999999</v>
      </c>
      <c r="AC39" s="54">
        <f t="shared" si="1"/>
        <v>37689409.960000001</v>
      </c>
      <c r="AD39" s="53">
        <v>743953982.10000002</v>
      </c>
      <c r="AE39" s="53">
        <v>544293965.26999998</v>
      </c>
      <c r="AF39" s="53">
        <f t="shared" si="2"/>
        <v>199660016.83000004</v>
      </c>
    </row>
    <row r="40" spans="1:32" x14ac:dyDescent="0.25">
      <c r="A40" s="50">
        <v>55</v>
      </c>
      <c r="B40" s="50">
        <v>6920725</v>
      </c>
      <c r="C40" s="51" t="s">
        <v>66</v>
      </c>
      <c r="D40" s="52">
        <v>2021</v>
      </c>
      <c r="E40" s="50" t="s">
        <v>94</v>
      </c>
      <c r="F40" s="50" t="s">
        <v>95</v>
      </c>
      <c r="G40" s="53">
        <v>26495770.129999995</v>
      </c>
      <c r="H40" s="53">
        <v>129624348.11000001</v>
      </c>
      <c r="I40" s="53">
        <v>0</v>
      </c>
      <c r="J40" s="53">
        <v>0</v>
      </c>
      <c r="K40" s="53">
        <v>0</v>
      </c>
      <c r="L40" s="54">
        <f t="shared" si="8"/>
        <v>156120118.24000001</v>
      </c>
      <c r="M40" s="53">
        <v>55414218.420000009</v>
      </c>
      <c r="N40" s="53">
        <v>16574162.82</v>
      </c>
      <c r="O40" s="53">
        <v>11572313.729999989</v>
      </c>
      <c r="P40" s="54">
        <f t="shared" si="9"/>
        <v>83560694.969999999</v>
      </c>
      <c r="Q40" s="53">
        <v>69213199.450000018</v>
      </c>
      <c r="R40" s="53">
        <v>4984467.53</v>
      </c>
      <c r="S40" s="53">
        <v>74197666.980000019</v>
      </c>
      <c r="T40" s="53">
        <v>83528375.45476532</v>
      </c>
      <c r="U40" s="53">
        <f t="shared" si="4"/>
        <v>-9330708.4747653008</v>
      </c>
      <c r="V40" s="55">
        <f t="shared" si="5"/>
        <v>-0.12575474209021145</v>
      </c>
      <c r="W40" s="53">
        <v>-76598.289999999994</v>
      </c>
      <c r="X40" s="56">
        <f t="shared" si="10"/>
        <v>74121068.690000013</v>
      </c>
      <c r="Y40" s="53">
        <v>-9407306.7647652999</v>
      </c>
      <c r="Z40" s="55">
        <f t="shared" si="7"/>
        <v>-0.12691812100159963</v>
      </c>
      <c r="AA40" s="53">
        <v>-28764.15</v>
      </c>
      <c r="AB40" s="53">
        <v>3374987.97</v>
      </c>
      <c r="AC40" s="54">
        <f t="shared" si="1"/>
        <v>3346223.8200000003</v>
      </c>
      <c r="AD40" s="53">
        <v>41560324.649999999</v>
      </c>
      <c r="AE40" s="53">
        <v>25476167.850000001</v>
      </c>
      <c r="AF40" s="53">
        <f t="shared" si="2"/>
        <v>16084156.799999997</v>
      </c>
    </row>
    <row r="41" spans="1:32" x14ac:dyDescent="0.25">
      <c r="A41" s="50">
        <v>67</v>
      </c>
      <c r="B41" s="50">
        <v>6920540</v>
      </c>
      <c r="C41" s="51" t="s">
        <v>67</v>
      </c>
      <c r="D41" s="52">
        <v>2021</v>
      </c>
      <c r="E41" s="50" t="s">
        <v>91</v>
      </c>
      <c r="F41" s="50" t="s">
        <v>92</v>
      </c>
      <c r="G41" s="53">
        <v>1187493751.4000001</v>
      </c>
      <c r="H41" s="53">
        <v>1002075590.1600001</v>
      </c>
      <c r="I41" s="53">
        <v>0</v>
      </c>
      <c r="J41" s="53">
        <v>0</v>
      </c>
      <c r="K41" s="53">
        <v>0</v>
      </c>
      <c r="L41" s="54">
        <f t="shared" si="8"/>
        <v>2189569341.5600004</v>
      </c>
      <c r="M41" s="53">
        <v>673857250.36000013</v>
      </c>
      <c r="N41" s="53">
        <v>262688716.72000003</v>
      </c>
      <c r="O41" s="53">
        <v>200529754.88999987</v>
      </c>
      <c r="P41" s="54">
        <f t="shared" si="9"/>
        <v>1137075721.97</v>
      </c>
      <c r="Q41" s="53">
        <v>1011516141.0200005</v>
      </c>
      <c r="R41" s="53">
        <v>39623148.220000006</v>
      </c>
      <c r="S41" s="53">
        <v>1051139289.2400005</v>
      </c>
      <c r="T41" s="53">
        <v>964302553.45782459</v>
      </c>
      <c r="U41" s="53">
        <f t="shared" si="4"/>
        <v>86836735.782175899</v>
      </c>
      <c r="V41" s="55">
        <f t="shared" si="5"/>
        <v>8.2612016001191418E-2</v>
      </c>
      <c r="W41" s="53">
        <v>18213512.509999998</v>
      </c>
      <c r="X41" s="56">
        <f t="shared" si="10"/>
        <v>1069352801.7500005</v>
      </c>
      <c r="Y41" s="53">
        <v>105050248.29217589</v>
      </c>
      <c r="Z41" s="55">
        <f t="shared" si="7"/>
        <v>9.8237221729125038E-2</v>
      </c>
      <c r="AA41" s="53">
        <v>-1191500.6499999999</v>
      </c>
      <c r="AB41" s="53">
        <v>42168978.219999991</v>
      </c>
      <c r="AC41" s="54">
        <f t="shared" si="1"/>
        <v>40977477.569999993</v>
      </c>
      <c r="AD41" s="53">
        <v>773389485.56000006</v>
      </c>
      <c r="AE41" s="53">
        <v>571271480.90999997</v>
      </c>
      <c r="AF41" s="53">
        <f t="shared" si="2"/>
        <v>202118004.6500001</v>
      </c>
    </row>
    <row r="42" spans="1:32" x14ac:dyDescent="0.25">
      <c r="A42" s="50">
        <v>74</v>
      </c>
      <c r="B42" s="50">
        <v>6920350</v>
      </c>
      <c r="C42" s="51" t="s">
        <v>68</v>
      </c>
      <c r="D42" s="52">
        <v>2021</v>
      </c>
      <c r="E42" s="50" t="s">
        <v>91</v>
      </c>
      <c r="F42" s="50" t="s">
        <v>92</v>
      </c>
      <c r="G42" s="53">
        <v>125855305.34000002</v>
      </c>
      <c r="H42" s="53">
        <v>191813762.20000005</v>
      </c>
      <c r="I42" s="53">
        <v>0</v>
      </c>
      <c r="J42" s="53">
        <v>0</v>
      </c>
      <c r="K42" s="53">
        <v>0</v>
      </c>
      <c r="L42" s="54">
        <f t="shared" si="8"/>
        <v>317669067.54000008</v>
      </c>
      <c r="M42" s="53">
        <v>88759791.829999998</v>
      </c>
      <c r="N42" s="53">
        <v>50141342.210000001</v>
      </c>
      <c r="O42" s="53">
        <v>32348317.43000003</v>
      </c>
      <c r="P42" s="54">
        <f t="shared" si="9"/>
        <v>171249451.47000003</v>
      </c>
      <c r="Q42" s="53">
        <v>139018183.13000005</v>
      </c>
      <c r="R42" s="53">
        <v>5621767.8399999999</v>
      </c>
      <c r="S42" s="53">
        <v>144639950.97000006</v>
      </c>
      <c r="T42" s="53">
        <v>142388892.60842943</v>
      </c>
      <c r="U42" s="53">
        <f t="shared" si="4"/>
        <v>2251058.3615706265</v>
      </c>
      <c r="V42" s="55">
        <f t="shared" si="5"/>
        <v>1.556318531964603E-2</v>
      </c>
      <c r="W42" s="53">
        <v>764252.40000000014</v>
      </c>
      <c r="X42" s="56">
        <f t="shared" si="10"/>
        <v>145404203.37000006</v>
      </c>
      <c r="Y42" s="53">
        <v>3015310.7615706269</v>
      </c>
      <c r="Z42" s="55">
        <f t="shared" si="7"/>
        <v>2.0737438751325318E-2</v>
      </c>
      <c r="AA42" s="53">
        <v>-772939.44</v>
      </c>
      <c r="AB42" s="53">
        <v>8174372.3799999999</v>
      </c>
      <c r="AC42" s="54">
        <f t="shared" si="1"/>
        <v>7401432.9399999995</v>
      </c>
      <c r="AD42" s="53">
        <v>136463441.35999998</v>
      </c>
      <c r="AE42" s="53">
        <v>103887201.26000001</v>
      </c>
      <c r="AF42" s="53">
        <f t="shared" si="2"/>
        <v>32576240.099999979</v>
      </c>
    </row>
    <row r="43" spans="1:32" x14ac:dyDescent="0.25">
      <c r="A43" s="50">
        <v>58</v>
      </c>
      <c r="B43" s="50">
        <v>6920708</v>
      </c>
      <c r="C43" s="51" t="s">
        <v>69</v>
      </c>
      <c r="D43" s="52">
        <v>2021</v>
      </c>
      <c r="E43" s="50" t="s">
        <v>91</v>
      </c>
      <c r="F43" s="50" t="s">
        <v>92</v>
      </c>
      <c r="G43" s="53">
        <v>1195268190</v>
      </c>
      <c r="H43" s="53">
        <v>832961619</v>
      </c>
      <c r="I43" s="53">
        <v>0</v>
      </c>
      <c r="J43" s="53">
        <v>89306345</v>
      </c>
      <c r="K43" s="53">
        <v>0</v>
      </c>
      <c r="L43" s="54">
        <f t="shared" si="8"/>
        <v>2117536154</v>
      </c>
      <c r="M43" s="53">
        <v>728559785</v>
      </c>
      <c r="N43" s="53">
        <v>271840943</v>
      </c>
      <c r="O43" s="53">
        <v>182868509</v>
      </c>
      <c r="P43" s="54">
        <f t="shared" si="9"/>
        <v>1183269237</v>
      </c>
      <c r="Q43" s="53">
        <v>866610046</v>
      </c>
      <c r="R43" s="53">
        <v>18482128</v>
      </c>
      <c r="S43" s="53">
        <v>885092174</v>
      </c>
      <c r="T43" s="53">
        <v>868232038</v>
      </c>
      <c r="U43" s="53">
        <f t="shared" si="4"/>
        <v>16860136</v>
      </c>
      <c r="V43" s="55">
        <f t="shared" si="5"/>
        <v>1.9049017147902157E-2</v>
      </c>
      <c r="W43" s="53">
        <v>-3213332</v>
      </c>
      <c r="X43" s="56">
        <f t="shared" si="10"/>
        <v>881878842</v>
      </c>
      <c r="Y43" s="53">
        <v>13646804</v>
      </c>
      <c r="Z43" s="55">
        <f t="shared" si="7"/>
        <v>1.5474692610892687E-2</v>
      </c>
      <c r="AA43" s="53">
        <v>11786552</v>
      </c>
      <c r="AB43" s="53">
        <v>55870319</v>
      </c>
      <c r="AC43" s="54">
        <f t="shared" si="1"/>
        <v>67656871</v>
      </c>
      <c r="AD43" s="53">
        <v>576615785</v>
      </c>
      <c r="AE43" s="53">
        <v>267117737</v>
      </c>
      <c r="AF43" s="53">
        <f t="shared" si="2"/>
        <v>309498048</v>
      </c>
    </row>
    <row r="44" spans="1:32" x14ac:dyDescent="0.25">
      <c r="A44" s="50">
        <v>72</v>
      </c>
      <c r="B44" s="50">
        <v>6920130</v>
      </c>
      <c r="C44" s="51" t="s">
        <v>70</v>
      </c>
      <c r="D44" s="52">
        <v>2021</v>
      </c>
      <c r="E44" s="50" t="s">
        <v>94</v>
      </c>
      <c r="F44" s="50" t="s">
        <v>95</v>
      </c>
      <c r="G44" s="53">
        <v>334254</v>
      </c>
      <c r="H44" s="53">
        <v>74837499</v>
      </c>
      <c r="I44" s="53">
        <v>4555342</v>
      </c>
      <c r="J44" s="53">
        <v>3403674</v>
      </c>
      <c r="K44" s="53">
        <v>0</v>
      </c>
      <c r="L44" s="54">
        <f t="shared" si="8"/>
        <v>83130769</v>
      </c>
      <c r="M44" s="53">
        <v>18251578</v>
      </c>
      <c r="N44" s="53">
        <v>12941497</v>
      </c>
      <c r="O44" s="53">
        <v>4993572</v>
      </c>
      <c r="P44" s="54">
        <f t="shared" si="9"/>
        <v>36186647</v>
      </c>
      <c r="Q44" s="53">
        <v>42413394</v>
      </c>
      <c r="R44" s="53">
        <v>506292</v>
      </c>
      <c r="S44" s="53">
        <v>42919686</v>
      </c>
      <c r="T44" s="53">
        <v>34308034</v>
      </c>
      <c r="U44" s="53">
        <f t="shared" si="4"/>
        <v>8611652</v>
      </c>
      <c r="V44" s="55">
        <f t="shared" si="5"/>
        <v>0.20064573631782862</v>
      </c>
      <c r="W44" s="53">
        <v>0</v>
      </c>
      <c r="X44" s="56">
        <f t="shared" si="10"/>
        <v>42919686</v>
      </c>
      <c r="Y44" s="53">
        <v>8611652</v>
      </c>
      <c r="Z44" s="55">
        <f t="shared" si="7"/>
        <v>0.20064573631782862</v>
      </c>
      <c r="AA44" s="53">
        <v>1729407</v>
      </c>
      <c r="AB44" s="53">
        <v>2801321</v>
      </c>
      <c r="AC44" s="54">
        <f t="shared" si="1"/>
        <v>4530728</v>
      </c>
      <c r="AD44" s="53">
        <v>7143441</v>
      </c>
      <c r="AE44" s="53">
        <v>5130562</v>
      </c>
      <c r="AF44" s="53">
        <f t="shared" si="2"/>
        <v>2012879</v>
      </c>
    </row>
    <row r="45" spans="1:32" x14ac:dyDescent="0.25">
      <c r="A45" s="50">
        <v>1</v>
      </c>
      <c r="B45" s="50">
        <v>6920010</v>
      </c>
      <c r="C45" s="51" t="s">
        <v>71</v>
      </c>
      <c r="D45" s="52">
        <v>2021</v>
      </c>
      <c r="E45" s="50" t="s">
        <v>91</v>
      </c>
      <c r="F45" s="50" t="s">
        <v>92</v>
      </c>
      <c r="G45" s="53">
        <v>101064196.81999999</v>
      </c>
      <c r="H45" s="53">
        <v>244110405.89999998</v>
      </c>
      <c r="I45" s="53">
        <v>0</v>
      </c>
      <c r="J45" s="53">
        <v>78929649</v>
      </c>
      <c r="K45" s="53">
        <v>18706984</v>
      </c>
      <c r="L45" s="54">
        <f t="shared" si="8"/>
        <v>442811235.71999997</v>
      </c>
      <c r="M45" s="53">
        <v>136735062.10000002</v>
      </c>
      <c r="N45" s="53">
        <v>58343693.230000019</v>
      </c>
      <c r="O45" s="53">
        <v>41446232.359999925</v>
      </c>
      <c r="P45" s="54">
        <f t="shared" si="9"/>
        <v>236524987.68999997</v>
      </c>
      <c r="Q45" s="53">
        <v>199885233.78999999</v>
      </c>
      <c r="R45" s="53">
        <v>17802449.849999998</v>
      </c>
      <c r="S45" s="53">
        <v>217687683.63999999</v>
      </c>
      <c r="T45" s="53">
        <v>223856381.49000004</v>
      </c>
      <c r="U45" s="59">
        <f t="shared" si="4"/>
        <v>-6168697.8500000536</v>
      </c>
      <c r="V45" s="55">
        <f t="shared" si="5"/>
        <v>-2.8337376496694731E-2</v>
      </c>
      <c r="W45" s="53">
        <v>1093209.93</v>
      </c>
      <c r="X45" s="56">
        <f t="shared" si="10"/>
        <v>218780893.56999999</v>
      </c>
      <c r="Y45" s="53">
        <v>-5075487.9200000539</v>
      </c>
      <c r="Z45" s="55">
        <f t="shared" si="7"/>
        <v>-2.3198954155364247E-2</v>
      </c>
      <c r="AA45" s="53">
        <v>1708369.37</v>
      </c>
      <c r="AB45" s="53">
        <v>4692644.87</v>
      </c>
      <c r="AC45" s="54">
        <f t="shared" si="1"/>
        <v>6401014.2400000002</v>
      </c>
      <c r="AD45" s="53">
        <v>89539689.189999968</v>
      </c>
      <c r="AE45" s="53">
        <v>58058072.130000003</v>
      </c>
      <c r="AF45" s="53">
        <f t="shared" si="2"/>
        <v>31481617.059999965</v>
      </c>
    </row>
    <row r="46" spans="1:32" x14ac:dyDescent="0.25">
      <c r="A46" s="50">
        <v>28</v>
      </c>
      <c r="B46" s="50">
        <v>6920241</v>
      </c>
      <c r="C46" s="51" t="s">
        <v>72</v>
      </c>
      <c r="D46" s="52">
        <v>2021</v>
      </c>
      <c r="E46" s="50" t="s">
        <v>94</v>
      </c>
      <c r="F46" s="50" t="s">
        <v>95</v>
      </c>
      <c r="G46" s="53">
        <v>58954386.159999996</v>
      </c>
      <c r="H46" s="53">
        <v>171293306.34999999</v>
      </c>
      <c r="I46" s="53">
        <v>0</v>
      </c>
      <c r="J46" s="53">
        <v>49679497</v>
      </c>
      <c r="K46" s="53">
        <v>0</v>
      </c>
      <c r="L46" s="54">
        <f t="shared" si="8"/>
        <v>279927189.50999999</v>
      </c>
      <c r="M46" s="53">
        <v>78268089.810000002</v>
      </c>
      <c r="N46" s="53">
        <v>33752716.07</v>
      </c>
      <c r="O46" s="53">
        <v>21746791.92999997</v>
      </c>
      <c r="P46" s="54">
        <f t="shared" si="9"/>
        <v>133767597.80999997</v>
      </c>
      <c r="Q46" s="53">
        <v>140181032.43000001</v>
      </c>
      <c r="R46" s="53">
        <v>15109180.130000001</v>
      </c>
      <c r="S46" s="53">
        <v>155290212.56</v>
      </c>
      <c r="T46" s="53">
        <v>140187803.29999998</v>
      </c>
      <c r="U46" s="53">
        <f t="shared" si="4"/>
        <v>15102409.26000002</v>
      </c>
      <c r="V46" s="55">
        <f t="shared" si="5"/>
        <v>9.7252808216518161E-2</v>
      </c>
      <c r="W46" s="53">
        <v>2961900.3</v>
      </c>
      <c r="X46" s="56">
        <f t="shared" si="10"/>
        <v>158252112.86000001</v>
      </c>
      <c r="Y46" s="53">
        <v>18064309.560000021</v>
      </c>
      <c r="Z46" s="55">
        <f t="shared" si="7"/>
        <v>0.11414893130672366</v>
      </c>
      <c r="AA46" s="53">
        <v>1694280.8</v>
      </c>
      <c r="AB46" s="53">
        <v>4284278.47</v>
      </c>
      <c r="AC46" s="54">
        <f t="shared" si="1"/>
        <v>5978559.2699999996</v>
      </c>
      <c r="AD46" s="53">
        <v>64589638.709999993</v>
      </c>
      <c r="AE46" s="53">
        <v>42354774.82</v>
      </c>
      <c r="AF46" s="53">
        <f t="shared" si="2"/>
        <v>22234863.889999993</v>
      </c>
    </row>
    <row r="47" spans="1:32" x14ac:dyDescent="0.25">
      <c r="A47" s="50">
        <v>43</v>
      </c>
      <c r="B47" s="50">
        <v>6920243</v>
      </c>
      <c r="C47" s="51" t="s">
        <v>73</v>
      </c>
      <c r="D47" s="52">
        <v>2021</v>
      </c>
      <c r="E47" s="50" t="s">
        <v>94</v>
      </c>
      <c r="F47" s="50" t="s">
        <v>95</v>
      </c>
      <c r="G47" s="53">
        <v>25002297.649999999</v>
      </c>
      <c r="H47" s="53">
        <v>89160644.909999996</v>
      </c>
      <c r="I47" s="53">
        <v>0</v>
      </c>
      <c r="J47" s="53">
        <v>18361147</v>
      </c>
      <c r="K47" s="53">
        <v>0</v>
      </c>
      <c r="L47" s="54">
        <f t="shared" si="8"/>
        <v>132524089.56</v>
      </c>
      <c r="M47" s="53">
        <v>33713199.32</v>
      </c>
      <c r="N47" s="53">
        <v>9841530.3100000005</v>
      </c>
      <c r="O47" s="53">
        <v>9166613.4800000135</v>
      </c>
      <c r="P47" s="54">
        <f t="shared" si="9"/>
        <v>52721343.110000014</v>
      </c>
      <c r="Q47" s="53">
        <v>75255964.629999995</v>
      </c>
      <c r="R47" s="53">
        <v>6154344.4000000004</v>
      </c>
      <c r="S47" s="53">
        <v>81410309.030000001</v>
      </c>
      <c r="T47" s="53">
        <v>76753116.299999997</v>
      </c>
      <c r="U47" s="53">
        <f t="shared" si="4"/>
        <v>4657192.7300000042</v>
      </c>
      <c r="V47" s="55">
        <f t="shared" si="5"/>
        <v>5.7206424904784621E-2</v>
      </c>
      <c r="W47" s="53">
        <v>-43874.64</v>
      </c>
      <c r="X47" s="56">
        <f t="shared" si="10"/>
        <v>81366434.390000001</v>
      </c>
      <c r="Y47" s="53">
        <v>4613318.0900000045</v>
      </c>
      <c r="Z47" s="55">
        <f t="shared" si="7"/>
        <v>5.669804907374662E-2</v>
      </c>
      <c r="AA47" s="53">
        <v>658510.10000000009</v>
      </c>
      <c r="AB47" s="53">
        <v>3888271.72</v>
      </c>
      <c r="AC47" s="54">
        <f t="shared" si="1"/>
        <v>4546781.82</v>
      </c>
      <c r="AD47" s="53">
        <v>74199879.640000015</v>
      </c>
      <c r="AE47" s="53">
        <v>15762022.43</v>
      </c>
      <c r="AF47" s="53">
        <f t="shared" si="2"/>
        <v>58437857.210000016</v>
      </c>
    </row>
    <row r="48" spans="1:32" x14ac:dyDescent="0.25">
      <c r="A48" s="50">
        <v>45</v>
      </c>
      <c r="B48" s="50">
        <v>6920325</v>
      </c>
      <c r="C48" s="51" t="s">
        <v>74</v>
      </c>
      <c r="D48" s="52">
        <v>2021</v>
      </c>
      <c r="E48" s="50" t="s">
        <v>94</v>
      </c>
      <c r="F48" s="50" t="s">
        <v>95</v>
      </c>
      <c r="G48" s="53">
        <v>42994635.170000002</v>
      </c>
      <c r="H48" s="53">
        <v>175566290.63</v>
      </c>
      <c r="I48" s="53">
        <v>0</v>
      </c>
      <c r="J48" s="53">
        <v>31723082</v>
      </c>
      <c r="K48" s="53">
        <v>0</v>
      </c>
      <c r="L48" s="54">
        <f t="shared" si="8"/>
        <v>250284007.80000001</v>
      </c>
      <c r="M48" s="53">
        <v>71769679.390000001</v>
      </c>
      <c r="N48" s="53">
        <v>20538732.07</v>
      </c>
      <c r="O48" s="53">
        <v>20441137.040000014</v>
      </c>
      <c r="P48" s="54">
        <f t="shared" si="9"/>
        <v>112749548.50000003</v>
      </c>
      <c r="Q48" s="53">
        <v>130558575.53999998</v>
      </c>
      <c r="R48" s="53">
        <v>8168720.0499999998</v>
      </c>
      <c r="S48" s="53">
        <v>138727295.58999997</v>
      </c>
      <c r="T48" s="53">
        <v>121813289.05</v>
      </c>
      <c r="U48" s="53">
        <f t="shared" si="4"/>
        <v>16914006.539999977</v>
      </c>
      <c r="V48" s="55">
        <f t="shared" si="5"/>
        <v>0.12192270070619907</v>
      </c>
      <c r="W48" s="53">
        <v>118208.92999999998</v>
      </c>
      <c r="X48" s="56">
        <f t="shared" si="10"/>
        <v>138845504.51999998</v>
      </c>
      <c r="Y48" s="53">
        <v>17032215.469999976</v>
      </c>
      <c r="Z48" s="55">
        <f t="shared" si="7"/>
        <v>0.12267026958403665</v>
      </c>
      <c r="AA48" s="53">
        <v>1692252.98</v>
      </c>
      <c r="AB48" s="53">
        <v>5283630.78</v>
      </c>
      <c r="AC48" s="54">
        <f t="shared" si="1"/>
        <v>6975883.7599999998</v>
      </c>
      <c r="AD48" s="53">
        <v>26459781.959999967</v>
      </c>
      <c r="AE48" s="53">
        <v>13682384.6</v>
      </c>
      <c r="AF48" s="53">
        <f t="shared" si="2"/>
        <v>12777397.359999968</v>
      </c>
    </row>
    <row r="49" spans="1:32" x14ac:dyDescent="0.25">
      <c r="A49" s="50">
        <v>59</v>
      </c>
      <c r="B49" s="50">
        <v>6920743</v>
      </c>
      <c r="C49" s="51" t="s">
        <v>75</v>
      </c>
      <c r="D49" s="52">
        <v>2021</v>
      </c>
      <c r="E49" s="50" t="s">
        <v>94</v>
      </c>
      <c r="F49" s="50" t="s">
        <v>92</v>
      </c>
      <c r="G49" s="53">
        <v>35926719</v>
      </c>
      <c r="H49" s="53">
        <v>107766496</v>
      </c>
      <c r="I49" s="53">
        <v>0</v>
      </c>
      <c r="J49" s="53">
        <v>22632378</v>
      </c>
      <c r="K49" s="53">
        <v>0</v>
      </c>
      <c r="L49" s="54">
        <f t="shared" si="8"/>
        <v>166325593</v>
      </c>
      <c r="M49" s="53">
        <v>45419226</v>
      </c>
      <c r="N49" s="53">
        <v>16955461</v>
      </c>
      <c r="O49" s="53">
        <v>19486338</v>
      </c>
      <c r="P49" s="54">
        <f t="shared" si="9"/>
        <v>81861025</v>
      </c>
      <c r="Q49" s="53">
        <v>81394311</v>
      </c>
      <c r="R49" s="53">
        <v>10920414</v>
      </c>
      <c r="S49" s="53">
        <v>92314725</v>
      </c>
      <c r="T49" s="53">
        <v>84027452</v>
      </c>
      <c r="U49" s="53">
        <f t="shared" si="4"/>
        <v>8287273</v>
      </c>
      <c r="V49" s="55">
        <f t="shared" si="5"/>
        <v>8.9771951332791172E-2</v>
      </c>
      <c r="W49" s="53">
        <v>5809073</v>
      </c>
      <c r="X49" s="56">
        <f t="shared" si="10"/>
        <v>98123798</v>
      </c>
      <c r="Y49" s="53">
        <v>14096346</v>
      </c>
      <c r="Z49" s="55">
        <f t="shared" si="7"/>
        <v>0.14365878907377799</v>
      </c>
      <c r="AA49" s="53">
        <v>1970409</v>
      </c>
      <c r="AB49" s="53">
        <v>1099848</v>
      </c>
      <c r="AC49" s="54">
        <f t="shared" si="1"/>
        <v>3070257</v>
      </c>
      <c r="AD49" s="53">
        <v>65082126</v>
      </c>
      <c r="AE49" s="53">
        <v>33502041</v>
      </c>
      <c r="AF49" s="53">
        <f t="shared" si="2"/>
        <v>31580085</v>
      </c>
    </row>
    <row r="50" spans="1:32" x14ac:dyDescent="0.25">
      <c r="A50" s="50">
        <v>97</v>
      </c>
      <c r="B50" s="50">
        <v>6920560</v>
      </c>
      <c r="C50" s="51" t="s">
        <v>76</v>
      </c>
      <c r="D50" s="52">
        <v>2021</v>
      </c>
      <c r="E50" s="50" t="s">
        <v>91</v>
      </c>
      <c r="F50" s="50" t="s">
        <v>92</v>
      </c>
      <c r="G50" s="53">
        <v>26113085</v>
      </c>
      <c r="H50" s="53">
        <v>38069795</v>
      </c>
      <c r="I50" s="53">
        <v>0</v>
      </c>
      <c r="J50" s="53">
        <v>0</v>
      </c>
      <c r="K50" s="53">
        <v>0</v>
      </c>
      <c r="L50" s="54">
        <f t="shared" si="8"/>
        <v>64182880</v>
      </c>
      <c r="M50" s="53">
        <v>344991</v>
      </c>
      <c r="N50" s="53">
        <v>18086828</v>
      </c>
      <c r="O50" s="53">
        <v>20608595</v>
      </c>
      <c r="P50" s="54">
        <f t="shared" si="9"/>
        <v>39040414</v>
      </c>
      <c r="Q50" s="53">
        <v>23880733</v>
      </c>
      <c r="R50" s="53">
        <v>5842784</v>
      </c>
      <c r="S50" s="53">
        <v>29723517</v>
      </c>
      <c r="T50" s="53">
        <v>47500726</v>
      </c>
      <c r="U50" s="53">
        <f t="shared" si="4"/>
        <v>-17777209</v>
      </c>
      <c r="V50" s="55">
        <f t="shared" si="5"/>
        <v>-0.59808565049687756</v>
      </c>
      <c r="W50" s="53">
        <v>0</v>
      </c>
      <c r="X50" s="56">
        <f t="shared" si="10"/>
        <v>29723517</v>
      </c>
      <c r="Y50" s="53">
        <v>-17777209</v>
      </c>
      <c r="Z50" s="55">
        <f t="shared" si="7"/>
        <v>-0.59808565049687756</v>
      </c>
      <c r="AA50" s="53">
        <v>0</v>
      </c>
      <c r="AB50" s="53">
        <v>1261733</v>
      </c>
      <c r="AC50" s="54">
        <f t="shared" si="1"/>
        <v>1261733</v>
      </c>
      <c r="AD50" s="53">
        <v>140193679</v>
      </c>
      <c r="AE50" s="53">
        <v>87535506</v>
      </c>
      <c r="AF50" s="53">
        <f t="shared" si="2"/>
        <v>52658173</v>
      </c>
    </row>
    <row r="51" spans="1:32" x14ac:dyDescent="0.25">
      <c r="A51" s="50">
        <v>37</v>
      </c>
      <c r="B51" s="50">
        <v>6920207</v>
      </c>
      <c r="C51" s="51" t="s">
        <v>77</v>
      </c>
      <c r="D51" s="52">
        <v>2021</v>
      </c>
      <c r="E51" s="50" t="s">
        <v>91</v>
      </c>
      <c r="F51" s="50" t="s">
        <v>92</v>
      </c>
      <c r="G51" s="53">
        <v>212322696</v>
      </c>
      <c r="H51" s="53">
        <v>457148568</v>
      </c>
      <c r="I51" s="53">
        <v>0</v>
      </c>
      <c r="J51" s="53">
        <v>57181791</v>
      </c>
      <c r="K51" s="53">
        <v>0</v>
      </c>
      <c r="L51" s="54">
        <f t="shared" si="8"/>
        <v>726653055</v>
      </c>
      <c r="M51" s="53">
        <v>244406071</v>
      </c>
      <c r="N51" s="53">
        <v>104955632</v>
      </c>
      <c r="O51" s="53">
        <v>95767230</v>
      </c>
      <c r="P51" s="54">
        <f t="shared" si="9"/>
        <v>445128933</v>
      </c>
      <c r="Q51" s="53">
        <v>264701681</v>
      </c>
      <c r="R51" s="53">
        <v>11642122</v>
      </c>
      <c r="S51" s="53">
        <v>276343803</v>
      </c>
      <c r="T51" s="53">
        <v>271860410</v>
      </c>
      <c r="U51" s="53">
        <f t="shared" si="4"/>
        <v>4483393</v>
      </c>
      <c r="V51" s="55">
        <f t="shared" si="5"/>
        <v>1.6223967938951755E-2</v>
      </c>
      <c r="W51" s="53">
        <v>5606607</v>
      </c>
      <c r="X51" s="56">
        <f t="shared" si="10"/>
        <v>281950410</v>
      </c>
      <c r="Y51" s="53">
        <v>10090000</v>
      </c>
      <c r="Z51" s="55">
        <f t="shared" si="7"/>
        <v>3.5786434926624151E-2</v>
      </c>
      <c r="AA51" s="53">
        <v>8322942</v>
      </c>
      <c r="AB51" s="53">
        <v>8499499</v>
      </c>
      <c r="AC51" s="54">
        <f t="shared" si="1"/>
        <v>16822441</v>
      </c>
      <c r="AD51" s="53">
        <v>298207822</v>
      </c>
      <c r="AE51" s="53">
        <v>163223121</v>
      </c>
      <c r="AF51" s="53">
        <f t="shared" si="2"/>
        <v>134984701</v>
      </c>
    </row>
    <row r="52" spans="1:32" x14ac:dyDescent="0.25">
      <c r="A52" s="50">
        <v>61</v>
      </c>
      <c r="B52" s="50">
        <v>6920065</v>
      </c>
      <c r="C52" s="51" t="s">
        <v>78</v>
      </c>
      <c r="D52" s="52">
        <v>2021</v>
      </c>
      <c r="E52" s="50" t="s">
        <v>94</v>
      </c>
      <c r="F52" s="50" t="s">
        <v>95</v>
      </c>
      <c r="G52" s="53">
        <v>10433937</v>
      </c>
      <c r="H52" s="53">
        <v>21072177</v>
      </c>
      <c r="I52" s="53">
        <v>0</v>
      </c>
      <c r="J52" s="53">
        <v>1844093</v>
      </c>
      <c r="K52" s="53">
        <v>0</v>
      </c>
      <c r="L52" s="54">
        <f t="shared" si="8"/>
        <v>33350207</v>
      </c>
      <c r="M52" s="53">
        <v>5511422</v>
      </c>
      <c r="N52" s="53">
        <v>2655777</v>
      </c>
      <c r="O52" s="53">
        <v>1945601</v>
      </c>
      <c r="P52" s="54">
        <f t="shared" si="9"/>
        <v>10112800</v>
      </c>
      <c r="Q52" s="53">
        <v>22702158</v>
      </c>
      <c r="R52" s="53">
        <v>91817</v>
      </c>
      <c r="S52" s="53">
        <v>22793975</v>
      </c>
      <c r="T52" s="53">
        <v>24599362</v>
      </c>
      <c r="U52" s="53">
        <f t="shared" si="4"/>
        <v>-1805387</v>
      </c>
      <c r="V52" s="55">
        <f t="shared" si="5"/>
        <v>-7.9204570506021879E-2</v>
      </c>
      <c r="W52" s="53">
        <v>10110557</v>
      </c>
      <c r="X52" s="56">
        <f t="shared" si="10"/>
        <v>32904532</v>
      </c>
      <c r="Y52" s="53">
        <v>8305170</v>
      </c>
      <c r="Z52" s="55">
        <f t="shared" si="7"/>
        <v>0.25240200954689157</v>
      </c>
      <c r="AA52" s="53">
        <v>172467</v>
      </c>
      <c r="AB52" s="53">
        <v>362782</v>
      </c>
      <c r="AC52" s="54">
        <f t="shared" si="1"/>
        <v>535249</v>
      </c>
      <c r="AD52" s="53">
        <v>16647029</v>
      </c>
      <c r="AE52" s="53">
        <v>11652008</v>
      </c>
      <c r="AF52" s="53">
        <f t="shared" si="2"/>
        <v>4995021</v>
      </c>
    </row>
    <row r="53" spans="1:32" x14ac:dyDescent="0.25">
      <c r="A53" s="50">
        <v>65</v>
      </c>
      <c r="B53" s="50">
        <v>6920060</v>
      </c>
      <c r="C53" s="57" t="s">
        <v>79</v>
      </c>
      <c r="D53" s="52">
        <v>2021</v>
      </c>
      <c r="E53" s="50" t="s">
        <v>93</v>
      </c>
      <c r="F53" s="50" t="s">
        <v>95</v>
      </c>
      <c r="G53" s="53">
        <v>9410843</v>
      </c>
      <c r="H53" s="53">
        <v>45886632</v>
      </c>
      <c r="I53" s="53">
        <v>0</v>
      </c>
      <c r="J53" s="53">
        <v>3315472</v>
      </c>
      <c r="K53" s="53">
        <f>811614+324642</f>
        <v>1136256</v>
      </c>
      <c r="L53" s="54">
        <f t="shared" si="8"/>
        <v>59749203</v>
      </c>
      <c r="M53" s="53">
        <v>13261166</v>
      </c>
      <c r="N53" s="53">
        <v>5387856</v>
      </c>
      <c r="O53" s="53">
        <v>5079579.4000000004</v>
      </c>
      <c r="P53" s="54">
        <f t="shared" si="9"/>
        <v>23728601.399999999</v>
      </c>
      <c r="Q53" s="53">
        <v>34672767.600000001</v>
      </c>
      <c r="R53" s="53">
        <v>4489778</v>
      </c>
      <c r="S53" s="53">
        <v>39162545.600000001</v>
      </c>
      <c r="T53" s="53">
        <v>35242738</v>
      </c>
      <c r="U53" s="53">
        <f t="shared" si="4"/>
        <v>3919807.6000000015</v>
      </c>
      <c r="V53" s="55">
        <f t="shared" si="5"/>
        <v>0.10009072546091083</v>
      </c>
      <c r="W53" s="53">
        <v>2532936</v>
      </c>
      <c r="X53" s="56">
        <f t="shared" si="10"/>
        <v>41695481.600000001</v>
      </c>
      <c r="Y53" s="53">
        <v>6452743.6000000015</v>
      </c>
      <c r="Z53" s="55">
        <f t="shared" si="7"/>
        <v>0.15475882163692292</v>
      </c>
      <c r="AA53" s="53">
        <v>816759</v>
      </c>
      <c r="AB53" s="53">
        <v>531075</v>
      </c>
      <c r="AC53" s="54">
        <f t="shared" si="1"/>
        <v>1347834</v>
      </c>
      <c r="AD53" s="53">
        <v>23489678</v>
      </c>
      <c r="AE53" s="53">
        <v>12167002.039999999</v>
      </c>
      <c r="AF53" s="53">
        <f t="shared" si="2"/>
        <v>11322675.960000001</v>
      </c>
    </row>
    <row r="54" spans="1:32" x14ac:dyDescent="0.25">
      <c r="A54" s="50">
        <v>24</v>
      </c>
      <c r="B54" s="50">
        <v>6920340</v>
      </c>
      <c r="C54" s="51" t="s">
        <v>80</v>
      </c>
      <c r="D54" s="52">
        <v>2021</v>
      </c>
      <c r="E54" s="50" t="s">
        <v>93</v>
      </c>
      <c r="F54" s="50" t="s">
        <v>92</v>
      </c>
      <c r="G54" s="53">
        <v>40026684.259999998</v>
      </c>
      <c r="H54" s="53">
        <v>122983546.23000002</v>
      </c>
      <c r="I54" s="53">
        <v>0</v>
      </c>
      <c r="J54" s="53">
        <v>0</v>
      </c>
      <c r="K54" s="53">
        <v>16782333.270000003</v>
      </c>
      <c r="L54" s="54">
        <f t="shared" si="8"/>
        <v>179792563.76000002</v>
      </c>
      <c r="M54" s="53">
        <v>56594742</v>
      </c>
      <c r="N54" s="53">
        <v>32582762</v>
      </c>
      <c r="O54" s="53">
        <v>15022705</v>
      </c>
      <c r="P54" s="54">
        <f t="shared" si="9"/>
        <v>104200209</v>
      </c>
      <c r="Q54" s="53">
        <v>73529060.01000002</v>
      </c>
      <c r="R54" s="53">
        <v>3137766.8000000003</v>
      </c>
      <c r="S54" s="53">
        <v>76666826.810000017</v>
      </c>
      <c r="T54" s="53">
        <v>69960314.63000001</v>
      </c>
      <c r="U54" s="53">
        <f t="shared" si="4"/>
        <v>6706512.1800000072</v>
      </c>
      <c r="V54" s="55">
        <f t="shared" si="5"/>
        <v>8.747606310380443E-2</v>
      </c>
      <c r="W54" s="53"/>
      <c r="X54" s="56">
        <f t="shared" si="10"/>
        <v>76666826.810000017</v>
      </c>
      <c r="Y54" s="53">
        <v>6706512.1800000072</v>
      </c>
      <c r="Z54" s="55">
        <f t="shared" si="7"/>
        <v>8.747606310380443E-2</v>
      </c>
      <c r="AA54" s="53">
        <v>2451185.8800000004</v>
      </c>
      <c r="AB54" s="53">
        <v>3200501.87</v>
      </c>
      <c r="AC54" s="54">
        <f t="shared" si="1"/>
        <v>5651687.75</v>
      </c>
      <c r="AD54" s="53">
        <v>68199373.88000001</v>
      </c>
      <c r="AE54" s="53">
        <v>31531691.66</v>
      </c>
      <c r="AF54" s="53">
        <f t="shared" si="2"/>
        <v>36667682.220000014</v>
      </c>
    </row>
    <row r="55" spans="1:32" x14ac:dyDescent="0.25">
      <c r="A55" s="50">
        <v>63</v>
      </c>
      <c r="B55" s="50">
        <v>6920380</v>
      </c>
      <c r="C55" s="57" t="s">
        <v>81</v>
      </c>
      <c r="D55" s="52">
        <v>2021</v>
      </c>
      <c r="E55" s="50" t="s">
        <v>93</v>
      </c>
      <c r="F55" s="50" t="s">
        <v>95</v>
      </c>
      <c r="G55" s="53">
        <v>31549786.399999999</v>
      </c>
      <c r="H55" s="53">
        <v>126270726.18000001</v>
      </c>
      <c r="I55" s="53">
        <v>0</v>
      </c>
      <c r="J55" s="53">
        <v>0</v>
      </c>
      <c r="K55" s="53">
        <v>13745306.77</v>
      </c>
      <c r="L55" s="54">
        <f t="shared" si="8"/>
        <v>171565819.35000002</v>
      </c>
      <c r="M55" s="53">
        <v>37885406.189999998</v>
      </c>
      <c r="N55" s="53">
        <v>21359069.379999999</v>
      </c>
      <c r="O55" s="53">
        <v>15712949.91</v>
      </c>
      <c r="P55" s="54">
        <f t="shared" si="9"/>
        <v>74957425.479999989</v>
      </c>
      <c r="Q55" s="53">
        <v>91616491.040000021</v>
      </c>
      <c r="R55" s="53">
        <v>1147988.42</v>
      </c>
      <c r="S55" s="53">
        <v>92764479.460000023</v>
      </c>
      <c r="T55" s="53">
        <v>80808962.650000006</v>
      </c>
      <c r="U55" s="53">
        <f t="shared" si="4"/>
        <v>11955516.810000017</v>
      </c>
      <c r="V55" s="55">
        <f t="shared" si="5"/>
        <v>0.12888033091540418</v>
      </c>
      <c r="W55" s="53">
        <v>26692212.050000001</v>
      </c>
      <c r="X55" s="56">
        <f t="shared" si="10"/>
        <v>119456691.51000002</v>
      </c>
      <c r="Y55" s="53">
        <v>38647728.860000014</v>
      </c>
      <c r="Z55" s="55">
        <f t="shared" si="7"/>
        <v>0.32352920854805955</v>
      </c>
      <c r="AA55" s="53">
        <v>2548493.65</v>
      </c>
      <c r="AB55" s="53">
        <v>2443409.1800000002</v>
      </c>
      <c r="AC55" s="54">
        <f t="shared" si="1"/>
        <v>4991902.83</v>
      </c>
      <c r="AD55" s="53">
        <v>126616713.88</v>
      </c>
      <c r="AE55" s="53">
        <v>68645565.5</v>
      </c>
      <c r="AF55" s="53">
        <f t="shared" si="2"/>
        <v>57971148.379999995</v>
      </c>
    </row>
    <row r="56" spans="1:32" x14ac:dyDescent="0.25">
      <c r="A56" s="50">
        <v>64</v>
      </c>
      <c r="B56" s="50">
        <v>6920070</v>
      </c>
      <c r="C56" s="57" t="s">
        <v>82</v>
      </c>
      <c r="D56" s="52">
        <v>2021</v>
      </c>
      <c r="E56" s="50" t="s">
        <v>91</v>
      </c>
      <c r="F56" s="50" t="s">
        <v>92</v>
      </c>
      <c r="G56" s="53">
        <v>904023519</v>
      </c>
      <c r="H56" s="53">
        <v>763471555</v>
      </c>
      <c r="I56" s="53">
        <v>0</v>
      </c>
      <c r="J56" s="53">
        <v>0</v>
      </c>
      <c r="K56" s="53">
        <v>0</v>
      </c>
      <c r="L56" s="54">
        <f t="shared" si="8"/>
        <v>1667495074</v>
      </c>
      <c r="M56" s="53">
        <v>663080547</v>
      </c>
      <c r="N56" s="53">
        <v>194143412</v>
      </c>
      <c r="O56" s="53">
        <v>139661867</v>
      </c>
      <c r="P56" s="54">
        <f t="shared" si="9"/>
        <v>996885826</v>
      </c>
      <c r="Q56" s="53">
        <v>651180634</v>
      </c>
      <c r="R56" s="53">
        <v>130013807</v>
      </c>
      <c r="S56" s="53">
        <v>781194441</v>
      </c>
      <c r="T56" s="53">
        <v>811672859</v>
      </c>
      <c r="U56" s="53">
        <f t="shared" si="4"/>
        <v>-30478418</v>
      </c>
      <c r="V56" s="55">
        <f t="shared" si="5"/>
        <v>-3.9015149622653296E-2</v>
      </c>
      <c r="W56" s="53">
        <v>50080853</v>
      </c>
      <c r="X56" s="56">
        <f t="shared" si="10"/>
        <v>831275294</v>
      </c>
      <c r="Y56" s="53">
        <v>19602435</v>
      </c>
      <c r="Z56" s="55">
        <f t="shared" si="7"/>
        <v>2.3581159143651876E-2</v>
      </c>
      <c r="AA56" s="53">
        <v>0</v>
      </c>
      <c r="AB56" s="53">
        <v>19428614</v>
      </c>
      <c r="AC56" s="54">
        <f t="shared" si="1"/>
        <v>19428614</v>
      </c>
      <c r="AD56" s="53">
        <v>730031785</v>
      </c>
      <c r="AE56" s="53">
        <v>375897182</v>
      </c>
      <c r="AF56" s="53">
        <f t="shared" si="2"/>
        <v>354134603</v>
      </c>
    </row>
    <row r="57" spans="1:32" x14ac:dyDescent="0.25">
      <c r="A57" s="50">
        <v>39</v>
      </c>
      <c r="B57" s="50">
        <v>6920242</v>
      </c>
      <c r="C57" s="57" t="s">
        <v>83</v>
      </c>
      <c r="D57" s="52">
        <v>2021</v>
      </c>
      <c r="E57" s="50" t="s">
        <v>94</v>
      </c>
      <c r="F57" s="50" t="s">
        <v>95</v>
      </c>
      <c r="G57" s="53">
        <v>18898781</v>
      </c>
      <c r="H57" s="53">
        <v>62803121</v>
      </c>
      <c r="I57" s="53">
        <v>0</v>
      </c>
      <c r="J57" s="53">
        <v>0</v>
      </c>
      <c r="K57" s="53">
        <v>0</v>
      </c>
      <c r="L57" s="54">
        <f t="shared" si="8"/>
        <v>81701902</v>
      </c>
      <c r="M57" s="53">
        <v>14223431</v>
      </c>
      <c r="N57" s="53">
        <v>15327433</v>
      </c>
      <c r="O57" s="53">
        <v>4882759</v>
      </c>
      <c r="P57" s="54">
        <f t="shared" si="9"/>
        <v>34433623</v>
      </c>
      <c r="Q57" s="53">
        <v>45614711</v>
      </c>
      <c r="R57" s="53">
        <v>8246637</v>
      </c>
      <c r="S57" s="53">
        <v>53861348</v>
      </c>
      <c r="T57" s="53">
        <v>49084151</v>
      </c>
      <c r="U57" s="53">
        <f t="shared" si="4"/>
        <v>4777197</v>
      </c>
      <c r="V57" s="55">
        <f t="shared" si="5"/>
        <v>8.8694345340187178E-2</v>
      </c>
      <c r="W57" s="53">
        <v>3679517</v>
      </c>
      <c r="X57" s="56">
        <f t="shared" si="10"/>
        <v>57540865</v>
      </c>
      <c r="Y57" s="53">
        <v>8456714</v>
      </c>
      <c r="Z57" s="55">
        <f t="shared" si="7"/>
        <v>0.14696883684317225</v>
      </c>
      <c r="AA57" s="53">
        <v>0</v>
      </c>
      <c r="AB57" s="53">
        <v>1653568</v>
      </c>
      <c r="AC57" s="54">
        <f t="shared" si="1"/>
        <v>1653568</v>
      </c>
      <c r="AD57" s="53">
        <v>44343500</v>
      </c>
      <c r="AE57" s="53">
        <v>35657791</v>
      </c>
      <c r="AF57" s="53">
        <f t="shared" si="2"/>
        <v>8685709</v>
      </c>
    </row>
    <row r="58" spans="1:32" x14ac:dyDescent="0.25">
      <c r="A58" s="50">
        <v>50</v>
      </c>
      <c r="B58" s="50">
        <v>6920610</v>
      </c>
      <c r="C58" s="57" t="s">
        <v>84</v>
      </c>
      <c r="D58" s="52">
        <v>2021</v>
      </c>
      <c r="E58" s="50" t="s">
        <v>94</v>
      </c>
      <c r="F58" s="50" t="s">
        <v>95</v>
      </c>
      <c r="G58" s="53">
        <v>15104466</v>
      </c>
      <c r="H58" s="53">
        <v>83030183</v>
      </c>
      <c r="I58" s="53">
        <v>0</v>
      </c>
      <c r="J58" s="53">
        <v>0</v>
      </c>
      <c r="K58" s="53">
        <v>0</v>
      </c>
      <c r="L58" s="54">
        <f t="shared" si="8"/>
        <v>98134649</v>
      </c>
      <c r="M58" s="53">
        <v>28085206</v>
      </c>
      <c r="N58" s="53">
        <v>11651571</v>
      </c>
      <c r="O58" s="53">
        <v>6474392</v>
      </c>
      <c r="P58" s="54">
        <f t="shared" si="9"/>
        <v>46211169</v>
      </c>
      <c r="Q58" s="53">
        <v>50562921</v>
      </c>
      <c r="R58" s="53">
        <v>10878739</v>
      </c>
      <c r="S58" s="53">
        <v>61441660</v>
      </c>
      <c r="T58" s="53">
        <v>53384467</v>
      </c>
      <c r="U58" s="53">
        <f t="shared" si="4"/>
        <v>8057193</v>
      </c>
      <c r="V58" s="55">
        <f t="shared" si="5"/>
        <v>0.13113566593090095</v>
      </c>
      <c r="W58" s="53">
        <v>3789466</v>
      </c>
      <c r="X58" s="56">
        <f t="shared" si="10"/>
        <v>65231126</v>
      </c>
      <c r="Y58" s="53">
        <v>11846659</v>
      </c>
      <c r="Z58" s="55">
        <f t="shared" si="7"/>
        <v>0.18161052439904227</v>
      </c>
      <c r="AA58" s="53">
        <v>0</v>
      </c>
      <c r="AB58" s="53">
        <v>1360559</v>
      </c>
      <c r="AC58" s="54">
        <f t="shared" si="1"/>
        <v>1360559</v>
      </c>
      <c r="AD58" s="53">
        <v>40207622</v>
      </c>
      <c r="AE58" s="53">
        <v>14783098</v>
      </c>
      <c r="AF58" s="53">
        <f t="shared" si="2"/>
        <v>25424524</v>
      </c>
    </row>
    <row r="59" spans="1:32" x14ac:dyDescent="0.25">
      <c r="A59" s="50">
        <v>7</v>
      </c>
      <c r="B59" s="50">
        <v>6920612</v>
      </c>
      <c r="C59" s="57" t="s">
        <v>85</v>
      </c>
      <c r="D59" s="52">
        <v>2021</v>
      </c>
      <c r="E59" s="50" t="s">
        <v>94</v>
      </c>
      <c r="F59" s="50" t="s">
        <v>92</v>
      </c>
      <c r="G59" s="53">
        <v>95014491</v>
      </c>
      <c r="H59" s="53">
        <v>165543256</v>
      </c>
      <c r="I59" s="53">
        <v>0</v>
      </c>
      <c r="J59" s="53">
        <v>0</v>
      </c>
      <c r="K59" s="53">
        <v>0</v>
      </c>
      <c r="L59" s="54">
        <f t="shared" si="8"/>
        <v>260557747</v>
      </c>
      <c r="M59" s="53">
        <v>89784895</v>
      </c>
      <c r="N59" s="53">
        <v>36406879</v>
      </c>
      <c r="O59" s="53">
        <v>25271616</v>
      </c>
      <c r="P59" s="54">
        <f t="shared" si="9"/>
        <v>151463390</v>
      </c>
      <c r="Q59" s="53">
        <v>104028684</v>
      </c>
      <c r="R59" s="53">
        <v>19234901</v>
      </c>
      <c r="S59" s="53">
        <v>123263585</v>
      </c>
      <c r="T59" s="53">
        <v>120028531</v>
      </c>
      <c r="U59" s="53">
        <f t="shared" si="4"/>
        <v>3235054</v>
      </c>
      <c r="V59" s="55">
        <f t="shared" si="5"/>
        <v>2.6245009829950997E-2</v>
      </c>
      <c r="W59" s="53">
        <v>7776589</v>
      </c>
      <c r="X59" s="56">
        <f t="shared" si="10"/>
        <v>131040174</v>
      </c>
      <c r="Y59" s="53">
        <v>11011643</v>
      </c>
      <c r="Z59" s="55">
        <f t="shared" si="7"/>
        <v>8.4032573094721313E-2</v>
      </c>
      <c r="AA59" s="53">
        <v>0</v>
      </c>
      <c r="AB59" s="53">
        <v>5065673</v>
      </c>
      <c r="AC59" s="54">
        <f t="shared" si="1"/>
        <v>5065673</v>
      </c>
      <c r="AD59" s="53">
        <v>89875873</v>
      </c>
      <c r="AE59" s="53">
        <v>74076502</v>
      </c>
      <c r="AF59" s="53">
        <f t="shared" si="2"/>
        <v>15799371</v>
      </c>
    </row>
    <row r="60" spans="1:32" x14ac:dyDescent="0.25">
      <c r="A60" s="50">
        <v>73</v>
      </c>
      <c r="B60" s="50">
        <v>6920140</v>
      </c>
      <c r="C60" s="51" t="s">
        <v>87</v>
      </c>
      <c r="D60" s="52">
        <v>2021</v>
      </c>
      <c r="E60" s="50" t="s">
        <v>93</v>
      </c>
      <c r="F60" s="50" t="s">
        <v>95</v>
      </c>
      <c r="G60" s="53">
        <v>7260821</v>
      </c>
      <c r="H60" s="53">
        <v>33838090</v>
      </c>
      <c r="I60" s="53">
        <v>1438157</v>
      </c>
      <c r="J60" s="53">
        <v>3668257</v>
      </c>
      <c r="K60" s="53">
        <v>0</v>
      </c>
      <c r="L60" s="54">
        <f t="shared" si="8"/>
        <v>46205325</v>
      </c>
      <c r="M60" s="53">
        <v>10626717</v>
      </c>
      <c r="N60" s="53">
        <v>3482846</v>
      </c>
      <c r="O60" s="53">
        <v>2380426</v>
      </c>
      <c r="P60" s="54">
        <f t="shared" si="9"/>
        <v>16489989</v>
      </c>
      <c r="Q60" s="53">
        <v>28983170</v>
      </c>
      <c r="R60" s="53">
        <v>1262288</v>
      </c>
      <c r="S60" s="53">
        <v>30245458</v>
      </c>
      <c r="T60" s="53">
        <v>28480620</v>
      </c>
      <c r="U60" s="53">
        <f t="shared" si="4"/>
        <v>1764838</v>
      </c>
      <c r="V60" s="55">
        <f t="shared" si="5"/>
        <v>5.8350513323355856E-2</v>
      </c>
      <c r="W60" s="53">
        <v>5984456</v>
      </c>
      <c r="X60" s="56">
        <f t="shared" si="10"/>
        <v>36229914</v>
      </c>
      <c r="Y60" s="53">
        <v>7749294</v>
      </c>
      <c r="Z60" s="55">
        <f t="shared" si="7"/>
        <v>0.21389214448590743</v>
      </c>
      <c r="AA60" s="53">
        <v>167563</v>
      </c>
      <c r="AB60" s="53">
        <v>564604</v>
      </c>
      <c r="AC60" s="54">
        <f t="shared" si="1"/>
        <v>732167</v>
      </c>
      <c r="AD60" s="53">
        <v>45157813</v>
      </c>
      <c r="AE60" s="53">
        <v>25861851</v>
      </c>
      <c r="AF60" s="53">
        <f t="shared" si="2"/>
        <v>19295962</v>
      </c>
    </row>
    <row r="61" spans="1:32" ht="15.75" thickBot="1" x14ac:dyDescent="0.3">
      <c r="A61" s="50">
        <v>32</v>
      </c>
      <c r="B61" s="50">
        <v>6920270</v>
      </c>
      <c r="C61" s="57" t="s">
        <v>88</v>
      </c>
      <c r="D61" s="52">
        <v>2021</v>
      </c>
      <c r="E61" s="50" t="s">
        <v>94</v>
      </c>
      <c r="F61" s="50" t="s">
        <v>92</v>
      </c>
      <c r="G61" s="53">
        <v>122082887</v>
      </c>
      <c r="H61" s="53">
        <v>264640271</v>
      </c>
      <c r="I61" s="53">
        <v>0</v>
      </c>
      <c r="J61" s="53">
        <v>23832899</v>
      </c>
      <c r="K61" s="53">
        <v>0</v>
      </c>
      <c r="L61" s="54">
        <f t="shared" si="8"/>
        <v>410556057</v>
      </c>
      <c r="M61" s="53">
        <v>155160610</v>
      </c>
      <c r="N61" s="53">
        <v>73542421</v>
      </c>
      <c r="O61" s="53">
        <v>59424799</v>
      </c>
      <c r="P61" s="54">
        <f t="shared" si="9"/>
        <v>288127830</v>
      </c>
      <c r="Q61" s="53">
        <v>114289413</v>
      </c>
      <c r="R61" s="53">
        <v>1966806</v>
      </c>
      <c r="S61" s="53">
        <v>116256219</v>
      </c>
      <c r="T61" s="53">
        <v>108322674</v>
      </c>
      <c r="U61" s="53">
        <f t="shared" si="4"/>
        <v>7933545</v>
      </c>
      <c r="V61" s="55">
        <f t="shared" si="5"/>
        <v>6.8241897665706819E-2</v>
      </c>
      <c r="W61" s="53">
        <v>0</v>
      </c>
      <c r="X61" s="56">
        <f t="shared" si="10"/>
        <v>116256219</v>
      </c>
      <c r="Y61" s="53">
        <v>7933545</v>
      </c>
      <c r="Z61" s="55">
        <f t="shared" si="7"/>
        <v>6.8241897665706819E-2</v>
      </c>
      <c r="AA61" s="54">
        <v>3866641</v>
      </c>
      <c r="AB61" s="54">
        <v>4272173</v>
      </c>
      <c r="AC61" s="54">
        <f t="shared" si="1"/>
        <v>8138814</v>
      </c>
      <c r="AD61" s="53">
        <v>21623801</v>
      </c>
      <c r="AE61" s="53">
        <v>13398953</v>
      </c>
      <c r="AF61" s="53">
        <f t="shared" si="2"/>
        <v>8224848</v>
      </c>
    </row>
    <row r="62" spans="1:32" s="42" customFormat="1" ht="15.75" thickBot="1" x14ac:dyDescent="0.3">
      <c r="A62" s="60"/>
      <c r="B62" s="61"/>
      <c r="C62" s="62" t="s">
        <v>121</v>
      </c>
      <c r="D62" s="63"/>
      <c r="E62" s="63"/>
      <c r="F62" s="63"/>
      <c r="G62" s="64">
        <f>SUM(G2:G61)</f>
        <v>16333654693.899998</v>
      </c>
      <c r="H62" s="64">
        <f t="shared" ref="H62:AF62" si="11">SUM(H2:H61)</f>
        <v>18502051056.970001</v>
      </c>
      <c r="I62" s="64">
        <f t="shared" si="11"/>
        <v>13160063</v>
      </c>
      <c r="J62" s="64">
        <f t="shared" si="11"/>
        <v>1432791923.0700002</v>
      </c>
      <c r="K62" s="64">
        <f t="shared" si="11"/>
        <v>190727894.04000002</v>
      </c>
      <c r="L62" s="64">
        <f t="shared" si="11"/>
        <v>36472385630.979996</v>
      </c>
      <c r="M62" s="64">
        <f t="shared" si="11"/>
        <v>11064922288.42</v>
      </c>
      <c r="N62" s="64">
        <f t="shared" si="11"/>
        <v>5382773585.9400005</v>
      </c>
      <c r="O62" s="64">
        <f t="shared" si="11"/>
        <v>4550508527.499999</v>
      </c>
      <c r="P62" s="64">
        <f t="shared" si="11"/>
        <v>20998204401.860001</v>
      </c>
      <c r="Q62" s="64">
        <f t="shared" si="11"/>
        <v>14731188940.490002</v>
      </c>
      <c r="R62" s="64">
        <f t="shared" si="11"/>
        <v>1207500545.8600001</v>
      </c>
      <c r="S62" s="64">
        <f t="shared" si="11"/>
        <v>15938689486.659998</v>
      </c>
      <c r="T62" s="64">
        <f t="shared" si="11"/>
        <v>15542526035.350094</v>
      </c>
      <c r="U62" s="64">
        <f t="shared" si="11"/>
        <v>396163451.3099004</v>
      </c>
      <c r="V62" s="65">
        <f>U62/S62</f>
        <v>2.4855459518266686E-2</v>
      </c>
      <c r="W62" s="64">
        <f t="shared" si="11"/>
        <v>632148610.07999992</v>
      </c>
      <c r="X62" s="64">
        <f t="shared" si="11"/>
        <v>16570838096.740002</v>
      </c>
      <c r="Y62" s="64">
        <f t="shared" si="11"/>
        <v>1028312061.3899003</v>
      </c>
      <c r="Z62" s="65">
        <f>Y62/(S62+W62)</f>
        <v>6.2055525217653382E-2</v>
      </c>
      <c r="AA62" s="64">
        <f t="shared" si="11"/>
        <v>171902499.33999997</v>
      </c>
      <c r="AB62" s="64">
        <f t="shared" si="11"/>
        <v>576043077.8900001</v>
      </c>
      <c r="AC62" s="64">
        <f t="shared" si="11"/>
        <v>747945577.23000002</v>
      </c>
      <c r="AD62" s="64">
        <f t="shared" si="11"/>
        <v>13512958862.804003</v>
      </c>
      <c r="AE62" s="64">
        <f t="shared" si="11"/>
        <v>7305151521.1499977</v>
      </c>
      <c r="AF62" s="64">
        <f t="shared" si="11"/>
        <v>6207807341.654006</v>
      </c>
    </row>
  </sheetData>
  <sortState xmlns:xlrd2="http://schemas.microsoft.com/office/spreadsheetml/2017/richdata2" ref="A2:AF61">
    <sortCondition ref="C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AD8C-D894-40C4-8C67-619580F66C89}">
  <dimension ref="A1:AN251"/>
  <sheetViews>
    <sheetView workbookViewId="0"/>
  </sheetViews>
  <sheetFormatPr defaultRowHeight="15" x14ac:dyDescent="0.25"/>
  <cols>
    <col min="1" max="1" width="65.85546875" style="13" customWidth="1"/>
    <col min="2" max="2" width="20.7109375" style="8" customWidth="1"/>
    <col min="3" max="3" width="20.7109375" style="9" customWidth="1"/>
    <col min="4" max="4" width="20.7109375" style="10" customWidth="1"/>
    <col min="5" max="5" width="20.7109375" style="12" customWidth="1"/>
    <col min="6" max="6" width="20.7109375" style="13" customWidth="1"/>
    <col min="7" max="7" width="20.7109375" style="10" customWidth="1"/>
    <col min="8" max="8" width="20.7109375" style="12" customWidth="1"/>
    <col min="9" max="9" width="20.7109375" style="13" customWidth="1"/>
    <col min="10" max="10" width="20.7109375" style="14" customWidth="1"/>
    <col min="11" max="11" width="20.7109375" style="12" customWidth="1"/>
    <col min="12" max="12" width="20.7109375" style="13" customWidth="1"/>
    <col min="13" max="13" width="20.7109375" style="10" customWidth="1"/>
    <col min="14" max="14" width="20.7109375" style="12" customWidth="1"/>
    <col min="15" max="15" width="20.7109375" style="13" customWidth="1"/>
    <col min="16" max="16" width="20.7109375" style="10" customWidth="1"/>
    <col min="17" max="17" width="20.7109375" style="8" customWidth="1"/>
    <col min="18" max="18" width="20.7109375" style="9" customWidth="1"/>
    <col min="19" max="19" width="20.7109375" style="10" customWidth="1"/>
    <col min="20" max="20" width="20.7109375" style="12" customWidth="1"/>
    <col min="21" max="21" width="20.7109375" style="13" customWidth="1"/>
    <col min="22" max="22" width="20.7109375" style="15" customWidth="1"/>
    <col min="23" max="23" width="20.7109375" style="8" customWidth="1"/>
    <col min="24" max="24" width="20.7109375" style="9" customWidth="1"/>
    <col min="25" max="25" width="20.7109375" style="15" customWidth="1"/>
    <col min="26" max="26" width="20.7109375" style="8" customWidth="1"/>
    <col min="27" max="27" width="20.7109375" style="9" customWidth="1"/>
    <col min="28" max="28" width="20.7109375" style="10" customWidth="1"/>
    <col min="29" max="29" width="20.7109375" style="27" customWidth="1"/>
    <col min="30" max="30" width="20.7109375" style="22" customWidth="1"/>
    <col min="31" max="31" width="20.7109375" style="15" customWidth="1"/>
    <col min="32" max="32" width="20.7109375" style="8" customWidth="1"/>
    <col min="33" max="33" width="20.7109375" style="9" customWidth="1"/>
    <col min="34" max="34" width="20.7109375" style="10" customWidth="1"/>
    <col min="35" max="35" width="20.7109375" style="8" customWidth="1"/>
    <col min="36" max="36" width="20.7109375" style="9" customWidth="1"/>
    <col min="37" max="37" width="20.7109375" style="10" customWidth="1"/>
    <col min="38" max="38" width="20.7109375" style="8" customWidth="1"/>
    <col min="39" max="39" width="20.7109375" style="9" customWidth="1"/>
    <col min="40" max="40" width="20.7109375" style="10" customWidth="1"/>
    <col min="41" max="45" width="20.7109375" style="13" customWidth="1"/>
    <col min="46" max="16384" width="9.140625" style="13"/>
  </cols>
  <sheetData>
    <row r="1" spans="1:40" ht="30" customHeight="1" x14ac:dyDescent="0.25">
      <c r="A1" s="21" t="s">
        <v>2</v>
      </c>
      <c r="B1" s="44" t="s">
        <v>9</v>
      </c>
      <c r="C1" s="45"/>
      <c r="D1" s="46"/>
      <c r="E1" s="44" t="s">
        <v>14</v>
      </c>
      <c r="F1" s="45"/>
      <c r="G1" s="46"/>
      <c r="H1" s="44" t="s">
        <v>15</v>
      </c>
      <c r="I1" s="45"/>
      <c r="J1" s="46"/>
      <c r="K1" s="44" t="s">
        <v>16</v>
      </c>
      <c r="L1" s="45"/>
      <c r="M1" s="46"/>
      <c r="N1" s="44" t="s">
        <v>17</v>
      </c>
      <c r="O1" s="45"/>
      <c r="P1" s="46"/>
      <c r="Q1" s="44" t="s">
        <v>18</v>
      </c>
      <c r="R1" s="45"/>
      <c r="S1" s="46"/>
      <c r="T1" s="44" t="s">
        <v>19</v>
      </c>
      <c r="U1" s="45"/>
      <c r="V1" s="46"/>
      <c r="W1" s="44" t="s">
        <v>97</v>
      </c>
      <c r="X1" s="45"/>
      <c r="Y1" s="46"/>
      <c r="Z1" s="44" t="s">
        <v>21</v>
      </c>
      <c r="AA1" s="45"/>
      <c r="AB1" s="46"/>
      <c r="AC1" s="44" t="s">
        <v>22</v>
      </c>
      <c r="AD1" s="45"/>
      <c r="AE1" s="46"/>
      <c r="AF1" s="44" t="s">
        <v>99</v>
      </c>
      <c r="AG1" s="45"/>
      <c r="AH1" s="46"/>
      <c r="AI1" s="44" t="s">
        <v>23</v>
      </c>
      <c r="AJ1" s="45"/>
      <c r="AK1" s="46"/>
      <c r="AL1" s="44" t="s">
        <v>100</v>
      </c>
      <c r="AM1" s="45"/>
      <c r="AN1" s="46"/>
    </row>
    <row r="2" spans="1:40" ht="30" customHeight="1" x14ac:dyDescent="0.25">
      <c r="A2" s="21"/>
      <c r="B2" s="5" t="s">
        <v>123</v>
      </c>
      <c r="C2" s="6" t="s">
        <v>127</v>
      </c>
      <c r="D2" s="7" t="s">
        <v>96</v>
      </c>
      <c r="E2" s="5" t="s">
        <v>123</v>
      </c>
      <c r="F2" s="6" t="s">
        <v>127</v>
      </c>
      <c r="G2" s="7" t="s">
        <v>96</v>
      </c>
      <c r="H2" s="5" t="s">
        <v>123</v>
      </c>
      <c r="I2" s="6" t="s">
        <v>127</v>
      </c>
      <c r="J2" s="7" t="s">
        <v>96</v>
      </c>
      <c r="K2" s="5" t="s">
        <v>123</v>
      </c>
      <c r="L2" s="6" t="s">
        <v>127</v>
      </c>
      <c r="M2" s="7" t="s">
        <v>96</v>
      </c>
      <c r="N2" s="5" t="s">
        <v>123</v>
      </c>
      <c r="O2" s="6" t="s">
        <v>127</v>
      </c>
      <c r="P2" s="7" t="s">
        <v>96</v>
      </c>
      <c r="Q2" s="5" t="s">
        <v>123</v>
      </c>
      <c r="R2" s="6" t="s">
        <v>127</v>
      </c>
      <c r="S2" s="7" t="s">
        <v>96</v>
      </c>
      <c r="T2" s="5" t="s">
        <v>123</v>
      </c>
      <c r="U2" s="6" t="s">
        <v>127</v>
      </c>
      <c r="V2" s="7" t="s">
        <v>96</v>
      </c>
      <c r="W2" s="5" t="s">
        <v>123</v>
      </c>
      <c r="X2" s="6" t="s">
        <v>127</v>
      </c>
      <c r="Y2" s="7" t="s">
        <v>96</v>
      </c>
      <c r="Z2" s="5" t="s">
        <v>123</v>
      </c>
      <c r="AA2" s="6" t="s">
        <v>127</v>
      </c>
      <c r="AB2" s="7" t="s">
        <v>96</v>
      </c>
      <c r="AC2" s="5" t="s">
        <v>123</v>
      </c>
      <c r="AD2" s="6" t="s">
        <v>127</v>
      </c>
      <c r="AE2" s="7" t="s">
        <v>96</v>
      </c>
      <c r="AF2" s="5" t="s">
        <v>123</v>
      </c>
      <c r="AG2" s="6" t="s">
        <v>127</v>
      </c>
      <c r="AH2" s="7" t="s">
        <v>96</v>
      </c>
      <c r="AI2" s="5" t="s">
        <v>123</v>
      </c>
      <c r="AJ2" s="6" t="s">
        <v>127</v>
      </c>
      <c r="AK2" s="7" t="s">
        <v>96</v>
      </c>
      <c r="AL2" s="5" t="s">
        <v>123</v>
      </c>
      <c r="AM2" s="6" t="s">
        <v>127</v>
      </c>
      <c r="AN2" s="7" t="s">
        <v>96</v>
      </c>
    </row>
    <row r="3" spans="1:40" x14ac:dyDescent="0.25">
      <c r="A3" t="s">
        <v>29</v>
      </c>
      <c r="B3" s="8">
        <v>1000586092</v>
      </c>
      <c r="C3" s="3">
        <v>1207753304</v>
      </c>
      <c r="D3" s="10">
        <f>(C3-B3)/B3</f>
        <v>0.2070458640754323</v>
      </c>
      <c r="E3" s="11">
        <v>296742072</v>
      </c>
      <c r="F3" s="3">
        <v>331088920</v>
      </c>
      <c r="G3" s="10">
        <f t="shared" ref="G3:G19" si="0">(F3-E3)/E3</f>
        <v>0.11574647224273611</v>
      </c>
      <c r="H3" s="11">
        <v>38592479</v>
      </c>
      <c r="I3" s="3">
        <v>22132851</v>
      </c>
      <c r="J3" s="10">
        <f t="shared" ref="J3:J20" si="1">(I3-H3)/H3</f>
        <v>-0.42649833404068188</v>
      </c>
      <c r="K3" s="8">
        <v>335334551</v>
      </c>
      <c r="L3" s="3">
        <v>353221771</v>
      </c>
      <c r="M3" s="10">
        <f t="shared" ref="M3:M34" si="2">(L3-K3)/K3</f>
        <v>5.3341416643941354E-2</v>
      </c>
      <c r="N3" s="8">
        <v>334169779</v>
      </c>
      <c r="O3" s="3">
        <v>351691148</v>
      </c>
      <c r="P3" s="10">
        <f t="shared" ref="P3:P34" si="3">(O3-N3)/N3</f>
        <v>5.243253609716754E-2</v>
      </c>
      <c r="Q3" s="8">
        <v>1164772</v>
      </c>
      <c r="R3" s="3">
        <v>1530623</v>
      </c>
      <c r="S3" s="10">
        <f t="shared" ref="S3:S34" si="4">(R3-Q3)/Q3</f>
        <v>0.31409666441157585</v>
      </c>
      <c r="T3" s="25">
        <v>3.473462536224011E-3</v>
      </c>
      <c r="U3" s="4">
        <v>4.3333200999096967E-3</v>
      </c>
      <c r="V3" s="10">
        <f t="shared" ref="V3:V34" si="5">U3-T3</f>
        <v>8.598575636856857E-4</v>
      </c>
      <c r="W3" s="8">
        <v>4687225</v>
      </c>
      <c r="X3" s="9">
        <v>6210438</v>
      </c>
      <c r="Y3" s="10">
        <f t="shared" ref="Y3:Y45" si="6">IF(X3 = 0,"NA", (X3-W3)/W3)</f>
        <v>0.32497117164206968</v>
      </c>
      <c r="Z3" s="8">
        <v>5851997</v>
      </c>
      <c r="AA3" s="3">
        <v>7741061</v>
      </c>
      <c r="AB3" s="10">
        <f t="shared" ref="AB3:AB34" si="7">(AA3-Z3)/Z3</f>
        <v>0.3228067273445287</v>
      </c>
      <c r="AC3" s="25">
        <v>1.7210653590610032E-2</v>
      </c>
      <c r="AD3" s="23">
        <v>2.1536915185027282E-2</v>
      </c>
      <c r="AE3" s="26">
        <f t="shared" ref="AE3:AE34" si="8">AD3-AC3</f>
        <v>4.3262615944172494E-3</v>
      </c>
      <c r="AF3" s="8">
        <v>16466065</v>
      </c>
      <c r="AG3" s="9">
        <v>18680984</v>
      </c>
      <c r="AH3" s="10">
        <f t="shared" ref="AH3:AH34" si="9">(AG3-AF3)/AF3</f>
        <v>0.13451416595282478</v>
      </c>
      <c r="AI3" s="8">
        <v>12737971</v>
      </c>
      <c r="AJ3" s="3">
        <v>8756423</v>
      </c>
      <c r="AK3" s="10">
        <f t="shared" ref="AK3:AK50" si="10">IF(AI3=0,"NA",(AJ3-AI3)/AI3)</f>
        <v>-0.31257317197534834</v>
      </c>
      <c r="AL3" s="8">
        <v>29204036</v>
      </c>
      <c r="AM3" s="9">
        <v>27437407</v>
      </c>
      <c r="AN3" s="10">
        <f t="shared" ref="AN3:AN34" si="11">(AM3-AL3)/AL3</f>
        <v>-6.0492631908822467E-2</v>
      </c>
    </row>
    <row r="4" spans="1:40" x14ac:dyDescent="0.25">
      <c r="A4" s="1" t="s">
        <v>30</v>
      </c>
      <c r="B4" s="8">
        <v>148055501</v>
      </c>
      <c r="C4" s="3">
        <v>167265589</v>
      </c>
      <c r="D4" s="10">
        <f>(C4-B4)/B4</f>
        <v>0.12974923505206334</v>
      </c>
      <c r="E4" s="11">
        <v>89311451</v>
      </c>
      <c r="F4" s="3">
        <v>96029968.689999998</v>
      </c>
      <c r="G4" s="10">
        <f t="shared" si="0"/>
        <v>7.522571422560359E-2</v>
      </c>
      <c r="H4" s="11">
        <v>9496770</v>
      </c>
      <c r="I4" s="3">
        <v>3904676</v>
      </c>
      <c r="J4" s="10">
        <f t="shared" si="1"/>
        <v>-0.5888416798553614</v>
      </c>
      <c r="K4" s="8">
        <v>98808221</v>
      </c>
      <c r="L4" s="3">
        <v>99934645</v>
      </c>
      <c r="M4" s="10">
        <f t="shared" si="2"/>
        <v>1.1400104045998359E-2</v>
      </c>
      <c r="N4" s="8">
        <v>91328669</v>
      </c>
      <c r="O4" s="3">
        <v>91054223</v>
      </c>
      <c r="P4" s="10">
        <f t="shared" si="3"/>
        <v>-3.0050366769278111E-3</v>
      </c>
      <c r="Q4" s="8">
        <v>7479552</v>
      </c>
      <c r="R4" s="3">
        <v>8880422</v>
      </c>
      <c r="S4" s="10">
        <f t="shared" si="4"/>
        <v>0.18729330312831571</v>
      </c>
      <c r="T4" s="25">
        <v>7.5697668921698325E-2</v>
      </c>
      <c r="U4" s="4">
        <v>8.8862295953520423E-2</v>
      </c>
      <c r="V4" s="10">
        <f t="shared" si="5"/>
        <v>1.3164627031822099E-2</v>
      </c>
      <c r="W4" s="8">
        <v>-50923</v>
      </c>
      <c r="X4" s="9">
        <v>643899</v>
      </c>
      <c r="Y4" s="10">
        <f t="shared" si="6"/>
        <v>-13.644561396618425</v>
      </c>
      <c r="Z4" s="8">
        <v>7428629</v>
      </c>
      <c r="AA4" s="3">
        <v>9524321</v>
      </c>
      <c r="AB4" s="10">
        <f t="shared" si="7"/>
        <v>0.28211019826134809</v>
      </c>
      <c r="AC4" s="25">
        <v>7.5221063662555848E-2</v>
      </c>
      <c r="AD4" s="23">
        <v>9.4695355701311407E-2</v>
      </c>
      <c r="AE4" s="26">
        <f t="shared" si="8"/>
        <v>1.9474292038755558E-2</v>
      </c>
      <c r="AF4" s="8">
        <v>4057679</v>
      </c>
      <c r="AG4" s="9">
        <v>2452837</v>
      </c>
      <c r="AH4" s="10">
        <f t="shared" si="9"/>
        <v>-0.39550738242231581</v>
      </c>
      <c r="AI4" s="8">
        <v>2007040</v>
      </c>
      <c r="AJ4" s="3">
        <v>2576890</v>
      </c>
      <c r="AK4" s="10">
        <f t="shared" si="10"/>
        <v>0.28392558195153061</v>
      </c>
      <c r="AL4" s="8">
        <v>6064719</v>
      </c>
      <c r="AM4" s="9">
        <v>5029727</v>
      </c>
      <c r="AN4" s="10">
        <f t="shared" si="11"/>
        <v>-0.17065786559937896</v>
      </c>
    </row>
    <row r="5" spans="1:40" x14ac:dyDescent="0.25">
      <c r="A5" t="s">
        <v>31</v>
      </c>
      <c r="B5" s="8">
        <v>168542342</v>
      </c>
      <c r="C5" s="3">
        <v>197857467</v>
      </c>
      <c r="D5" s="10">
        <f>(C5-B5)/B5</f>
        <v>0.17393329564626556</v>
      </c>
      <c r="E5" s="11">
        <v>58110119</v>
      </c>
      <c r="F5" s="3">
        <v>72233730</v>
      </c>
      <c r="G5" s="10">
        <f t="shared" si="0"/>
        <v>0.24304908066011705</v>
      </c>
      <c r="H5" s="11">
        <v>9228790</v>
      </c>
      <c r="I5" s="3">
        <v>6618702</v>
      </c>
      <c r="J5" s="10">
        <f t="shared" si="1"/>
        <v>-0.28282017469245696</v>
      </c>
      <c r="K5" s="8">
        <v>67338910</v>
      </c>
      <c r="L5" s="3">
        <v>78852432</v>
      </c>
      <c r="M5" s="10">
        <f t="shared" si="2"/>
        <v>0.17097874022611889</v>
      </c>
      <c r="N5" s="8">
        <v>62706449</v>
      </c>
      <c r="O5" s="3">
        <v>71136165</v>
      </c>
      <c r="P5" s="10">
        <f t="shared" si="3"/>
        <v>0.13443140433609946</v>
      </c>
      <c r="Q5" s="8">
        <v>4632460</v>
      </c>
      <c r="R5" s="3">
        <v>7716267</v>
      </c>
      <c r="S5" s="10">
        <f t="shared" si="4"/>
        <v>0.66569533250152191</v>
      </c>
      <c r="T5" s="25">
        <v>6.8793213314560633E-2</v>
      </c>
      <c r="U5" s="4">
        <v>9.7857057852064722E-2</v>
      </c>
      <c r="V5" s="10">
        <f t="shared" si="5"/>
        <v>2.9063844537504088E-2</v>
      </c>
      <c r="W5" s="8">
        <v>-801017</v>
      </c>
      <c r="X5" s="9">
        <v>15333896</v>
      </c>
      <c r="Y5" s="10">
        <f t="shared" si="6"/>
        <v>-20.143034417496757</v>
      </c>
      <c r="Z5" s="8">
        <v>3831444</v>
      </c>
      <c r="AA5" s="3">
        <v>23050163</v>
      </c>
      <c r="AB5" s="10">
        <f t="shared" si="7"/>
        <v>5.0160511285040315</v>
      </c>
      <c r="AC5" s="25">
        <v>5.758288739320315E-2</v>
      </c>
      <c r="AD5" s="23">
        <v>0.24472939427047205</v>
      </c>
      <c r="AE5" s="26">
        <f t="shared" si="8"/>
        <v>0.18714650687726891</v>
      </c>
      <c r="AF5" s="8">
        <v>1780665</v>
      </c>
      <c r="AG5" s="9">
        <v>1843919</v>
      </c>
      <c r="AH5" s="10">
        <f t="shared" si="9"/>
        <v>3.5522683941111889E-2</v>
      </c>
      <c r="AI5" s="8">
        <v>1104979</v>
      </c>
      <c r="AJ5" s="3">
        <v>1144072</v>
      </c>
      <c r="AK5" s="10">
        <f t="shared" si="10"/>
        <v>3.5378952903177344E-2</v>
      </c>
      <c r="AL5" s="8">
        <v>2885644</v>
      </c>
      <c r="AM5" s="9">
        <v>2987991</v>
      </c>
      <c r="AN5" s="10">
        <f t="shared" si="11"/>
        <v>3.5467646043656112E-2</v>
      </c>
    </row>
    <row r="6" spans="1:40" x14ac:dyDescent="0.25">
      <c r="A6" t="s">
        <v>32</v>
      </c>
      <c r="B6" s="8">
        <v>2080408403</v>
      </c>
      <c r="C6" s="3">
        <v>2254792616</v>
      </c>
      <c r="D6" s="10">
        <f>(C6-B6)/B6</f>
        <v>8.3822105673354172E-2</v>
      </c>
      <c r="E6" s="11">
        <v>648527007</v>
      </c>
      <c r="F6" s="3">
        <v>669392800</v>
      </c>
      <c r="G6" s="10">
        <f t="shared" si="0"/>
        <v>3.217413118464009E-2</v>
      </c>
      <c r="H6" s="11">
        <v>29286635</v>
      </c>
      <c r="I6" s="3">
        <v>19153103</v>
      </c>
      <c r="J6" s="10">
        <f t="shared" si="1"/>
        <v>-0.34601216561752485</v>
      </c>
      <c r="K6" s="8">
        <v>677813642</v>
      </c>
      <c r="L6" s="3">
        <v>688545903</v>
      </c>
      <c r="M6" s="10">
        <f t="shared" si="2"/>
        <v>1.5833645614350148E-2</v>
      </c>
      <c r="N6" s="8">
        <v>628788058</v>
      </c>
      <c r="O6" s="3">
        <v>657196146</v>
      </c>
      <c r="P6" s="10">
        <f t="shared" si="3"/>
        <v>4.5179115027022348E-2</v>
      </c>
      <c r="Q6" s="8">
        <v>49025584</v>
      </c>
      <c r="R6" s="3">
        <v>31349757</v>
      </c>
      <c r="S6" s="10">
        <f t="shared" si="4"/>
        <v>-0.36054291571519065</v>
      </c>
      <c r="T6" s="25">
        <v>7.2329001604839349E-2</v>
      </c>
      <c r="U6" s="4">
        <v>4.5530380564910572E-2</v>
      </c>
      <c r="V6" s="10">
        <f t="shared" si="5"/>
        <v>-2.6798621039928777E-2</v>
      </c>
      <c r="W6" s="8">
        <v>17602159</v>
      </c>
      <c r="X6" s="9">
        <v>87125466</v>
      </c>
      <c r="Y6" s="10">
        <f t="shared" si="6"/>
        <v>3.9497033858176147</v>
      </c>
      <c r="Z6" s="8">
        <v>66627743</v>
      </c>
      <c r="AA6" s="3">
        <v>118475223</v>
      </c>
      <c r="AB6" s="10">
        <f t="shared" si="7"/>
        <v>0.77816653642312328</v>
      </c>
      <c r="AC6" s="25">
        <v>9.5809935443212632E-2</v>
      </c>
      <c r="AD6" s="23">
        <v>0.15273894040041588</v>
      </c>
      <c r="AE6" s="26">
        <f t="shared" si="8"/>
        <v>5.6929004957203252E-2</v>
      </c>
      <c r="AF6" s="8">
        <v>15069412</v>
      </c>
      <c r="AG6" s="9">
        <v>14055778</v>
      </c>
      <c r="AH6" s="10">
        <f t="shared" si="9"/>
        <v>-6.7264336524875692E-2</v>
      </c>
      <c r="AI6" s="8">
        <v>13575087</v>
      </c>
      <c r="AJ6" s="3">
        <v>8493655</v>
      </c>
      <c r="AK6" s="10">
        <f t="shared" si="10"/>
        <v>-0.3743204003038802</v>
      </c>
      <c r="AL6" s="8">
        <v>28644499</v>
      </c>
      <c r="AM6" s="9">
        <v>22549433</v>
      </c>
      <c r="AN6" s="10">
        <f t="shared" si="11"/>
        <v>-0.21278312460622892</v>
      </c>
    </row>
    <row r="7" spans="1:40" x14ac:dyDescent="0.25">
      <c r="A7" t="s">
        <v>33</v>
      </c>
      <c r="B7" s="8">
        <v>675316812</v>
      </c>
      <c r="C7" s="3">
        <v>776508029</v>
      </c>
      <c r="D7" s="10">
        <f>(C7-B7)/B7</f>
        <v>0.14984258529017636</v>
      </c>
      <c r="E7" s="11">
        <v>185435133</v>
      </c>
      <c r="F7" s="3">
        <v>210472762</v>
      </c>
      <c r="G7" s="10">
        <f t="shared" si="0"/>
        <v>0.13502095635782244</v>
      </c>
      <c r="H7" s="11">
        <v>9728490</v>
      </c>
      <c r="I7" s="3">
        <v>8146738</v>
      </c>
      <c r="J7" s="10">
        <f t="shared" si="1"/>
        <v>-0.16258967218962039</v>
      </c>
      <c r="K7" s="8">
        <v>195163623</v>
      </c>
      <c r="L7" s="3">
        <v>218619500</v>
      </c>
      <c r="M7" s="10">
        <f t="shared" si="2"/>
        <v>0.1201857018200569</v>
      </c>
      <c r="N7" s="8">
        <v>196611424</v>
      </c>
      <c r="O7" s="3">
        <v>214800610</v>
      </c>
      <c r="P7" s="10">
        <f t="shared" si="3"/>
        <v>9.2513372976740157E-2</v>
      </c>
      <c r="Q7" s="8">
        <v>-1447801</v>
      </c>
      <c r="R7" s="3">
        <v>3818890</v>
      </c>
      <c r="S7" s="10">
        <f t="shared" si="4"/>
        <v>-3.6377174763658817</v>
      </c>
      <c r="T7" s="25">
        <v>-7.4183957939743719E-3</v>
      </c>
      <c r="U7" s="4">
        <v>1.7468203888491192E-2</v>
      </c>
      <c r="V7" s="10">
        <f t="shared" si="5"/>
        <v>2.4886599682465566E-2</v>
      </c>
      <c r="W7" s="8">
        <v>5713798</v>
      </c>
      <c r="X7" s="9">
        <v>5713798</v>
      </c>
      <c r="Y7" s="10">
        <f t="shared" si="6"/>
        <v>0</v>
      </c>
      <c r="Z7" s="8">
        <v>4265997</v>
      </c>
      <c r="AA7" s="3">
        <v>9532688</v>
      </c>
      <c r="AB7" s="10">
        <f t="shared" si="7"/>
        <v>1.2345744734466526</v>
      </c>
      <c r="AC7" s="25">
        <v>2.1236816854593131E-2</v>
      </c>
      <c r="AD7" s="23">
        <v>4.2493415310998546E-2</v>
      </c>
      <c r="AE7" s="26">
        <f t="shared" si="8"/>
        <v>2.1256598456405415E-2</v>
      </c>
      <c r="AF7" s="8">
        <v>8979914</v>
      </c>
      <c r="AG7" s="9">
        <v>8104046</v>
      </c>
      <c r="AH7" s="10">
        <f t="shared" si="9"/>
        <v>-9.7536346116455008E-2</v>
      </c>
      <c r="AI7" s="8">
        <v>6448372</v>
      </c>
      <c r="AJ7" s="3">
        <v>5594227</v>
      </c>
      <c r="AK7" s="10">
        <f t="shared" si="10"/>
        <v>-0.13245901446132449</v>
      </c>
      <c r="AL7" s="8">
        <v>15428286</v>
      </c>
      <c r="AM7" s="9">
        <v>13698273</v>
      </c>
      <c r="AN7" s="10">
        <f t="shared" si="11"/>
        <v>-0.1121325466743357</v>
      </c>
    </row>
    <row r="8" spans="1:40" x14ac:dyDescent="0.25">
      <c r="A8" s="1" t="s">
        <v>34</v>
      </c>
      <c r="B8" s="8">
        <v>505764098</v>
      </c>
      <c r="C8" s="3">
        <v>564667685</v>
      </c>
      <c r="D8" s="10">
        <f>(C8-B8)/B8</f>
        <v>0.11646454786515907</v>
      </c>
      <c r="E8" s="11">
        <v>188887322</v>
      </c>
      <c r="F8" s="3">
        <v>209794826.11000001</v>
      </c>
      <c r="G8" s="10">
        <f t="shared" si="0"/>
        <v>0.11068770465177125</v>
      </c>
      <c r="H8" s="11">
        <v>1616733</v>
      </c>
      <c r="I8" s="3">
        <v>1262699</v>
      </c>
      <c r="J8" s="10">
        <f t="shared" si="1"/>
        <v>-0.21898111809432974</v>
      </c>
      <c r="K8" s="8">
        <v>190504055</v>
      </c>
      <c r="L8" s="3">
        <v>211057525.11000001</v>
      </c>
      <c r="M8" s="10">
        <f t="shared" si="2"/>
        <v>0.10788993499377225</v>
      </c>
      <c r="N8" s="8">
        <v>190282669</v>
      </c>
      <c r="O8" s="3">
        <v>220860668</v>
      </c>
      <c r="P8" s="10">
        <f t="shared" si="3"/>
        <v>0.16069776170734709</v>
      </c>
      <c r="Q8" s="8">
        <v>221386</v>
      </c>
      <c r="R8" s="3">
        <v>-9803142.8899999857</v>
      </c>
      <c r="S8" s="10">
        <f>(R8-Q8)/Q8</f>
        <v>-45.280771548336325</v>
      </c>
      <c r="T8" s="25">
        <v>1.1621064968932026E-3</v>
      </c>
      <c r="U8" s="4">
        <v>-4.6447729759413858E-2</v>
      </c>
      <c r="V8" s="10">
        <f t="shared" si="5"/>
        <v>-4.7609836256307062E-2</v>
      </c>
      <c r="W8" s="8">
        <v>5873939</v>
      </c>
      <c r="X8" s="9">
        <v>0</v>
      </c>
      <c r="Y8" s="10" t="str">
        <f t="shared" si="6"/>
        <v>NA</v>
      </c>
      <c r="Z8" s="8">
        <v>6095325</v>
      </c>
      <c r="AA8" s="3">
        <v>-9803142.8899999857</v>
      </c>
      <c r="AB8" s="10">
        <f t="shared" si="7"/>
        <v>-2.6083051994766455</v>
      </c>
      <c r="AC8" s="25">
        <v>3.1038737466683768E-2</v>
      </c>
      <c r="AD8" s="23">
        <v>-4.6447729759413858E-2</v>
      </c>
      <c r="AE8" s="26">
        <f t="shared" si="8"/>
        <v>-7.748646722609763E-2</v>
      </c>
      <c r="AF8" s="8">
        <v>2875005</v>
      </c>
      <c r="AG8" s="9">
        <v>3459197</v>
      </c>
      <c r="AH8" s="10">
        <f t="shared" si="9"/>
        <v>0.20319686400545389</v>
      </c>
      <c r="AI8" s="8">
        <v>4884050</v>
      </c>
      <c r="AJ8" s="3">
        <v>4714398</v>
      </c>
      <c r="AK8" s="10">
        <f t="shared" si="10"/>
        <v>-3.4735926126882401E-2</v>
      </c>
      <c r="AL8" s="8">
        <v>7759055</v>
      </c>
      <c r="AM8" s="9">
        <v>8173595</v>
      </c>
      <c r="AN8" s="10">
        <f t="shared" si="11"/>
        <v>5.3426609297137342E-2</v>
      </c>
    </row>
    <row r="9" spans="1:40" x14ac:dyDescent="0.25">
      <c r="A9" t="s">
        <v>35</v>
      </c>
      <c r="B9" s="8">
        <v>35591414</v>
      </c>
      <c r="C9" s="3">
        <v>36091758</v>
      </c>
      <c r="D9" s="10">
        <f>(C9-B9)/B9</f>
        <v>1.4057997246189769E-2</v>
      </c>
      <c r="E9" s="11">
        <v>25248959</v>
      </c>
      <c r="F9" s="3">
        <v>24719109</v>
      </c>
      <c r="G9" s="10">
        <f t="shared" si="0"/>
        <v>-2.0985023580576134E-2</v>
      </c>
      <c r="H9" s="11">
        <v>1677089</v>
      </c>
      <c r="I9" s="3">
        <v>1517683</v>
      </c>
      <c r="J9" s="10">
        <f t="shared" si="1"/>
        <v>-9.5049219212576072E-2</v>
      </c>
      <c r="K9" s="8">
        <v>26926048</v>
      </c>
      <c r="L9" s="3">
        <v>26236792</v>
      </c>
      <c r="M9" s="10">
        <f t="shared" si="2"/>
        <v>-2.5598112281460687E-2</v>
      </c>
      <c r="N9" s="8">
        <v>27950866</v>
      </c>
      <c r="O9" s="3">
        <v>29687499</v>
      </c>
      <c r="P9" s="10">
        <f t="shared" si="3"/>
        <v>6.2131634848093795E-2</v>
      </c>
      <c r="Q9" s="8">
        <v>-1024818</v>
      </c>
      <c r="R9" s="3">
        <v>-3450707</v>
      </c>
      <c r="S9" s="10">
        <f t="shared" si="4"/>
        <v>2.3671412875261755</v>
      </c>
      <c r="T9" s="25">
        <v>-3.8060468435620408E-2</v>
      </c>
      <c r="U9" s="4">
        <v>-0.13152168146166651</v>
      </c>
      <c r="V9" s="10">
        <f t="shared" si="5"/>
        <v>-9.3461213026046097E-2</v>
      </c>
      <c r="W9" s="8">
        <v>2062115</v>
      </c>
      <c r="X9" s="9">
        <v>16830803</v>
      </c>
      <c r="Y9" s="10">
        <f t="shared" si="6"/>
        <v>7.1619128904062093</v>
      </c>
      <c r="Z9" s="8">
        <v>1037297</v>
      </c>
      <c r="AA9" s="3">
        <v>13380096</v>
      </c>
      <c r="AB9" s="10">
        <f t="shared" si="7"/>
        <v>11.899001925195966</v>
      </c>
      <c r="AC9" s="25">
        <v>3.5783467893429469E-2</v>
      </c>
      <c r="AD9" s="23">
        <v>0.31067664679209506</v>
      </c>
      <c r="AE9" s="26">
        <f t="shared" si="8"/>
        <v>0.2748931788986656</v>
      </c>
      <c r="AF9" s="8">
        <v>186751</v>
      </c>
      <c r="AG9" s="9">
        <v>258722</v>
      </c>
      <c r="AH9" s="10">
        <f t="shared" si="9"/>
        <v>0.38538481721650752</v>
      </c>
      <c r="AI9" s="8">
        <v>632875</v>
      </c>
      <c r="AJ9" s="3">
        <v>654579</v>
      </c>
      <c r="AK9" s="10">
        <f t="shared" si="10"/>
        <v>3.42942919217855E-2</v>
      </c>
      <c r="AL9" s="8">
        <v>819626</v>
      </c>
      <c r="AM9" s="9">
        <v>913301</v>
      </c>
      <c r="AN9" s="10">
        <f t="shared" si="11"/>
        <v>0.11428993223738632</v>
      </c>
    </row>
    <row r="10" spans="1:40" x14ac:dyDescent="0.25">
      <c r="A10" s="1" t="s">
        <v>36</v>
      </c>
      <c r="B10" s="8">
        <v>286981827</v>
      </c>
      <c r="C10" s="3">
        <v>308858887</v>
      </c>
      <c r="D10" s="10">
        <f>(C10-B10)/B10</f>
        <v>7.6231516917620007E-2</v>
      </c>
      <c r="E10" s="11">
        <v>144509949</v>
      </c>
      <c r="F10" s="3">
        <v>156641575</v>
      </c>
      <c r="G10" s="10">
        <f t="shared" si="0"/>
        <v>8.3950109206667844E-2</v>
      </c>
      <c r="H10" s="11">
        <v>9379669</v>
      </c>
      <c r="I10" s="3">
        <v>5344691</v>
      </c>
      <c r="J10" s="10">
        <f t="shared" si="1"/>
        <v>-0.43018341052333509</v>
      </c>
      <c r="K10" s="8">
        <v>153889618</v>
      </c>
      <c r="L10" s="3">
        <v>161986266</v>
      </c>
      <c r="M10" s="10">
        <f t="shared" si="2"/>
        <v>5.2613347834809754E-2</v>
      </c>
      <c r="N10" s="8">
        <v>130122016</v>
      </c>
      <c r="O10" s="3">
        <v>143028102</v>
      </c>
      <c r="P10" s="10">
        <f t="shared" si="3"/>
        <v>9.9184491577505224E-2</v>
      </c>
      <c r="Q10" s="8">
        <v>23767602</v>
      </c>
      <c r="R10" s="3">
        <v>18958164</v>
      </c>
      <c r="S10" s="10">
        <f t="shared" si="4"/>
        <v>-0.20235268160414333</v>
      </c>
      <c r="T10" s="25">
        <v>0.15444577944172946</v>
      </c>
      <c r="U10" s="4">
        <v>0.11703562572397341</v>
      </c>
      <c r="V10" s="10">
        <f t="shared" si="5"/>
        <v>-3.7410153717756051E-2</v>
      </c>
      <c r="W10" s="8">
        <v>11058188</v>
      </c>
      <c r="X10" s="9">
        <v>6795132</v>
      </c>
      <c r="Y10" s="10">
        <f t="shared" si="6"/>
        <v>-0.385511260976934</v>
      </c>
      <c r="Z10" s="8">
        <v>34825790</v>
      </c>
      <c r="AA10" s="3">
        <v>25753296</v>
      </c>
      <c r="AB10" s="10">
        <f t="shared" si="7"/>
        <v>-0.2605107881256965</v>
      </c>
      <c r="AC10" s="25">
        <v>0.21113218080633336</v>
      </c>
      <c r="AD10" s="23">
        <v>0.15258373437575154</v>
      </c>
      <c r="AE10" s="26">
        <f t="shared" si="8"/>
        <v>-5.8548446430581824E-2</v>
      </c>
      <c r="AF10" s="8">
        <v>2471309</v>
      </c>
      <c r="AG10" s="9">
        <v>2723589</v>
      </c>
      <c r="AH10" s="10">
        <f t="shared" si="9"/>
        <v>0.10208355167241329</v>
      </c>
      <c r="AI10" s="8">
        <v>1793284</v>
      </c>
      <c r="AJ10" s="3">
        <v>454834</v>
      </c>
      <c r="AK10" s="10">
        <f t="shared" si="10"/>
        <v>-0.74636811570281114</v>
      </c>
      <c r="AL10" s="8">
        <v>4264593</v>
      </c>
      <c r="AM10" s="9">
        <v>3178423</v>
      </c>
      <c r="AN10" s="10">
        <f t="shared" si="11"/>
        <v>-0.25469487944101582</v>
      </c>
    </row>
    <row r="11" spans="1:40" x14ac:dyDescent="0.25">
      <c r="A11" s="1" t="s">
        <v>37</v>
      </c>
      <c r="B11" s="8">
        <v>44743072</v>
      </c>
      <c r="C11" s="3">
        <v>48329053</v>
      </c>
      <c r="D11" s="10">
        <f>(C11-B11)/B11</f>
        <v>8.0146061495285789E-2</v>
      </c>
      <c r="E11" s="11">
        <v>26836354</v>
      </c>
      <c r="F11" s="3">
        <v>27470522</v>
      </c>
      <c r="G11" s="10">
        <f t="shared" si="0"/>
        <v>2.3630929894575096E-2</v>
      </c>
      <c r="H11" s="11">
        <v>1761790</v>
      </c>
      <c r="I11" s="3">
        <v>510280</v>
      </c>
      <c r="J11" s="10">
        <f t="shared" si="1"/>
        <v>-0.71036275606059751</v>
      </c>
      <c r="K11" s="8">
        <v>28598144</v>
      </c>
      <c r="L11" s="3">
        <v>27980802</v>
      </c>
      <c r="M11" s="10">
        <f t="shared" si="2"/>
        <v>-2.1586785492093474E-2</v>
      </c>
      <c r="N11" s="8">
        <v>29597509</v>
      </c>
      <c r="O11" s="3">
        <v>28210849</v>
      </c>
      <c r="P11" s="10">
        <f t="shared" si="3"/>
        <v>-4.6850564349857959E-2</v>
      </c>
      <c r="Q11" s="8">
        <v>-999365</v>
      </c>
      <c r="R11" s="3">
        <v>-230047</v>
      </c>
      <c r="S11" s="10">
        <f t="shared" si="4"/>
        <v>-0.76980682733535799</v>
      </c>
      <c r="T11" s="25">
        <v>-3.4945099933757939E-2</v>
      </c>
      <c r="U11" s="4">
        <v>-8.2216013679665082E-3</v>
      </c>
      <c r="V11" s="10">
        <f t="shared" si="5"/>
        <v>2.6723498565791433E-2</v>
      </c>
      <c r="W11" s="8">
        <v>3863902</v>
      </c>
      <c r="X11" s="9">
        <v>5112747</v>
      </c>
      <c r="Y11" s="10">
        <f t="shared" si="6"/>
        <v>0.32320824907049922</v>
      </c>
      <c r="Z11" s="8">
        <v>2864537</v>
      </c>
      <c r="AA11" s="3">
        <v>4882700</v>
      </c>
      <c r="AB11" s="10">
        <f t="shared" si="7"/>
        <v>0.70453375187683032</v>
      </c>
      <c r="AC11" s="25">
        <v>8.8242651125563676E-2</v>
      </c>
      <c r="AD11" s="23">
        <v>0.14754235032332133</v>
      </c>
      <c r="AE11" s="26">
        <f t="shared" si="8"/>
        <v>5.9299699197757655E-2</v>
      </c>
      <c r="AF11" s="8">
        <v>218239</v>
      </c>
      <c r="AG11" s="9">
        <v>125853</v>
      </c>
      <c r="AH11" s="10">
        <f t="shared" si="9"/>
        <v>-0.42332488693588222</v>
      </c>
      <c r="AI11" s="8">
        <v>215640</v>
      </c>
      <c r="AJ11" s="3">
        <v>495007</v>
      </c>
      <c r="AK11" s="10">
        <f t="shared" si="10"/>
        <v>1.2955249489890559</v>
      </c>
      <c r="AL11" s="8">
        <v>433879</v>
      </c>
      <c r="AM11" s="9">
        <v>620860</v>
      </c>
      <c r="AN11" s="10">
        <f t="shared" si="11"/>
        <v>0.43095194743234866</v>
      </c>
    </row>
    <row r="12" spans="1:40" x14ac:dyDescent="0.25">
      <c r="A12" t="s">
        <v>38</v>
      </c>
      <c r="B12" s="8">
        <v>83793577</v>
      </c>
      <c r="C12" s="3">
        <v>96777714</v>
      </c>
      <c r="D12" s="10">
        <f>(C12-B12)/B12</f>
        <v>0.15495384568676426</v>
      </c>
      <c r="E12" s="11">
        <v>47461499</v>
      </c>
      <c r="F12" s="3">
        <v>53733401</v>
      </c>
      <c r="G12" s="10">
        <f t="shared" si="0"/>
        <v>0.13214715363288462</v>
      </c>
      <c r="H12" s="11">
        <v>416454</v>
      </c>
      <c r="I12" s="3">
        <v>228742</v>
      </c>
      <c r="J12" s="10">
        <f t="shared" si="1"/>
        <v>-0.45073885711267031</v>
      </c>
      <c r="K12" s="8">
        <v>47877953</v>
      </c>
      <c r="L12" s="3">
        <v>53962143</v>
      </c>
      <c r="M12" s="10">
        <f t="shared" si="2"/>
        <v>0.12707707031668627</v>
      </c>
      <c r="N12" s="8">
        <v>50796717</v>
      </c>
      <c r="O12" s="3">
        <v>48404370</v>
      </c>
      <c r="P12" s="10">
        <f t="shared" si="3"/>
        <v>-4.7096488538816393E-2</v>
      </c>
      <c r="Q12" s="8">
        <v>-2918764</v>
      </c>
      <c r="R12" s="3">
        <v>5557773</v>
      </c>
      <c r="S12" s="10">
        <f t="shared" si="4"/>
        <v>-2.9041529222643558</v>
      </c>
      <c r="T12" s="25">
        <v>-6.0962589607788789E-2</v>
      </c>
      <c r="U12" s="4">
        <v>0.10299392668671442</v>
      </c>
      <c r="V12" s="10">
        <f t="shared" si="5"/>
        <v>0.1639565162945032</v>
      </c>
      <c r="W12" s="8">
        <v>-27929</v>
      </c>
      <c r="X12" s="9">
        <v>9317971</v>
      </c>
      <c r="Y12" s="10">
        <f t="shared" si="6"/>
        <v>-334.63067062909522</v>
      </c>
      <c r="Z12" s="8">
        <v>-2946693</v>
      </c>
      <c r="AA12" s="3">
        <v>14875744</v>
      </c>
      <c r="AB12" s="10">
        <f t="shared" si="7"/>
        <v>-6.0482842970068482</v>
      </c>
      <c r="AC12" s="25">
        <v>-6.1581849990294674E-2</v>
      </c>
      <c r="AD12" s="23">
        <v>0.23507770545419687</v>
      </c>
      <c r="AE12" s="26">
        <f t="shared" si="8"/>
        <v>0.29665955544449152</v>
      </c>
      <c r="AF12" s="8">
        <v>521768</v>
      </c>
      <c r="AG12" s="9">
        <v>421743</v>
      </c>
      <c r="AH12" s="10">
        <f t="shared" si="9"/>
        <v>-0.19170397571334385</v>
      </c>
      <c r="AI12" s="8">
        <v>1703117</v>
      </c>
      <c r="AJ12" s="3">
        <v>1687482</v>
      </c>
      <c r="AK12" s="10">
        <f t="shared" si="10"/>
        <v>-9.1802266080369104E-3</v>
      </c>
      <c r="AL12" s="8">
        <v>2224885</v>
      </c>
      <c r="AM12" s="9">
        <v>2109225</v>
      </c>
      <c r="AN12" s="10">
        <f t="shared" si="11"/>
        <v>-5.1984709322054845E-2</v>
      </c>
    </row>
    <row r="13" spans="1:40" x14ac:dyDescent="0.25">
      <c r="A13" t="s">
        <v>39</v>
      </c>
      <c r="B13" s="8">
        <v>802012923</v>
      </c>
      <c r="C13" s="3">
        <v>930533814.73000002</v>
      </c>
      <c r="D13" s="10">
        <f>(C13-B13)/B13</f>
        <v>0.16024790629215338</v>
      </c>
      <c r="E13" s="11">
        <v>391084467</v>
      </c>
      <c r="F13" s="3">
        <v>430504951.18999994</v>
      </c>
      <c r="G13" s="10">
        <f t="shared" si="0"/>
        <v>0.10079787748256425</v>
      </c>
      <c r="H13" s="11">
        <v>68412245</v>
      </c>
      <c r="I13" s="3">
        <v>66266013.369999997</v>
      </c>
      <c r="J13" s="10">
        <f t="shared" si="1"/>
        <v>-3.1372039172227174E-2</v>
      </c>
      <c r="K13" s="8">
        <v>459496712</v>
      </c>
      <c r="L13" s="3">
        <v>496770964.55999994</v>
      </c>
      <c r="M13" s="10">
        <f t="shared" si="2"/>
        <v>8.1119737283343041E-2</v>
      </c>
      <c r="N13" s="8">
        <v>461336620</v>
      </c>
      <c r="O13" s="3">
        <v>503960714.92000002</v>
      </c>
      <c r="P13" s="10">
        <f t="shared" si="3"/>
        <v>9.2392611104663694E-2</v>
      </c>
      <c r="Q13" s="8">
        <v>-1839908</v>
      </c>
      <c r="R13" s="3">
        <v>-7189750.3600000739</v>
      </c>
      <c r="S13" s="10">
        <f t="shared" si="4"/>
        <v>2.9076684051594284</v>
      </c>
      <c r="T13" s="25">
        <v>-4.0041809918326468E-3</v>
      </c>
      <c r="U13" s="4">
        <v>-1.4472968174313853E-2</v>
      </c>
      <c r="V13" s="10">
        <f t="shared" si="5"/>
        <v>-1.0468787182481206E-2</v>
      </c>
      <c r="W13" s="8">
        <v>2674983</v>
      </c>
      <c r="X13" s="9">
        <v>12862978.190000001</v>
      </c>
      <c r="Y13" s="10">
        <f t="shared" si="6"/>
        <v>3.8086205370277124</v>
      </c>
      <c r="Z13" s="8">
        <v>835075</v>
      </c>
      <c r="AA13" s="3">
        <v>5673227.8299999274</v>
      </c>
      <c r="AB13" s="10">
        <f t="shared" si="7"/>
        <v>5.7936746160523631</v>
      </c>
      <c r="AC13" s="25">
        <v>1.8068501577103288E-3</v>
      </c>
      <c r="AD13" s="23">
        <v>1.1131966209681838E-2</v>
      </c>
      <c r="AE13" s="26">
        <f t="shared" si="8"/>
        <v>9.3251160519715083E-3</v>
      </c>
      <c r="AF13" s="8">
        <v>9940586</v>
      </c>
      <c r="AG13" s="9">
        <v>9175009.5899999999</v>
      </c>
      <c r="AH13" s="10">
        <f t="shared" si="9"/>
        <v>-7.7015219223494483E-2</v>
      </c>
      <c r="AI13" s="8">
        <v>1701101</v>
      </c>
      <c r="AJ13" s="3">
        <v>2634539.3200000003</v>
      </c>
      <c r="AK13" s="10">
        <f t="shared" si="10"/>
        <v>0.54872598393628613</v>
      </c>
      <c r="AL13" s="8">
        <v>11641687</v>
      </c>
      <c r="AM13" s="9">
        <v>11809548.91</v>
      </c>
      <c r="AN13" s="10">
        <f t="shared" si="11"/>
        <v>1.4419036519363573E-2</v>
      </c>
    </row>
    <row r="14" spans="1:40" x14ac:dyDescent="0.25">
      <c r="A14" t="s">
        <v>40</v>
      </c>
      <c r="B14" s="8">
        <v>182169879</v>
      </c>
      <c r="C14" s="3">
        <v>206037981</v>
      </c>
      <c r="D14" s="10">
        <f>(C14-B14)/B14</f>
        <v>0.13102112232286217</v>
      </c>
      <c r="E14" s="11">
        <v>105266103</v>
      </c>
      <c r="F14" s="3">
        <v>119589343</v>
      </c>
      <c r="G14" s="10">
        <f t="shared" si="0"/>
        <v>0.13606697305019452</v>
      </c>
      <c r="H14" s="11">
        <v>16582173</v>
      </c>
      <c r="I14" s="3">
        <v>13570616</v>
      </c>
      <c r="J14" s="10">
        <f t="shared" si="1"/>
        <v>-0.18161413464930079</v>
      </c>
      <c r="K14" s="8">
        <v>121848276</v>
      </c>
      <c r="L14" s="3">
        <v>133159959</v>
      </c>
      <c r="M14" s="10">
        <f t="shared" si="2"/>
        <v>9.2834165335256777E-2</v>
      </c>
      <c r="N14" s="8">
        <v>116361360</v>
      </c>
      <c r="O14" s="3">
        <v>124502829</v>
      </c>
      <c r="P14" s="10">
        <f t="shared" si="3"/>
        <v>6.99671179504949E-2</v>
      </c>
      <c r="Q14" s="8">
        <v>5486916</v>
      </c>
      <c r="R14" s="3">
        <v>8657130</v>
      </c>
      <c r="S14" s="10">
        <f t="shared" si="4"/>
        <v>0.57777702447057688</v>
      </c>
      <c r="T14" s="25">
        <v>4.5030723290660261E-2</v>
      </c>
      <c r="U14" s="4">
        <v>6.5013011906980236E-2</v>
      </c>
      <c r="V14" s="10">
        <f t="shared" si="5"/>
        <v>1.9982288616319975E-2</v>
      </c>
      <c r="W14" s="8">
        <v>2968322</v>
      </c>
      <c r="X14" s="9">
        <v>23476472</v>
      </c>
      <c r="Y14" s="10">
        <f t="shared" si="6"/>
        <v>6.9090044813197489</v>
      </c>
      <c r="Z14" s="8">
        <v>8455238</v>
      </c>
      <c r="AA14" s="3">
        <v>32133602</v>
      </c>
      <c r="AB14" s="10">
        <f t="shared" si="7"/>
        <v>2.8004373147154462</v>
      </c>
      <c r="AC14" s="25">
        <v>6.7741295112049127E-2</v>
      </c>
      <c r="AD14" s="23">
        <v>0.20514769006707004</v>
      </c>
      <c r="AE14" s="26">
        <f t="shared" si="8"/>
        <v>0.13740639495502091</v>
      </c>
      <c r="AF14" s="8">
        <v>6160069</v>
      </c>
      <c r="AG14" s="9">
        <v>6237589</v>
      </c>
      <c r="AH14" s="10">
        <f t="shared" si="9"/>
        <v>1.2584274624196579E-2</v>
      </c>
      <c r="AI14" s="8">
        <v>4405103</v>
      </c>
      <c r="AJ14" s="3">
        <v>2523416</v>
      </c>
      <c r="AK14" s="10">
        <f t="shared" si="10"/>
        <v>-0.42716072700229712</v>
      </c>
      <c r="AL14" s="8">
        <v>10565172</v>
      </c>
      <c r="AM14" s="9">
        <v>8761005</v>
      </c>
      <c r="AN14" s="10">
        <f t="shared" si="11"/>
        <v>-0.1707655114370121</v>
      </c>
    </row>
    <row r="15" spans="1:40" x14ac:dyDescent="0.25">
      <c r="A15" t="s">
        <v>41</v>
      </c>
      <c r="B15" s="8">
        <v>172811827</v>
      </c>
      <c r="C15" s="3">
        <v>198607040</v>
      </c>
      <c r="D15" s="10">
        <f>(C15-B15)/B15</f>
        <v>0.14926763664155926</v>
      </c>
      <c r="E15" s="11">
        <v>106544113</v>
      </c>
      <c r="F15" s="3">
        <v>118541180</v>
      </c>
      <c r="G15" s="10">
        <f t="shared" si="0"/>
        <v>0.11260187599478162</v>
      </c>
      <c r="H15" s="11">
        <v>14252310</v>
      </c>
      <c r="I15" s="3">
        <v>13187596</v>
      </c>
      <c r="J15" s="10">
        <f t="shared" si="1"/>
        <v>-7.4704661910946366E-2</v>
      </c>
      <c r="K15" s="8">
        <v>120796423</v>
      </c>
      <c r="L15" s="3">
        <v>131728776</v>
      </c>
      <c r="M15" s="10">
        <f t="shared" si="2"/>
        <v>9.0502290783891839E-2</v>
      </c>
      <c r="N15" s="8">
        <v>110813713</v>
      </c>
      <c r="O15" s="3">
        <v>119708290</v>
      </c>
      <c r="P15" s="10">
        <f t="shared" si="3"/>
        <v>8.0266031695914744E-2</v>
      </c>
      <c r="Q15" s="8">
        <v>9982710</v>
      </c>
      <c r="R15" s="3">
        <v>12020486</v>
      </c>
      <c r="S15" s="10">
        <f t="shared" si="4"/>
        <v>0.20413054170661074</v>
      </c>
      <c r="T15" s="25">
        <v>8.264077488453446E-2</v>
      </c>
      <c r="U15" s="4">
        <v>9.1251785410956826E-2</v>
      </c>
      <c r="V15" s="10">
        <f t="shared" si="5"/>
        <v>8.6110105264223663E-3</v>
      </c>
      <c r="W15" s="8">
        <v>606289</v>
      </c>
      <c r="X15" s="9">
        <v>8035118</v>
      </c>
      <c r="Y15" s="10">
        <f t="shared" si="6"/>
        <v>12.25295032566977</v>
      </c>
      <c r="Z15" s="8">
        <v>10588999</v>
      </c>
      <c r="AA15" s="3">
        <v>20055604</v>
      </c>
      <c r="AB15" s="10">
        <f t="shared" si="7"/>
        <v>0.89400376749492561</v>
      </c>
      <c r="AC15" s="25">
        <v>8.722209599403348E-2</v>
      </c>
      <c r="AD15" s="23">
        <v>0.1434963167239745</v>
      </c>
      <c r="AE15" s="26">
        <f t="shared" si="8"/>
        <v>5.6274220729941024E-2</v>
      </c>
      <c r="AF15" s="8">
        <v>4212733</v>
      </c>
      <c r="AG15" s="9">
        <v>2895510</v>
      </c>
      <c r="AH15" s="10">
        <f t="shared" si="9"/>
        <v>-0.31267659260627245</v>
      </c>
      <c r="AI15" s="8">
        <v>10126</v>
      </c>
      <c r="AJ15" s="3">
        <v>1657783</v>
      </c>
      <c r="AK15" s="10">
        <f t="shared" si="10"/>
        <v>162.71548489038119</v>
      </c>
      <c r="AL15" s="8">
        <v>4222859</v>
      </c>
      <c r="AM15" s="9">
        <v>4553293</v>
      </c>
      <c r="AN15" s="10">
        <f t="shared" si="11"/>
        <v>7.8248883043454689E-2</v>
      </c>
    </row>
    <row r="16" spans="1:40" x14ac:dyDescent="0.25">
      <c r="A16" t="s">
        <v>42</v>
      </c>
      <c r="B16" s="8">
        <v>35035420</v>
      </c>
      <c r="C16" s="3">
        <v>36942542</v>
      </c>
      <c r="D16" s="10">
        <f>(C16-B16)/B16</f>
        <v>5.4434112677969895E-2</v>
      </c>
      <c r="E16" s="11">
        <v>24391175</v>
      </c>
      <c r="F16" s="3">
        <v>25595353</v>
      </c>
      <c r="G16" s="10">
        <f t="shared" si="0"/>
        <v>4.936941332264641E-2</v>
      </c>
      <c r="H16" s="11">
        <v>1655434</v>
      </c>
      <c r="I16" s="3">
        <v>1937275</v>
      </c>
      <c r="J16" s="10">
        <f t="shared" si="1"/>
        <v>0.17025203058533292</v>
      </c>
      <c r="K16" s="8">
        <v>26046609</v>
      </c>
      <c r="L16" s="3">
        <v>27532628</v>
      </c>
      <c r="M16" s="10">
        <f t="shared" si="2"/>
        <v>5.7052301894653545E-2</v>
      </c>
      <c r="N16" s="8">
        <v>28991453</v>
      </c>
      <c r="O16" s="3">
        <v>30935974</v>
      </c>
      <c r="P16" s="10">
        <f t="shared" si="3"/>
        <v>6.7072216076924471E-2</v>
      </c>
      <c r="Q16" s="8">
        <v>-2944844</v>
      </c>
      <c r="R16" s="3">
        <v>-3403346</v>
      </c>
      <c r="S16" s="10">
        <f t="shared" si="4"/>
        <v>0.15569653265164471</v>
      </c>
      <c r="T16" s="25">
        <v>-0.11306055233523872</v>
      </c>
      <c r="U16" s="4">
        <v>-0.12361137483860966</v>
      </c>
      <c r="V16" s="10">
        <f t="shared" si="5"/>
        <v>-1.0550822503370944E-2</v>
      </c>
      <c r="W16" s="8">
        <v>1015220</v>
      </c>
      <c r="X16" s="9">
        <v>7721485</v>
      </c>
      <c r="Y16" s="10">
        <f t="shared" si="6"/>
        <v>6.6057258525245759</v>
      </c>
      <c r="Z16" s="8">
        <v>-1929624</v>
      </c>
      <c r="AA16" s="3">
        <v>4318139</v>
      </c>
      <c r="AB16" s="10">
        <f t="shared" si="7"/>
        <v>-3.2378136880552897</v>
      </c>
      <c r="AC16" s="25">
        <v>-7.1304271414914341E-2</v>
      </c>
      <c r="AD16" s="23">
        <v>0.12248610538010132</v>
      </c>
      <c r="AE16" s="26">
        <f t="shared" si="8"/>
        <v>0.19379037679501565</v>
      </c>
      <c r="AF16" s="8">
        <v>324669</v>
      </c>
      <c r="AG16" s="9">
        <v>337702</v>
      </c>
      <c r="AH16" s="10">
        <f t="shared" si="9"/>
        <v>4.014242197438006E-2</v>
      </c>
      <c r="AI16" s="8">
        <v>2167619</v>
      </c>
      <c r="AJ16" s="3">
        <v>1838798</v>
      </c>
      <c r="AK16" s="10">
        <f t="shared" si="10"/>
        <v>-0.15169686185625794</v>
      </c>
      <c r="AL16" s="8">
        <v>2492288</v>
      </c>
      <c r="AM16" s="9">
        <v>2176500</v>
      </c>
      <c r="AN16" s="10">
        <f t="shared" si="11"/>
        <v>-0.1267060628627189</v>
      </c>
    </row>
    <row r="17" spans="1:40" x14ac:dyDescent="0.25">
      <c r="A17" t="s">
        <v>86</v>
      </c>
      <c r="B17" s="8">
        <v>553663425</v>
      </c>
      <c r="C17" s="3">
        <v>674579894.23000002</v>
      </c>
      <c r="D17" s="10">
        <f>(C17-B17)/B17</f>
        <v>0.21839345669257459</v>
      </c>
      <c r="E17" s="11">
        <v>194143768</v>
      </c>
      <c r="F17" s="3">
        <v>226775029.39999998</v>
      </c>
      <c r="G17" s="10">
        <f t="shared" si="0"/>
        <v>0.16807782055615597</v>
      </c>
      <c r="H17" s="11">
        <v>37114373</v>
      </c>
      <c r="I17" s="3">
        <v>25484786</v>
      </c>
      <c r="J17" s="10">
        <f t="shared" si="1"/>
        <v>-0.3133445633043565</v>
      </c>
      <c r="K17" s="8">
        <v>231258141</v>
      </c>
      <c r="L17" s="3">
        <v>252259815.39999998</v>
      </c>
      <c r="M17" s="10">
        <f t="shared" si="2"/>
        <v>9.0814854383872157E-2</v>
      </c>
      <c r="N17" s="8">
        <v>231597745</v>
      </c>
      <c r="O17" s="3">
        <v>248946389</v>
      </c>
      <c r="P17" s="10">
        <f t="shared" si="3"/>
        <v>7.490851864727785E-2</v>
      </c>
      <c r="Q17" s="8">
        <v>-339604</v>
      </c>
      <c r="R17" s="3">
        <v>3313426.3999999762</v>
      </c>
      <c r="S17" s="10">
        <f t="shared" si="4"/>
        <v>-10.75673549192582</v>
      </c>
      <c r="T17" s="25">
        <v>-1.4685061400714105E-3</v>
      </c>
      <c r="U17" s="4">
        <v>1.3134975123746865E-2</v>
      </c>
      <c r="V17" s="10">
        <f t="shared" si="5"/>
        <v>1.4603481263818276E-2</v>
      </c>
      <c r="W17" s="8">
        <v>4251623</v>
      </c>
      <c r="X17" s="9">
        <v>8675793</v>
      </c>
      <c r="Y17" s="10">
        <f t="shared" si="6"/>
        <v>1.0405837958821842</v>
      </c>
      <c r="Z17" s="8">
        <v>3912019</v>
      </c>
      <c r="AA17" s="3">
        <v>11989219.399999976</v>
      </c>
      <c r="AB17" s="10">
        <f t="shared" si="7"/>
        <v>2.0647140006221791</v>
      </c>
      <c r="AC17" s="25">
        <v>1.661085694943841E-2</v>
      </c>
      <c r="AD17" s="23">
        <v>4.5947042159233245E-2</v>
      </c>
      <c r="AE17" s="26">
        <f t="shared" si="8"/>
        <v>2.9336185209794835E-2</v>
      </c>
      <c r="AF17" s="8">
        <v>12082478</v>
      </c>
      <c r="AG17" s="9">
        <v>15688373.329999996</v>
      </c>
      <c r="AH17" s="10">
        <f t="shared" si="9"/>
        <v>0.29844004930114471</v>
      </c>
      <c r="AI17" s="8">
        <v>5266053</v>
      </c>
      <c r="AJ17" s="3">
        <v>203365.90999999986</v>
      </c>
      <c r="AK17" s="10">
        <f t="shared" si="10"/>
        <v>-0.96138171985735799</v>
      </c>
      <c r="AL17" s="8">
        <v>17348531</v>
      </c>
      <c r="AM17" s="9">
        <v>15891739.239999996</v>
      </c>
      <c r="AN17" s="10">
        <f t="shared" si="11"/>
        <v>-8.3972052734609254E-2</v>
      </c>
    </row>
    <row r="18" spans="1:40" x14ac:dyDescent="0.25">
      <c r="A18" t="s">
        <v>43</v>
      </c>
      <c r="B18" s="8">
        <v>589534654</v>
      </c>
      <c r="C18" s="3">
        <v>592838498.21037984</v>
      </c>
      <c r="D18" s="10">
        <f t="shared" ref="D18:D19" si="12">(C18-B18)/B18</f>
        <v>5.604156071171075E-3</v>
      </c>
      <c r="E18" s="11">
        <v>580821670</v>
      </c>
      <c r="F18" s="3">
        <v>585172688.21037984</v>
      </c>
      <c r="G18" s="10">
        <f t="shared" si="0"/>
        <v>7.4911430394458923E-3</v>
      </c>
      <c r="H18" s="11">
        <v>40122924</v>
      </c>
      <c r="I18" s="3">
        <v>80464390.646709993</v>
      </c>
      <c r="J18" s="10">
        <f t="shared" si="1"/>
        <v>1.0054468275220918</v>
      </c>
      <c r="K18" s="8">
        <v>620944594</v>
      </c>
      <c r="L18" s="3">
        <v>665637078.85708988</v>
      </c>
      <c r="M18" s="10">
        <f t="shared" si="2"/>
        <v>7.1974996302310787E-2</v>
      </c>
      <c r="N18" s="8">
        <v>636634883</v>
      </c>
      <c r="O18" s="3">
        <v>709846834</v>
      </c>
      <c r="P18" s="10">
        <f t="shared" si="3"/>
        <v>0.11499833413935001</v>
      </c>
      <c r="Q18" s="8">
        <v>-15690289</v>
      </c>
      <c r="R18" s="3">
        <v>-44209755.142910123</v>
      </c>
      <c r="S18" s="10">
        <f t="shared" si="4"/>
        <v>1.817650786605022</v>
      </c>
      <c r="T18" s="25">
        <v>-2.5268420325437281E-2</v>
      </c>
      <c r="U18" s="4">
        <v>-6.6417206233190945E-2</v>
      </c>
      <c r="V18" s="10">
        <f t="shared" si="5"/>
        <v>-4.1148785907753664E-2</v>
      </c>
      <c r="W18" s="8">
        <v>13179787</v>
      </c>
      <c r="X18" s="9">
        <v>10829995</v>
      </c>
      <c r="Y18" s="10">
        <f t="shared" si="6"/>
        <v>-0.17828755502649626</v>
      </c>
      <c r="Z18" s="8">
        <v>-2510502</v>
      </c>
      <c r="AA18" s="3">
        <v>-33379760.142910123</v>
      </c>
      <c r="AB18" s="10">
        <f t="shared" si="7"/>
        <v>12.296050010280862</v>
      </c>
      <c r="AC18" s="25">
        <v>-3.9590056386745367E-3</v>
      </c>
      <c r="AD18" s="23">
        <v>-4.9344249606392394E-2</v>
      </c>
      <c r="AE18" s="26">
        <f t="shared" si="8"/>
        <v>-4.5385243967717856E-2</v>
      </c>
      <c r="AF18" s="8">
        <v>8712984</v>
      </c>
      <c r="AG18" s="9">
        <v>7665810</v>
      </c>
      <c r="AH18" s="10">
        <f t="shared" si="9"/>
        <v>-0.12018546114626172</v>
      </c>
      <c r="AI18" s="8">
        <v>0</v>
      </c>
      <c r="AJ18" s="3">
        <v>0</v>
      </c>
      <c r="AK18" s="10" t="str">
        <f t="shared" si="10"/>
        <v>NA</v>
      </c>
      <c r="AL18" s="8">
        <v>8712984</v>
      </c>
      <c r="AM18" s="9">
        <v>7665810</v>
      </c>
      <c r="AN18" s="10">
        <f t="shared" si="11"/>
        <v>-0.12018546114626172</v>
      </c>
    </row>
    <row r="19" spans="1:40" x14ac:dyDescent="0.25">
      <c r="A19" t="s">
        <v>44</v>
      </c>
      <c r="B19" s="8">
        <v>200154535</v>
      </c>
      <c r="C19" s="3">
        <v>213582573.45962003</v>
      </c>
      <c r="D19" s="10">
        <f t="shared" si="12"/>
        <v>6.7088354803552311E-2</v>
      </c>
      <c r="E19" s="11">
        <v>196631727</v>
      </c>
      <c r="F19" s="3">
        <v>210275857.45962003</v>
      </c>
      <c r="G19" s="10">
        <f t="shared" si="0"/>
        <v>6.9389262189717887E-2</v>
      </c>
      <c r="H19" s="11"/>
      <c r="I19" s="3">
        <v>11426044.843290001</v>
      </c>
      <c r="J19" s="10" t="e">
        <f>(I19-H19)/H19</f>
        <v>#DIV/0!</v>
      </c>
      <c r="K19" s="8">
        <v>196631727</v>
      </c>
      <c r="L19" s="3">
        <v>221701902.30291003</v>
      </c>
      <c r="M19" s="10">
        <f t="shared" si="2"/>
        <v>0.12749811887127468</v>
      </c>
      <c r="N19" s="8">
        <v>200465996</v>
      </c>
      <c r="O19" s="3">
        <v>240914898</v>
      </c>
      <c r="P19" s="10">
        <f t="shared" si="3"/>
        <v>0.20177437973071502</v>
      </c>
      <c r="Q19" s="8">
        <v>-3834269</v>
      </c>
      <c r="R19" s="3">
        <v>-19212995.69708997</v>
      </c>
      <c r="S19" s="10">
        <f t="shared" si="4"/>
        <v>4.010862747785815</v>
      </c>
      <c r="T19" s="25">
        <v>-1.9499747362743756E-2</v>
      </c>
      <c r="U19" s="4">
        <v>-8.6661393057599317E-2</v>
      </c>
      <c r="V19" s="10">
        <f t="shared" si="5"/>
        <v>-6.7161645694855554E-2</v>
      </c>
      <c r="W19" s="8">
        <v>4390001</v>
      </c>
      <c r="X19" s="9">
        <v>3902252</v>
      </c>
      <c r="Y19" s="10">
        <f t="shared" si="6"/>
        <v>-0.11110453050010695</v>
      </c>
      <c r="Z19" s="8">
        <v>555732</v>
      </c>
      <c r="AA19" s="3">
        <v>-15310743.69708997</v>
      </c>
      <c r="AB19" s="10">
        <f t="shared" si="7"/>
        <v>-28.550588587826454</v>
      </c>
      <c r="AC19" s="25">
        <v>2.7645369758238273E-3</v>
      </c>
      <c r="AD19" s="23">
        <v>-6.7865521999798034E-2</v>
      </c>
      <c r="AE19" s="26">
        <f t="shared" si="8"/>
        <v>-7.0630058975621857E-2</v>
      </c>
      <c r="AF19" s="8">
        <v>3522808</v>
      </c>
      <c r="AG19" s="9">
        <v>3306716</v>
      </c>
      <c r="AH19" s="10">
        <f t="shared" si="9"/>
        <v>-6.1340839466698154E-2</v>
      </c>
      <c r="AI19" s="8">
        <v>0</v>
      </c>
      <c r="AJ19" s="3">
        <v>0</v>
      </c>
      <c r="AK19" s="10" t="str">
        <f t="shared" si="10"/>
        <v>NA</v>
      </c>
      <c r="AL19" s="8">
        <v>3522808</v>
      </c>
      <c r="AM19" s="9">
        <v>3306716</v>
      </c>
      <c r="AN19" s="10">
        <f t="shared" si="11"/>
        <v>-6.1340839466698154E-2</v>
      </c>
    </row>
    <row r="20" spans="1:40" x14ac:dyDescent="0.25">
      <c r="A20" t="s">
        <v>45</v>
      </c>
      <c r="B20" s="8">
        <v>41316810</v>
      </c>
      <c r="C20" s="3">
        <v>48215967</v>
      </c>
      <c r="D20" s="10">
        <f>(C20-B20)/B20</f>
        <v>0.16698184104726382</v>
      </c>
      <c r="E20" s="11">
        <v>34208943</v>
      </c>
      <c r="F20" s="3">
        <v>36232399</v>
      </c>
      <c r="G20" s="10">
        <f t="shared" ref="G20:G63" si="13">(F20-E20)/E20</f>
        <v>5.9149912933585819E-2</v>
      </c>
      <c r="H20" s="11">
        <v>186892</v>
      </c>
      <c r="I20" s="3">
        <v>23109</v>
      </c>
      <c r="J20" s="10">
        <f t="shared" si="1"/>
        <v>-0.87635104766389149</v>
      </c>
      <c r="K20" s="8">
        <v>34395835</v>
      </c>
      <c r="L20" s="3">
        <v>36255508</v>
      </c>
      <c r="M20" s="10">
        <f t="shared" si="2"/>
        <v>5.406680779809532E-2</v>
      </c>
      <c r="N20" s="8">
        <v>36904655</v>
      </c>
      <c r="O20" s="3">
        <v>38307656</v>
      </c>
      <c r="P20" s="10">
        <f t="shared" si="3"/>
        <v>3.8016911416730491E-2</v>
      </c>
      <c r="Q20" s="8">
        <v>-2508820</v>
      </c>
      <c r="R20" s="3">
        <v>-2052148</v>
      </c>
      <c r="S20" s="10">
        <f t="shared" si="4"/>
        <v>-0.18202661011949842</v>
      </c>
      <c r="T20" s="25">
        <v>-7.2939645163433306E-2</v>
      </c>
      <c r="U20" s="4">
        <v>-5.6602378871646208E-2</v>
      </c>
      <c r="V20" s="10">
        <f t="shared" si="5"/>
        <v>1.6337266291787098E-2</v>
      </c>
      <c r="W20" s="8">
        <v>5261657</v>
      </c>
      <c r="X20" s="9">
        <v>1284410</v>
      </c>
      <c r="Y20" s="10">
        <f t="shared" si="6"/>
        <v>-0.75589248786076324</v>
      </c>
      <c r="Z20" s="8">
        <v>2752837</v>
      </c>
      <c r="AA20" s="3">
        <v>-767738</v>
      </c>
      <c r="AB20" s="10">
        <f t="shared" si="7"/>
        <v>-1.2788897417464238</v>
      </c>
      <c r="AC20" s="25">
        <v>6.9415307453128905E-2</v>
      </c>
      <c r="AD20" s="23">
        <v>-2.0451243393765538E-2</v>
      </c>
      <c r="AE20" s="26">
        <f t="shared" si="8"/>
        <v>-8.9866550846894447E-2</v>
      </c>
      <c r="AF20" s="8">
        <v>665461</v>
      </c>
      <c r="AG20" s="9">
        <v>547247</v>
      </c>
      <c r="AH20" s="10">
        <f t="shared" si="9"/>
        <v>-0.17764226603812996</v>
      </c>
      <c r="AI20" s="8">
        <v>947013</v>
      </c>
      <c r="AJ20" s="3">
        <v>537447</v>
      </c>
      <c r="AK20" s="10">
        <f t="shared" si="10"/>
        <v>-0.4324819194667866</v>
      </c>
      <c r="AL20" s="8">
        <v>1612474</v>
      </c>
      <c r="AM20" s="9">
        <v>1084694</v>
      </c>
      <c r="AN20" s="10">
        <f t="shared" si="11"/>
        <v>-0.32731070392452838</v>
      </c>
    </row>
    <row r="21" spans="1:40" x14ac:dyDescent="0.25">
      <c r="A21" t="s">
        <v>46</v>
      </c>
      <c r="B21" s="8">
        <v>2200764000</v>
      </c>
      <c r="C21" s="3">
        <v>2117325000</v>
      </c>
      <c r="D21" s="10">
        <f>(C21-B21)/B21</f>
        <v>-3.7913651804555144E-2</v>
      </c>
      <c r="E21" s="11">
        <v>888188000</v>
      </c>
      <c r="F21" s="3">
        <v>840473000</v>
      </c>
      <c r="G21" s="10">
        <f t="shared" si="13"/>
        <v>-5.3721734587722419E-2</v>
      </c>
      <c r="H21" s="11">
        <v>59318000</v>
      </c>
      <c r="I21" s="3">
        <v>117644000</v>
      </c>
      <c r="J21" s="10">
        <f t="shared" ref="J21:J63" si="14">(I21-H21)/H21</f>
        <v>0.98327657709295657</v>
      </c>
      <c r="K21" s="8">
        <v>947506000</v>
      </c>
      <c r="L21" s="3">
        <v>958117000</v>
      </c>
      <c r="M21" s="10">
        <f t="shared" si="2"/>
        <v>1.1198873674678577E-2</v>
      </c>
      <c r="N21" s="8">
        <v>1000286000</v>
      </c>
      <c r="O21" s="3">
        <v>1007401000</v>
      </c>
      <c r="P21" s="10">
        <f t="shared" si="3"/>
        <v>7.112965691812142E-3</v>
      </c>
      <c r="Q21" s="8">
        <v>-52780000</v>
      </c>
      <c r="R21" s="3">
        <v>-49284000</v>
      </c>
      <c r="S21" s="10">
        <f t="shared" si="4"/>
        <v>-6.6237211064797269E-2</v>
      </c>
      <c r="T21" s="25">
        <v>-5.5704132744278136E-2</v>
      </c>
      <c r="U21" s="4">
        <v>-5.1438394267088468E-2</v>
      </c>
      <c r="V21" s="10">
        <f t="shared" si="5"/>
        <v>4.2657384771896678E-3</v>
      </c>
      <c r="W21" s="8">
        <v>-2769000</v>
      </c>
      <c r="X21" s="9">
        <v>-2034000</v>
      </c>
      <c r="Y21" s="10">
        <f t="shared" si="6"/>
        <v>-0.26543878656554715</v>
      </c>
      <c r="Z21" s="8">
        <v>-55576000</v>
      </c>
      <c r="AA21" s="3">
        <v>-51318000</v>
      </c>
      <c r="AB21" s="10">
        <f t="shared" si="7"/>
        <v>-7.6615805383618826E-2</v>
      </c>
      <c r="AC21" s="25">
        <v>-5.8826953956497945E-2</v>
      </c>
      <c r="AD21" s="23">
        <v>-5.3675256227754285E-2</v>
      </c>
      <c r="AE21" s="26">
        <f t="shared" si="8"/>
        <v>5.1516977287436594E-3</v>
      </c>
      <c r="AF21" s="8">
        <v>50710000</v>
      </c>
      <c r="AG21" s="9">
        <v>38398000</v>
      </c>
      <c r="AH21" s="10">
        <f t="shared" si="9"/>
        <v>-0.24279234864918162</v>
      </c>
      <c r="AI21" s="8">
        <v>14338000</v>
      </c>
      <c r="AJ21" s="3">
        <v>28181000</v>
      </c>
      <c r="AK21" s="10">
        <f t="shared" si="10"/>
        <v>0.96547635653508157</v>
      </c>
      <c r="AL21" s="8">
        <v>65048000</v>
      </c>
      <c r="AM21" s="9">
        <v>66579000</v>
      </c>
      <c r="AN21" s="10">
        <f t="shared" si="11"/>
        <v>2.3536465379412126E-2</v>
      </c>
    </row>
    <row r="22" spans="1:40" x14ac:dyDescent="0.25">
      <c r="A22" t="s">
        <v>47</v>
      </c>
      <c r="B22" s="8">
        <v>942405000</v>
      </c>
      <c r="C22" s="3">
        <v>896807000</v>
      </c>
      <c r="D22" s="10">
        <f>(C22-B22)/B22</f>
        <v>-4.8384717823016642E-2</v>
      </c>
      <c r="E22" s="11">
        <v>381981000</v>
      </c>
      <c r="F22" s="3">
        <v>350324000</v>
      </c>
      <c r="G22" s="10">
        <f t="shared" si="13"/>
        <v>-8.287584984593474E-2</v>
      </c>
      <c r="H22" s="11">
        <v>14799000</v>
      </c>
      <c r="I22" s="3">
        <v>18855000</v>
      </c>
      <c r="J22" s="10">
        <f t="shared" si="14"/>
        <v>0.27407257247111294</v>
      </c>
      <c r="K22" s="8">
        <v>396780000</v>
      </c>
      <c r="L22" s="3">
        <v>369179000</v>
      </c>
      <c r="M22" s="10">
        <f t="shared" si="2"/>
        <v>-6.9562477947477191E-2</v>
      </c>
      <c r="N22" s="8">
        <v>352576000</v>
      </c>
      <c r="O22" s="3">
        <v>354084000</v>
      </c>
      <c r="P22" s="10">
        <f t="shared" si="3"/>
        <v>4.277092031221637E-3</v>
      </c>
      <c r="Q22" s="8">
        <v>44204000</v>
      </c>
      <c r="R22" s="3">
        <v>15095000</v>
      </c>
      <c r="S22" s="10">
        <f t="shared" si="4"/>
        <v>-0.65851506650981817</v>
      </c>
      <c r="T22" s="25">
        <v>0.11140682494077322</v>
      </c>
      <c r="U22" s="4">
        <v>4.0888024508436288E-2</v>
      </c>
      <c r="V22" s="10">
        <f t="shared" si="5"/>
        <v>-7.0518800432336937E-2</v>
      </c>
      <c r="W22" s="8">
        <v>-461000</v>
      </c>
      <c r="X22" s="9">
        <v>-363000</v>
      </c>
      <c r="Y22" s="10">
        <f t="shared" si="6"/>
        <v>-0.21258134490238612</v>
      </c>
      <c r="Z22" s="8">
        <v>43743000</v>
      </c>
      <c r="AA22" s="3">
        <v>14732000</v>
      </c>
      <c r="AB22" s="10">
        <f t="shared" si="7"/>
        <v>-0.66321468577829601</v>
      </c>
      <c r="AC22" s="25">
        <v>0.11037320946005617</v>
      </c>
      <c r="AD22" s="23">
        <v>3.994403713504837E-2</v>
      </c>
      <c r="AE22" s="26">
        <f t="shared" si="8"/>
        <v>-7.0429172325007811E-2</v>
      </c>
      <c r="AF22" s="8">
        <v>19205000</v>
      </c>
      <c r="AG22" s="9">
        <v>16749000</v>
      </c>
      <c r="AH22" s="10">
        <f t="shared" si="9"/>
        <v>-0.12788336370736789</v>
      </c>
      <c r="AI22" s="8">
        <v>5692000</v>
      </c>
      <c r="AJ22" s="3">
        <v>7536000</v>
      </c>
      <c r="AK22" s="10">
        <f t="shared" si="10"/>
        <v>0.32396345748418831</v>
      </c>
      <c r="AL22" s="8">
        <v>24897000</v>
      </c>
      <c r="AM22" s="9">
        <v>24285000</v>
      </c>
      <c r="AN22" s="10">
        <f t="shared" si="11"/>
        <v>-2.4581274852391855E-2</v>
      </c>
    </row>
    <row r="23" spans="1:40" x14ac:dyDescent="0.25">
      <c r="A23" t="s">
        <v>48</v>
      </c>
      <c r="B23" s="8">
        <v>658105000</v>
      </c>
      <c r="C23" s="3">
        <v>624863000</v>
      </c>
      <c r="D23" s="10">
        <f>(C23-B23)/B23</f>
        <v>-5.0511696461810807E-2</v>
      </c>
      <c r="E23" s="11">
        <v>263944000</v>
      </c>
      <c r="F23" s="3">
        <v>240857000</v>
      </c>
      <c r="G23" s="10">
        <f t="shared" si="13"/>
        <v>-8.7469311672172881E-2</v>
      </c>
      <c r="H23" s="11">
        <v>4085000</v>
      </c>
      <c r="I23" s="3">
        <v>11508000</v>
      </c>
      <c r="J23" s="10">
        <f t="shared" si="14"/>
        <v>1.8171358629130967</v>
      </c>
      <c r="K23" s="8">
        <v>268029000</v>
      </c>
      <c r="L23" s="3">
        <v>252365000</v>
      </c>
      <c r="M23" s="10">
        <f t="shared" si="2"/>
        <v>-5.8441437307157063E-2</v>
      </c>
      <c r="N23" s="8">
        <v>235646000</v>
      </c>
      <c r="O23" s="3">
        <v>225640000</v>
      </c>
      <c r="P23" s="10">
        <f t="shared" si="3"/>
        <v>-4.2461998081868568E-2</v>
      </c>
      <c r="Q23" s="8">
        <v>32383000</v>
      </c>
      <c r="R23" s="3">
        <v>26725000</v>
      </c>
      <c r="S23" s="10">
        <f t="shared" si="4"/>
        <v>-0.17472130438810488</v>
      </c>
      <c r="T23" s="25">
        <v>0.1208190158527622</v>
      </c>
      <c r="U23" s="4">
        <v>0.10589820299962356</v>
      </c>
      <c r="V23" s="10">
        <f t="shared" si="5"/>
        <v>-1.4920812853138635E-2</v>
      </c>
      <c r="W23" s="8">
        <v>-116000</v>
      </c>
      <c r="X23" s="9">
        <v>66000</v>
      </c>
      <c r="Y23" s="10">
        <f t="shared" si="6"/>
        <v>-1.5689655172413792</v>
      </c>
      <c r="Z23" s="8">
        <v>32267000</v>
      </c>
      <c r="AA23" s="3">
        <v>26791000</v>
      </c>
      <c r="AB23" s="10">
        <f t="shared" si="7"/>
        <v>-0.16970899060960115</v>
      </c>
      <c r="AC23" s="25">
        <v>0.12043835125581812</v>
      </c>
      <c r="AD23" s="23">
        <v>0.10613197269748961</v>
      </c>
      <c r="AE23" s="26">
        <f t="shared" si="8"/>
        <v>-1.4306378558328503E-2</v>
      </c>
      <c r="AF23" s="8">
        <v>13001000</v>
      </c>
      <c r="AG23" s="9">
        <v>11623000</v>
      </c>
      <c r="AH23" s="10">
        <f t="shared" si="9"/>
        <v>-0.10599184678101685</v>
      </c>
      <c r="AI23" s="8">
        <v>5768000</v>
      </c>
      <c r="AJ23" s="3">
        <v>7287000</v>
      </c>
      <c r="AK23" s="10">
        <f t="shared" si="10"/>
        <v>0.26334951456310679</v>
      </c>
      <c r="AL23" s="8">
        <v>18769000</v>
      </c>
      <c r="AM23" s="9">
        <v>18910000</v>
      </c>
      <c r="AN23" s="10">
        <f t="shared" si="11"/>
        <v>7.5123874473866483E-3</v>
      </c>
    </row>
    <row r="24" spans="1:40" x14ac:dyDescent="0.25">
      <c r="A24" t="s">
        <v>49</v>
      </c>
      <c r="B24" s="8">
        <v>519362000</v>
      </c>
      <c r="C24" s="3">
        <v>481177000</v>
      </c>
      <c r="D24" s="10">
        <f>(C24-B24)/B24</f>
        <v>-7.3522899249463772E-2</v>
      </c>
      <c r="E24" s="11">
        <v>172106000</v>
      </c>
      <c r="F24" s="3">
        <v>152947000</v>
      </c>
      <c r="G24" s="10">
        <f t="shared" si="13"/>
        <v>-0.11132093012445818</v>
      </c>
      <c r="H24" s="11">
        <v>2557000</v>
      </c>
      <c r="I24" s="3">
        <v>5736000</v>
      </c>
      <c r="J24" s="10">
        <f t="shared" si="14"/>
        <v>1.2432538130621822</v>
      </c>
      <c r="K24" s="8">
        <v>174663000</v>
      </c>
      <c r="L24" s="3">
        <v>158683000</v>
      </c>
      <c r="M24" s="10">
        <f t="shared" si="2"/>
        <v>-9.1490470219794687E-2</v>
      </c>
      <c r="N24" s="8">
        <v>162230000</v>
      </c>
      <c r="O24" s="3">
        <v>161469000</v>
      </c>
      <c r="P24" s="10">
        <f t="shared" si="3"/>
        <v>-4.6908709856376745E-3</v>
      </c>
      <c r="Q24" s="8">
        <v>12433000</v>
      </c>
      <c r="R24" s="3">
        <v>-2786000</v>
      </c>
      <c r="S24" s="10">
        <f t="shared" si="4"/>
        <v>-1.2240810745596398</v>
      </c>
      <c r="T24" s="25">
        <v>7.1182792005175688E-2</v>
      </c>
      <c r="U24" s="4">
        <v>-1.7557016189509903E-2</v>
      </c>
      <c r="V24" s="10">
        <f t="shared" si="5"/>
        <v>-8.873980819468559E-2</v>
      </c>
      <c r="W24" s="8">
        <v>-61000</v>
      </c>
      <c r="X24" s="9">
        <v>0</v>
      </c>
      <c r="Y24" s="10" t="str">
        <f t="shared" si="6"/>
        <v>NA</v>
      </c>
      <c r="Z24" s="8">
        <v>12372000</v>
      </c>
      <c r="AA24" s="3">
        <v>-2786000</v>
      </c>
      <c r="AB24" s="10">
        <f t="shared" si="7"/>
        <v>-1.225185903653411</v>
      </c>
      <c r="AC24" s="25">
        <v>7.0858294864892729E-2</v>
      </c>
      <c r="AD24" s="23">
        <v>-1.7557016189509903E-2</v>
      </c>
      <c r="AE24" s="26">
        <f t="shared" si="8"/>
        <v>-8.8415311054402632E-2</v>
      </c>
      <c r="AF24" s="8">
        <v>23386000</v>
      </c>
      <c r="AG24" s="9">
        <v>20083000</v>
      </c>
      <c r="AH24" s="10">
        <f t="shared" si="9"/>
        <v>-0.14123834772941077</v>
      </c>
      <c r="AI24" s="8">
        <v>5732000</v>
      </c>
      <c r="AJ24" s="3">
        <v>4391000</v>
      </c>
      <c r="AK24" s="10">
        <f t="shared" si="10"/>
        <v>-0.23394975575715282</v>
      </c>
      <c r="AL24" s="8">
        <v>29118000</v>
      </c>
      <c r="AM24" s="9">
        <v>24474000</v>
      </c>
      <c r="AN24" s="10">
        <f t="shared" si="11"/>
        <v>-0.15948897589120131</v>
      </c>
    </row>
    <row r="25" spans="1:40" x14ac:dyDescent="0.25">
      <c r="A25" t="s">
        <v>50</v>
      </c>
      <c r="B25" s="8">
        <v>238529000</v>
      </c>
      <c r="C25" s="3">
        <v>192149000</v>
      </c>
      <c r="D25" s="10">
        <f>(C25-B25)/B25</f>
        <v>-0.19444176599071811</v>
      </c>
      <c r="E25" s="11">
        <v>100466000</v>
      </c>
      <c r="F25" s="3">
        <v>88244000</v>
      </c>
      <c r="G25" s="10">
        <f t="shared" si="13"/>
        <v>-0.12165309656998388</v>
      </c>
      <c r="H25" s="11">
        <v>38896000</v>
      </c>
      <c r="I25" s="3">
        <v>16307000</v>
      </c>
      <c r="J25" s="10">
        <f t="shared" si="14"/>
        <v>-0.58075380501851093</v>
      </c>
      <c r="K25" s="8">
        <v>139362000</v>
      </c>
      <c r="L25" s="3">
        <v>104551000</v>
      </c>
      <c r="M25" s="10">
        <f t="shared" si="2"/>
        <v>-0.24978832106313056</v>
      </c>
      <c r="N25" s="8">
        <v>143287000</v>
      </c>
      <c r="O25" s="3">
        <v>106150000</v>
      </c>
      <c r="P25" s="10">
        <f t="shared" si="3"/>
        <v>-0.25917912999783649</v>
      </c>
      <c r="Q25" s="8">
        <v>-3925000</v>
      </c>
      <c r="R25" s="3">
        <v>-1599000</v>
      </c>
      <c r="S25" s="10">
        <f t="shared" si="4"/>
        <v>-0.59261146496815287</v>
      </c>
      <c r="T25" s="25">
        <v>-2.8164061939409596E-2</v>
      </c>
      <c r="U25" s="4">
        <v>-1.5293971363258123E-2</v>
      </c>
      <c r="V25" s="10">
        <f t="shared" si="5"/>
        <v>1.2870090576151473E-2</v>
      </c>
      <c r="W25" s="8">
        <v>236000</v>
      </c>
      <c r="X25" s="9">
        <v>-3000</v>
      </c>
      <c r="Y25" s="10">
        <f t="shared" si="6"/>
        <v>-1.0127118644067796</v>
      </c>
      <c r="Z25" s="8">
        <v>-3689000</v>
      </c>
      <c r="AA25" s="3">
        <v>-1602000</v>
      </c>
      <c r="AB25" s="10">
        <f t="shared" si="7"/>
        <v>-0.56573597180807811</v>
      </c>
      <c r="AC25" s="25">
        <v>-2.6425880026934485E-2</v>
      </c>
      <c r="AD25" s="23">
        <v>-1.5323105176569613E-2</v>
      </c>
      <c r="AE25" s="26">
        <f t="shared" si="8"/>
        <v>1.1102774850364872E-2</v>
      </c>
      <c r="AF25" s="8">
        <v>11800000</v>
      </c>
      <c r="AG25" s="9">
        <v>9028000</v>
      </c>
      <c r="AH25" s="10">
        <f t="shared" si="9"/>
        <v>-0.23491525423728812</v>
      </c>
      <c r="AI25" s="8">
        <v>2482000</v>
      </c>
      <c r="AJ25" s="3">
        <v>1765000</v>
      </c>
      <c r="AK25" s="10">
        <f t="shared" si="10"/>
        <v>-0.28887993553585817</v>
      </c>
      <c r="AL25" s="8">
        <v>14282000</v>
      </c>
      <c r="AM25" s="9">
        <v>10793000</v>
      </c>
      <c r="AN25" s="10">
        <f t="shared" si="11"/>
        <v>-0.2442935163142417</v>
      </c>
    </row>
    <row r="26" spans="1:40" x14ac:dyDescent="0.25">
      <c r="A26" t="s">
        <v>51</v>
      </c>
      <c r="B26" s="8">
        <v>47175840</v>
      </c>
      <c r="C26" s="3">
        <v>46894759</v>
      </c>
      <c r="D26" s="10">
        <f>(C26-B26)/B26</f>
        <v>-5.9581557000362899E-3</v>
      </c>
      <c r="E26" s="11">
        <v>23890927</v>
      </c>
      <c r="F26" s="3">
        <v>24652442</v>
      </c>
      <c r="G26" s="10">
        <f t="shared" si="13"/>
        <v>3.1874652666261126E-2</v>
      </c>
      <c r="H26" s="11">
        <v>1976775</v>
      </c>
      <c r="I26" s="3">
        <v>1973237</v>
      </c>
      <c r="J26" s="10">
        <f t="shared" si="14"/>
        <v>-1.789783865133867E-3</v>
      </c>
      <c r="K26" s="8">
        <v>25867702</v>
      </c>
      <c r="L26" s="3">
        <v>26625679</v>
      </c>
      <c r="M26" s="10">
        <f t="shared" si="2"/>
        <v>2.9302061698406764E-2</v>
      </c>
      <c r="N26" s="8">
        <v>29198545</v>
      </c>
      <c r="O26" s="3">
        <v>32099134</v>
      </c>
      <c r="P26" s="10">
        <f t="shared" si="3"/>
        <v>9.9340189725207195E-2</v>
      </c>
      <c r="Q26" s="8">
        <v>-3330843</v>
      </c>
      <c r="R26" s="3">
        <v>-5473455</v>
      </c>
      <c r="S26" s="10">
        <f t="shared" si="4"/>
        <v>0.64326418267087337</v>
      </c>
      <c r="T26" s="25">
        <v>-0.12876454970758516</v>
      </c>
      <c r="U26" s="4">
        <v>-0.20557053211675841</v>
      </c>
      <c r="V26" s="10">
        <f t="shared" si="5"/>
        <v>-7.6805982409173246E-2</v>
      </c>
      <c r="W26" s="8">
        <v>3305892</v>
      </c>
      <c r="X26" s="9">
        <v>8283236</v>
      </c>
      <c r="Y26" s="10">
        <f t="shared" si="6"/>
        <v>1.5055978840204096</v>
      </c>
      <c r="Z26" s="8">
        <v>-24951</v>
      </c>
      <c r="AA26" s="3">
        <v>2809781</v>
      </c>
      <c r="AB26" s="10">
        <f t="shared" si="7"/>
        <v>-113.61195944050338</v>
      </c>
      <c r="AC26" s="25">
        <v>-8.5525972562722305E-4</v>
      </c>
      <c r="AD26" s="23">
        <v>8.0488923817884347E-2</v>
      </c>
      <c r="AE26" s="26">
        <f t="shared" si="8"/>
        <v>8.134418354351157E-2</v>
      </c>
      <c r="AF26" s="8">
        <v>236888</v>
      </c>
      <c r="AG26" s="9">
        <v>149740</v>
      </c>
      <c r="AH26" s="10">
        <f t="shared" si="9"/>
        <v>-0.36788693390969573</v>
      </c>
      <c r="AI26" s="8">
        <v>1369297</v>
      </c>
      <c r="AJ26" s="3">
        <v>724751</v>
      </c>
      <c r="AK26" s="10">
        <f t="shared" si="10"/>
        <v>-0.47071307393501921</v>
      </c>
      <c r="AL26" s="8">
        <v>1606185</v>
      </c>
      <c r="AM26" s="9">
        <v>874491</v>
      </c>
      <c r="AN26" s="10">
        <f t="shared" si="11"/>
        <v>-0.45554777313945777</v>
      </c>
    </row>
    <row r="27" spans="1:40" x14ac:dyDescent="0.25">
      <c r="A27" t="s">
        <v>52</v>
      </c>
      <c r="B27" s="8">
        <v>946343957</v>
      </c>
      <c r="C27" s="3">
        <v>1042397377</v>
      </c>
      <c r="D27" s="10">
        <f>(C27-B27)/B27</f>
        <v>0.1014994804896292</v>
      </c>
      <c r="E27" s="11">
        <v>229604848</v>
      </c>
      <c r="F27" s="3">
        <v>248653661</v>
      </c>
      <c r="G27" s="10">
        <f t="shared" si="13"/>
        <v>8.2963461642586916E-2</v>
      </c>
      <c r="H27" s="11">
        <v>505547</v>
      </c>
      <c r="I27" s="3">
        <v>368213</v>
      </c>
      <c r="J27" s="10">
        <f t="shared" si="14"/>
        <v>-0.27165426755573668</v>
      </c>
      <c r="K27" s="8">
        <v>230110395</v>
      </c>
      <c r="L27" s="3">
        <v>249021874</v>
      </c>
      <c r="M27" s="10">
        <f t="shared" si="2"/>
        <v>8.2184375025734932E-2</v>
      </c>
      <c r="N27" s="8">
        <v>216377668</v>
      </c>
      <c r="O27" s="3">
        <v>240299268</v>
      </c>
      <c r="P27" s="10">
        <f t="shared" si="3"/>
        <v>0.11055484709263065</v>
      </c>
      <c r="Q27" s="8">
        <v>13732727</v>
      </c>
      <c r="R27" s="3">
        <v>8722606</v>
      </c>
      <c r="S27" s="10">
        <f t="shared" si="4"/>
        <v>-0.36483074337675248</v>
      </c>
      <c r="T27" s="25">
        <v>5.9678864138232431E-2</v>
      </c>
      <c r="U27" s="4">
        <v>3.5027469113014548E-2</v>
      </c>
      <c r="V27" s="10">
        <f t="shared" si="5"/>
        <v>-2.4651395025217883E-2</v>
      </c>
      <c r="W27" s="8">
        <v>-2011230</v>
      </c>
      <c r="X27" s="9">
        <v>-1319205</v>
      </c>
      <c r="Y27" s="10">
        <f t="shared" si="6"/>
        <v>-0.34408048805954566</v>
      </c>
      <c r="Z27" s="8">
        <v>11721497</v>
      </c>
      <c r="AA27" s="3">
        <v>7403401</v>
      </c>
      <c r="AB27" s="10">
        <f t="shared" si="7"/>
        <v>-0.36839117051345915</v>
      </c>
      <c r="AC27" s="25">
        <v>5.1387724282112121E-2</v>
      </c>
      <c r="AD27" s="23">
        <v>2.9888256876230913E-2</v>
      </c>
      <c r="AE27" s="26">
        <f t="shared" si="8"/>
        <v>-2.1499467405881208E-2</v>
      </c>
      <c r="AF27" s="8">
        <v>8158442</v>
      </c>
      <c r="AG27" s="9">
        <v>5635188</v>
      </c>
      <c r="AH27" s="10">
        <f t="shared" si="9"/>
        <v>-0.30928135543526569</v>
      </c>
      <c r="AI27" s="8">
        <v>16147682</v>
      </c>
      <c r="AJ27" s="3">
        <v>9833258</v>
      </c>
      <c r="AK27" s="10">
        <f t="shared" si="10"/>
        <v>-0.39104213223916595</v>
      </c>
      <c r="AL27" s="8">
        <v>24306124</v>
      </c>
      <c r="AM27" s="9">
        <v>15468446</v>
      </c>
      <c r="AN27" s="10">
        <f t="shared" si="11"/>
        <v>-0.36359881978714498</v>
      </c>
    </row>
    <row r="28" spans="1:40" x14ac:dyDescent="0.25">
      <c r="A28" t="s">
        <v>53</v>
      </c>
      <c r="B28" s="8">
        <v>799709845</v>
      </c>
      <c r="C28" s="3">
        <v>872192762.25</v>
      </c>
      <c r="D28" s="10">
        <f>(C28-B28)/B28</f>
        <v>9.0636519861775622E-2</v>
      </c>
      <c r="E28" s="11">
        <v>261501143</v>
      </c>
      <c r="F28" s="3">
        <v>283826780.5200001</v>
      </c>
      <c r="G28" s="10">
        <f t="shared" si="13"/>
        <v>8.5374913715004677E-2</v>
      </c>
      <c r="H28" s="11">
        <v>19632275</v>
      </c>
      <c r="I28" s="3">
        <v>16187801.619999999</v>
      </c>
      <c r="J28" s="10">
        <f t="shared" si="14"/>
        <v>-0.17544952788202084</v>
      </c>
      <c r="K28" s="8">
        <v>281133418</v>
      </c>
      <c r="L28" s="3">
        <v>300014582.1400001</v>
      </c>
      <c r="M28" s="10">
        <f t="shared" si="2"/>
        <v>6.7160867158098242E-2</v>
      </c>
      <c r="N28" s="8">
        <v>254345275</v>
      </c>
      <c r="O28" s="3">
        <v>284402863.25</v>
      </c>
      <c r="P28" s="10">
        <f t="shared" si="3"/>
        <v>0.11817631858897319</v>
      </c>
      <c r="Q28" s="8">
        <v>26788143</v>
      </c>
      <c r="R28" s="3">
        <v>15611718.890000105</v>
      </c>
      <c r="S28" s="10">
        <f t="shared" si="4"/>
        <v>-0.41721533702429076</v>
      </c>
      <c r="T28" s="25">
        <v>9.5286228121055319E-2</v>
      </c>
      <c r="U28" s="4">
        <v>5.2036533619939131E-2</v>
      </c>
      <c r="V28" s="10">
        <f t="shared" si="5"/>
        <v>-4.3249694501116188E-2</v>
      </c>
      <c r="W28" s="8">
        <v>5569384</v>
      </c>
      <c r="X28" s="9">
        <v>56800337.640000001</v>
      </c>
      <c r="Y28" s="10">
        <f t="shared" si="6"/>
        <v>9.1986750491616309</v>
      </c>
      <c r="Z28" s="8">
        <v>32357527</v>
      </c>
      <c r="AA28" s="3">
        <v>72412056.530000106</v>
      </c>
      <c r="AB28" s="10">
        <f t="shared" si="7"/>
        <v>1.2378736338534186</v>
      </c>
      <c r="AC28" s="25">
        <v>0.11286086767997475</v>
      </c>
      <c r="AD28" s="23">
        <v>0.20294010288204012</v>
      </c>
      <c r="AE28" s="26">
        <f t="shared" si="8"/>
        <v>9.0079235202065372E-2</v>
      </c>
      <c r="AF28" s="8">
        <v>10478989</v>
      </c>
      <c r="AG28" s="9">
        <v>7311344.4299999997</v>
      </c>
      <c r="AH28" s="10">
        <f t="shared" si="9"/>
        <v>-0.30228532256308316</v>
      </c>
      <c r="AI28" s="8">
        <v>7309200</v>
      </c>
      <c r="AJ28" s="3">
        <v>9120109.3699999992</v>
      </c>
      <c r="AK28" s="10">
        <f t="shared" si="10"/>
        <v>0.24775753434028336</v>
      </c>
      <c r="AL28" s="8">
        <v>17788189</v>
      </c>
      <c r="AM28" s="9">
        <v>16431453.799999999</v>
      </c>
      <c r="AN28" s="10">
        <f t="shared" si="11"/>
        <v>-7.6271687916066172E-2</v>
      </c>
    </row>
    <row r="29" spans="1:40" x14ac:dyDescent="0.25">
      <c r="A29" t="s">
        <v>54</v>
      </c>
      <c r="B29" s="8">
        <v>286150611</v>
      </c>
      <c r="C29" s="3">
        <v>308148250</v>
      </c>
      <c r="D29" s="10">
        <f>(C29-B29)/B29</f>
        <v>7.687433873765169E-2</v>
      </c>
      <c r="E29" s="11">
        <v>117836305</v>
      </c>
      <c r="F29" s="3">
        <v>130423582</v>
      </c>
      <c r="G29" s="10">
        <f t="shared" si="13"/>
        <v>0.10682002460956325</v>
      </c>
      <c r="H29" s="11">
        <v>22261148</v>
      </c>
      <c r="I29" s="3">
        <v>14283768</v>
      </c>
      <c r="J29" s="10">
        <f t="shared" si="14"/>
        <v>-0.35835438495804439</v>
      </c>
      <c r="K29" s="8">
        <v>140097453</v>
      </c>
      <c r="L29" s="3">
        <v>144707350</v>
      </c>
      <c r="M29" s="10">
        <f t="shared" si="2"/>
        <v>3.2904930826972281E-2</v>
      </c>
      <c r="N29" s="8">
        <v>134152734</v>
      </c>
      <c r="O29" s="3">
        <v>144158530</v>
      </c>
      <c r="P29" s="10">
        <f t="shared" si="3"/>
        <v>7.4585106852909908E-2</v>
      </c>
      <c r="Q29" s="8">
        <v>5944719</v>
      </c>
      <c r="R29" s="3">
        <v>548820</v>
      </c>
      <c r="S29" s="10">
        <f t="shared" si="4"/>
        <v>-0.9076794041905093</v>
      </c>
      <c r="T29" s="25">
        <v>4.2432741443200972E-2</v>
      </c>
      <c r="U29" s="4">
        <v>3.7926200707842413E-3</v>
      </c>
      <c r="V29" s="10">
        <f t="shared" si="5"/>
        <v>-3.8640121372416729E-2</v>
      </c>
      <c r="W29" s="8">
        <v>-1086605</v>
      </c>
      <c r="X29" s="9">
        <v>1108873</v>
      </c>
      <c r="Y29" s="10">
        <f t="shared" si="6"/>
        <v>-2.0204931874968364</v>
      </c>
      <c r="Z29" s="8">
        <v>4858114</v>
      </c>
      <c r="AA29" s="3">
        <v>1657693</v>
      </c>
      <c r="AB29" s="10">
        <f t="shared" si="7"/>
        <v>-0.65877848893624147</v>
      </c>
      <c r="AC29" s="25">
        <v>3.4947732999945441E-2</v>
      </c>
      <c r="AD29" s="23">
        <v>1.1368371542582063E-2</v>
      </c>
      <c r="AE29" s="26">
        <f t="shared" si="8"/>
        <v>-2.3579361457363376E-2</v>
      </c>
      <c r="AF29" s="8">
        <v>6026894</v>
      </c>
      <c r="AG29" s="9">
        <v>5752550</v>
      </c>
      <c r="AH29" s="10">
        <f t="shared" si="9"/>
        <v>-4.5519964346477641E-2</v>
      </c>
      <c r="AI29" s="8">
        <v>2517936</v>
      </c>
      <c r="AJ29" s="3">
        <v>-662847</v>
      </c>
      <c r="AK29" s="10">
        <f t="shared" si="10"/>
        <v>-1.2632501382084373</v>
      </c>
      <c r="AL29" s="8">
        <v>8544830</v>
      </c>
      <c r="AM29" s="9">
        <v>5089703</v>
      </c>
      <c r="AN29" s="10">
        <f t="shared" si="11"/>
        <v>-0.40435292451693011</v>
      </c>
    </row>
    <row r="30" spans="1:40" x14ac:dyDescent="0.25">
      <c r="A30" t="s">
        <v>55</v>
      </c>
      <c r="B30" s="8">
        <v>4557842633</v>
      </c>
      <c r="C30" s="3">
        <v>5116753186.9799995</v>
      </c>
      <c r="D30" s="10">
        <f>(C30-B30)/B30</f>
        <v>0.12262611919361534</v>
      </c>
      <c r="E30" s="11">
        <v>1779908118</v>
      </c>
      <c r="F30" s="3">
        <v>1985956941.7399993</v>
      </c>
      <c r="G30" s="10">
        <f t="shared" si="13"/>
        <v>0.1157637417663597</v>
      </c>
      <c r="H30" s="11">
        <v>186608115</v>
      </c>
      <c r="I30" s="3">
        <v>220053761.68000001</v>
      </c>
      <c r="J30" s="10">
        <f t="shared" si="14"/>
        <v>0.17922932601296576</v>
      </c>
      <c r="K30" s="8">
        <v>1966516234</v>
      </c>
      <c r="L30" s="3">
        <v>2206010703.4199991</v>
      </c>
      <c r="M30" s="10">
        <f t="shared" si="2"/>
        <v>0.12178616442583566</v>
      </c>
      <c r="N30" s="8">
        <v>2024805358</v>
      </c>
      <c r="O30" s="3">
        <v>2038696884.1600001</v>
      </c>
      <c r="P30" s="10">
        <f t="shared" si="3"/>
        <v>6.8606723629581019E-3</v>
      </c>
      <c r="Q30" s="8">
        <v>-58289124</v>
      </c>
      <c r="R30" s="3">
        <v>167313819.25999904</v>
      </c>
      <c r="S30" s="10">
        <f t="shared" si="4"/>
        <v>-3.8704123132816175</v>
      </c>
      <c r="T30" s="25">
        <v>-2.9640804887451543E-2</v>
      </c>
      <c r="U30" s="4">
        <v>7.584451834282166E-2</v>
      </c>
      <c r="V30" s="10">
        <f t="shared" si="5"/>
        <v>0.10548532323027321</v>
      </c>
      <c r="W30" s="8">
        <v>78461823</v>
      </c>
      <c r="X30" s="9">
        <v>172327192.63999999</v>
      </c>
      <c r="Y30" s="10">
        <f t="shared" si="6"/>
        <v>1.1963190001333512</v>
      </c>
      <c r="Z30" s="8">
        <v>20172699</v>
      </c>
      <c r="AA30" s="3">
        <v>339641011.89999902</v>
      </c>
      <c r="AB30" s="10">
        <f t="shared" si="7"/>
        <v>15.836666818852501</v>
      </c>
      <c r="AC30" s="25">
        <v>9.8645063358740962E-3</v>
      </c>
      <c r="AD30" s="23">
        <v>0.14280603797410577</v>
      </c>
      <c r="AE30" s="26">
        <f t="shared" si="8"/>
        <v>0.13294153163823166</v>
      </c>
      <c r="AF30" s="8">
        <v>61384160</v>
      </c>
      <c r="AG30" s="9">
        <v>66447722.299999997</v>
      </c>
      <c r="AH30" s="10">
        <f t="shared" si="9"/>
        <v>8.2489722104204036E-2</v>
      </c>
      <c r="AI30" s="8">
        <v>9809798</v>
      </c>
      <c r="AJ30" s="3">
        <v>5802435.8799999999</v>
      </c>
      <c r="AK30" s="10">
        <f t="shared" si="10"/>
        <v>-0.40850607933007388</v>
      </c>
      <c r="AL30" s="8">
        <v>71193958</v>
      </c>
      <c r="AM30" s="9">
        <v>72250158.179999992</v>
      </c>
      <c r="AN30" s="10">
        <f t="shared" si="11"/>
        <v>1.4835531127514954E-2</v>
      </c>
    </row>
    <row r="31" spans="1:40" x14ac:dyDescent="0.25">
      <c r="A31" t="s">
        <v>56</v>
      </c>
      <c r="B31" s="8">
        <v>62083939</v>
      </c>
      <c r="C31" s="3">
        <v>68224567</v>
      </c>
      <c r="D31" s="10">
        <f>(C31-B31)/B31</f>
        <v>9.8908479373385122E-2</v>
      </c>
      <c r="E31" s="11">
        <v>44295046</v>
      </c>
      <c r="F31" s="3">
        <v>52007315</v>
      </c>
      <c r="G31" s="10">
        <f t="shared" si="13"/>
        <v>0.17411132161370824</v>
      </c>
      <c r="H31" s="11">
        <v>-484114</v>
      </c>
      <c r="I31" s="3">
        <v>713882</v>
      </c>
      <c r="J31" s="10">
        <f t="shared" si="14"/>
        <v>-2.4746154831300067</v>
      </c>
      <c r="K31" s="8">
        <v>43810932</v>
      </c>
      <c r="L31" s="3">
        <v>52721197</v>
      </c>
      <c r="M31" s="10">
        <f t="shared" si="2"/>
        <v>0.20337994635676776</v>
      </c>
      <c r="N31" s="8">
        <v>43228301</v>
      </c>
      <c r="O31" s="3">
        <v>44274397</v>
      </c>
      <c r="P31" s="10">
        <f t="shared" si="3"/>
        <v>2.419933182199319E-2</v>
      </c>
      <c r="Q31" s="8">
        <v>582631</v>
      </c>
      <c r="R31" s="3">
        <v>8446800</v>
      </c>
      <c r="S31" s="10">
        <f t="shared" si="4"/>
        <v>13.497683782702946</v>
      </c>
      <c r="T31" s="25">
        <v>1.3298758401213652E-2</v>
      </c>
      <c r="U31" s="4">
        <v>0.16021639265891477</v>
      </c>
      <c r="V31" s="10">
        <f t="shared" si="5"/>
        <v>0.14691763425770113</v>
      </c>
      <c r="W31" s="8">
        <v>-27026</v>
      </c>
      <c r="X31" s="9">
        <v>-87500</v>
      </c>
      <c r="Y31" s="10">
        <f t="shared" si="6"/>
        <v>2.2376230296751278</v>
      </c>
      <c r="Z31" s="8">
        <v>555605</v>
      </c>
      <c r="AA31" s="3">
        <v>8359300</v>
      </c>
      <c r="AB31" s="10">
        <f t="shared" si="7"/>
        <v>14.045400959314621</v>
      </c>
      <c r="AC31" s="25">
        <v>1.2689708405641105E-2</v>
      </c>
      <c r="AD31" s="23">
        <v>0.15882030859432125</v>
      </c>
      <c r="AE31" s="26">
        <f t="shared" si="8"/>
        <v>0.14613060018868015</v>
      </c>
      <c r="AF31" s="8">
        <v>2947905</v>
      </c>
      <c r="AG31" s="9">
        <v>1755231</v>
      </c>
      <c r="AH31" s="10">
        <f t="shared" si="9"/>
        <v>-0.40458359411175054</v>
      </c>
      <c r="AI31" s="8">
        <v>643155</v>
      </c>
      <c r="AJ31" s="3">
        <v>465162</v>
      </c>
      <c r="AK31" s="10">
        <f t="shared" si="10"/>
        <v>-0.27674977260535949</v>
      </c>
      <c r="AL31" s="8">
        <v>3591060</v>
      </c>
      <c r="AM31" s="9">
        <v>2220393</v>
      </c>
      <c r="AN31" s="10">
        <f t="shared" si="11"/>
        <v>-0.38168869358907953</v>
      </c>
    </row>
    <row r="32" spans="1:40" x14ac:dyDescent="0.25">
      <c r="A32" t="s">
        <v>57</v>
      </c>
      <c r="B32" s="8">
        <v>133865546</v>
      </c>
      <c r="C32" s="3">
        <v>141299515</v>
      </c>
      <c r="D32" s="10">
        <f>(C32-B32)/B32</f>
        <v>5.5533101848327722E-2</v>
      </c>
      <c r="E32" s="11">
        <v>84208998</v>
      </c>
      <c r="F32" s="3">
        <v>92136992</v>
      </c>
      <c r="G32" s="10">
        <f t="shared" si="13"/>
        <v>9.4146637393785398E-2</v>
      </c>
      <c r="H32" s="11">
        <v>8060591</v>
      </c>
      <c r="I32" s="3">
        <v>5034493</v>
      </c>
      <c r="J32" s="10">
        <f t="shared" si="14"/>
        <v>-0.37541887437285926</v>
      </c>
      <c r="K32" s="8">
        <v>92269589</v>
      </c>
      <c r="L32" s="3">
        <v>97171485</v>
      </c>
      <c r="M32" s="10">
        <f t="shared" si="2"/>
        <v>5.3125802912159931E-2</v>
      </c>
      <c r="N32" s="8">
        <v>92490612</v>
      </c>
      <c r="O32" s="3">
        <v>103499042</v>
      </c>
      <c r="P32" s="10">
        <f t="shared" si="3"/>
        <v>0.11902213383559404</v>
      </c>
      <c r="Q32" s="8">
        <v>-221023</v>
      </c>
      <c r="R32" s="3">
        <v>-6327557</v>
      </c>
      <c r="S32" s="10">
        <f t="shared" si="4"/>
        <v>27.628500201336511</v>
      </c>
      <c r="T32" s="25">
        <v>-2.3954046224265724E-3</v>
      </c>
      <c r="U32" s="4">
        <v>-6.5117426166740169E-2</v>
      </c>
      <c r="V32" s="10">
        <f t="shared" si="5"/>
        <v>-6.2722021544313597E-2</v>
      </c>
      <c r="W32" s="8">
        <v>-101656</v>
      </c>
      <c r="X32" s="9">
        <v>-90076</v>
      </c>
      <c r="Y32" s="10">
        <f t="shared" si="6"/>
        <v>-0.1139135909341308</v>
      </c>
      <c r="Z32" s="8">
        <v>-322679</v>
      </c>
      <c r="AA32" s="3">
        <v>-6417633</v>
      </c>
      <c r="AB32" s="10">
        <f t="shared" si="7"/>
        <v>18.888598266388577</v>
      </c>
      <c r="AC32" s="25">
        <v>-3.5009898724754954E-3</v>
      </c>
      <c r="AD32" s="23">
        <v>-6.6105684560058248E-2</v>
      </c>
      <c r="AE32" s="26">
        <f t="shared" si="8"/>
        <v>-6.2604694687582757E-2</v>
      </c>
      <c r="AF32" s="8">
        <v>4371512</v>
      </c>
      <c r="AG32" s="9">
        <v>3183003</v>
      </c>
      <c r="AH32" s="10">
        <f t="shared" si="9"/>
        <v>-0.27187595504713241</v>
      </c>
      <c r="AI32" s="8">
        <v>262750</v>
      </c>
      <c r="AJ32" s="3">
        <v>1202296</v>
      </c>
      <c r="AK32" s="10">
        <f t="shared" si="10"/>
        <v>3.5758173168411038</v>
      </c>
      <c r="AL32" s="8">
        <v>4634262</v>
      </c>
      <c r="AM32" s="9">
        <v>4385299</v>
      </c>
      <c r="AN32" s="10">
        <f t="shared" si="11"/>
        <v>-5.3722253942483186E-2</v>
      </c>
    </row>
    <row r="33" spans="1:40" x14ac:dyDescent="0.25">
      <c r="A33" t="s">
        <v>58</v>
      </c>
      <c r="B33" s="8">
        <v>2033097044</v>
      </c>
      <c r="C33" s="3">
        <v>2270728805</v>
      </c>
      <c r="D33" s="10">
        <f>(C33-B33)/B33</f>
        <v>0.11688166174914767</v>
      </c>
      <c r="E33" s="11">
        <v>715281006</v>
      </c>
      <c r="F33" s="3">
        <v>767835761</v>
      </c>
      <c r="G33" s="10">
        <f t="shared" si="13"/>
        <v>7.3474277324791712E-2</v>
      </c>
      <c r="H33" s="11">
        <v>27738641</v>
      </c>
      <c r="I33" s="3">
        <v>4323534</v>
      </c>
      <c r="J33" s="10">
        <f t="shared" si="14"/>
        <v>-0.84413317148450062</v>
      </c>
      <c r="K33" s="8">
        <v>743019647</v>
      </c>
      <c r="L33" s="3">
        <v>772159295</v>
      </c>
      <c r="M33" s="10">
        <f t="shared" si="2"/>
        <v>3.9217870102969163E-2</v>
      </c>
      <c r="N33" s="8">
        <v>671823588</v>
      </c>
      <c r="O33" s="3">
        <v>708094683</v>
      </c>
      <c r="P33" s="10">
        <f t="shared" si="3"/>
        <v>5.3989016831007729E-2</v>
      </c>
      <c r="Q33" s="8">
        <v>71196059</v>
      </c>
      <c r="R33" s="3">
        <v>64064612</v>
      </c>
      <c r="S33" s="10">
        <f t="shared" si="4"/>
        <v>-0.10016631679009087</v>
      </c>
      <c r="T33" s="25">
        <v>9.5819887519071209E-2</v>
      </c>
      <c r="U33" s="4">
        <v>8.296812900503904E-2</v>
      </c>
      <c r="V33" s="10">
        <f t="shared" si="5"/>
        <v>-1.2851758514032169E-2</v>
      </c>
      <c r="W33" s="8">
        <v>133839</v>
      </c>
      <c r="X33" s="9">
        <v>39259</v>
      </c>
      <c r="Y33" s="10">
        <f t="shared" si="6"/>
        <v>-0.70666995419870138</v>
      </c>
      <c r="Z33" s="8">
        <v>71329899</v>
      </c>
      <c r="AA33" s="3">
        <v>64103871</v>
      </c>
      <c r="AB33" s="10">
        <f t="shared" si="7"/>
        <v>-0.1013043352269432</v>
      </c>
      <c r="AC33" s="25">
        <v>9.5982728122464861E-2</v>
      </c>
      <c r="AD33" s="23">
        <v>8.3014751410684456E-2</v>
      </c>
      <c r="AE33" s="26">
        <f t="shared" si="8"/>
        <v>-1.2967976711780405E-2</v>
      </c>
      <c r="AF33" s="8">
        <v>42452630</v>
      </c>
      <c r="AG33" s="9">
        <v>31213001</v>
      </c>
      <c r="AH33" s="10">
        <f t="shared" si="9"/>
        <v>-0.26475695380945774</v>
      </c>
      <c r="AI33" s="8">
        <v>6565942</v>
      </c>
      <c r="AJ33" s="3">
        <v>10360176</v>
      </c>
      <c r="AK33" s="10">
        <f t="shared" si="10"/>
        <v>0.57786590256203907</v>
      </c>
      <c r="AL33" s="8">
        <v>49018572</v>
      </c>
      <c r="AM33" s="9">
        <v>41573177</v>
      </c>
      <c r="AN33" s="10">
        <f t="shared" si="11"/>
        <v>-0.15188926760249155</v>
      </c>
    </row>
    <row r="34" spans="1:40" x14ac:dyDescent="0.25">
      <c r="A34" t="s">
        <v>59</v>
      </c>
      <c r="B34" s="8">
        <v>257551920</v>
      </c>
      <c r="C34" s="3">
        <v>281974734</v>
      </c>
      <c r="D34" s="10">
        <f>(C34-B34)/B34</f>
        <v>9.4826759590842885E-2</v>
      </c>
      <c r="E34" s="11">
        <v>93579534</v>
      </c>
      <c r="F34" s="3">
        <v>107961065</v>
      </c>
      <c r="G34" s="10">
        <f t="shared" si="13"/>
        <v>0.15368243872639931</v>
      </c>
      <c r="H34" s="11">
        <v>6910715</v>
      </c>
      <c r="I34" s="3">
        <v>1231459</v>
      </c>
      <c r="J34" s="10">
        <f t="shared" si="14"/>
        <v>-0.82180440084709039</v>
      </c>
      <c r="K34" s="8">
        <v>100490249</v>
      </c>
      <c r="L34" s="3">
        <v>109192524</v>
      </c>
      <c r="M34" s="10">
        <f t="shared" si="2"/>
        <v>8.6598203174916996E-2</v>
      </c>
      <c r="N34" s="8">
        <v>132954052</v>
      </c>
      <c r="O34" s="3">
        <v>157994726</v>
      </c>
      <c r="P34" s="10">
        <f t="shared" si="3"/>
        <v>0.1883408111548191</v>
      </c>
      <c r="Q34" s="8">
        <v>-32463803</v>
      </c>
      <c r="R34" s="3">
        <v>-48802202</v>
      </c>
      <c r="S34" s="10">
        <f t="shared" si="4"/>
        <v>0.50328049982314149</v>
      </c>
      <c r="T34" s="25">
        <v>-0.32305425972225427</v>
      </c>
      <c r="U34" s="4">
        <v>-0.44693720973058559</v>
      </c>
      <c r="V34" s="10">
        <f t="shared" si="5"/>
        <v>-0.12388295000833133</v>
      </c>
      <c r="W34" s="8">
        <v>75633</v>
      </c>
      <c r="X34" s="9">
        <v>-7506797</v>
      </c>
      <c r="Y34" s="10">
        <f t="shared" si="6"/>
        <v>-100.2529319212513</v>
      </c>
      <c r="Z34" s="8">
        <v>-32388170</v>
      </c>
      <c r="AA34" s="3">
        <v>-56308999</v>
      </c>
      <c r="AB34" s="10">
        <f t="shared" si="7"/>
        <v>0.73856685944281508</v>
      </c>
      <c r="AC34" s="25">
        <v>-0.32205922481741872</v>
      </c>
      <c r="AD34" s="23">
        <v>-0.55375518926073075</v>
      </c>
      <c r="AE34" s="26">
        <f t="shared" si="8"/>
        <v>-0.23169596444331203</v>
      </c>
      <c r="AF34" s="8">
        <v>9911286</v>
      </c>
      <c r="AG34" s="9">
        <v>7133049</v>
      </c>
      <c r="AH34" s="10">
        <f t="shared" si="9"/>
        <v>-0.28031044609145572</v>
      </c>
      <c r="AI34" s="8">
        <v>1270896</v>
      </c>
      <c r="AJ34" s="3">
        <v>4745936</v>
      </c>
      <c r="AK34" s="10">
        <f t="shared" si="10"/>
        <v>2.7343228714229961</v>
      </c>
      <c r="AL34" s="8">
        <v>11182182</v>
      </c>
      <c r="AM34" s="9">
        <v>11878985</v>
      </c>
      <c r="AN34" s="10">
        <f t="shared" si="11"/>
        <v>6.2313687972526295E-2</v>
      </c>
    </row>
    <row r="35" spans="1:40" x14ac:dyDescent="0.25">
      <c r="A35" t="s">
        <v>60</v>
      </c>
      <c r="B35" s="8">
        <v>12891280</v>
      </c>
      <c r="C35" s="3">
        <v>14570872</v>
      </c>
      <c r="D35" s="10">
        <f>(C35-B35)/B35</f>
        <v>0.13028900155764206</v>
      </c>
      <c r="E35" s="11">
        <v>11644364</v>
      </c>
      <c r="F35" s="3">
        <v>13243682</v>
      </c>
      <c r="G35" s="10">
        <f t="shared" si="13"/>
        <v>0.13734696029770282</v>
      </c>
      <c r="H35" s="11">
        <v>374348</v>
      </c>
      <c r="I35" s="3">
        <v>396950</v>
      </c>
      <c r="J35" s="10">
        <f t="shared" si="14"/>
        <v>6.0376975434622331E-2</v>
      </c>
      <c r="K35" s="8">
        <v>12018712</v>
      </c>
      <c r="L35" s="3">
        <v>13640632</v>
      </c>
      <c r="M35" s="10">
        <f t="shared" ref="M35:M63" si="15">(L35-K35)/K35</f>
        <v>0.13494956863930177</v>
      </c>
      <c r="N35" s="8">
        <v>15181812</v>
      </c>
      <c r="O35" s="3">
        <v>17034833</v>
      </c>
      <c r="P35" s="10">
        <f t="shared" ref="P35:P63" si="16">(O35-N35)/N35</f>
        <v>0.12205532514827611</v>
      </c>
      <c r="Q35" s="8">
        <v>-3163100</v>
      </c>
      <c r="R35" s="3">
        <v>-3394201</v>
      </c>
      <c r="S35" s="10">
        <f t="shared" ref="S35:S63" si="17">(R35-Q35)/Q35</f>
        <v>7.3061553539249466E-2</v>
      </c>
      <c r="T35" s="25">
        <v>-0.26318127932510571</v>
      </c>
      <c r="U35" s="4">
        <v>-0.24883018616732713</v>
      </c>
      <c r="V35" s="10">
        <f t="shared" ref="V35:V62" si="18">U35-T35</f>
        <v>1.4351093157778577E-2</v>
      </c>
      <c r="W35" s="8">
        <v>3016569</v>
      </c>
      <c r="X35" s="9">
        <v>7157046</v>
      </c>
      <c r="Y35" s="10">
        <f t="shared" si="6"/>
        <v>1.3725782503234636</v>
      </c>
      <c r="Z35" s="8">
        <v>-146531</v>
      </c>
      <c r="AA35" s="3">
        <v>3762845</v>
      </c>
      <c r="AB35" s="10">
        <f t="shared" ref="AB35:AB63" si="19">(AA35-Z35)/Z35</f>
        <v>-26.679514914932675</v>
      </c>
      <c r="AC35" s="25">
        <v>-9.7458105372290674E-3</v>
      </c>
      <c r="AD35" s="23">
        <v>0.18092620724294317</v>
      </c>
      <c r="AE35" s="26">
        <f t="shared" ref="AE35:AE62" si="20">AD35-AC35</f>
        <v>0.19067201778017223</v>
      </c>
      <c r="AF35" s="8">
        <v>297519</v>
      </c>
      <c r="AG35" s="9">
        <v>231030</v>
      </c>
      <c r="AH35" s="10">
        <f t="shared" ref="AH35:AH63" si="21">(AG35-AF35)/AF35</f>
        <v>-0.22347816441975135</v>
      </c>
      <c r="AI35" s="8">
        <v>153486</v>
      </c>
      <c r="AJ35" s="3">
        <v>177190</v>
      </c>
      <c r="AK35" s="10">
        <f t="shared" si="10"/>
        <v>0.15443753827710671</v>
      </c>
      <c r="AL35" s="8">
        <v>451005</v>
      </c>
      <c r="AM35" s="9">
        <v>408220</v>
      </c>
      <c r="AN35" s="10">
        <f t="shared" ref="AN35:AN63" si="22">(AM35-AL35)/AL35</f>
        <v>-9.4865910577488055E-2</v>
      </c>
    </row>
    <row r="36" spans="1:40" x14ac:dyDescent="0.25">
      <c r="A36" t="s">
        <v>61</v>
      </c>
      <c r="B36" s="8">
        <v>174279704</v>
      </c>
      <c r="C36" s="3">
        <v>204754594.6400001</v>
      </c>
      <c r="D36" s="10">
        <f>(C36-B36)/B36</f>
        <v>0.17486196005933144</v>
      </c>
      <c r="E36" s="11">
        <v>94354193</v>
      </c>
      <c r="F36" s="3">
        <v>110448158.34000011</v>
      </c>
      <c r="G36" s="10">
        <f t="shared" si="13"/>
        <v>0.17056968883195375</v>
      </c>
      <c r="H36" s="11">
        <v>12461440</v>
      </c>
      <c r="I36" s="3">
        <v>8057092.1999999993</v>
      </c>
      <c r="J36" s="10">
        <f t="shared" si="14"/>
        <v>-0.35343810988136209</v>
      </c>
      <c r="K36" s="8">
        <v>106815633</v>
      </c>
      <c r="L36" s="3">
        <v>118505250.54000011</v>
      </c>
      <c r="M36" s="10">
        <f t="shared" si="15"/>
        <v>0.10943732871011597</v>
      </c>
      <c r="N36" s="8">
        <v>100181989</v>
      </c>
      <c r="O36" s="3">
        <v>112640680.26405945</v>
      </c>
      <c r="P36" s="10">
        <f t="shared" si="16"/>
        <v>0.12436059004637505</v>
      </c>
      <c r="Q36" s="8">
        <v>6633645</v>
      </c>
      <c r="R36" s="3">
        <v>5864570.2759406567</v>
      </c>
      <c r="S36" s="10">
        <f t="shared" si="17"/>
        <v>-0.1159354659556463</v>
      </c>
      <c r="T36" s="25">
        <v>6.210369038397217E-2</v>
      </c>
      <c r="U36" s="4">
        <v>4.9487851797428477E-2</v>
      </c>
      <c r="V36" s="10">
        <f t="shared" si="18"/>
        <v>-1.2615838586543693E-2</v>
      </c>
      <c r="W36" s="8">
        <v>817057</v>
      </c>
      <c r="X36" s="9">
        <v>690976.88</v>
      </c>
      <c r="Y36" s="10">
        <f t="shared" si="6"/>
        <v>-0.15431006649474882</v>
      </c>
      <c r="Z36" s="8">
        <v>7450701</v>
      </c>
      <c r="AA36" s="3">
        <v>6555547.1559406566</v>
      </c>
      <c r="AB36" s="10">
        <f t="shared" si="19"/>
        <v>-0.1201435736126498</v>
      </c>
      <c r="AC36" s="25">
        <v>6.9223402295343545E-2</v>
      </c>
      <c r="AD36" s="23">
        <v>5.4997941611369255E-2</v>
      </c>
      <c r="AE36" s="26">
        <f t="shared" si="20"/>
        <v>-1.4225460683974289E-2</v>
      </c>
      <c r="AF36" s="8">
        <v>5970556</v>
      </c>
      <c r="AG36" s="9">
        <v>6459636.2200000007</v>
      </c>
      <c r="AH36" s="10">
        <f t="shared" si="21"/>
        <v>8.1915355956798774E-2</v>
      </c>
      <c r="AI36" s="8">
        <v>809323</v>
      </c>
      <c r="AJ36" s="3">
        <v>797017.8</v>
      </c>
      <c r="AK36" s="10">
        <f t="shared" si="10"/>
        <v>-1.5204312740401488E-2</v>
      </c>
      <c r="AL36" s="8">
        <v>6779879</v>
      </c>
      <c r="AM36" s="9">
        <v>7256654.0200000005</v>
      </c>
      <c r="AN36" s="10">
        <f t="shared" si="22"/>
        <v>7.032205442014533E-2</v>
      </c>
    </row>
    <row r="37" spans="1:40" x14ac:dyDescent="0.25">
      <c r="A37" t="s">
        <v>62</v>
      </c>
      <c r="B37" s="8">
        <v>619137355</v>
      </c>
      <c r="C37" s="3">
        <v>680884255.71000004</v>
      </c>
      <c r="D37" s="10">
        <f>(C37-B37)/B37</f>
        <v>9.9730536707803782E-2</v>
      </c>
      <c r="E37" s="11">
        <v>196143147</v>
      </c>
      <c r="F37" s="3">
        <v>217573722.05000019</v>
      </c>
      <c r="G37" s="10">
        <f t="shared" si="13"/>
        <v>0.1092598715671682</v>
      </c>
      <c r="H37" s="11">
        <v>19125880</v>
      </c>
      <c r="I37" s="3">
        <v>9087730.9800000004</v>
      </c>
      <c r="J37" s="10">
        <f t="shared" si="14"/>
        <v>-0.52484638719891574</v>
      </c>
      <c r="K37" s="8">
        <v>215269027</v>
      </c>
      <c r="L37" s="3">
        <v>226661453.03000018</v>
      </c>
      <c r="M37" s="10">
        <f t="shared" si="15"/>
        <v>5.2921807604027399E-2</v>
      </c>
      <c r="N37" s="8">
        <v>221907507</v>
      </c>
      <c r="O37" s="3">
        <v>239872792.86882442</v>
      </c>
      <c r="P37" s="10">
        <f t="shared" si="16"/>
        <v>8.095844125194207E-2</v>
      </c>
      <c r="Q37" s="8">
        <v>-6638481</v>
      </c>
      <c r="R37" s="3">
        <v>-13211339.838824242</v>
      </c>
      <c r="S37" s="10">
        <f t="shared" si="17"/>
        <v>0.99011488303186257</v>
      </c>
      <c r="T37" s="25">
        <v>-3.0838068497424851E-2</v>
      </c>
      <c r="U37" s="4">
        <v>-5.8286663489603728E-2</v>
      </c>
      <c r="V37" s="10">
        <f t="shared" si="18"/>
        <v>-2.7448594992178877E-2</v>
      </c>
      <c r="W37" s="8">
        <v>822176</v>
      </c>
      <c r="X37" s="9">
        <v>1142214.68</v>
      </c>
      <c r="Y37" s="10">
        <f t="shared" si="6"/>
        <v>0.38925811505079194</v>
      </c>
      <c r="Z37" s="8">
        <v>-5816304</v>
      </c>
      <c r="AA37" s="3">
        <v>-12069125.158824243</v>
      </c>
      <c r="AB37" s="10">
        <f t="shared" si="19"/>
        <v>1.0750506092570544</v>
      </c>
      <c r="AC37" s="25">
        <v>-2.6915968439492653E-2</v>
      </c>
      <c r="AD37" s="23">
        <v>-5.2980381221028203E-2</v>
      </c>
      <c r="AE37" s="26">
        <f t="shared" si="20"/>
        <v>-2.606441278153555E-2</v>
      </c>
      <c r="AF37" s="8">
        <v>12949860</v>
      </c>
      <c r="AG37" s="9">
        <v>13111919.980000002</v>
      </c>
      <c r="AH37" s="10">
        <f t="shared" si="21"/>
        <v>1.2514419460905547E-2</v>
      </c>
      <c r="AI37" s="8">
        <v>265542</v>
      </c>
      <c r="AJ37" s="3">
        <v>-1551017.26</v>
      </c>
      <c r="AK37" s="10">
        <f t="shared" si="10"/>
        <v>-6.8409489271000448</v>
      </c>
      <c r="AL37" s="8">
        <v>13215402</v>
      </c>
      <c r="AM37" s="9">
        <v>11560902.720000003</v>
      </c>
      <c r="AN37" s="10">
        <f t="shared" si="22"/>
        <v>-0.12519477500570905</v>
      </c>
    </row>
    <row r="38" spans="1:40" x14ac:dyDescent="0.25">
      <c r="A38" t="s">
        <v>63</v>
      </c>
      <c r="B38" s="8">
        <v>251995879</v>
      </c>
      <c r="C38" s="3">
        <v>288092847.57000005</v>
      </c>
      <c r="D38" s="10">
        <f>(C38-B38)/B38</f>
        <v>0.14324428126858396</v>
      </c>
      <c r="E38" s="11">
        <v>104457652</v>
      </c>
      <c r="F38" s="3">
        <v>118666784.16000015</v>
      </c>
      <c r="G38" s="10">
        <f t="shared" si="13"/>
        <v>0.13602768095917134</v>
      </c>
      <c r="H38" s="11">
        <v>8821868</v>
      </c>
      <c r="I38" s="3">
        <v>3276062.9599999995</v>
      </c>
      <c r="J38" s="10">
        <f t="shared" si="14"/>
        <v>-0.62864294047473857</v>
      </c>
      <c r="K38" s="8">
        <v>113279521</v>
      </c>
      <c r="L38" s="3">
        <v>121942847.12000014</v>
      </c>
      <c r="M38" s="10">
        <f t="shared" si="15"/>
        <v>7.6477425429792717E-2</v>
      </c>
      <c r="N38" s="8">
        <v>114849878</v>
      </c>
      <c r="O38" s="3">
        <v>123452543.47269145</v>
      </c>
      <c r="P38" s="10">
        <f t="shared" si="16"/>
        <v>7.4903566486082346E-2</v>
      </c>
      <c r="Q38" s="8">
        <v>-1570360</v>
      </c>
      <c r="R38" s="3">
        <v>-1509696.3526913077</v>
      </c>
      <c r="S38" s="10">
        <f t="shared" si="17"/>
        <v>-3.8630407873794757E-2</v>
      </c>
      <c r="T38" s="25">
        <v>-1.3862699860815971E-2</v>
      </c>
      <c r="U38" s="4">
        <v>-1.2380360048553423E-2</v>
      </c>
      <c r="V38" s="10">
        <f t="shared" si="18"/>
        <v>1.4823398122625481E-3</v>
      </c>
      <c r="W38" s="8">
        <v>510707</v>
      </c>
      <c r="X38" s="9">
        <v>664795.14</v>
      </c>
      <c r="Y38" s="10">
        <f t="shared" si="6"/>
        <v>0.30171534754761536</v>
      </c>
      <c r="Z38" s="8">
        <v>-1059653</v>
      </c>
      <c r="AA38" s="3">
        <v>-844901.21269130765</v>
      </c>
      <c r="AB38" s="10">
        <f t="shared" si="19"/>
        <v>-0.20266236901013102</v>
      </c>
      <c r="AC38" s="25">
        <v>-9.3123374355133549E-3</v>
      </c>
      <c r="AD38" s="23">
        <v>-6.8910974643784546E-3</v>
      </c>
      <c r="AE38" s="26">
        <f t="shared" si="20"/>
        <v>2.4212399711349003E-3</v>
      </c>
      <c r="AF38" s="8">
        <v>9070831</v>
      </c>
      <c r="AG38" s="9">
        <v>7812396.7199999997</v>
      </c>
      <c r="AH38" s="10">
        <f t="shared" si="21"/>
        <v>-0.13873417771756527</v>
      </c>
      <c r="AI38" s="8">
        <v>109074</v>
      </c>
      <c r="AJ38" s="3">
        <v>-412313.51</v>
      </c>
      <c r="AK38" s="10">
        <f t="shared" si="10"/>
        <v>-4.7801264279296625</v>
      </c>
      <c r="AL38" s="8">
        <v>9179905</v>
      </c>
      <c r="AM38" s="9">
        <v>7400083.21</v>
      </c>
      <c r="AN38" s="10">
        <f t="shared" si="22"/>
        <v>-0.19388237568907304</v>
      </c>
    </row>
    <row r="39" spans="1:40" x14ac:dyDescent="0.25">
      <c r="A39" t="s">
        <v>64</v>
      </c>
      <c r="B39" s="8">
        <v>263922208</v>
      </c>
      <c r="C39" s="3">
        <v>299896350.53000009</v>
      </c>
      <c r="D39" s="10">
        <f>(C39-B39)/B39</f>
        <v>0.13630585619380728</v>
      </c>
      <c r="E39" s="11">
        <v>123569597</v>
      </c>
      <c r="F39" s="3">
        <v>142995410.25000003</v>
      </c>
      <c r="G39" s="10">
        <f t="shared" si="13"/>
        <v>0.15720544309940598</v>
      </c>
      <c r="H39" s="11">
        <v>3592018</v>
      </c>
      <c r="I39" s="3">
        <v>1462374.72</v>
      </c>
      <c r="J39" s="10">
        <f t="shared" si="14"/>
        <v>-0.59288212920982031</v>
      </c>
      <c r="K39" s="8">
        <v>127161615</v>
      </c>
      <c r="L39" s="3">
        <v>144457784.97000003</v>
      </c>
      <c r="M39" s="10">
        <f t="shared" si="15"/>
        <v>0.13601722477337228</v>
      </c>
      <c r="N39" s="8">
        <v>110049550</v>
      </c>
      <c r="O39" s="3">
        <v>119160483.52540272</v>
      </c>
      <c r="P39" s="10">
        <f t="shared" si="16"/>
        <v>8.2789375562214704E-2</v>
      </c>
      <c r="Q39" s="8">
        <v>17112065</v>
      </c>
      <c r="R39" s="3">
        <v>25297301.444597304</v>
      </c>
      <c r="S39" s="10">
        <f t="shared" si="17"/>
        <v>0.47833130861747569</v>
      </c>
      <c r="T39" s="25">
        <v>0.13456942175514208</v>
      </c>
      <c r="U39" s="4">
        <v>0.17511899029775979</v>
      </c>
      <c r="V39" s="10">
        <f t="shared" si="18"/>
        <v>4.0549568542617709E-2</v>
      </c>
      <c r="W39" s="8">
        <v>61855</v>
      </c>
      <c r="X39" s="9">
        <v>158759.16</v>
      </c>
      <c r="Y39" s="10">
        <f t="shared" si="6"/>
        <v>1.5666342252041063</v>
      </c>
      <c r="Z39" s="8">
        <v>17173920</v>
      </c>
      <c r="AA39" s="3">
        <v>25456060.604597304</v>
      </c>
      <c r="AB39" s="10">
        <f t="shared" si="19"/>
        <v>0.48225102973562844</v>
      </c>
      <c r="AC39" s="25">
        <v>0.13499018695214021</v>
      </c>
      <c r="AD39" s="23">
        <v>0.17602453963852233</v>
      </c>
      <c r="AE39" s="26">
        <f t="shared" si="20"/>
        <v>4.1034352686382114E-2</v>
      </c>
      <c r="AF39" s="8">
        <v>10237549</v>
      </c>
      <c r="AG39" s="9">
        <v>9022600.209999999</v>
      </c>
      <c r="AH39" s="10">
        <f t="shared" si="21"/>
        <v>-0.11867574846284018</v>
      </c>
      <c r="AI39" s="8">
        <v>264829</v>
      </c>
      <c r="AJ39" s="3">
        <v>-428412.02</v>
      </c>
      <c r="AK39" s="10">
        <f t="shared" si="10"/>
        <v>-2.617693001899339</v>
      </c>
      <c r="AL39" s="8">
        <v>10502378</v>
      </c>
      <c r="AM39" s="9">
        <v>8594188.1899999995</v>
      </c>
      <c r="AN39" s="10">
        <f t="shared" si="22"/>
        <v>-0.18169121412312531</v>
      </c>
    </row>
    <row r="40" spans="1:40" x14ac:dyDescent="0.25">
      <c r="A40" s="1" t="s">
        <v>65</v>
      </c>
      <c r="B40" s="8">
        <v>1826753490</v>
      </c>
      <c r="C40" s="3">
        <v>2027169293.6299999</v>
      </c>
      <c r="D40" s="10">
        <f>(C40-B40)/B40</f>
        <v>0.10971146612124434</v>
      </c>
      <c r="E40" s="11">
        <v>805314415</v>
      </c>
      <c r="F40" s="3">
        <v>895888723.7300005</v>
      </c>
      <c r="G40" s="10">
        <f t="shared" si="13"/>
        <v>0.11247074067338096</v>
      </c>
      <c r="H40" s="11">
        <v>161861939</v>
      </c>
      <c r="I40" s="3">
        <v>144491843.60000002</v>
      </c>
      <c r="J40" s="10">
        <f t="shared" si="14"/>
        <v>-0.10731426737696485</v>
      </c>
      <c r="K40" s="8">
        <v>967176354</v>
      </c>
      <c r="L40" s="3">
        <v>1040380567.3300005</v>
      </c>
      <c r="M40" s="10">
        <f t="shared" si="15"/>
        <v>7.5688588774163221E-2</v>
      </c>
      <c r="N40" s="8">
        <v>913399446</v>
      </c>
      <c r="O40" s="3">
        <v>1008564058.9481027</v>
      </c>
      <c r="P40" s="10">
        <f t="shared" si="16"/>
        <v>0.10418728998014162</v>
      </c>
      <c r="Q40" s="8">
        <v>53776909</v>
      </c>
      <c r="R40" s="3">
        <v>31816508.381897807</v>
      </c>
      <c r="S40" s="10">
        <f t="shared" si="17"/>
        <v>-0.40836115400574979</v>
      </c>
      <c r="T40" s="25">
        <v>5.5601968325209902E-2</v>
      </c>
      <c r="U40" s="4">
        <v>3.0581605790226049E-2</v>
      </c>
      <c r="V40" s="10">
        <f t="shared" si="18"/>
        <v>-2.5020362534983853E-2</v>
      </c>
      <c r="W40" s="8">
        <v>14116202</v>
      </c>
      <c r="X40" s="9">
        <v>23361299.559999999</v>
      </c>
      <c r="Y40" s="10">
        <f t="shared" si="6"/>
        <v>0.65492811451692168</v>
      </c>
      <c r="Z40" s="8">
        <v>67893111</v>
      </c>
      <c r="AA40" s="3">
        <v>55177807.94189781</v>
      </c>
      <c r="AB40" s="10">
        <f t="shared" si="19"/>
        <v>-0.18728414224680601</v>
      </c>
      <c r="AC40" s="25">
        <v>6.9187430990763576E-2</v>
      </c>
      <c r="AD40" s="23">
        <v>5.1871426385818507E-2</v>
      </c>
      <c r="AE40" s="26">
        <f t="shared" si="20"/>
        <v>-1.7316004604945069E-2</v>
      </c>
      <c r="AF40" s="8">
        <v>36714203</v>
      </c>
      <c r="AG40" s="9">
        <v>36680197.649999999</v>
      </c>
      <c r="AH40" s="10">
        <f t="shared" si="21"/>
        <v>-9.2621784544802703E-4</v>
      </c>
      <c r="AI40" s="8">
        <v>3678171</v>
      </c>
      <c r="AJ40" s="3">
        <v>1009212.31</v>
      </c>
      <c r="AK40" s="10">
        <f t="shared" si="10"/>
        <v>-0.72562115518827153</v>
      </c>
      <c r="AL40" s="8">
        <v>40392374</v>
      </c>
      <c r="AM40" s="9">
        <v>37689409.960000001</v>
      </c>
      <c r="AN40" s="10">
        <f t="shared" si="22"/>
        <v>-6.6917682035722861E-2</v>
      </c>
    </row>
    <row r="41" spans="1:40" x14ac:dyDescent="0.25">
      <c r="A41" t="s">
        <v>66</v>
      </c>
      <c r="B41" s="8">
        <v>125690986</v>
      </c>
      <c r="C41" s="3">
        <v>156120118.24000001</v>
      </c>
      <c r="D41" s="10">
        <f>(C41-B41)/B41</f>
        <v>0.24209478506278892</v>
      </c>
      <c r="E41" s="11">
        <v>61928313</v>
      </c>
      <c r="F41" s="3">
        <v>69213199.450000018</v>
      </c>
      <c r="G41" s="10">
        <f t="shared" si="13"/>
        <v>0.11763418212280412</v>
      </c>
      <c r="H41" s="11">
        <v>9580022</v>
      </c>
      <c r="I41" s="3">
        <v>4984467.53</v>
      </c>
      <c r="J41" s="10">
        <f t="shared" si="14"/>
        <v>-0.47970187020447341</v>
      </c>
      <c r="K41" s="8">
        <v>71508335</v>
      </c>
      <c r="L41" s="3">
        <v>74197666.980000019</v>
      </c>
      <c r="M41" s="10">
        <f t="shared" si="15"/>
        <v>3.760865051605549E-2</v>
      </c>
      <c r="N41" s="8">
        <v>76488991</v>
      </c>
      <c r="O41" s="3">
        <v>83528375.45476532</v>
      </c>
      <c r="P41" s="10">
        <f t="shared" si="16"/>
        <v>9.2031341539925926E-2</v>
      </c>
      <c r="Q41" s="8">
        <v>-4980656</v>
      </c>
      <c r="R41" s="3">
        <v>-9330708.4747653008</v>
      </c>
      <c r="S41" s="10">
        <f t="shared" si="17"/>
        <v>0.87338946411181595</v>
      </c>
      <c r="T41" s="25">
        <v>-6.9651404972581168E-2</v>
      </c>
      <c r="U41" s="4">
        <v>-0.12575474209021145</v>
      </c>
      <c r="V41" s="10">
        <f t="shared" si="18"/>
        <v>-5.6103337117630284E-2</v>
      </c>
      <c r="W41" s="8">
        <v>-29154</v>
      </c>
      <c r="X41" s="9">
        <v>-76598.289999999994</v>
      </c>
      <c r="Y41" s="10">
        <f t="shared" si="6"/>
        <v>1.6273681141524317</v>
      </c>
      <c r="Z41" s="8">
        <v>-5009810</v>
      </c>
      <c r="AA41" s="3">
        <v>-9407306.7647652999</v>
      </c>
      <c r="AB41" s="10">
        <f t="shared" si="19"/>
        <v>0.87777715417656554</v>
      </c>
      <c r="AC41" s="25">
        <v>-7.0087680495387883E-2</v>
      </c>
      <c r="AD41" s="23">
        <v>-0.12691812100159963</v>
      </c>
      <c r="AE41" s="26">
        <f t="shared" si="20"/>
        <v>-5.6830440506211749E-2</v>
      </c>
      <c r="AF41" s="8">
        <v>3962847</v>
      </c>
      <c r="AG41" s="9">
        <v>3374987.97</v>
      </c>
      <c r="AH41" s="10">
        <f t="shared" si="21"/>
        <v>-0.14834260066058563</v>
      </c>
      <c r="AI41" s="8">
        <v>367708</v>
      </c>
      <c r="AJ41" s="3">
        <v>-28764.15</v>
      </c>
      <c r="AK41" s="10">
        <f t="shared" si="10"/>
        <v>-1.0782255213375831</v>
      </c>
      <c r="AL41" s="8">
        <v>4330555</v>
      </c>
      <c r="AM41" s="9">
        <v>3346223.8200000003</v>
      </c>
      <c r="AN41" s="10">
        <f t="shared" si="22"/>
        <v>-0.22729908291200543</v>
      </c>
    </row>
    <row r="42" spans="1:40" x14ac:dyDescent="0.25">
      <c r="A42" t="s">
        <v>67</v>
      </c>
      <c r="B42" s="8">
        <v>1974572141</v>
      </c>
      <c r="C42" s="3">
        <v>2189569341.5600004</v>
      </c>
      <c r="D42" s="10">
        <f>(C42-B42)/B42</f>
        <v>0.1088829301780372</v>
      </c>
      <c r="E42" s="11">
        <v>917217734</v>
      </c>
      <c r="F42" s="3">
        <v>1011516141.0200005</v>
      </c>
      <c r="G42" s="10">
        <f t="shared" si="13"/>
        <v>0.10280918425853339</v>
      </c>
      <c r="H42" s="11">
        <v>79405096</v>
      </c>
      <c r="I42" s="3">
        <v>39623148.220000006</v>
      </c>
      <c r="J42" s="10">
        <f t="shared" si="14"/>
        <v>-0.50099993305215562</v>
      </c>
      <c r="K42" s="8">
        <v>996622830</v>
      </c>
      <c r="L42" s="3">
        <v>1051139289.2400005</v>
      </c>
      <c r="M42" s="10">
        <f t="shared" si="15"/>
        <v>5.4701194472938662E-2</v>
      </c>
      <c r="N42" s="8">
        <v>878779913</v>
      </c>
      <c r="O42" s="3">
        <v>964302553.45782459</v>
      </c>
      <c r="P42" s="10">
        <f t="shared" si="16"/>
        <v>9.7319748884411042E-2</v>
      </c>
      <c r="Q42" s="8">
        <v>117842917</v>
      </c>
      <c r="R42" s="3">
        <v>86836735.782175899</v>
      </c>
      <c r="S42" s="10">
        <f t="shared" si="17"/>
        <v>-0.26311450876444359</v>
      </c>
      <c r="T42" s="25">
        <v>0.118242241149543</v>
      </c>
      <c r="U42" s="4">
        <v>8.2612016001191418E-2</v>
      </c>
      <c r="V42" s="10">
        <f t="shared" si="18"/>
        <v>-3.5630225148351582E-2</v>
      </c>
      <c r="W42" s="8">
        <v>23291338</v>
      </c>
      <c r="X42" s="9">
        <v>18213512.509999998</v>
      </c>
      <c r="Y42" s="10">
        <f t="shared" si="6"/>
        <v>-0.21801347307741625</v>
      </c>
      <c r="Z42" s="8">
        <v>141134254</v>
      </c>
      <c r="AA42" s="3">
        <v>105050248.29217589</v>
      </c>
      <c r="AB42" s="10">
        <f t="shared" si="19"/>
        <v>-0.25567149494285146</v>
      </c>
      <c r="AC42" s="25">
        <v>0.1383785601064422</v>
      </c>
      <c r="AD42" s="23">
        <v>9.8237221729125038E-2</v>
      </c>
      <c r="AE42" s="26">
        <f t="shared" si="20"/>
        <v>-4.0141338377317162E-2</v>
      </c>
      <c r="AF42" s="8">
        <v>41632024</v>
      </c>
      <c r="AG42" s="9">
        <v>42168978.219999991</v>
      </c>
      <c r="AH42" s="10">
        <f t="shared" si="21"/>
        <v>1.2897624674697327E-2</v>
      </c>
      <c r="AI42" s="8">
        <v>3297888</v>
      </c>
      <c r="AJ42" s="3">
        <v>-1191500.6499999999</v>
      </c>
      <c r="AK42" s="10">
        <f t="shared" si="10"/>
        <v>-1.361292029929458</v>
      </c>
      <c r="AL42" s="8">
        <v>44929912</v>
      </c>
      <c r="AM42" s="9">
        <v>40977477.569999993</v>
      </c>
      <c r="AN42" s="10">
        <f t="shared" si="22"/>
        <v>-8.7968888743873055E-2</v>
      </c>
    </row>
    <row r="43" spans="1:40" x14ac:dyDescent="0.25">
      <c r="A43" t="s">
        <v>68</v>
      </c>
      <c r="B43" s="8">
        <v>279270583</v>
      </c>
      <c r="C43" s="3">
        <v>317669067.54000008</v>
      </c>
      <c r="D43" s="10">
        <f>(C43-B43)/B43</f>
        <v>0.13749562924785416</v>
      </c>
      <c r="E43" s="11">
        <v>125586898</v>
      </c>
      <c r="F43" s="3">
        <v>139018183.13000005</v>
      </c>
      <c r="G43" s="10">
        <f t="shared" si="13"/>
        <v>0.10694813984497058</v>
      </c>
      <c r="H43" s="11">
        <v>13071458</v>
      </c>
      <c r="I43" s="3">
        <v>5621767.8399999999</v>
      </c>
      <c r="J43" s="10">
        <f t="shared" si="14"/>
        <v>-0.5699203684852906</v>
      </c>
      <c r="K43" s="8">
        <v>138658356</v>
      </c>
      <c r="L43" s="3">
        <v>144639950.97000006</v>
      </c>
      <c r="M43" s="10">
        <f t="shared" si="15"/>
        <v>4.3139087629165733E-2</v>
      </c>
      <c r="N43" s="8">
        <v>131591258</v>
      </c>
      <c r="O43" s="3">
        <v>142388892.60842943</v>
      </c>
      <c r="P43" s="10">
        <f t="shared" si="16"/>
        <v>8.2054345953812766E-2</v>
      </c>
      <c r="Q43" s="8">
        <v>7067097</v>
      </c>
      <c r="R43" s="3">
        <v>2251058.3615706265</v>
      </c>
      <c r="S43" s="10">
        <f t="shared" si="17"/>
        <v>-0.68147340250591915</v>
      </c>
      <c r="T43" s="25">
        <v>5.0967696458192539E-2</v>
      </c>
      <c r="U43" s="4">
        <v>1.556318531964603E-2</v>
      </c>
      <c r="V43" s="10">
        <f t="shared" si="18"/>
        <v>-3.5404511138546507E-2</v>
      </c>
      <c r="W43" s="8">
        <v>754364</v>
      </c>
      <c r="X43" s="9">
        <v>764252.40000000014</v>
      </c>
      <c r="Y43" s="10">
        <f t="shared" si="6"/>
        <v>1.3108260733545265E-2</v>
      </c>
      <c r="Z43" s="8">
        <v>7821462</v>
      </c>
      <c r="AA43" s="3">
        <v>3015310.7615706269</v>
      </c>
      <c r="AB43" s="10">
        <f t="shared" si="19"/>
        <v>-0.61448246356363723</v>
      </c>
      <c r="AC43" s="25">
        <v>5.6102929488786965E-2</v>
      </c>
      <c r="AD43" s="23">
        <v>2.0737438751325318E-2</v>
      </c>
      <c r="AE43" s="26">
        <f t="shared" si="20"/>
        <v>-3.5365490737461647E-2</v>
      </c>
      <c r="AF43" s="8">
        <v>8307799</v>
      </c>
      <c r="AG43" s="9">
        <v>8174372.3799999999</v>
      </c>
      <c r="AH43" s="10">
        <f t="shared" si="21"/>
        <v>-1.6060405409423134E-2</v>
      </c>
      <c r="AI43" s="8">
        <v>-218952</v>
      </c>
      <c r="AJ43" s="3">
        <v>-772939.44</v>
      </c>
      <c r="AK43" s="10">
        <f t="shared" si="10"/>
        <v>2.5301775731667213</v>
      </c>
      <c r="AL43" s="8">
        <v>8088847</v>
      </c>
      <c r="AM43" s="9">
        <v>7401432.9399999995</v>
      </c>
      <c r="AN43" s="10">
        <f t="shared" si="22"/>
        <v>-8.4982947507846365E-2</v>
      </c>
    </row>
    <row r="44" spans="1:40" x14ac:dyDescent="0.25">
      <c r="A44" t="s">
        <v>69</v>
      </c>
      <c r="B44" s="8">
        <v>1875894455</v>
      </c>
      <c r="C44" s="3">
        <v>2117536154</v>
      </c>
      <c r="D44" s="10">
        <f>(C44-B44)/B44</f>
        <v>0.12881412296727537</v>
      </c>
      <c r="E44" s="11">
        <v>767322201</v>
      </c>
      <c r="F44" s="3">
        <v>866610046</v>
      </c>
      <c r="G44" s="10">
        <f t="shared" si="13"/>
        <v>0.12939524605257707</v>
      </c>
      <c r="H44" s="11">
        <v>61901367</v>
      </c>
      <c r="I44" s="3">
        <v>18482128</v>
      </c>
      <c r="J44" s="10">
        <f t="shared" si="14"/>
        <v>-0.70142617367399984</v>
      </c>
      <c r="K44" s="8">
        <v>829223568</v>
      </c>
      <c r="L44" s="3">
        <v>885092174</v>
      </c>
      <c r="M44" s="10">
        <f t="shared" si="15"/>
        <v>6.7374599753295961E-2</v>
      </c>
      <c r="N44" s="8">
        <v>793349006</v>
      </c>
      <c r="O44" s="3">
        <v>868232038</v>
      </c>
      <c r="P44" s="10">
        <f t="shared" si="16"/>
        <v>9.4388511781913043E-2</v>
      </c>
      <c r="Q44" s="8">
        <v>35874562</v>
      </c>
      <c r="R44" s="3">
        <v>16860136</v>
      </c>
      <c r="S44" s="10">
        <f t="shared" si="17"/>
        <v>-0.53002531431603261</v>
      </c>
      <c r="T44" s="25">
        <v>4.3262834517023764E-2</v>
      </c>
      <c r="U44" s="4">
        <v>1.9049017147902157E-2</v>
      </c>
      <c r="V44" s="10">
        <f t="shared" si="18"/>
        <v>-2.4213817369121607E-2</v>
      </c>
      <c r="W44" s="8">
        <v>23884734</v>
      </c>
      <c r="X44" s="9">
        <v>-3213332</v>
      </c>
      <c r="Y44" s="10">
        <f t="shared" si="6"/>
        <v>-1.1345349711661012</v>
      </c>
      <c r="Z44" s="8">
        <v>59759296</v>
      </c>
      <c r="AA44" s="3">
        <v>13646804</v>
      </c>
      <c r="AB44" s="10">
        <f t="shared" si="19"/>
        <v>-0.77163713575206772</v>
      </c>
      <c r="AC44" s="25">
        <v>7.0048897496252469E-2</v>
      </c>
      <c r="AD44" s="23">
        <v>1.5474692610892687E-2</v>
      </c>
      <c r="AE44" s="26">
        <f t="shared" si="20"/>
        <v>-5.457420488535978E-2</v>
      </c>
      <c r="AF44" s="8">
        <v>53276106</v>
      </c>
      <c r="AG44" s="9">
        <v>55870319</v>
      </c>
      <c r="AH44" s="10">
        <f t="shared" si="21"/>
        <v>4.8693742744636781E-2</v>
      </c>
      <c r="AI44" s="8">
        <v>11779213</v>
      </c>
      <c r="AJ44" s="3">
        <v>11786552</v>
      </c>
      <c r="AK44" s="10">
        <f t="shared" si="10"/>
        <v>6.2304671797682918E-4</v>
      </c>
      <c r="AL44" s="8">
        <v>65055319</v>
      </c>
      <c r="AM44" s="9">
        <v>67656871</v>
      </c>
      <c r="AN44" s="10">
        <f t="shared" si="22"/>
        <v>3.9989843105680566E-2</v>
      </c>
    </row>
    <row r="45" spans="1:40" x14ac:dyDescent="0.25">
      <c r="A45" t="s">
        <v>70</v>
      </c>
      <c r="B45" s="8">
        <v>67994791</v>
      </c>
      <c r="C45" s="3">
        <v>83130769</v>
      </c>
      <c r="D45" s="10">
        <f>(C45-B45)/B45</f>
        <v>0.22260496395966567</v>
      </c>
      <c r="E45" s="11">
        <v>36020707</v>
      </c>
      <c r="F45" s="3">
        <v>42413394</v>
      </c>
      <c r="G45" s="10">
        <f t="shared" si="13"/>
        <v>0.1774725576596817</v>
      </c>
      <c r="H45" s="11">
        <v>1003871</v>
      </c>
      <c r="I45" s="3">
        <v>506292</v>
      </c>
      <c r="J45" s="10">
        <f t="shared" si="14"/>
        <v>-0.49566029898263819</v>
      </c>
      <c r="K45" s="8">
        <v>37024578</v>
      </c>
      <c r="L45" s="3">
        <v>42919686</v>
      </c>
      <c r="M45" s="10">
        <f t="shared" si="15"/>
        <v>0.15922147714958426</v>
      </c>
      <c r="N45" s="8">
        <v>30684506</v>
      </c>
      <c r="O45" s="3">
        <v>34308034</v>
      </c>
      <c r="P45" s="10">
        <f t="shared" si="16"/>
        <v>0.11808982683312548</v>
      </c>
      <c r="Q45" s="8">
        <v>6340072</v>
      </c>
      <c r="R45" s="3">
        <v>8611652</v>
      </c>
      <c r="S45" s="10">
        <f t="shared" si="17"/>
        <v>0.35828930649368018</v>
      </c>
      <c r="T45" s="25">
        <v>0.17123954795649526</v>
      </c>
      <c r="U45" s="4">
        <v>0.20064573631782862</v>
      </c>
      <c r="V45" s="10">
        <f t="shared" si="18"/>
        <v>2.9406188361333352E-2</v>
      </c>
      <c r="W45" s="8">
        <v>0</v>
      </c>
      <c r="X45" s="9">
        <v>0</v>
      </c>
      <c r="Y45" s="10" t="str">
        <f t="shared" si="6"/>
        <v>NA</v>
      </c>
      <c r="Z45" s="8">
        <v>6340072</v>
      </c>
      <c r="AA45" s="3">
        <v>8611652</v>
      </c>
      <c r="AB45" s="10">
        <f t="shared" si="19"/>
        <v>0.35828930649368018</v>
      </c>
      <c r="AC45" s="25">
        <v>0.17123954795649526</v>
      </c>
      <c r="AD45" s="23">
        <v>0.20064573631782862</v>
      </c>
      <c r="AE45" s="26">
        <f t="shared" si="20"/>
        <v>2.9406188361333352E-2</v>
      </c>
      <c r="AF45" s="8">
        <v>3204804</v>
      </c>
      <c r="AG45" s="9">
        <v>2801321</v>
      </c>
      <c r="AH45" s="10">
        <f t="shared" si="21"/>
        <v>-0.12589943097924242</v>
      </c>
      <c r="AI45" s="8">
        <v>899030</v>
      </c>
      <c r="AJ45" s="3">
        <v>1729407</v>
      </c>
      <c r="AK45" s="10">
        <f t="shared" si="10"/>
        <v>0.92363658609835042</v>
      </c>
      <c r="AL45" s="8">
        <v>4103834</v>
      </c>
      <c r="AM45" s="9">
        <v>4530728</v>
      </c>
      <c r="AN45" s="10">
        <f t="shared" si="22"/>
        <v>0.10402321341457768</v>
      </c>
    </row>
    <row r="46" spans="1:40" x14ac:dyDescent="0.25">
      <c r="A46" t="s">
        <v>71</v>
      </c>
      <c r="B46" s="8">
        <v>366228703</v>
      </c>
      <c r="C46" s="3">
        <v>442811235.71999997</v>
      </c>
      <c r="D46" s="10">
        <f>(C46-B46)/B46</f>
        <v>0.20911122501504195</v>
      </c>
      <c r="E46" s="11">
        <v>179254139</v>
      </c>
      <c r="F46" s="3">
        <v>199885233.78999999</v>
      </c>
      <c r="G46" s="10">
        <f t="shared" si="13"/>
        <v>0.11509410552578644</v>
      </c>
      <c r="H46" s="11">
        <v>30051623</v>
      </c>
      <c r="I46" s="3">
        <v>17802449.849999998</v>
      </c>
      <c r="J46" s="10">
        <f t="shared" si="14"/>
        <v>-0.40760437963700002</v>
      </c>
      <c r="K46" s="8">
        <v>209305762</v>
      </c>
      <c r="L46" s="3">
        <v>217687683.63999999</v>
      </c>
      <c r="M46" s="10">
        <f t="shared" si="15"/>
        <v>4.0046301448691056E-2</v>
      </c>
      <c r="N46" s="8">
        <v>204931821</v>
      </c>
      <c r="O46" s="3">
        <v>223856381.49000004</v>
      </c>
      <c r="P46" s="10">
        <f t="shared" si="16"/>
        <v>9.234564157803507E-2</v>
      </c>
      <c r="Q46" s="8">
        <v>4373941</v>
      </c>
      <c r="R46" s="3">
        <v>-6168697.8500000536</v>
      </c>
      <c r="S46" s="10">
        <f t="shared" si="17"/>
        <v>-2.4103294603196646</v>
      </c>
      <c r="T46" s="25">
        <v>2.0897375008720496E-2</v>
      </c>
      <c r="U46" s="4">
        <v>-2.8337376496694731E-2</v>
      </c>
      <c r="V46" s="10">
        <f t="shared" si="18"/>
        <v>-4.9234751505415231E-2</v>
      </c>
      <c r="W46" s="8">
        <v>1302410</v>
      </c>
      <c r="X46" s="9">
        <v>1093209.93</v>
      </c>
      <c r="Y46" s="10">
        <f t="shared" ref="Y46:Y62" si="23">IF(X46 = 0,"NA", (X46-W46)/W46)</f>
        <v>-0.16062535607066905</v>
      </c>
      <c r="Z46" s="8">
        <v>5676351</v>
      </c>
      <c r="AA46" s="3">
        <v>-5075487.9200000539</v>
      </c>
      <c r="AB46" s="10">
        <f t="shared" si="19"/>
        <v>-1.8941462428944325</v>
      </c>
      <c r="AC46" s="25">
        <v>2.6952187781203476E-2</v>
      </c>
      <c r="AD46" s="23">
        <v>-2.3198954155364247E-2</v>
      </c>
      <c r="AE46" s="26">
        <f t="shared" si="20"/>
        <v>-5.0151141936567722E-2</v>
      </c>
      <c r="AF46" s="8">
        <v>5082516</v>
      </c>
      <c r="AG46" s="9">
        <v>4692644.87</v>
      </c>
      <c r="AH46" s="10">
        <f t="shared" si="21"/>
        <v>-7.6708293687614532E-2</v>
      </c>
      <c r="AI46" s="8">
        <v>1455525</v>
      </c>
      <c r="AJ46" s="3">
        <v>1708369.37</v>
      </c>
      <c r="AK46" s="10">
        <f t="shared" si="10"/>
        <v>0.17371351917692937</v>
      </c>
      <c r="AL46" s="8">
        <v>6538041</v>
      </c>
      <c r="AM46" s="9">
        <v>6401014.2400000002</v>
      </c>
      <c r="AN46" s="10">
        <f t="shared" si="22"/>
        <v>-2.0958381876161343E-2</v>
      </c>
    </row>
    <row r="47" spans="1:40" x14ac:dyDescent="0.25">
      <c r="A47" t="s">
        <v>72</v>
      </c>
      <c r="B47" s="8">
        <v>234160615</v>
      </c>
      <c r="C47" s="3">
        <v>279927189.50999999</v>
      </c>
      <c r="D47" s="10">
        <f>(C47-B47)/B47</f>
        <v>0.19544949738879014</v>
      </c>
      <c r="E47" s="11">
        <v>125278756</v>
      </c>
      <c r="F47" s="3">
        <v>140181032.43000001</v>
      </c>
      <c r="G47" s="10">
        <f t="shared" si="13"/>
        <v>0.1189529406725591</v>
      </c>
      <c r="H47" s="11">
        <v>24868334</v>
      </c>
      <c r="I47" s="3">
        <v>15109180.130000001</v>
      </c>
      <c r="J47" s="10">
        <f t="shared" si="14"/>
        <v>-0.39243295791346533</v>
      </c>
      <c r="K47" s="8">
        <v>150147090</v>
      </c>
      <c r="L47" s="3">
        <v>155290212.56</v>
      </c>
      <c r="M47" s="10">
        <f t="shared" si="15"/>
        <v>3.4253894364519505E-2</v>
      </c>
      <c r="N47" s="8">
        <v>131592718</v>
      </c>
      <c r="O47" s="3">
        <v>140187803.29999998</v>
      </c>
      <c r="P47" s="10">
        <f t="shared" si="16"/>
        <v>6.5315812536070439E-2</v>
      </c>
      <c r="Q47" s="8">
        <v>18554371</v>
      </c>
      <c r="R47" s="3">
        <v>15102409.26000002</v>
      </c>
      <c r="S47" s="10">
        <f t="shared" si="17"/>
        <v>-0.18604574307584879</v>
      </c>
      <c r="T47" s="25">
        <v>0.12357462938509164</v>
      </c>
      <c r="U47" s="4">
        <v>9.7252808216518161E-2</v>
      </c>
      <c r="V47" s="10">
        <f t="shared" si="18"/>
        <v>-2.6321821168573484E-2</v>
      </c>
      <c r="W47" s="8">
        <v>1902324</v>
      </c>
      <c r="X47" s="9">
        <v>2961900.3</v>
      </c>
      <c r="Y47" s="10">
        <f t="shared" si="23"/>
        <v>0.55699044957641275</v>
      </c>
      <c r="Z47" s="8">
        <v>20456695</v>
      </c>
      <c r="AA47" s="3">
        <v>18064309.560000021</v>
      </c>
      <c r="AB47" s="10">
        <f t="shared" si="19"/>
        <v>-0.11694877593863422</v>
      </c>
      <c r="AC47" s="25">
        <v>0.13453978191589741</v>
      </c>
      <c r="AD47" s="23">
        <v>0.11414893130672366</v>
      </c>
      <c r="AE47" s="26">
        <f t="shared" si="20"/>
        <v>-2.0390850609173755E-2</v>
      </c>
      <c r="AF47" s="8">
        <v>4294354</v>
      </c>
      <c r="AG47" s="9">
        <v>4284278.47</v>
      </c>
      <c r="AH47" s="10">
        <f t="shared" si="21"/>
        <v>-2.3462271624556945E-3</v>
      </c>
      <c r="AI47" s="8">
        <v>1580932</v>
      </c>
      <c r="AJ47" s="3">
        <v>1694280.8</v>
      </c>
      <c r="AK47" s="10">
        <f t="shared" si="10"/>
        <v>7.1697454412966558E-2</v>
      </c>
      <c r="AL47" s="8">
        <v>5875286</v>
      </c>
      <c r="AM47" s="9">
        <v>5978559.2699999996</v>
      </c>
      <c r="AN47" s="10">
        <f t="shared" si="22"/>
        <v>1.7577573244944935E-2</v>
      </c>
    </row>
    <row r="48" spans="1:40" x14ac:dyDescent="0.25">
      <c r="A48" t="s">
        <v>73</v>
      </c>
      <c r="B48" s="8">
        <v>103091755</v>
      </c>
      <c r="C48" s="3">
        <v>132524089.56</v>
      </c>
      <c r="D48" s="10">
        <f>(C48-B48)/B48</f>
        <v>0.28549649348776729</v>
      </c>
      <c r="E48" s="11">
        <v>60910020</v>
      </c>
      <c r="F48" s="3">
        <v>75255964.629999995</v>
      </c>
      <c r="G48" s="10">
        <f t="shared" si="13"/>
        <v>0.23552684156071521</v>
      </c>
      <c r="H48" s="11">
        <v>10037815</v>
      </c>
      <c r="I48" s="3">
        <v>6154344.4000000004</v>
      </c>
      <c r="J48" s="10">
        <f t="shared" si="14"/>
        <v>-0.38688405793491909</v>
      </c>
      <c r="K48" s="8">
        <v>70947836</v>
      </c>
      <c r="L48" s="3">
        <v>81410309.030000001</v>
      </c>
      <c r="M48" s="10">
        <f t="shared" si="15"/>
        <v>0.14746711978643015</v>
      </c>
      <c r="N48" s="8">
        <v>71629180</v>
      </c>
      <c r="O48" s="3">
        <v>76753116.299999997</v>
      </c>
      <c r="P48" s="10">
        <f t="shared" si="16"/>
        <v>7.1534202960301885E-2</v>
      </c>
      <c r="Q48" s="8">
        <v>-681344</v>
      </c>
      <c r="R48" s="3">
        <v>4657192.7300000042</v>
      </c>
      <c r="S48" s="10">
        <f t="shared" si="17"/>
        <v>-7.8353030627700608</v>
      </c>
      <c r="T48" s="25">
        <v>-9.603450061535351E-3</v>
      </c>
      <c r="U48" s="4">
        <v>5.7206424904784621E-2</v>
      </c>
      <c r="V48" s="10">
        <f t="shared" si="18"/>
        <v>6.6809874966319974E-2</v>
      </c>
      <c r="W48" s="8">
        <v>-46338</v>
      </c>
      <c r="X48" s="9">
        <v>-43874.64</v>
      </c>
      <c r="Y48" s="10">
        <f t="shared" si="23"/>
        <v>-5.3160688851482597E-2</v>
      </c>
      <c r="Z48" s="8">
        <v>-727682</v>
      </c>
      <c r="AA48" s="3">
        <v>4613318.0900000045</v>
      </c>
      <c r="AB48" s="10">
        <f t="shared" si="19"/>
        <v>-7.339744682429969</v>
      </c>
      <c r="AC48" s="25">
        <v>-1.0263281038152395E-2</v>
      </c>
      <c r="AD48" s="23">
        <v>5.669804907374662E-2</v>
      </c>
      <c r="AE48" s="26">
        <f t="shared" si="20"/>
        <v>6.6961330111899017E-2</v>
      </c>
      <c r="AF48" s="8">
        <v>3135203</v>
      </c>
      <c r="AG48" s="9">
        <v>3888271.72</v>
      </c>
      <c r="AH48" s="10">
        <f t="shared" si="21"/>
        <v>0.24019775433999016</v>
      </c>
      <c r="AI48" s="8">
        <v>504665</v>
      </c>
      <c r="AJ48" s="3">
        <v>658510.10000000009</v>
      </c>
      <c r="AK48" s="10">
        <f t="shared" si="10"/>
        <v>0.3048459869418329</v>
      </c>
      <c r="AL48" s="8">
        <v>3639868</v>
      </c>
      <c r="AM48" s="9">
        <v>4546781.82</v>
      </c>
      <c r="AN48" s="10">
        <f t="shared" si="22"/>
        <v>0.24916118386710734</v>
      </c>
    </row>
    <row r="49" spans="1:40" x14ac:dyDescent="0.25">
      <c r="A49" t="s">
        <v>74</v>
      </c>
      <c r="B49" s="8">
        <v>202497498</v>
      </c>
      <c r="C49" s="3">
        <v>250284007.80000001</v>
      </c>
      <c r="D49" s="10">
        <f>(C49-B49)/B49</f>
        <v>0.23598568017862626</v>
      </c>
      <c r="E49" s="11">
        <v>111263066</v>
      </c>
      <c r="F49" s="3">
        <v>130558575.53999998</v>
      </c>
      <c r="G49" s="10">
        <f t="shared" si="13"/>
        <v>0.17342241440659181</v>
      </c>
      <c r="H49" s="11">
        <v>14394590</v>
      </c>
      <c r="I49" s="3">
        <v>8168720.0499999998</v>
      </c>
      <c r="J49" s="10">
        <f t="shared" si="14"/>
        <v>-0.43251457318339737</v>
      </c>
      <c r="K49" s="8">
        <v>125657656</v>
      </c>
      <c r="L49" s="3">
        <v>138727295.58999997</v>
      </c>
      <c r="M49" s="10">
        <f t="shared" si="15"/>
        <v>0.10400989486864194</v>
      </c>
      <c r="N49" s="8">
        <v>112831917</v>
      </c>
      <c r="O49" s="3">
        <v>121813289.05</v>
      </c>
      <c r="P49" s="10">
        <f t="shared" si="16"/>
        <v>7.9599569774215548E-2</v>
      </c>
      <c r="Q49" s="8">
        <v>12825739</v>
      </c>
      <c r="R49" s="3">
        <v>16914006.539999977</v>
      </c>
      <c r="S49" s="10">
        <f t="shared" si="17"/>
        <v>0.31875493022273232</v>
      </c>
      <c r="T49" s="25">
        <v>0.10206890219247763</v>
      </c>
      <c r="U49" s="4">
        <v>0.12192270070619907</v>
      </c>
      <c r="V49" s="10">
        <f t="shared" si="18"/>
        <v>1.9853798513721432E-2</v>
      </c>
      <c r="W49" s="8">
        <v>105392</v>
      </c>
      <c r="X49" s="9">
        <v>118208.92999999998</v>
      </c>
      <c r="Y49" s="10">
        <f t="shared" si="23"/>
        <v>0.12161198193411245</v>
      </c>
      <c r="Z49" s="8">
        <v>12931130</v>
      </c>
      <c r="AA49" s="3">
        <v>17032215.469999976</v>
      </c>
      <c r="AB49" s="10">
        <f t="shared" si="19"/>
        <v>0.31714826701146587</v>
      </c>
      <c r="AC49" s="25">
        <v>0.10282137882027159</v>
      </c>
      <c r="AD49" s="23">
        <v>0.12267026958403665</v>
      </c>
      <c r="AE49" s="26">
        <f t="shared" si="20"/>
        <v>1.9848890763765059E-2</v>
      </c>
      <c r="AF49" s="8">
        <v>4725264</v>
      </c>
      <c r="AG49" s="9">
        <v>5283630.78</v>
      </c>
      <c r="AH49" s="10">
        <f t="shared" si="21"/>
        <v>0.11816626118667661</v>
      </c>
      <c r="AI49" s="8">
        <v>1504995</v>
      </c>
      <c r="AJ49" s="3">
        <v>1692252.98</v>
      </c>
      <c r="AK49" s="10">
        <f t="shared" si="10"/>
        <v>0.12442432034657921</v>
      </c>
      <c r="AL49" s="8">
        <v>6230259</v>
      </c>
      <c r="AM49" s="9">
        <v>6975883.7599999998</v>
      </c>
      <c r="AN49" s="10">
        <f t="shared" si="22"/>
        <v>0.11967797165414788</v>
      </c>
    </row>
    <row r="50" spans="1:40" x14ac:dyDescent="0.25">
      <c r="A50" t="s">
        <v>75</v>
      </c>
      <c r="B50" s="8">
        <v>126044059</v>
      </c>
      <c r="C50" s="3">
        <v>166325593</v>
      </c>
      <c r="D50" s="10">
        <f>(C50-B50)/B50</f>
        <v>0.31958296423951249</v>
      </c>
      <c r="E50" s="11">
        <v>62415583</v>
      </c>
      <c r="F50" s="3">
        <v>81394311</v>
      </c>
      <c r="G50" s="10">
        <f t="shared" si="13"/>
        <v>0.30407034730413396</v>
      </c>
      <c r="H50" s="11">
        <v>11525782</v>
      </c>
      <c r="I50" s="3">
        <v>10920414</v>
      </c>
      <c r="J50" s="10">
        <f t="shared" si="14"/>
        <v>-5.252294377943293E-2</v>
      </c>
      <c r="K50" s="8">
        <v>73941365</v>
      </c>
      <c r="L50" s="3">
        <v>92314725</v>
      </c>
      <c r="M50" s="10">
        <f t="shared" si="15"/>
        <v>0.24848553985986058</v>
      </c>
      <c r="N50" s="8">
        <v>67148171</v>
      </c>
      <c r="O50" s="3">
        <v>84027452</v>
      </c>
      <c r="P50" s="10">
        <f t="shared" si="16"/>
        <v>0.25137365245585019</v>
      </c>
      <c r="Q50" s="8">
        <v>6793194</v>
      </c>
      <c r="R50" s="3">
        <v>8287273</v>
      </c>
      <c r="S50" s="10">
        <f t="shared" si="17"/>
        <v>0.21993763169431052</v>
      </c>
      <c r="T50" s="25">
        <v>9.1872715630824511E-2</v>
      </c>
      <c r="U50" s="4">
        <v>8.9771951332791172E-2</v>
      </c>
      <c r="V50" s="10">
        <f t="shared" si="18"/>
        <v>-2.1007642980333391E-3</v>
      </c>
      <c r="W50" s="8">
        <v>1067515</v>
      </c>
      <c r="X50" s="9">
        <v>5809073</v>
      </c>
      <c r="Y50" s="10">
        <f t="shared" si="23"/>
        <v>4.4416781028838006</v>
      </c>
      <c r="Z50" s="8">
        <v>7860709</v>
      </c>
      <c r="AA50" s="3">
        <v>14096346</v>
      </c>
      <c r="AB50" s="10">
        <f t="shared" si="19"/>
        <v>0.79326648524961296</v>
      </c>
      <c r="AC50" s="25">
        <v>0.10479704536316234</v>
      </c>
      <c r="AD50" s="23">
        <v>0.14365878907377799</v>
      </c>
      <c r="AE50" s="26">
        <f t="shared" si="20"/>
        <v>3.8861743710615654E-2</v>
      </c>
      <c r="AF50" s="8">
        <v>1195386</v>
      </c>
      <c r="AG50" s="9">
        <v>1099848</v>
      </c>
      <c r="AH50" s="10">
        <f t="shared" si="21"/>
        <v>-7.9922301248299715E-2</v>
      </c>
      <c r="AI50" s="8">
        <v>2698494</v>
      </c>
      <c r="AJ50" s="3">
        <v>1970409</v>
      </c>
      <c r="AK50" s="10">
        <f t="shared" si="10"/>
        <v>-0.26981160602914067</v>
      </c>
      <c r="AL50" s="8">
        <v>3893880</v>
      </c>
      <c r="AM50" s="9">
        <v>3070257</v>
      </c>
      <c r="AN50" s="10">
        <f t="shared" si="22"/>
        <v>-0.21151730407716723</v>
      </c>
    </row>
    <row r="51" spans="1:40" x14ac:dyDescent="0.25">
      <c r="A51" t="s">
        <v>76</v>
      </c>
      <c r="B51" s="8">
        <v>56097157</v>
      </c>
      <c r="C51" s="3">
        <v>64182880</v>
      </c>
      <c r="D51" s="10">
        <f>(C51-B51)/B51</f>
        <v>0.14413783928479657</v>
      </c>
      <c r="E51" s="11">
        <v>20437223</v>
      </c>
      <c r="F51" s="3">
        <v>23880733</v>
      </c>
      <c r="G51" s="10">
        <f t="shared" si="13"/>
        <v>0.1684920695928209</v>
      </c>
      <c r="H51" s="11">
        <v>5726386</v>
      </c>
      <c r="I51" s="3">
        <v>5842784</v>
      </c>
      <c r="J51" s="10">
        <f t="shared" si="14"/>
        <v>2.0326607392515978E-2</v>
      </c>
      <c r="K51" s="8">
        <v>26163609</v>
      </c>
      <c r="L51" s="3">
        <v>29723517</v>
      </c>
      <c r="M51" s="10">
        <f t="shared" si="15"/>
        <v>0.13606333896825931</v>
      </c>
      <c r="N51" s="8">
        <v>46707956</v>
      </c>
      <c r="O51" s="3">
        <v>47500726</v>
      </c>
      <c r="P51" s="10">
        <f t="shared" si="16"/>
        <v>1.6972911424340643E-2</v>
      </c>
      <c r="Q51" s="8">
        <v>-20544347</v>
      </c>
      <c r="R51" s="3">
        <v>-17777209</v>
      </c>
      <c r="S51" s="10">
        <f t="shared" si="17"/>
        <v>-0.1346909687613824</v>
      </c>
      <c r="T51" s="25">
        <v>-0.78522603666795354</v>
      </c>
      <c r="U51" s="4">
        <v>-0.59808565049687756</v>
      </c>
      <c r="V51" s="10">
        <f t="shared" si="18"/>
        <v>0.18714038617107598</v>
      </c>
      <c r="W51" s="8">
        <v>0</v>
      </c>
      <c r="X51" s="9">
        <v>0</v>
      </c>
      <c r="Y51" s="10" t="str">
        <f t="shared" si="23"/>
        <v>NA</v>
      </c>
      <c r="Z51" s="8">
        <v>-20544347</v>
      </c>
      <c r="AA51" s="3">
        <v>-17777209</v>
      </c>
      <c r="AB51" s="10">
        <f t="shared" si="19"/>
        <v>-0.1346909687613824</v>
      </c>
      <c r="AC51" s="25">
        <v>-0.78522603666795354</v>
      </c>
      <c r="AD51" s="23">
        <v>-0.59808565049687756</v>
      </c>
      <c r="AE51" s="26">
        <f t="shared" si="20"/>
        <v>0.18714038617107598</v>
      </c>
      <c r="AF51" s="8">
        <v>2570138</v>
      </c>
      <c r="AG51" s="9">
        <v>1261733</v>
      </c>
      <c r="AH51" s="10">
        <f t="shared" si="21"/>
        <v>-0.50907966809564309</v>
      </c>
      <c r="AI51" s="8">
        <v>0</v>
      </c>
      <c r="AJ51" s="3">
        <v>0</v>
      </c>
      <c r="AK51" s="10" t="str">
        <f>IF(AI51=0,"NA",(AJ51-AI51)/AI51)</f>
        <v>NA</v>
      </c>
      <c r="AL51" s="8">
        <v>2570138</v>
      </c>
      <c r="AM51" s="9">
        <v>1261733</v>
      </c>
      <c r="AN51" s="10">
        <f t="shared" si="22"/>
        <v>-0.50907966809564309</v>
      </c>
    </row>
    <row r="52" spans="1:40" x14ac:dyDescent="0.25">
      <c r="A52" t="s">
        <v>77</v>
      </c>
      <c r="B52" s="8">
        <v>637884502</v>
      </c>
      <c r="C52" s="3">
        <v>726653055</v>
      </c>
      <c r="D52" s="10">
        <f>(C52-B52)/B52</f>
        <v>0.13916085548665674</v>
      </c>
      <c r="E52" s="11">
        <v>234846133</v>
      </c>
      <c r="F52" s="3">
        <v>264701681</v>
      </c>
      <c r="G52" s="10">
        <f t="shared" si="13"/>
        <v>0.1271281226504164</v>
      </c>
      <c r="H52" s="11">
        <v>30483476</v>
      </c>
      <c r="I52" s="3">
        <v>11642122</v>
      </c>
      <c r="J52" s="10">
        <f t="shared" si="14"/>
        <v>-0.61808417124083881</v>
      </c>
      <c r="K52" s="8">
        <v>265329609</v>
      </c>
      <c r="L52" s="3">
        <v>276343803</v>
      </c>
      <c r="M52" s="10">
        <f t="shared" si="15"/>
        <v>4.1511364078480967E-2</v>
      </c>
      <c r="N52" s="8">
        <v>255017036</v>
      </c>
      <c r="O52" s="3">
        <v>271860410</v>
      </c>
      <c r="P52" s="10">
        <f t="shared" si="16"/>
        <v>6.6048034532092986E-2</v>
      </c>
      <c r="Q52" s="8">
        <v>10312573</v>
      </c>
      <c r="R52" s="3">
        <v>4483393</v>
      </c>
      <c r="S52" s="10">
        <f t="shared" si="17"/>
        <v>-0.56524981689826581</v>
      </c>
      <c r="T52" s="25">
        <v>3.8867026710162601E-2</v>
      </c>
      <c r="U52" s="4">
        <v>1.6223967938951755E-2</v>
      </c>
      <c r="V52" s="10">
        <f t="shared" si="18"/>
        <v>-2.2643058771210846E-2</v>
      </c>
      <c r="W52" s="8">
        <v>7686427</v>
      </c>
      <c r="X52" s="9">
        <v>5606607</v>
      </c>
      <c r="Y52" s="10">
        <f t="shared" si="23"/>
        <v>-0.27058345834807251</v>
      </c>
      <c r="Z52" s="8">
        <v>17999000</v>
      </c>
      <c r="AA52" s="3">
        <v>10090000</v>
      </c>
      <c r="AB52" s="10">
        <f t="shared" si="19"/>
        <v>-0.43941330073892992</v>
      </c>
      <c r="AC52" s="25">
        <v>6.5926530410836376E-2</v>
      </c>
      <c r="AD52" s="23">
        <v>3.5786434926624151E-2</v>
      </c>
      <c r="AE52" s="26">
        <f t="shared" si="20"/>
        <v>-3.0140095484212225E-2</v>
      </c>
      <c r="AF52" s="8">
        <v>8936275</v>
      </c>
      <c r="AG52" s="9">
        <v>8499499</v>
      </c>
      <c r="AH52" s="10">
        <f t="shared" si="21"/>
        <v>-4.8876741147737733E-2</v>
      </c>
      <c r="AI52" s="8">
        <v>7291375</v>
      </c>
      <c r="AJ52" s="3">
        <v>8322942</v>
      </c>
      <c r="AK52" s="10">
        <f t="shared" ref="AK52:AK62" si="24">IF(AI52=0,"NA",(AJ52-AI52)/AI52)</f>
        <v>0.14147770482247862</v>
      </c>
      <c r="AL52" s="8">
        <v>16227650</v>
      </c>
      <c r="AM52" s="9">
        <v>16822441</v>
      </c>
      <c r="AN52" s="10">
        <f t="shared" si="22"/>
        <v>3.6652934959775445E-2</v>
      </c>
    </row>
    <row r="53" spans="1:40" x14ac:dyDescent="0.25">
      <c r="A53" t="s">
        <v>78</v>
      </c>
      <c r="B53" s="8">
        <v>32944181</v>
      </c>
      <c r="C53" s="3">
        <v>33350207</v>
      </c>
      <c r="D53" s="10">
        <f>(C53-B53)/B53</f>
        <v>1.2324665166209474E-2</v>
      </c>
      <c r="E53" s="11">
        <v>20537854</v>
      </c>
      <c r="F53" s="3">
        <v>22702158</v>
      </c>
      <c r="G53" s="10">
        <f t="shared" si="13"/>
        <v>0.10538121460986138</v>
      </c>
      <c r="H53" s="11">
        <v>319675</v>
      </c>
      <c r="I53" s="3">
        <v>91817</v>
      </c>
      <c r="J53" s="10">
        <f t="shared" si="14"/>
        <v>-0.71278016735747241</v>
      </c>
      <c r="K53" s="8">
        <v>20857529</v>
      </c>
      <c r="L53" s="3">
        <v>22793975</v>
      </c>
      <c r="M53" s="10">
        <f t="shared" si="15"/>
        <v>9.2841582528783731E-2</v>
      </c>
      <c r="N53" s="8">
        <v>23679238</v>
      </c>
      <c r="O53" s="3">
        <v>24599362</v>
      </c>
      <c r="P53" s="10">
        <f t="shared" si="16"/>
        <v>3.8857838246315189E-2</v>
      </c>
      <c r="Q53" s="8">
        <v>-2821709</v>
      </c>
      <c r="R53" s="3">
        <v>-1805387</v>
      </c>
      <c r="S53" s="10">
        <f t="shared" si="17"/>
        <v>-0.3601795932890316</v>
      </c>
      <c r="T53" s="25">
        <v>-0.13528491318410729</v>
      </c>
      <c r="U53" s="4">
        <v>-7.9204570506021879E-2</v>
      </c>
      <c r="V53" s="10">
        <f t="shared" si="18"/>
        <v>5.6080342678085413E-2</v>
      </c>
      <c r="W53" s="8">
        <v>836484</v>
      </c>
      <c r="X53" s="9">
        <v>10110557</v>
      </c>
      <c r="Y53" s="10">
        <f t="shared" si="23"/>
        <v>11.086969983884927</v>
      </c>
      <c r="Z53" s="8">
        <v>-1985225</v>
      </c>
      <c r="AA53" s="3">
        <v>8305170</v>
      </c>
      <c r="AB53" s="10">
        <f t="shared" si="19"/>
        <v>-5.1834905363371906</v>
      </c>
      <c r="AC53" s="25">
        <v>-9.1510270598620921E-2</v>
      </c>
      <c r="AD53" s="23">
        <v>0.25240200954689157</v>
      </c>
      <c r="AE53" s="26">
        <f t="shared" si="20"/>
        <v>0.34391228014551251</v>
      </c>
      <c r="AF53" s="8">
        <v>169301</v>
      </c>
      <c r="AG53" s="9">
        <v>362782</v>
      </c>
      <c r="AH53" s="10">
        <f t="shared" si="21"/>
        <v>1.1428225468248858</v>
      </c>
      <c r="AI53" s="8">
        <v>985573</v>
      </c>
      <c r="AJ53" s="3">
        <v>172467</v>
      </c>
      <c r="AK53" s="10">
        <f t="shared" si="24"/>
        <v>-0.82500839613098165</v>
      </c>
      <c r="AL53" s="8">
        <v>1154874</v>
      </c>
      <c r="AM53" s="9">
        <v>535249</v>
      </c>
      <c r="AN53" s="10">
        <f t="shared" si="22"/>
        <v>-0.53653039206008624</v>
      </c>
    </row>
    <row r="54" spans="1:40" x14ac:dyDescent="0.25">
      <c r="A54" s="1" t="s">
        <v>79</v>
      </c>
      <c r="B54" s="8">
        <v>62773848</v>
      </c>
      <c r="C54" s="3">
        <v>59749203</v>
      </c>
      <c r="D54" s="10">
        <f>(C54-B54)/B54</f>
        <v>-4.8183202023874654E-2</v>
      </c>
      <c r="E54" s="11">
        <v>35327907</v>
      </c>
      <c r="F54" s="3">
        <v>34672767.600000001</v>
      </c>
      <c r="G54" s="10">
        <f t="shared" si="13"/>
        <v>-1.8544529116881973E-2</v>
      </c>
      <c r="H54" s="11">
        <v>3797933</v>
      </c>
      <c r="I54" s="3">
        <v>4489778</v>
      </c>
      <c r="J54" s="10">
        <f t="shared" si="14"/>
        <v>0.18216356107387888</v>
      </c>
      <c r="K54" s="8">
        <v>39125840</v>
      </c>
      <c r="L54" s="3">
        <v>39162545.600000001</v>
      </c>
      <c r="M54" s="10">
        <f t="shared" si="15"/>
        <v>9.3814215873707729E-4</v>
      </c>
      <c r="N54" s="8">
        <v>36486029</v>
      </c>
      <c r="O54" s="3">
        <v>35242738</v>
      </c>
      <c r="P54" s="10">
        <f t="shared" si="16"/>
        <v>-3.4075810223140476E-2</v>
      </c>
      <c r="Q54" s="8">
        <v>2639811</v>
      </c>
      <c r="R54" s="3">
        <v>3919807.6000000015</v>
      </c>
      <c r="S54" s="10">
        <f t="shared" si="17"/>
        <v>0.48488191010644377</v>
      </c>
      <c r="T54" s="25">
        <v>6.7469759115714831E-2</v>
      </c>
      <c r="U54" s="4">
        <v>0.10009072546091083</v>
      </c>
      <c r="V54" s="10">
        <f t="shared" si="18"/>
        <v>3.2620966345195998E-2</v>
      </c>
      <c r="W54" s="8">
        <v>258808</v>
      </c>
      <c r="X54" s="9">
        <v>2532936</v>
      </c>
      <c r="Y54" s="10">
        <f t="shared" si="23"/>
        <v>8.7869308522147698</v>
      </c>
      <c r="Z54" s="8">
        <v>2898619</v>
      </c>
      <c r="AA54" s="3">
        <v>6452743.6000000015</v>
      </c>
      <c r="AB54" s="10">
        <f t="shared" si="19"/>
        <v>1.226144105175603</v>
      </c>
      <c r="AC54" s="25">
        <v>7.3597687098790374E-2</v>
      </c>
      <c r="AD54" s="23">
        <v>0.15475882163692292</v>
      </c>
      <c r="AE54" s="26">
        <f t="shared" si="20"/>
        <v>8.1161134538132548E-2</v>
      </c>
      <c r="AF54" s="8">
        <v>735964</v>
      </c>
      <c r="AG54" s="9">
        <v>531075</v>
      </c>
      <c r="AH54" s="10">
        <f t="shared" si="21"/>
        <v>-0.27839541064508588</v>
      </c>
      <c r="AI54" s="8">
        <v>865112</v>
      </c>
      <c r="AJ54" s="3">
        <v>816759</v>
      </c>
      <c r="AK54" s="10">
        <f t="shared" si="24"/>
        <v>-5.5892185058119645E-2</v>
      </c>
      <c r="AL54" s="8">
        <v>1601076</v>
      </c>
      <c r="AM54" s="9">
        <v>1347834</v>
      </c>
      <c r="AN54" s="10">
        <f t="shared" si="22"/>
        <v>-0.15816988075519214</v>
      </c>
    </row>
    <row r="55" spans="1:40" x14ac:dyDescent="0.25">
      <c r="A55" t="s">
        <v>80</v>
      </c>
      <c r="B55" s="8">
        <v>174187854</v>
      </c>
      <c r="C55" s="3">
        <v>179792563.76000002</v>
      </c>
      <c r="D55" s="10">
        <f>(C55-B55)/B55</f>
        <v>3.2176237500463264E-2</v>
      </c>
      <c r="E55" s="11">
        <v>70938130</v>
      </c>
      <c r="F55" s="3">
        <v>73529060.01000002</v>
      </c>
      <c r="G55" s="10">
        <f t="shared" si="13"/>
        <v>3.6523799119035423E-2</v>
      </c>
      <c r="H55" s="11">
        <v>10136086</v>
      </c>
      <c r="I55" s="3">
        <v>3137766.8000000003</v>
      </c>
      <c r="J55" s="10">
        <f t="shared" si="14"/>
        <v>-0.69043605194352131</v>
      </c>
      <c r="K55" s="8">
        <v>81074216</v>
      </c>
      <c r="L55" s="3">
        <v>76666826.810000017</v>
      </c>
      <c r="M55" s="10">
        <f t="shared" si="15"/>
        <v>-5.4362402838406515E-2</v>
      </c>
      <c r="N55" s="8">
        <v>71872830</v>
      </c>
      <c r="O55" s="3">
        <v>69960314.63000001</v>
      </c>
      <c r="P55" s="10">
        <f t="shared" si="16"/>
        <v>-2.6609712877592128E-2</v>
      </c>
      <c r="Q55" s="8">
        <v>9201387</v>
      </c>
      <c r="R55" s="3">
        <v>6706512.1800000072</v>
      </c>
      <c r="S55" s="10">
        <f t="shared" si="17"/>
        <v>-0.27114116817388434</v>
      </c>
      <c r="T55" s="25">
        <v>0.11349338240902632</v>
      </c>
      <c r="U55" s="4">
        <v>8.747606310380443E-2</v>
      </c>
      <c r="V55" s="10">
        <f t="shared" si="18"/>
        <v>-2.6017319305221887E-2</v>
      </c>
      <c r="W55" s="8">
        <v>0</v>
      </c>
      <c r="Y55" s="10" t="str">
        <f t="shared" si="23"/>
        <v>NA</v>
      </c>
      <c r="Z55" s="8">
        <v>9201387</v>
      </c>
      <c r="AA55" s="3">
        <v>6706512.1800000072</v>
      </c>
      <c r="AB55" s="10">
        <f t="shared" si="19"/>
        <v>-0.27114116817388434</v>
      </c>
      <c r="AC55" s="25">
        <v>0.11349338240902632</v>
      </c>
      <c r="AD55" s="23">
        <v>8.747606310380443E-2</v>
      </c>
      <c r="AE55" s="26">
        <f t="shared" si="20"/>
        <v>-2.6017319305221887E-2</v>
      </c>
      <c r="AF55" s="8">
        <v>3935475</v>
      </c>
      <c r="AG55" s="9">
        <v>3200501.87</v>
      </c>
      <c r="AH55" s="10">
        <f t="shared" si="21"/>
        <v>-0.18675588842515831</v>
      </c>
      <c r="AI55" s="8">
        <v>2418092</v>
      </c>
      <c r="AJ55" s="3">
        <v>2451185.8800000004</v>
      </c>
      <c r="AK55" s="10">
        <f t="shared" si="24"/>
        <v>1.3685947432934874E-2</v>
      </c>
      <c r="AL55" s="8">
        <v>6353567</v>
      </c>
      <c r="AM55" s="9">
        <v>5651687.75</v>
      </c>
      <c r="AN55" s="10">
        <f t="shared" si="22"/>
        <v>-0.11047011072677758</v>
      </c>
    </row>
    <row r="56" spans="1:40" x14ac:dyDescent="0.25">
      <c r="A56" s="1" t="s">
        <v>81</v>
      </c>
      <c r="B56" s="8">
        <v>145153076</v>
      </c>
      <c r="C56" s="3">
        <v>171565819.35000002</v>
      </c>
      <c r="D56" s="10">
        <f>(C56-B56)/B56</f>
        <v>0.18196475112935273</v>
      </c>
      <c r="E56" s="11">
        <v>79473277</v>
      </c>
      <c r="F56" s="3">
        <v>91616491.040000021</v>
      </c>
      <c r="G56" s="10">
        <f t="shared" si="13"/>
        <v>0.1527961913537304</v>
      </c>
      <c r="H56" s="11">
        <v>4858069</v>
      </c>
      <c r="I56" s="3">
        <v>1147988.42</v>
      </c>
      <c r="J56" s="10">
        <f t="shared" si="14"/>
        <v>-0.763694500839737</v>
      </c>
      <c r="K56" s="8">
        <v>84331345</v>
      </c>
      <c r="L56" s="3">
        <v>92764479.460000023</v>
      </c>
      <c r="M56" s="10">
        <f t="shared" si="15"/>
        <v>9.9999999525680797E-2</v>
      </c>
      <c r="N56" s="8">
        <v>70276250</v>
      </c>
      <c r="O56" s="3">
        <v>80808962.650000006</v>
      </c>
      <c r="P56" s="10">
        <f t="shared" si="16"/>
        <v>0.14987584923782937</v>
      </c>
      <c r="Q56" s="8">
        <v>14055095</v>
      </c>
      <c r="R56" s="3">
        <v>11955516.810000017</v>
      </c>
      <c r="S56" s="10">
        <f t="shared" si="17"/>
        <v>-0.14938199919673134</v>
      </c>
      <c r="T56" s="25">
        <v>0.16666513501000133</v>
      </c>
      <c r="U56" s="4">
        <v>0.12888033091540418</v>
      </c>
      <c r="V56" s="10">
        <f t="shared" si="18"/>
        <v>-3.7784804094597141E-2</v>
      </c>
      <c r="W56" s="8">
        <v>2640767</v>
      </c>
      <c r="X56" s="9">
        <v>26692212.050000001</v>
      </c>
      <c r="Y56" s="10">
        <f t="shared" si="23"/>
        <v>9.1077497749706815</v>
      </c>
      <c r="Z56" s="8">
        <v>16695862</v>
      </c>
      <c r="AA56" s="3">
        <v>38647728.860000014</v>
      </c>
      <c r="AB56" s="10">
        <f t="shared" si="19"/>
        <v>1.3148088346681359</v>
      </c>
      <c r="AC56" s="25">
        <v>0.19196799544203319</v>
      </c>
      <c r="AD56" s="23">
        <v>0.32352920854805955</v>
      </c>
      <c r="AE56" s="26">
        <f t="shared" si="20"/>
        <v>0.13156121310602636</v>
      </c>
      <c r="AF56" s="8">
        <v>2260417</v>
      </c>
      <c r="AG56" s="9">
        <v>2443409.1800000002</v>
      </c>
      <c r="AH56" s="10">
        <f t="shared" si="21"/>
        <v>8.0955053868379229E-2</v>
      </c>
      <c r="AI56" s="8">
        <v>2999998</v>
      </c>
      <c r="AJ56" s="3">
        <v>2548493.65</v>
      </c>
      <c r="AK56" s="10">
        <f t="shared" si="24"/>
        <v>-0.15050155033436691</v>
      </c>
      <c r="AL56" s="8">
        <v>5260415</v>
      </c>
      <c r="AM56" s="9">
        <v>4991902.83</v>
      </c>
      <c r="AN56" s="10">
        <f t="shared" si="22"/>
        <v>-5.1043913835695461E-2</v>
      </c>
    </row>
    <row r="57" spans="1:40" x14ac:dyDescent="0.25">
      <c r="A57" s="1" t="s">
        <v>82</v>
      </c>
      <c r="B57" s="8">
        <v>1500160686</v>
      </c>
      <c r="C57" s="3">
        <v>1667495074</v>
      </c>
      <c r="D57" s="10">
        <f>(C57-B57)/B57</f>
        <v>0.11154430959404571</v>
      </c>
      <c r="E57" s="11">
        <v>581465416</v>
      </c>
      <c r="F57" s="3">
        <v>651180634</v>
      </c>
      <c r="G57" s="10">
        <f t="shared" si="13"/>
        <v>0.1198957256642758</v>
      </c>
      <c r="H57" s="11">
        <v>115672582</v>
      </c>
      <c r="I57" s="3">
        <v>130013807</v>
      </c>
      <c r="J57" s="10">
        <f t="shared" si="14"/>
        <v>0.12398119547465448</v>
      </c>
      <c r="K57" s="8">
        <v>697137998</v>
      </c>
      <c r="L57" s="3">
        <v>781194441</v>
      </c>
      <c r="M57" s="10">
        <f t="shared" si="15"/>
        <v>0.12057360700628457</v>
      </c>
      <c r="N57" s="8">
        <v>715431319</v>
      </c>
      <c r="O57" s="3">
        <v>811672859</v>
      </c>
      <c r="P57" s="10">
        <f t="shared" si="16"/>
        <v>0.13452240270180288</v>
      </c>
      <c r="Q57" s="8">
        <v>-18293321</v>
      </c>
      <c r="R57" s="3">
        <v>-30478418</v>
      </c>
      <c r="S57" s="10">
        <f t="shared" si="17"/>
        <v>0.6660954017042614</v>
      </c>
      <c r="T57" s="25">
        <v>-2.6240602366362477E-2</v>
      </c>
      <c r="U57" s="4">
        <v>-3.9015149622653296E-2</v>
      </c>
      <c r="V57" s="10">
        <f t="shared" si="18"/>
        <v>-1.2774547256290819E-2</v>
      </c>
      <c r="W57" s="8">
        <v>52700707</v>
      </c>
      <c r="X57" s="9">
        <v>50080853</v>
      </c>
      <c r="Y57" s="10">
        <f t="shared" si="23"/>
        <v>-4.9711932707088728E-2</v>
      </c>
      <c r="Z57" s="8">
        <v>34407386</v>
      </c>
      <c r="AA57" s="3">
        <v>19602435</v>
      </c>
      <c r="AB57" s="10">
        <f t="shared" si="19"/>
        <v>-0.43028409655996536</v>
      </c>
      <c r="AC57" s="25">
        <v>4.588638299219297E-2</v>
      </c>
      <c r="AD57" s="23">
        <v>2.3581159143651876E-2</v>
      </c>
      <c r="AE57" s="26">
        <f t="shared" si="20"/>
        <v>-2.2305223848541094E-2</v>
      </c>
      <c r="AF57" s="8">
        <v>21074550</v>
      </c>
      <c r="AG57" s="9">
        <v>19428614</v>
      </c>
      <c r="AH57" s="10">
        <f t="shared" si="21"/>
        <v>-7.8100647463409653E-2</v>
      </c>
      <c r="AI57" s="8">
        <v>0</v>
      </c>
      <c r="AJ57" s="3">
        <v>0</v>
      </c>
      <c r="AK57" s="10" t="str">
        <f t="shared" si="24"/>
        <v>NA</v>
      </c>
      <c r="AL57" s="8">
        <v>21074550</v>
      </c>
      <c r="AM57" s="9">
        <v>19428614</v>
      </c>
      <c r="AN57" s="10">
        <f t="shared" si="22"/>
        <v>-7.8100647463409653E-2</v>
      </c>
    </row>
    <row r="58" spans="1:40" x14ac:dyDescent="0.25">
      <c r="A58" s="1" t="s">
        <v>83</v>
      </c>
      <c r="B58" s="8">
        <v>68143262</v>
      </c>
      <c r="C58" s="3">
        <v>81701902</v>
      </c>
      <c r="D58" s="10">
        <f>(C58-B58)/B58</f>
        <v>0.19897257046485389</v>
      </c>
      <c r="E58" s="11">
        <v>39572688</v>
      </c>
      <c r="F58" s="3">
        <v>45614711</v>
      </c>
      <c r="G58" s="10">
        <f t="shared" si="13"/>
        <v>0.15268164244996449</v>
      </c>
      <c r="H58" s="11">
        <v>7437897</v>
      </c>
      <c r="I58" s="3">
        <v>8246637</v>
      </c>
      <c r="J58" s="10">
        <f t="shared" si="14"/>
        <v>0.10873234732882157</v>
      </c>
      <c r="K58" s="8">
        <v>47010585</v>
      </c>
      <c r="L58" s="3">
        <v>53861348</v>
      </c>
      <c r="M58" s="10">
        <f t="shared" si="15"/>
        <v>0.14572809506624945</v>
      </c>
      <c r="N58" s="8">
        <v>41837407</v>
      </c>
      <c r="O58" s="3">
        <v>49084151</v>
      </c>
      <c r="P58" s="10">
        <f t="shared" si="16"/>
        <v>0.17321207310959782</v>
      </c>
      <c r="Q58" s="8">
        <v>5173178</v>
      </c>
      <c r="R58" s="3">
        <v>4777197</v>
      </c>
      <c r="S58" s="10">
        <f t="shared" si="17"/>
        <v>-7.6545017395496545E-2</v>
      </c>
      <c r="T58" s="25">
        <v>0.11004283397026436</v>
      </c>
      <c r="U58" s="4">
        <v>8.8694345340187178E-2</v>
      </c>
      <c r="V58" s="10">
        <f t="shared" si="18"/>
        <v>-2.1348488630077184E-2</v>
      </c>
      <c r="W58" s="8">
        <v>43982</v>
      </c>
      <c r="X58" s="9">
        <v>3679517</v>
      </c>
      <c r="Y58" s="10">
        <f t="shared" si="23"/>
        <v>82.659610749852206</v>
      </c>
      <c r="Z58" s="8">
        <v>5217160</v>
      </c>
      <c r="AA58" s="3">
        <v>8456714</v>
      </c>
      <c r="AB58" s="10">
        <f t="shared" si="19"/>
        <v>0.62094204509733264</v>
      </c>
      <c r="AC58" s="25">
        <v>0.11087467875328658</v>
      </c>
      <c r="AD58" s="23">
        <v>0.14696883684317225</v>
      </c>
      <c r="AE58" s="26">
        <f t="shared" si="20"/>
        <v>3.609415808988567E-2</v>
      </c>
      <c r="AF58" s="8">
        <v>1529125</v>
      </c>
      <c r="AG58" s="9">
        <v>1653568</v>
      </c>
      <c r="AH58" s="10">
        <f t="shared" si="21"/>
        <v>8.1381836017330178E-2</v>
      </c>
      <c r="AI58" s="8">
        <v>0</v>
      </c>
      <c r="AJ58" s="3">
        <v>0</v>
      </c>
      <c r="AK58" s="10" t="str">
        <f t="shared" si="24"/>
        <v>NA</v>
      </c>
      <c r="AL58" s="8">
        <v>1529125</v>
      </c>
      <c r="AM58" s="9">
        <v>1653568</v>
      </c>
      <c r="AN58" s="10">
        <f t="shared" si="22"/>
        <v>8.1381836017330178E-2</v>
      </c>
    </row>
    <row r="59" spans="1:40" x14ac:dyDescent="0.25">
      <c r="A59" s="1" t="s">
        <v>84</v>
      </c>
      <c r="B59" s="8">
        <v>75316787</v>
      </c>
      <c r="C59" s="3">
        <v>98134649</v>
      </c>
      <c r="D59" s="10">
        <f>(C59-B59)/B59</f>
        <v>0.30295851574231386</v>
      </c>
      <c r="E59" s="11">
        <v>42380807</v>
      </c>
      <c r="F59" s="3">
        <v>50562921</v>
      </c>
      <c r="G59" s="10">
        <f t="shared" si="13"/>
        <v>0.19306177912091196</v>
      </c>
      <c r="H59" s="11">
        <v>9215532</v>
      </c>
      <c r="I59" s="3">
        <v>10878739</v>
      </c>
      <c r="J59" s="10">
        <f t="shared" si="14"/>
        <v>0.18047867448129962</v>
      </c>
      <c r="K59" s="8">
        <v>51596339</v>
      </c>
      <c r="L59" s="3">
        <v>61441660</v>
      </c>
      <c r="M59" s="10">
        <f t="shared" si="15"/>
        <v>0.19081433277659487</v>
      </c>
      <c r="N59" s="8">
        <v>43804357</v>
      </c>
      <c r="O59" s="3">
        <v>53384467</v>
      </c>
      <c r="P59" s="10">
        <f t="shared" si="16"/>
        <v>0.21870221722464731</v>
      </c>
      <c r="Q59" s="8">
        <v>7791982</v>
      </c>
      <c r="R59" s="3">
        <v>8057193</v>
      </c>
      <c r="S59" s="10">
        <f t="shared" si="17"/>
        <v>3.4036397928023959E-2</v>
      </c>
      <c r="T59" s="25">
        <v>0.15101811777769736</v>
      </c>
      <c r="U59" s="4">
        <v>0.13113566593090095</v>
      </c>
      <c r="V59" s="10">
        <f t="shared" si="18"/>
        <v>-1.9882451846796406E-2</v>
      </c>
      <c r="W59" s="8">
        <v>40007</v>
      </c>
      <c r="X59" s="9">
        <v>3789466</v>
      </c>
      <c r="Y59" s="10">
        <f t="shared" si="23"/>
        <v>93.72007398705226</v>
      </c>
      <c r="Z59" s="8">
        <v>7831989</v>
      </c>
      <c r="AA59" s="3">
        <v>11846659</v>
      </c>
      <c r="AB59" s="10">
        <f t="shared" si="19"/>
        <v>0.51259903454920586</v>
      </c>
      <c r="AC59" s="25">
        <v>0.15167589511465432</v>
      </c>
      <c r="AD59" s="23">
        <v>0.18161052439904227</v>
      </c>
      <c r="AE59" s="26">
        <f t="shared" si="20"/>
        <v>2.9934629284387948E-2</v>
      </c>
      <c r="AF59" s="8">
        <v>1430255</v>
      </c>
      <c r="AG59" s="9">
        <v>1360559</v>
      </c>
      <c r="AH59" s="10">
        <f t="shared" si="21"/>
        <v>-4.8729771963740731E-2</v>
      </c>
      <c r="AI59" s="8">
        <v>0</v>
      </c>
      <c r="AJ59" s="3">
        <v>0</v>
      </c>
      <c r="AK59" s="10" t="str">
        <f t="shared" si="24"/>
        <v>NA</v>
      </c>
      <c r="AL59" s="8">
        <v>1430255</v>
      </c>
      <c r="AM59" s="9">
        <v>1360559</v>
      </c>
      <c r="AN59" s="10">
        <f t="shared" si="22"/>
        <v>-4.8729771963740731E-2</v>
      </c>
    </row>
    <row r="60" spans="1:40" x14ac:dyDescent="0.25">
      <c r="A60" s="1" t="s">
        <v>85</v>
      </c>
      <c r="B60" s="8">
        <v>214005980</v>
      </c>
      <c r="C60" s="3">
        <v>260557747</v>
      </c>
      <c r="D60" s="10">
        <f>(C60-B60)/B60</f>
        <v>0.21752554297781773</v>
      </c>
      <c r="E60" s="11">
        <v>90789696</v>
      </c>
      <c r="F60" s="3">
        <v>104028684</v>
      </c>
      <c r="G60" s="10">
        <f t="shared" si="13"/>
        <v>0.14582038032157305</v>
      </c>
      <c r="H60" s="11">
        <v>17469724</v>
      </c>
      <c r="I60" s="3">
        <v>19234901</v>
      </c>
      <c r="J60" s="10">
        <f t="shared" si="14"/>
        <v>0.10104206569033375</v>
      </c>
      <c r="K60" s="8">
        <v>108259420</v>
      </c>
      <c r="L60" s="3">
        <v>123263585</v>
      </c>
      <c r="M60" s="10">
        <f t="shared" si="15"/>
        <v>0.13859454447474409</v>
      </c>
      <c r="N60" s="8">
        <v>101504317</v>
      </c>
      <c r="O60" s="3">
        <v>120028531</v>
      </c>
      <c r="P60" s="10">
        <f t="shared" si="16"/>
        <v>0.18249680947067504</v>
      </c>
      <c r="Q60" s="8">
        <v>6755103</v>
      </c>
      <c r="R60" s="3">
        <v>3235054</v>
      </c>
      <c r="S60" s="10">
        <f t="shared" si="17"/>
        <v>-0.52109479307717443</v>
      </c>
      <c r="T60" s="25">
        <v>6.2397369208148354E-2</v>
      </c>
      <c r="U60" s="4">
        <v>2.6245009829950997E-2</v>
      </c>
      <c r="V60" s="10">
        <f t="shared" si="18"/>
        <v>-3.6152359378197357E-2</v>
      </c>
      <c r="W60" s="8">
        <v>178190</v>
      </c>
      <c r="X60" s="9">
        <v>7776589</v>
      </c>
      <c r="Y60" s="10">
        <f t="shared" si="23"/>
        <v>42.642117963971039</v>
      </c>
      <c r="Z60" s="8">
        <v>6933293</v>
      </c>
      <c r="AA60" s="3">
        <v>11011643</v>
      </c>
      <c r="AB60" s="10">
        <f t="shared" si="19"/>
        <v>0.58822697958964087</v>
      </c>
      <c r="AC60" s="25">
        <v>6.3938083843788143E-2</v>
      </c>
      <c r="AD60" s="23">
        <v>8.4032573094721313E-2</v>
      </c>
      <c r="AE60" s="26">
        <f t="shared" si="20"/>
        <v>2.009448925093317E-2</v>
      </c>
      <c r="AF60" s="8">
        <v>4911503</v>
      </c>
      <c r="AG60" s="9">
        <v>5065673</v>
      </c>
      <c r="AH60" s="10">
        <f t="shared" si="21"/>
        <v>3.1389576673372693E-2</v>
      </c>
      <c r="AI60" s="8">
        <v>0</v>
      </c>
      <c r="AJ60" s="3">
        <v>0</v>
      </c>
      <c r="AK60" s="10" t="str">
        <f t="shared" si="24"/>
        <v>NA</v>
      </c>
      <c r="AL60" s="8">
        <v>4911503</v>
      </c>
      <c r="AM60" s="9">
        <v>5065673</v>
      </c>
      <c r="AN60" s="10">
        <f t="shared" si="22"/>
        <v>3.1389576673372693E-2</v>
      </c>
    </row>
    <row r="61" spans="1:40" x14ac:dyDescent="0.25">
      <c r="A61" t="s">
        <v>87</v>
      </c>
      <c r="B61" s="8">
        <v>40058907</v>
      </c>
      <c r="C61" s="3">
        <v>46205325</v>
      </c>
      <c r="D61" s="10">
        <f>(C61-B61)/B61</f>
        <v>0.15343449086117103</v>
      </c>
      <c r="E61" s="11">
        <v>25960503</v>
      </c>
      <c r="F61" s="41">
        <v>28983170</v>
      </c>
      <c r="G61" s="10">
        <f t="shared" si="13"/>
        <v>0.11643329869224799</v>
      </c>
      <c r="H61" s="11">
        <v>713673</v>
      </c>
      <c r="I61" s="41">
        <v>1262288</v>
      </c>
      <c r="J61" s="10">
        <f t="shared" si="14"/>
        <v>0.76872040836629663</v>
      </c>
      <c r="K61" s="8">
        <v>26674176</v>
      </c>
      <c r="L61" s="41">
        <v>30245458</v>
      </c>
      <c r="M61" s="10">
        <f t="shared" si="15"/>
        <v>0.13388537287899727</v>
      </c>
      <c r="N61" s="8">
        <v>24494453</v>
      </c>
      <c r="O61" s="41">
        <v>28480620</v>
      </c>
      <c r="P61" s="10">
        <f t="shared" si="16"/>
        <v>0.16273753898484689</v>
      </c>
      <c r="Q61" s="8">
        <v>2179723</v>
      </c>
      <c r="R61" s="41">
        <v>1764838</v>
      </c>
      <c r="S61" s="10">
        <f t="shared" si="17"/>
        <v>-0.19033840538453739</v>
      </c>
      <c r="T61" s="25">
        <v>8.1716601105128794E-2</v>
      </c>
      <c r="U61" s="23">
        <v>5.8350513323355856E-2</v>
      </c>
      <c r="V61" s="10">
        <f t="shared" si="18"/>
        <v>-2.3366087781772939E-2</v>
      </c>
      <c r="W61" s="8">
        <v>1693151</v>
      </c>
      <c r="X61" s="9">
        <v>5984456</v>
      </c>
      <c r="Y61" s="10">
        <f t="shared" si="23"/>
        <v>2.53450814487308</v>
      </c>
      <c r="Z61" s="8">
        <v>3872874</v>
      </c>
      <c r="AA61" s="41">
        <v>7749294</v>
      </c>
      <c r="AB61" s="10">
        <f t="shared" si="19"/>
        <v>1.0009155991132166</v>
      </c>
      <c r="AC61" s="25">
        <v>0.13652587006170866</v>
      </c>
      <c r="AD61" s="23">
        <v>0.21389214448590743</v>
      </c>
      <c r="AE61" s="26">
        <f t="shared" si="20"/>
        <v>7.7366274424198772E-2</v>
      </c>
      <c r="AF61" s="8">
        <v>442802</v>
      </c>
      <c r="AG61" s="9">
        <v>564604</v>
      </c>
      <c r="AH61" s="10">
        <f t="shared" si="21"/>
        <v>0.27507102497278696</v>
      </c>
      <c r="AI61" s="8">
        <v>240179</v>
      </c>
      <c r="AJ61" s="41">
        <v>167563</v>
      </c>
      <c r="AK61" s="10">
        <f t="shared" si="24"/>
        <v>-0.30234117054363618</v>
      </c>
      <c r="AL61" s="8">
        <v>682981</v>
      </c>
      <c r="AM61" s="9">
        <v>732167</v>
      </c>
      <c r="AN61" s="10">
        <f t="shared" si="22"/>
        <v>7.2016644679720229E-2</v>
      </c>
    </row>
    <row r="62" spans="1:40" ht="15.75" thickBot="1" x14ac:dyDescent="0.3">
      <c r="A62" s="1" t="s">
        <v>88</v>
      </c>
      <c r="B62" s="8">
        <v>356985396</v>
      </c>
      <c r="C62" s="3">
        <v>410556057</v>
      </c>
      <c r="D62" s="10">
        <f>(C62-B62)/B62</f>
        <v>0.15006401270263728</v>
      </c>
      <c r="E62" s="11">
        <v>100366621</v>
      </c>
      <c r="F62" s="41">
        <v>114289413</v>
      </c>
      <c r="G62" s="10">
        <f t="shared" si="13"/>
        <v>0.13871934574742734</v>
      </c>
      <c r="H62" s="11">
        <v>1814490</v>
      </c>
      <c r="I62" s="41">
        <v>1966806</v>
      </c>
      <c r="J62" s="10">
        <f t="shared" si="14"/>
        <v>8.394424879718268E-2</v>
      </c>
      <c r="K62" s="8">
        <v>102181112</v>
      </c>
      <c r="L62" s="41">
        <v>116256219</v>
      </c>
      <c r="M62" s="10">
        <f t="shared" si="15"/>
        <v>0.13774666104631941</v>
      </c>
      <c r="N62" s="8">
        <v>93286703</v>
      </c>
      <c r="O62" s="41">
        <v>108322674</v>
      </c>
      <c r="P62" s="10">
        <f t="shared" si="16"/>
        <v>0.16118021664888296</v>
      </c>
      <c r="Q62" s="8">
        <v>8894409</v>
      </c>
      <c r="R62" s="41">
        <v>7933545</v>
      </c>
      <c r="S62" s="10">
        <f t="shared" si="17"/>
        <v>-0.10803011195010259</v>
      </c>
      <c r="T62" s="25">
        <v>8.7045529510385439E-2</v>
      </c>
      <c r="U62" s="23">
        <v>6.8241897665706819E-2</v>
      </c>
      <c r="V62" s="10">
        <f t="shared" si="18"/>
        <v>-1.880363184467862E-2</v>
      </c>
      <c r="W62" s="8">
        <v>0</v>
      </c>
      <c r="X62" s="9">
        <v>0</v>
      </c>
      <c r="Y62" s="10" t="str">
        <f t="shared" si="23"/>
        <v>NA</v>
      </c>
      <c r="Z62" s="8">
        <v>8894409</v>
      </c>
      <c r="AA62" s="41">
        <v>7933545</v>
      </c>
      <c r="AB62" s="10">
        <f t="shared" si="19"/>
        <v>-0.10803011195010259</v>
      </c>
      <c r="AC62" s="25">
        <v>8.7045529510385439E-2</v>
      </c>
      <c r="AD62" s="23">
        <v>6.8241897665706819E-2</v>
      </c>
      <c r="AE62" s="26">
        <f t="shared" si="20"/>
        <v>-1.880363184467862E-2</v>
      </c>
      <c r="AF62" s="8">
        <v>5197187</v>
      </c>
      <c r="AG62" s="9">
        <v>4272173</v>
      </c>
      <c r="AH62" s="10">
        <f t="shared" si="21"/>
        <v>-0.17798358996895822</v>
      </c>
      <c r="AI62" s="8">
        <v>3222811</v>
      </c>
      <c r="AJ62" s="41">
        <v>3866641</v>
      </c>
      <c r="AK62" s="10">
        <f t="shared" si="24"/>
        <v>0.19977280703088079</v>
      </c>
      <c r="AL62" s="8">
        <v>8419998</v>
      </c>
      <c r="AM62" s="9">
        <v>8138814</v>
      </c>
      <c r="AN62" s="10">
        <f t="shared" si="22"/>
        <v>-3.3394782279045673E-2</v>
      </c>
    </row>
    <row r="63" spans="1:40" s="29" customFormat="1" x14ac:dyDescent="0.25">
      <c r="A63" s="28" t="s">
        <v>121</v>
      </c>
      <c r="B63" s="30">
        <f>SUM(B3:B62)</f>
        <v>33157606084</v>
      </c>
      <c r="C63" s="31">
        <f>SUM(C3:C62)</f>
        <v>36472385630.979996</v>
      </c>
      <c r="D63" s="32">
        <f t="shared" ref="D63" si="25">(C63-B63)/B63</f>
        <v>9.9970412175791015E-2</v>
      </c>
      <c r="E63" s="30">
        <f>SUM(E3:E62)</f>
        <v>13625729796</v>
      </c>
      <c r="F63" s="31">
        <f>SUM(F3:F62)</f>
        <v>14731188940.490002</v>
      </c>
      <c r="G63" s="32">
        <f t="shared" si="13"/>
        <v>8.1130270527933313E-2</v>
      </c>
      <c r="H63" s="30">
        <f>SUM(H3:H62)</f>
        <v>1352098917</v>
      </c>
      <c r="I63" s="31">
        <f>SUM(I3:I62)</f>
        <v>1207500545.8600001</v>
      </c>
      <c r="J63" s="32">
        <f t="shared" si="14"/>
        <v>-0.10694363357736486</v>
      </c>
      <c r="K63" s="30">
        <f>SUM(K3:K62)</f>
        <v>14977828717</v>
      </c>
      <c r="L63" s="31">
        <f>SUM(L3:L62)</f>
        <v>15938689486.659998</v>
      </c>
      <c r="M63" s="32">
        <f t="shared" si="15"/>
        <v>6.4152207093235783E-2</v>
      </c>
      <c r="N63" s="30">
        <f>SUM(N3:N62)</f>
        <v>14557857272</v>
      </c>
      <c r="O63" s="31">
        <f>SUM(O3:O62)</f>
        <v>15542526035.350094</v>
      </c>
      <c r="P63" s="32">
        <f t="shared" si="16"/>
        <v>6.7638303148085277E-2</v>
      </c>
      <c r="Q63" s="30">
        <f>SUM(Q3:Q62)</f>
        <v>419971441</v>
      </c>
      <c r="R63" s="31">
        <f>SUM(R3:R62)</f>
        <v>396163451.3099004</v>
      </c>
      <c r="S63" s="32">
        <f t="shared" si="17"/>
        <v>-5.6689544492382747E-2</v>
      </c>
      <c r="T63" s="66"/>
      <c r="U63" s="67"/>
      <c r="V63" s="32"/>
      <c r="W63" s="30">
        <f>SUM(W3:W62)</f>
        <v>303134067</v>
      </c>
      <c r="X63" s="31">
        <f>SUM(X3:X62)</f>
        <v>632148610.07999992</v>
      </c>
      <c r="Y63" s="32">
        <f>(X63-W63)/W63</f>
        <v>1.085376336404974</v>
      </c>
      <c r="Z63" s="30">
        <f>SUM(Z3:Z62)</f>
        <v>723078509</v>
      </c>
      <c r="AA63" s="31">
        <f>SUM(AA3:AA62)</f>
        <v>1028312061.3899003</v>
      </c>
      <c r="AB63" s="32">
        <f t="shared" si="19"/>
        <v>0.42213058276622123</v>
      </c>
      <c r="AC63" s="30"/>
      <c r="AD63" s="31"/>
      <c r="AE63" s="33"/>
      <c r="AF63" s="30">
        <f>SUM(AF3:AF62)</f>
        <v>619569114</v>
      </c>
      <c r="AG63" s="31">
        <f>SUM(AG3:AG62)</f>
        <v>576043077.8900001</v>
      </c>
      <c r="AH63" s="32">
        <f t="shared" si="21"/>
        <v>-7.0252107676884445E-2</v>
      </c>
      <c r="AI63" s="30">
        <f>SUM(AI3:AI62)</f>
        <v>186681149</v>
      </c>
      <c r="AJ63" s="31">
        <f>SUM(AJ3:AJ62)</f>
        <v>171902499.33999997</v>
      </c>
      <c r="AK63" s="32">
        <f>(AJ63-AI63)/AI63</f>
        <v>-7.9165195517411482E-2</v>
      </c>
      <c r="AL63" s="30">
        <f>SUM(AL3:AL62)</f>
        <v>806250263</v>
      </c>
      <c r="AM63" s="31">
        <f>SUM(AM3:AM62)</f>
        <v>747945577.23000002</v>
      </c>
      <c r="AN63" s="32">
        <f t="shared" si="22"/>
        <v>-7.2315865737584237E-2</v>
      </c>
    </row>
    <row r="64" spans="1:40" s="35" customFormat="1" ht="15.75" thickBot="1" x14ac:dyDescent="0.3">
      <c r="A64" s="34" t="s">
        <v>122</v>
      </c>
      <c r="B64" s="36">
        <f>AVERAGE(B3:B62)</f>
        <v>552626768.06666672</v>
      </c>
      <c r="C64" s="37">
        <f>AVERAGE(C3:C62)</f>
        <v>607873093.8496666</v>
      </c>
      <c r="D64" s="38">
        <f>AVERAGE(D3:D63)</f>
        <v>0.1157713378689869</v>
      </c>
      <c r="E64" s="36">
        <f t="shared" ref="E64:L64" si="26">AVERAGE(E3:E62)</f>
        <v>227095496.59999999</v>
      </c>
      <c r="F64" s="37">
        <f t="shared" si="26"/>
        <v>245519815.67483336</v>
      </c>
      <c r="G64" s="38">
        <f t="shared" si="26"/>
        <v>9.8955957312434034E-2</v>
      </c>
      <c r="H64" s="36">
        <f t="shared" si="26"/>
        <v>22916930.796610169</v>
      </c>
      <c r="I64" s="37">
        <f t="shared" si="26"/>
        <v>20125009.09766667</v>
      </c>
      <c r="J64" s="38" t="e">
        <f t="shared" si="26"/>
        <v>#DIV/0!</v>
      </c>
      <c r="K64" s="36">
        <f t="shared" si="26"/>
        <v>249630478.61666667</v>
      </c>
      <c r="L64" s="37">
        <f t="shared" si="26"/>
        <v>265644824.77766663</v>
      </c>
      <c r="M64" s="38">
        <f>AVERAGE(M3:M63)</f>
        <v>7.058788973340617E-2</v>
      </c>
      <c r="N64" s="36">
        <f t="shared" ref="N64:X64" si="27">AVERAGE(N3:N62)</f>
        <v>242630954.53333333</v>
      </c>
      <c r="O64" s="37">
        <f t="shared" si="27"/>
        <v>259042100.58916822</v>
      </c>
      <c r="P64" s="38">
        <f t="shared" si="27"/>
        <v>7.7772807432387001E-2</v>
      </c>
      <c r="Q64" s="36">
        <f t="shared" si="27"/>
        <v>6999524.0166666666</v>
      </c>
      <c r="R64" s="37">
        <f t="shared" si="27"/>
        <v>6602724.1884983396</v>
      </c>
      <c r="S64" s="38">
        <f t="shared" si="27"/>
        <v>-0.45564688372673529</v>
      </c>
      <c r="T64" s="39">
        <f t="shared" si="27"/>
        <v>1.1456255764044278E-2</v>
      </c>
      <c r="U64" s="40">
        <f t="shared" si="27"/>
        <v>5.3156283059166568E-3</v>
      </c>
      <c r="V64" s="38">
        <f t="shared" si="27"/>
        <v>-6.1406274581276175E-3</v>
      </c>
      <c r="W64" s="36">
        <f t="shared" si="27"/>
        <v>5052234.45</v>
      </c>
      <c r="X64" s="37">
        <f t="shared" si="27"/>
        <v>10714383.221694915</v>
      </c>
      <c r="Y64" s="38">
        <f>AVERAGE(Y4:Y8,Y10:Y32,Y33:Y44,Y46:Y50,Y52:Y54,Y56:Y61,)</f>
        <v>-3.1655838654773993</v>
      </c>
      <c r="Z64" s="36">
        <f>AVERAGE(Z3:Z62)</f>
        <v>12051308.483333332</v>
      </c>
      <c r="AA64" s="37">
        <f>AVERAGE(AA3:AA62)</f>
        <v>17138534.356498338</v>
      </c>
      <c r="AB64" s="38">
        <f>AVERAGE(AB3:AB63)</f>
        <v>-1.6352752795334777</v>
      </c>
      <c r="AC64" s="39">
        <f>AVERAGE(AC3:AC61)</f>
        <v>3.3539245676661653E-2</v>
      </c>
      <c r="AD64" s="40">
        <f>AVERAGE(AD3:AD61)</f>
        <v>6.4868070505520417E-2</v>
      </c>
      <c r="AE64" s="38">
        <f>AVERAGE(AE3:AE61)</f>
        <v>3.1328824828858771E-2</v>
      </c>
      <c r="AF64" s="36">
        <f t="shared" ref="AF64:AN64" si="28">AVERAGE(AF3:AF62)</f>
        <v>10326151.9</v>
      </c>
      <c r="AG64" s="37">
        <f t="shared" si="28"/>
        <v>9600717.964833336</v>
      </c>
      <c r="AH64" s="38">
        <f t="shared" si="28"/>
        <v>-6.4369508840042958E-2</v>
      </c>
      <c r="AI64" s="36">
        <f t="shared" si="28"/>
        <v>3111352.4833333334</v>
      </c>
      <c r="AJ64" s="37">
        <f t="shared" si="28"/>
        <v>2865041.6556666661</v>
      </c>
      <c r="AK64" s="38">
        <f t="shared" si="28"/>
        <v>2.8736276383596899</v>
      </c>
      <c r="AL64" s="36">
        <f t="shared" si="28"/>
        <v>13437504.383333333</v>
      </c>
      <c r="AM64" s="37">
        <f t="shared" si="28"/>
        <v>12465759.6205</v>
      </c>
      <c r="AN64" s="38">
        <f t="shared" si="28"/>
        <v>-8.7201072464432108E-2</v>
      </c>
    </row>
    <row r="66" spans="2:40" x14ac:dyDescent="0.25">
      <c r="B66" s="9"/>
      <c r="D66" s="23"/>
      <c r="E66" s="13"/>
      <c r="G66" s="23"/>
      <c r="H66" s="13"/>
      <c r="J66" s="24"/>
      <c r="K66" s="13"/>
      <c r="M66" s="23"/>
      <c r="N66" s="13"/>
      <c r="P66" s="23"/>
      <c r="Q66" s="9"/>
      <c r="S66" s="23"/>
      <c r="T66" s="13"/>
      <c r="V66" s="22"/>
      <c r="W66" s="9"/>
      <c r="Y66" s="22"/>
      <c r="Z66" s="9"/>
      <c r="AB66" s="23"/>
      <c r="AC66" s="22"/>
      <c r="AE66" s="22"/>
      <c r="AF66" s="9"/>
      <c r="AH66" s="23"/>
      <c r="AI66" s="9"/>
      <c r="AK66" s="23"/>
      <c r="AL66" s="9"/>
      <c r="AN66" s="23"/>
    </row>
    <row r="67" spans="2:40" x14ac:dyDescent="0.25">
      <c r="B67" s="9"/>
      <c r="D67" s="23"/>
      <c r="E67" s="13"/>
      <c r="G67" s="23"/>
      <c r="H67" s="13"/>
      <c r="J67" s="24"/>
      <c r="K67" s="13"/>
      <c r="M67" s="23"/>
      <c r="N67" s="13"/>
      <c r="P67" s="23"/>
      <c r="Q67" s="9"/>
      <c r="S67" s="23"/>
      <c r="T67" s="13"/>
      <c r="V67" s="22"/>
      <c r="W67" s="9"/>
      <c r="Y67" s="22"/>
      <c r="Z67" s="9"/>
      <c r="AB67" s="23"/>
      <c r="AC67" s="22"/>
      <c r="AE67" s="22"/>
      <c r="AF67" s="9"/>
      <c r="AH67" s="23"/>
      <c r="AI67" s="9"/>
      <c r="AK67" s="23"/>
      <c r="AL67" s="9"/>
      <c r="AN67" s="23"/>
    </row>
    <row r="68" spans="2:40" x14ac:dyDescent="0.25">
      <c r="B68" s="9"/>
      <c r="D68" s="23"/>
      <c r="E68" s="13"/>
      <c r="G68" s="23"/>
      <c r="H68" s="13"/>
      <c r="J68" s="24"/>
      <c r="K68" s="13"/>
      <c r="M68" s="23"/>
      <c r="N68" s="13"/>
      <c r="P68" s="23"/>
      <c r="Q68" s="9"/>
      <c r="S68" s="23"/>
      <c r="T68" s="13"/>
      <c r="V68" s="22"/>
      <c r="W68" s="9"/>
      <c r="Y68" s="22"/>
      <c r="Z68" s="9"/>
      <c r="AB68" s="23"/>
      <c r="AC68" s="22"/>
      <c r="AE68" s="22"/>
      <c r="AF68" s="9"/>
      <c r="AH68" s="23"/>
      <c r="AI68" s="9"/>
      <c r="AK68" s="23"/>
      <c r="AL68" s="9"/>
      <c r="AN68" s="23"/>
    </row>
    <row r="69" spans="2:40" x14ac:dyDescent="0.25">
      <c r="B69" s="9"/>
      <c r="D69" s="23"/>
      <c r="E69" s="13"/>
      <c r="G69" s="23"/>
      <c r="H69" s="13"/>
      <c r="J69" s="24"/>
      <c r="K69" s="13"/>
      <c r="M69" s="23"/>
      <c r="N69" s="13"/>
      <c r="P69" s="23"/>
      <c r="Q69" s="9"/>
      <c r="S69" s="23"/>
      <c r="T69" s="13"/>
      <c r="V69" s="22"/>
      <c r="W69" s="9"/>
      <c r="Y69" s="22"/>
      <c r="Z69" s="9"/>
      <c r="AB69" s="23"/>
      <c r="AC69" s="22"/>
      <c r="AE69" s="22"/>
      <c r="AF69" s="9"/>
      <c r="AH69" s="23"/>
      <c r="AI69" s="9"/>
      <c r="AK69" s="23"/>
      <c r="AL69" s="9"/>
      <c r="AN69" s="23"/>
    </row>
    <row r="70" spans="2:40" x14ac:dyDescent="0.25">
      <c r="B70" s="9"/>
      <c r="D70" s="23"/>
      <c r="E70" s="13"/>
      <c r="G70" s="23"/>
      <c r="H70" s="13"/>
      <c r="J70" s="24"/>
      <c r="K70" s="13"/>
      <c r="M70" s="23"/>
      <c r="N70" s="13"/>
      <c r="P70" s="23"/>
      <c r="Q70" s="9"/>
      <c r="S70" s="23"/>
      <c r="T70" s="13"/>
      <c r="V70" s="22"/>
      <c r="W70" s="9"/>
      <c r="Y70" s="22"/>
      <c r="Z70" s="9"/>
      <c r="AB70" s="23"/>
      <c r="AC70" s="22"/>
      <c r="AE70" s="22"/>
      <c r="AF70" s="9"/>
      <c r="AH70" s="23"/>
      <c r="AI70" s="9"/>
      <c r="AK70" s="23"/>
      <c r="AL70" s="9"/>
      <c r="AN70" s="23"/>
    </row>
    <row r="71" spans="2:40" x14ac:dyDescent="0.25">
      <c r="B71" s="9"/>
      <c r="D71" s="23"/>
      <c r="E71" s="13"/>
      <c r="G71" s="23"/>
      <c r="H71" s="13"/>
      <c r="J71" s="24"/>
      <c r="K71" s="13"/>
      <c r="M71" s="23"/>
      <c r="N71" s="13"/>
      <c r="P71" s="23"/>
      <c r="Q71" s="9"/>
      <c r="S71" s="23"/>
      <c r="T71" s="13"/>
      <c r="V71" s="22"/>
      <c r="W71" s="9"/>
      <c r="Y71" s="22"/>
      <c r="Z71" s="9"/>
      <c r="AB71" s="23"/>
      <c r="AC71" s="22"/>
      <c r="AE71" s="22"/>
      <c r="AF71" s="9"/>
      <c r="AH71" s="23"/>
      <c r="AI71" s="9"/>
      <c r="AK71" s="23"/>
      <c r="AL71" s="9"/>
      <c r="AN71" s="23"/>
    </row>
    <row r="72" spans="2:40" x14ac:dyDescent="0.25">
      <c r="B72" s="9"/>
      <c r="D72" s="23"/>
      <c r="E72" s="13"/>
      <c r="G72" s="23"/>
      <c r="H72" s="13"/>
      <c r="J72" s="24"/>
      <c r="K72" s="13"/>
      <c r="M72" s="23"/>
      <c r="N72" s="13"/>
      <c r="P72" s="23"/>
      <c r="Q72" s="9"/>
      <c r="S72" s="23"/>
      <c r="T72" s="13"/>
      <c r="V72" s="22"/>
      <c r="W72" s="9"/>
      <c r="Y72" s="22"/>
      <c r="Z72" s="9"/>
      <c r="AB72" s="23"/>
      <c r="AC72" s="22"/>
      <c r="AE72" s="22"/>
      <c r="AF72" s="9"/>
      <c r="AH72" s="23"/>
      <c r="AI72" s="9"/>
      <c r="AK72" s="23"/>
      <c r="AL72" s="9"/>
      <c r="AN72" s="23"/>
    </row>
    <row r="73" spans="2:40" x14ac:dyDescent="0.25">
      <c r="B73" s="9"/>
      <c r="D73" s="23"/>
      <c r="E73" s="13"/>
      <c r="G73" s="23"/>
      <c r="H73" s="13"/>
      <c r="J73" s="24"/>
      <c r="K73" s="13"/>
      <c r="M73" s="23"/>
      <c r="N73" s="13"/>
      <c r="P73" s="23"/>
      <c r="Q73" s="9"/>
      <c r="S73" s="23"/>
      <c r="T73" s="13"/>
      <c r="V73" s="22"/>
      <c r="W73" s="9"/>
      <c r="Y73" s="22"/>
      <c r="Z73" s="9"/>
      <c r="AB73" s="23"/>
      <c r="AC73" s="22"/>
      <c r="AE73" s="22"/>
      <c r="AF73" s="9"/>
      <c r="AH73" s="23"/>
      <c r="AI73" s="9"/>
      <c r="AK73" s="23"/>
      <c r="AL73" s="9"/>
      <c r="AN73" s="23"/>
    </row>
    <row r="74" spans="2:40" x14ac:dyDescent="0.25">
      <c r="B74" s="9"/>
      <c r="D74" s="23"/>
      <c r="E74" s="13"/>
      <c r="G74" s="23"/>
      <c r="H74" s="13"/>
      <c r="J74" s="24"/>
      <c r="K74" s="13"/>
      <c r="M74" s="23"/>
      <c r="N74" s="13"/>
      <c r="P74" s="23"/>
      <c r="Q74" s="9"/>
      <c r="S74" s="23"/>
      <c r="T74" s="13"/>
      <c r="V74" s="22"/>
      <c r="W74" s="9"/>
      <c r="Y74" s="22"/>
      <c r="Z74" s="9"/>
      <c r="AB74" s="23"/>
      <c r="AC74" s="22"/>
      <c r="AE74" s="22"/>
      <c r="AF74" s="9"/>
      <c r="AH74" s="23"/>
      <c r="AI74" s="9"/>
      <c r="AK74" s="23"/>
      <c r="AL74" s="9"/>
      <c r="AN74" s="23"/>
    </row>
    <row r="75" spans="2:40" x14ac:dyDescent="0.25">
      <c r="B75" s="9"/>
      <c r="D75" s="23"/>
      <c r="E75" s="13"/>
      <c r="G75" s="23"/>
      <c r="H75" s="13"/>
      <c r="J75" s="24"/>
      <c r="K75" s="13"/>
      <c r="M75" s="23"/>
      <c r="N75" s="13"/>
      <c r="P75" s="23"/>
      <c r="Q75" s="9"/>
      <c r="S75" s="23"/>
      <c r="T75" s="13"/>
      <c r="V75" s="22"/>
      <c r="W75" s="9"/>
      <c r="Y75" s="22"/>
      <c r="Z75" s="9"/>
      <c r="AB75" s="23"/>
      <c r="AC75" s="22"/>
      <c r="AE75" s="22"/>
      <c r="AF75" s="9"/>
      <c r="AH75" s="23"/>
      <c r="AI75" s="9"/>
      <c r="AK75" s="23"/>
      <c r="AL75" s="9"/>
      <c r="AN75" s="23"/>
    </row>
    <row r="76" spans="2:40" x14ac:dyDescent="0.25">
      <c r="B76" s="9"/>
      <c r="D76" s="23"/>
      <c r="E76" s="13"/>
      <c r="G76" s="23"/>
      <c r="H76" s="13"/>
      <c r="J76" s="24"/>
      <c r="K76" s="13"/>
      <c r="M76" s="23"/>
      <c r="N76" s="13"/>
      <c r="P76" s="23"/>
      <c r="Q76" s="9"/>
      <c r="S76" s="23"/>
      <c r="T76" s="13"/>
      <c r="V76" s="22"/>
      <c r="W76" s="9"/>
      <c r="Y76" s="22"/>
      <c r="Z76" s="9"/>
      <c r="AB76" s="23"/>
      <c r="AC76" s="22"/>
      <c r="AE76" s="22"/>
      <c r="AF76" s="9"/>
      <c r="AH76" s="23"/>
      <c r="AI76" s="9"/>
      <c r="AK76" s="23"/>
      <c r="AL76" s="9"/>
      <c r="AN76" s="23"/>
    </row>
    <row r="77" spans="2:40" x14ac:dyDescent="0.25">
      <c r="B77" s="9"/>
      <c r="D77" s="23"/>
      <c r="E77" s="13"/>
      <c r="G77" s="23"/>
      <c r="H77" s="13"/>
      <c r="J77" s="24"/>
      <c r="K77" s="13"/>
      <c r="M77" s="23"/>
      <c r="N77" s="13"/>
      <c r="P77" s="23"/>
      <c r="Q77" s="9"/>
      <c r="S77" s="23"/>
      <c r="T77" s="13"/>
      <c r="V77" s="22"/>
      <c r="W77" s="9"/>
      <c r="Y77" s="22"/>
      <c r="Z77" s="9"/>
      <c r="AB77" s="23"/>
      <c r="AC77" s="22"/>
      <c r="AE77" s="22"/>
      <c r="AF77" s="9"/>
      <c r="AH77" s="23"/>
      <c r="AI77" s="9"/>
      <c r="AK77" s="23"/>
      <c r="AL77" s="9"/>
      <c r="AN77" s="23"/>
    </row>
    <row r="78" spans="2:40" x14ac:dyDescent="0.25">
      <c r="B78" s="9"/>
      <c r="D78" s="23"/>
      <c r="E78" s="13"/>
      <c r="G78" s="23"/>
      <c r="H78" s="13"/>
      <c r="J78" s="24"/>
      <c r="K78" s="13"/>
      <c r="M78" s="23"/>
      <c r="N78" s="13"/>
      <c r="P78" s="23"/>
      <c r="Q78" s="9"/>
      <c r="S78" s="23"/>
      <c r="T78" s="13"/>
      <c r="V78" s="22"/>
      <c r="W78" s="9"/>
      <c r="Y78" s="22"/>
      <c r="Z78" s="9"/>
      <c r="AB78" s="23"/>
      <c r="AC78" s="22"/>
      <c r="AE78" s="22"/>
      <c r="AF78" s="9"/>
      <c r="AH78" s="23"/>
      <c r="AI78" s="9"/>
      <c r="AK78" s="23"/>
      <c r="AL78" s="9"/>
      <c r="AN78" s="23"/>
    </row>
    <row r="79" spans="2:40" x14ac:dyDescent="0.25">
      <c r="B79" s="9"/>
      <c r="D79" s="23"/>
      <c r="E79" s="13"/>
      <c r="G79" s="23"/>
      <c r="H79" s="13"/>
      <c r="J79" s="24"/>
      <c r="K79" s="13"/>
      <c r="M79" s="23"/>
      <c r="N79" s="13"/>
      <c r="P79" s="23"/>
      <c r="Q79" s="9"/>
      <c r="S79" s="23"/>
      <c r="T79" s="13"/>
      <c r="V79" s="22"/>
      <c r="W79" s="9"/>
      <c r="Y79" s="22"/>
      <c r="Z79" s="9"/>
      <c r="AB79" s="23"/>
      <c r="AC79" s="22"/>
      <c r="AE79" s="22"/>
      <c r="AF79" s="9"/>
      <c r="AH79" s="23"/>
      <c r="AI79" s="9"/>
      <c r="AK79" s="23"/>
      <c r="AL79" s="9"/>
      <c r="AN79" s="23"/>
    </row>
    <row r="80" spans="2:40" x14ac:dyDescent="0.25">
      <c r="B80" s="9"/>
      <c r="D80" s="23"/>
      <c r="E80" s="13"/>
      <c r="G80" s="23"/>
      <c r="H80" s="13"/>
      <c r="J80" s="24"/>
      <c r="K80" s="13"/>
      <c r="M80" s="23"/>
      <c r="N80" s="13"/>
      <c r="P80" s="23"/>
      <c r="Q80" s="9"/>
      <c r="S80" s="23"/>
      <c r="T80" s="13"/>
      <c r="V80" s="22"/>
      <c r="W80" s="9"/>
      <c r="Y80" s="22"/>
      <c r="Z80" s="9"/>
      <c r="AB80" s="23"/>
      <c r="AC80" s="22"/>
      <c r="AE80" s="22"/>
      <c r="AF80" s="9"/>
      <c r="AH80" s="23"/>
      <c r="AI80" s="9"/>
      <c r="AK80" s="23"/>
      <c r="AL80" s="9"/>
      <c r="AN80" s="23"/>
    </row>
    <row r="81" spans="2:40" x14ac:dyDescent="0.25">
      <c r="B81" s="9"/>
      <c r="D81" s="23"/>
      <c r="E81" s="13"/>
      <c r="G81" s="23"/>
      <c r="H81" s="13"/>
      <c r="J81" s="24"/>
      <c r="K81" s="13"/>
      <c r="M81" s="23"/>
      <c r="N81" s="13"/>
      <c r="P81" s="23"/>
      <c r="Q81" s="9"/>
      <c r="S81" s="23"/>
      <c r="T81" s="13"/>
      <c r="V81" s="22"/>
      <c r="W81" s="9"/>
      <c r="Y81" s="22"/>
      <c r="Z81" s="9"/>
      <c r="AB81" s="23"/>
      <c r="AC81" s="22"/>
      <c r="AE81" s="22"/>
      <c r="AF81" s="9"/>
      <c r="AH81" s="23"/>
      <c r="AI81" s="9"/>
      <c r="AK81" s="23"/>
      <c r="AL81" s="9"/>
      <c r="AN81" s="23"/>
    </row>
    <row r="82" spans="2:40" x14ac:dyDescent="0.25">
      <c r="B82" s="9"/>
      <c r="D82" s="23"/>
      <c r="E82" s="13"/>
      <c r="G82" s="23"/>
      <c r="H82" s="13"/>
      <c r="J82" s="24"/>
      <c r="K82" s="13"/>
      <c r="M82" s="23"/>
      <c r="N82" s="13"/>
      <c r="P82" s="23"/>
      <c r="Q82" s="9"/>
      <c r="S82" s="23"/>
      <c r="T82" s="13"/>
      <c r="V82" s="22"/>
      <c r="W82" s="9"/>
      <c r="Y82" s="22"/>
      <c r="Z82" s="9"/>
      <c r="AB82" s="23"/>
      <c r="AC82" s="22"/>
      <c r="AE82" s="22"/>
      <c r="AF82" s="9"/>
      <c r="AH82" s="23"/>
      <c r="AI82" s="9"/>
      <c r="AK82" s="23"/>
      <c r="AL82" s="9"/>
      <c r="AN82" s="23"/>
    </row>
    <row r="83" spans="2:40" x14ac:dyDescent="0.25">
      <c r="B83" s="9"/>
      <c r="D83" s="23"/>
      <c r="E83" s="13"/>
      <c r="G83" s="23"/>
      <c r="H83" s="13"/>
      <c r="J83" s="24"/>
      <c r="K83" s="13"/>
      <c r="M83" s="23"/>
      <c r="N83" s="13"/>
      <c r="P83" s="23"/>
      <c r="Q83" s="9"/>
      <c r="S83" s="23"/>
      <c r="T83" s="13"/>
      <c r="V83" s="22"/>
      <c r="W83" s="9"/>
      <c r="Y83" s="22"/>
      <c r="Z83" s="9"/>
      <c r="AB83" s="23"/>
      <c r="AC83" s="22"/>
      <c r="AE83" s="22"/>
      <c r="AF83" s="9"/>
      <c r="AH83" s="23"/>
      <c r="AI83" s="9"/>
      <c r="AK83" s="23"/>
      <c r="AL83" s="9"/>
      <c r="AN83" s="23"/>
    </row>
    <row r="84" spans="2:40" x14ac:dyDescent="0.25">
      <c r="B84" s="9"/>
      <c r="D84" s="23"/>
      <c r="E84" s="13"/>
      <c r="G84" s="23"/>
      <c r="H84" s="13"/>
      <c r="J84" s="24"/>
      <c r="K84" s="13"/>
      <c r="M84" s="23"/>
      <c r="N84" s="13"/>
      <c r="P84" s="23"/>
      <c r="Q84" s="9"/>
      <c r="S84" s="23"/>
      <c r="T84" s="13"/>
      <c r="V84" s="22"/>
      <c r="W84" s="9"/>
      <c r="Y84" s="22"/>
      <c r="Z84" s="9"/>
      <c r="AB84" s="23"/>
      <c r="AC84" s="22"/>
      <c r="AE84" s="22"/>
      <c r="AF84" s="9"/>
      <c r="AH84" s="23"/>
      <c r="AI84" s="9"/>
      <c r="AK84" s="23"/>
      <c r="AL84" s="9"/>
      <c r="AN84" s="23"/>
    </row>
    <row r="85" spans="2:40" x14ac:dyDescent="0.25">
      <c r="B85" s="9"/>
      <c r="D85" s="23"/>
      <c r="E85" s="13"/>
      <c r="G85" s="23"/>
      <c r="H85" s="13"/>
      <c r="J85" s="24"/>
      <c r="K85" s="13"/>
      <c r="M85" s="23"/>
      <c r="N85" s="13"/>
      <c r="P85" s="23"/>
      <c r="Q85" s="9"/>
      <c r="S85" s="23"/>
      <c r="T85" s="13"/>
      <c r="V85" s="22"/>
      <c r="W85" s="9"/>
      <c r="Y85" s="22"/>
      <c r="Z85" s="9"/>
      <c r="AB85" s="23"/>
      <c r="AC85" s="22"/>
      <c r="AE85" s="22"/>
      <c r="AF85" s="9"/>
      <c r="AH85" s="23"/>
      <c r="AI85" s="9"/>
      <c r="AK85" s="23"/>
      <c r="AL85" s="9"/>
      <c r="AN85" s="23"/>
    </row>
    <row r="86" spans="2:40" x14ac:dyDescent="0.25">
      <c r="B86" s="9"/>
      <c r="D86" s="23"/>
      <c r="E86" s="13"/>
      <c r="G86" s="23"/>
      <c r="H86" s="13"/>
      <c r="J86" s="24"/>
      <c r="K86" s="13"/>
      <c r="M86" s="23"/>
      <c r="N86" s="13"/>
      <c r="P86" s="23"/>
      <c r="Q86" s="9"/>
      <c r="S86" s="23"/>
      <c r="T86" s="13"/>
      <c r="V86" s="22"/>
      <c r="W86" s="9"/>
      <c r="Y86" s="22"/>
      <c r="Z86" s="9"/>
      <c r="AB86" s="23"/>
      <c r="AC86" s="22"/>
      <c r="AE86" s="22"/>
      <c r="AF86" s="9"/>
      <c r="AH86" s="23"/>
      <c r="AI86" s="9"/>
      <c r="AK86" s="23"/>
      <c r="AL86" s="9"/>
      <c r="AN86" s="23"/>
    </row>
    <row r="87" spans="2:40" x14ac:dyDescent="0.25">
      <c r="B87" s="9"/>
      <c r="D87" s="23"/>
      <c r="E87" s="13"/>
      <c r="G87" s="23"/>
      <c r="H87" s="13"/>
      <c r="J87" s="24"/>
      <c r="K87" s="13"/>
      <c r="M87" s="23"/>
      <c r="N87" s="13"/>
      <c r="P87" s="23"/>
      <c r="Q87" s="9"/>
      <c r="S87" s="23"/>
      <c r="T87" s="13"/>
      <c r="V87" s="22"/>
      <c r="W87" s="9"/>
      <c r="Y87" s="22"/>
      <c r="Z87" s="9"/>
      <c r="AB87" s="23"/>
      <c r="AC87" s="22"/>
      <c r="AE87" s="22"/>
      <c r="AF87" s="9"/>
      <c r="AH87" s="23"/>
      <c r="AI87" s="9"/>
      <c r="AK87" s="23"/>
      <c r="AL87" s="9"/>
      <c r="AN87" s="23"/>
    </row>
    <row r="88" spans="2:40" x14ac:dyDescent="0.25">
      <c r="B88" s="9"/>
      <c r="D88" s="23"/>
      <c r="E88" s="13"/>
      <c r="G88" s="23"/>
      <c r="H88" s="13"/>
      <c r="J88" s="24"/>
      <c r="K88" s="13"/>
      <c r="M88" s="23"/>
      <c r="N88" s="13"/>
      <c r="P88" s="23"/>
      <c r="Q88" s="9"/>
      <c r="S88" s="23"/>
      <c r="T88" s="13"/>
      <c r="V88" s="22"/>
      <c r="W88" s="9"/>
      <c r="Y88" s="22"/>
      <c r="Z88" s="9"/>
      <c r="AB88" s="23"/>
      <c r="AC88" s="22"/>
      <c r="AE88" s="22"/>
      <c r="AF88" s="9"/>
      <c r="AH88" s="23"/>
      <c r="AI88" s="9"/>
      <c r="AK88" s="23"/>
      <c r="AL88" s="9"/>
      <c r="AN88" s="23"/>
    </row>
    <row r="89" spans="2:40" x14ac:dyDescent="0.25">
      <c r="B89" s="9"/>
      <c r="D89" s="23"/>
      <c r="E89" s="13"/>
      <c r="G89" s="23"/>
      <c r="H89" s="13"/>
      <c r="J89" s="24"/>
      <c r="K89" s="13"/>
      <c r="M89" s="23"/>
      <c r="N89" s="13"/>
      <c r="P89" s="23"/>
      <c r="Q89" s="9"/>
      <c r="S89" s="23"/>
      <c r="T89" s="13"/>
      <c r="V89" s="22"/>
      <c r="W89" s="9"/>
      <c r="Y89" s="22"/>
      <c r="Z89" s="9"/>
      <c r="AB89" s="23"/>
      <c r="AC89" s="22"/>
      <c r="AE89" s="22"/>
      <c r="AF89" s="9"/>
      <c r="AH89" s="23"/>
      <c r="AI89" s="9"/>
      <c r="AK89" s="23"/>
      <c r="AL89" s="9"/>
      <c r="AN89" s="23"/>
    </row>
    <row r="90" spans="2:40" x14ac:dyDescent="0.25">
      <c r="B90" s="9"/>
      <c r="D90" s="23"/>
      <c r="E90" s="13"/>
      <c r="G90" s="23"/>
      <c r="H90" s="13"/>
      <c r="J90" s="24"/>
      <c r="K90" s="13"/>
      <c r="M90" s="23"/>
      <c r="N90" s="13"/>
      <c r="P90" s="23"/>
      <c r="Q90" s="9"/>
      <c r="S90" s="23"/>
      <c r="T90" s="13"/>
      <c r="V90" s="22"/>
      <c r="W90" s="9"/>
      <c r="Y90" s="22"/>
      <c r="Z90" s="9"/>
      <c r="AB90" s="23"/>
      <c r="AC90" s="22"/>
      <c r="AE90" s="22"/>
      <c r="AF90" s="9"/>
      <c r="AH90" s="23"/>
      <c r="AI90" s="9"/>
      <c r="AK90" s="23"/>
      <c r="AL90" s="9"/>
      <c r="AN90" s="23"/>
    </row>
    <row r="91" spans="2:40" x14ac:dyDescent="0.25">
      <c r="B91" s="9"/>
      <c r="D91" s="23"/>
      <c r="E91" s="13"/>
      <c r="G91" s="23"/>
      <c r="H91" s="13"/>
      <c r="J91" s="24"/>
      <c r="K91" s="13"/>
      <c r="M91" s="23"/>
      <c r="N91" s="13"/>
      <c r="P91" s="23"/>
      <c r="Q91" s="9"/>
      <c r="S91" s="23"/>
      <c r="T91" s="13"/>
      <c r="V91" s="22"/>
      <c r="W91" s="9"/>
      <c r="Y91" s="22"/>
      <c r="Z91" s="9"/>
      <c r="AB91" s="23"/>
      <c r="AC91" s="22"/>
      <c r="AE91" s="22"/>
      <c r="AF91" s="9"/>
      <c r="AH91" s="23"/>
      <c r="AI91" s="9"/>
      <c r="AK91" s="23"/>
      <c r="AL91" s="9"/>
      <c r="AN91" s="23"/>
    </row>
    <row r="92" spans="2:40" x14ac:dyDescent="0.25">
      <c r="B92" s="9"/>
      <c r="D92" s="23"/>
      <c r="E92" s="13"/>
      <c r="G92" s="23"/>
      <c r="H92" s="13"/>
      <c r="J92" s="24"/>
      <c r="K92" s="13"/>
      <c r="M92" s="23"/>
      <c r="N92" s="13"/>
      <c r="P92" s="23"/>
      <c r="Q92" s="9"/>
      <c r="S92" s="23"/>
      <c r="T92" s="13"/>
      <c r="V92" s="22"/>
      <c r="W92" s="9"/>
      <c r="Y92" s="22"/>
      <c r="Z92" s="9"/>
      <c r="AB92" s="23"/>
      <c r="AC92" s="22"/>
      <c r="AE92" s="22"/>
      <c r="AF92" s="9"/>
      <c r="AH92" s="23"/>
      <c r="AI92" s="9"/>
      <c r="AK92" s="23"/>
      <c r="AL92" s="9"/>
      <c r="AN92" s="23"/>
    </row>
    <row r="93" spans="2:40" x14ac:dyDescent="0.25">
      <c r="B93" s="9"/>
      <c r="D93" s="23"/>
      <c r="E93" s="13"/>
      <c r="G93" s="23"/>
      <c r="H93" s="13"/>
      <c r="J93" s="24"/>
      <c r="K93" s="13"/>
      <c r="M93" s="23"/>
      <c r="N93" s="13"/>
      <c r="P93" s="23"/>
      <c r="Q93" s="9"/>
      <c r="S93" s="23"/>
      <c r="T93" s="13"/>
      <c r="V93" s="22"/>
      <c r="W93" s="9"/>
      <c r="Y93" s="22"/>
      <c r="Z93" s="9"/>
      <c r="AB93" s="23"/>
      <c r="AC93" s="22"/>
      <c r="AE93" s="22"/>
      <c r="AF93" s="9"/>
      <c r="AH93" s="23"/>
      <c r="AI93" s="9"/>
      <c r="AK93" s="23"/>
      <c r="AL93" s="9"/>
      <c r="AN93" s="23"/>
    </row>
    <row r="94" spans="2:40" x14ac:dyDescent="0.25">
      <c r="B94" s="9"/>
      <c r="D94" s="23"/>
      <c r="E94" s="13"/>
      <c r="G94" s="23"/>
      <c r="H94" s="13"/>
      <c r="J94" s="24"/>
      <c r="K94" s="13"/>
      <c r="M94" s="23"/>
      <c r="N94" s="13"/>
      <c r="P94" s="23"/>
      <c r="Q94" s="9"/>
      <c r="S94" s="23"/>
      <c r="T94" s="13"/>
      <c r="V94" s="22"/>
      <c r="W94" s="9"/>
      <c r="Y94" s="22"/>
      <c r="Z94" s="9"/>
      <c r="AB94" s="23"/>
      <c r="AC94" s="22"/>
      <c r="AE94" s="22"/>
      <c r="AF94" s="9"/>
      <c r="AH94" s="23"/>
      <c r="AI94" s="9"/>
      <c r="AK94" s="23"/>
      <c r="AL94" s="9"/>
      <c r="AN94" s="23"/>
    </row>
    <row r="95" spans="2:40" x14ac:dyDescent="0.25">
      <c r="B95" s="9"/>
      <c r="D95" s="23"/>
      <c r="E95" s="13"/>
      <c r="G95" s="23"/>
      <c r="H95" s="13"/>
      <c r="J95" s="24"/>
      <c r="K95" s="13"/>
      <c r="M95" s="23"/>
      <c r="N95" s="13"/>
      <c r="P95" s="23"/>
      <c r="Q95" s="9"/>
      <c r="S95" s="23"/>
      <c r="T95" s="13"/>
      <c r="V95" s="22"/>
      <c r="W95" s="9"/>
      <c r="Y95" s="22"/>
      <c r="Z95" s="9"/>
      <c r="AB95" s="23"/>
      <c r="AC95" s="22"/>
      <c r="AE95" s="22"/>
      <c r="AF95" s="9"/>
      <c r="AH95" s="23"/>
      <c r="AI95" s="9"/>
      <c r="AK95" s="23"/>
      <c r="AL95" s="9"/>
      <c r="AN95" s="23"/>
    </row>
    <row r="96" spans="2:40" x14ac:dyDescent="0.25">
      <c r="B96" s="9"/>
      <c r="D96" s="23"/>
      <c r="E96" s="13"/>
      <c r="G96" s="23"/>
      <c r="H96" s="13"/>
      <c r="J96" s="24"/>
      <c r="K96" s="13"/>
      <c r="M96" s="23"/>
      <c r="N96" s="13"/>
      <c r="P96" s="23"/>
      <c r="Q96" s="9"/>
      <c r="S96" s="23"/>
      <c r="T96" s="13"/>
      <c r="V96" s="22"/>
      <c r="W96" s="9"/>
      <c r="Y96" s="22"/>
      <c r="Z96" s="9"/>
      <c r="AB96" s="23"/>
      <c r="AC96" s="22"/>
      <c r="AE96" s="22"/>
      <c r="AF96" s="9"/>
      <c r="AH96" s="23"/>
      <c r="AI96" s="9"/>
      <c r="AK96" s="23"/>
      <c r="AL96" s="9"/>
      <c r="AN96" s="23"/>
    </row>
    <row r="97" spans="2:40" x14ac:dyDescent="0.25">
      <c r="B97" s="9"/>
      <c r="D97" s="23"/>
      <c r="E97" s="13"/>
      <c r="G97" s="23"/>
      <c r="H97" s="13"/>
      <c r="J97" s="24"/>
      <c r="K97" s="13"/>
      <c r="M97" s="23"/>
      <c r="N97" s="13"/>
      <c r="P97" s="23"/>
      <c r="Q97" s="9"/>
      <c r="S97" s="23"/>
      <c r="T97" s="13"/>
      <c r="V97" s="22"/>
      <c r="W97" s="9"/>
      <c r="Y97" s="22"/>
      <c r="Z97" s="9"/>
      <c r="AB97" s="23"/>
      <c r="AC97" s="22"/>
      <c r="AE97" s="22"/>
      <c r="AF97" s="9"/>
      <c r="AH97" s="23"/>
      <c r="AI97" s="9"/>
      <c r="AK97" s="23"/>
      <c r="AL97" s="9"/>
      <c r="AN97" s="23"/>
    </row>
    <row r="98" spans="2:40" x14ac:dyDescent="0.25">
      <c r="B98" s="9"/>
      <c r="D98" s="23"/>
      <c r="E98" s="13"/>
      <c r="G98" s="23"/>
      <c r="H98" s="13"/>
      <c r="J98" s="24"/>
      <c r="K98" s="13"/>
      <c r="M98" s="23"/>
      <c r="N98" s="13"/>
      <c r="P98" s="23"/>
      <c r="Q98" s="9"/>
      <c r="S98" s="23"/>
      <c r="T98" s="13"/>
      <c r="V98" s="22"/>
      <c r="W98" s="9"/>
      <c r="Y98" s="22"/>
      <c r="Z98" s="9"/>
      <c r="AB98" s="23"/>
      <c r="AC98" s="22"/>
      <c r="AE98" s="22"/>
      <c r="AF98" s="9"/>
      <c r="AH98" s="23"/>
      <c r="AI98" s="9"/>
      <c r="AK98" s="23"/>
      <c r="AL98" s="9"/>
      <c r="AN98" s="23"/>
    </row>
    <row r="99" spans="2:40" x14ac:dyDescent="0.25">
      <c r="B99" s="9"/>
      <c r="D99" s="23"/>
      <c r="E99" s="13"/>
      <c r="G99" s="23"/>
      <c r="H99" s="13"/>
      <c r="J99" s="24"/>
      <c r="K99" s="13"/>
      <c r="M99" s="23"/>
      <c r="N99" s="13"/>
      <c r="P99" s="23"/>
      <c r="Q99" s="9"/>
      <c r="S99" s="23"/>
      <c r="T99" s="13"/>
      <c r="V99" s="22"/>
      <c r="W99" s="9"/>
      <c r="Y99" s="22"/>
      <c r="Z99" s="9"/>
      <c r="AB99" s="23"/>
      <c r="AC99" s="22"/>
      <c r="AE99" s="22"/>
      <c r="AF99" s="9"/>
      <c r="AH99" s="23"/>
      <c r="AI99" s="9"/>
      <c r="AK99" s="23"/>
      <c r="AL99" s="9"/>
      <c r="AN99" s="23"/>
    </row>
    <row r="100" spans="2:40" x14ac:dyDescent="0.25">
      <c r="B100" s="9"/>
      <c r="D100" s="23"/>
      <c r="E100" s="13"/>
      <c r="G100" s="23"/>
      <c r="H100" s="13"/>
      <c r="J100" s="24"/>
      <c r="K100" s="13"/>
      <c r="M100" s="23"/>
      <c r="N100" s="13"/>
      <c r="P100" s="23"/>
      <c r="Q100" s="9"/>
      <c r="S100" s="23"/>
      <c r="T100" s="13"/>
      <c r="V100" s="22"/>
      <c r="W100" s="9"/>
      <c r="Y100" s="22"/>
      <c r="Z100" s="9"/>
      <c r="AB100" s="23"/>
      <c r="AC100" s="22"/>
      <c r="AE100" s="22"/>
      <c r="AF100" s="9"/>
      <c r="AH100" s="23"/>
      <c r="AI100" s="9"/>
      <c r="AK100" s="23"/>
      <c r="AL100" s="9"/>
      <c r="AN100" s="23"/>
    </row>
    <row r="101" spans="2:40" x14ac:dyDescent="0.25">
      <c r="B101" s="9"/>
      <c r="D101" s="23"/>
      <c r="E101" s="13"/>
      <c r="G101" s="23"/>
      <c r="H101" s="13"/>
      <c r="J101" s="24"/>
      <c r="K101" s="13"/>
      <c r="M101" s="23"/>
      <c r="N101" s="13"/>
      <c r="P101" s="23"/>
      <c r="Q101" s="9"/>
      <c r="S101" s="23"/>
      <c r="T101" s="13"/>
      <c r="V101" s="22"/>
      <c r="W101" s="9"/>
      <c r="Y101" s="22"/>
      <c r="Z101" s="9"/>
      <c r="AB101" s="23"/>
      <c r="AC101" s="22"/>
      <c r="AE101" s="22"/>
      <c r="AF101" s="9"/>
      <c r="AH101" s="23"/>
      <c r="AI101" s="9"/>
      <c r="AK101" s="23"/>
      <c r="AL101" s="9"/>
      <c r="AN101" s="23"/>
    </row>
    <row r="102" spans="2:40" x14ac:dyDescent="0.25">
      <c r="B102" s="9"/>
      <c r="D102" s="23"/>
      <c r="E102" s="13"/>
      <c r="G102" s="23"/>
      <c r="H102" s="13"/>
      <c r="J102" s="24"/>
      <c r="K102" s="13"/>
      <c r="M102" s="23"/>
      <c r="N102" s="13"/>
      <c r="P102" s="23"/>
      <c r="Q102" s="9"/>
      <c r="S102" s="23"/>
      <c r="T102" s="13"/>
      <c r="V102" s="22"/>
      <c r="W102" s="9"/>
      <c r="Y102" s="22"/>
      <c r="Z102" s="9"/>
      <c r="AB102" s="23"/>
      <c r="AC102" s="22"/>
      <c r="AE102" s="22"/>
      <c r="AF102" s="9"/>
      <c r="AH102" s="23"/>
      <c r="AI102" s="9"/>
      <c r="AK102" s="23"/>
      <c r="AL102" s="9"/>
      <c r="AN102" s="23"/>
    </row>
    <row r="103" spans="2:40" x14ac:dyDescent="0.25">
      <c r="B103" s="9"/>
      <c r="D103" s="23"/>
      <c r="E103" s="13"/>
      <c r="G103" s="23"/>
      <c r="H103" s="13"/>
      <c r="J103" s="24"/>
      <c r="K103" s="13"/>
      <c r="M103" s="23"/>
      <c r="N103" s="13"/>
      <c r="P103" s="23"/>
      <c r="Q103" s="9"/>
      <c r="S103" s="23"/>
      <c r="T103" s="13"/>
      <c r="V103" s="22"/>
      <c r="W103" s="9"/>
      <c r="Y103" s="22"/>
      <c r="Z103" s="9"/>
      <c r="AB103" s="23"/>
      <c r="AC103" s="22"/>
      <c r="AE103" s="22"/>
      <c r="AF103" s="9"/>
      <c r="AH103" s="23"/>
      <c r="AI103" s="9"/>
      <c r="AK103" s="23"/>
      <c r="AL103" s="9"/>
      <c r="AN103" s="23"/>
    </row>
    <row r="104" spans="2:40" x14ac:dyDescent="0.25">
      <c r="B104" s="9"/>
      <c r="D104" s="23"/>
      <c r="E104" s="13"/>
      <c r="G104" s="23"/>
      <c r="H104" s="13"/>
      <c r="J104" s="24"/>
      <c r="K104" s="13"/>
      <c r="M104" s="23"/>
      <c r="N104" s="13"/>
      <c r="P104" s="23"/>
      <c r="Q104" s="9"/>
      <c r="S104" s="23"/>
      <c r="T104" s="13"/>
      <c r="V104" s="22"/>
      <c r="W104" s="9"/>
      <c r="Y104" s="22"/>
      <c r="Z104" s="9"/>
      <c r="AB104" s="23"/>
      <c r="AC104" s="22"/>
      <c r="AE104" s="22"/>
      <c r="AF104" s="9"/>
      <c r="AH104" s="23"/>
      <c r="AI104" s="9"/>
      <c r="AK104" s="23"/>
      <c r="AL104" s="9"/>
      <c r="AN104" s="23"/>
    </row>
    <row r="105" spans="2:40" x14ac:dyDescent="0.25">
      <c r="B105" s="9"/>
      <c r="D105" s="23"/>
      <c r="E105" s="13"/>
      <c r="G105" s="23"/>
      <c r="H105" s="13"/>
      <c r="J105" s="24"/>
      <c r="K105" s="13"/>
      <c r="M105" s="23"/>
      <c r="N105" s="13"/>
      <c r="P105" s="23"/>
      <c r="Q105" s="9"/>
      <c r="S105" s="23"/>
      <c r="T105" s="13"/>
      <c r="V105" s="22"/>
      <c r="W105" s="9"/>
      <c r="Y105" s="22"/>
      <c r="Z105" s="9"/>
      <c r="AB105" s="23"/>
      <c r="AC105" s="22"/>
      <c r="AE105" s="22"/>
      <c r="AF105" s="9"/>
      <c r="AH105" s="23"/>
      <c r="AI105" s="9"/>
      <c r="AK105" s="23"/>
      <c r="AL105" s="9"/>
      <c r="AN105" s="23"/>
    </row>
    <row r="106" spans="2:40" x14ac:dyDescent="0.25">
      <c r="B106" s="9"/>
      <c r="D106" s="23"/>
      <c r="E106" s="13"/>
      <c r="G106" s="23"/>
      <c r="H106" s="13"/>
      <c r="J106" s="24"/>
      <c r="K106" s="13"/>
      <c r="M106" s="23"/>
      <c r="N106" s="13"/>
      <c r="P106" s="23"/>
      <c r="Q106" s="9"/>
      <c r="S106" s="23"/>
      <c r="T106" s="13"/>
      <c r="V106" s="22"/>
      <c r="W106" s="9"/>
      <c r="Y106" s="22"/>
      <c r="Z106" s="9"/>
      <c r="AB106" s="23"/>
      <c r="AC106" s="22"/>
      <c r="AE106" s="22"/>
      <c r="AF106" s="9"/>
      <c r="AH106" s="23"/>
      <c r="AI106" s="9"/>
      <c r="AK106" s="23"/>
      <c r="AL106" s="9"/>
      <c r="AN106" s="23"/>
    </row>
    <row r="107" spans="2:40" x14ac:dyDescent="0.25">
      <c r="B107" s="9"/>
      <c r="D107" s="23"/>
      <c r="E107" s="13"/>
      <c r="G107" s="23"/>
      <c r="H107" s="13"/>
      <c r="J107" s="24"/>
      <c r="K107" s="13"/>
      <c r="M107" s="23"/>
      <c r="N107" s="13"/>
      <c r="P107" s="23"/>
      <c r="Q107" s="9"/>
      <c r="S107" s="23"/>
      <c r="T107" s="13"/>
      <c r="V107" s="22"/>
      <c r="W107" s="9"/>
      <c r="Y107" s="22"/>
      <c r="Z107" s="9"/>
      <c r="AB107" s="23"/>
      <c r="AC107" s="22"/>
      <c r="AE107" s="22"/>
      <c r="AF107" s="9"/>
      <c r="AH107" s="23"/>
      <c r="AI107" s="9"/>
      <c r="AK107" s="23"/>
      <c r="AL107" s="9"/>
      <c r="AN107" s="23"/>
    </row>
    <row r="108" spans="2:40" x14ac:dyDescent="0.25">
      <c r="B108" s="9"/>
      <c r="D108" s="23"/>
      <c r="E108" s="13"/>
      <c r="G108" s="23"/>
      <c r="H108" s="13"/>
      <c r="J108" s="24"/>
      <c r="K108" s="13"/>
      <c r="M108" s="23"/>
      <c r="N108" s="13"/>
      <c r="P108" s="23"/>
      <c r="Q108" s="9"/>
      <c r="S108" s="23"/>
      <c r="T108" s="13"/>
      <c r="V108" s="22"/>
      <c r="W108" s="9"/>
      <c r="Y108" s="22"/>
      <c r="Z108" s="9"/>
      <c r="AB108" s="23"/>
      <c r="AC108" s="22"/>
      <c r="AE108" s="22"/>
      <c r="AF108" s="9"/>
      <c r="AH108" s="23"/>
      <c r="AI108" s="9"/>
      <c r="AK108" s="23"/>
      <c r="AL108" s="9"/>
      <c r="AN108" s="23"/>
    </row>
    <row r="109" spans="2:40" x14ac:dyDescent="0.25">
      <c r="B109" s="9"/>
      <c r="D109" s="23"/>
      <c r="E109" s="13"/>
      <c r="G109" s="23"/>
      <c r="H109" s="13"/>
      <c r="J109" s="24"/>
      <c r="K109" s="13"/>
      <c r="M109" s="23"/>
      <c r="N109" s="13"/>
      <c r="P109" s="23"/>
      <c r="Q109" s="9"/>
      <c r="S109" s="23"/>
      <c r="T109" s="13"/>
      <c r="V109" s="22"/>
      <c r="W109" s="9"/>
      <c r="Y109" s="22"/>
      <c r="Z109" s="9"/>
      <c r="AB109" s="23"/>
      <c r="AC109" s="22"/>
      <c r="AE109" s="22"/>
      <c r="AF109" s="9"/>
      <c r="AH109" s="23"/>
      <c r="AI109" s="9"/>
      <c r="AK109" s="23"/>
      <c r="AL109" s="9"/>
      <c r="AN109" s="23"/>
    </row>
    <row r="110" spans="2:40" x14ac:dyDescent="0.25">
      <c r="B110" s="9"/>
      <c r="D110" s="23"/>
      <c r="E110" s="13"/>
      <c r="G110" s="23"/>
      <c r="H110" s="13"/>
      <c r="J110" s="24"/>
      <c r="K110" s="13"/>
      <c r="M110" s="23"/>
      <c r="N110" s="13"/>
      <c r="P110" s="23"/>
      <c r="Q110" s="9"/>
      <c r="S110" s="23"/>
      <c r="T110" s="13"/>
      <c r="V110" s="22"/>
      <c r="W110" s="9"/>
      <c r="Y110" s="22"/>
      <c r="Z110" s="9"/>
      <c r="AB110" s="23"/>
      <c r="AC110" s="22"/>
      <c r="AE110" s="22"/>
      <c r="AF110" s="9"/>
      <c r="AH110" s="23"/>
      <c r="AI110" s="9"/>
      <c r="AK110" s="23"/>
      <c r="AL110" s="9"/>
      <c r="AN110" s="23"/>
    </row>
    <row r="111" spans="2:40" x14ac:dyDescent="0.25">
      <c r="B111" s="9"/>
      <c r="D111" s="23"/>
      <c r="E111" s="13"/>
      <c r="G111" s="23"/>
      <c r="H111" s="13"/>
      <c r="J111" s="24"/>
      <c r="K111" s="13"/>
      <c r="M111" s="23"/>
      <c r="N111" s="13"/>
      <c r="P111" s="23"/>
      <c r="Q111" s="9"/>
      <c r="S111" s="23"/>
      <c r="T111" s="13"/>
      <c r="V111" s="22"/>
      <c r="W111" s="9"/>
      <c r="Y111" s="22"/>
      <c r="Z111" s="9"/>
      <c r="AB111" s="23"/>
      <c r="AC111" s="22"/>
      <c r="AE111" s="22"/>
      <c r="AF111" s="9"/>
      <c r="AH111" s="23"/>
      <c r="AI111" s="9"/>
      <c r="AK111" s="23"/>
      <c r="AL111" s="9"/>
      <c r="AN111" s="23"/>
    </row>
    <row r="112" spans="2:40" x14ac:dyDescent="0.25">
      <c r="B112" s="9"/>
      <c r="D112" s="23"/>
      <c r="E112" s="13"/>
      <c r="G112" s="23"/>
      <c r="H112" s="13"/>
      <c r="J112" s="24"/>
      <c r="K112" s="13"/>
      <c r="M112" s="23"/>
      <c r="N112" s="13"/>
      <c r="P112" s="23"/>
      <c r="Q112" s="9"/>
      <c r="S112" s="23"/>
      <c r="T112" s="13"/>
      <c r="V112" s="22"/>
      <c r="W112" s="9"/>
      <c r="Y112" s="22"/>
      <c r="Z112" s="9"/>
      <c r="AB112" s="23"/>
      <c r="AC112" s="22"/>
      <c r="AE112" s="22"/>
      <c r="AF112" s="9"/>
      <c r="AH112" s="23"/>
      <c r="AI112" s="9"/>
      <c r="AK112" s="23"/>
      <c r="AL112" s="9"/>
      <c r="AN112" s="23"/>
    </row>
    <row r="113" spans="2:40" x14ac:dyDescent="0.25">
      <c r="B113" s="9"/>
      <c r="D113" s="23"/>
      <c r="E113" s="13"/>
      <c r="G113" s="23"/>
      <c r="H113" s="13"/>
      <c r="J113" s="24"/>
      <c r="K113" s="13"/>
      <c r="M113" s="23"/>
      <c r="N113" s="13"/>
      <c r="P113" s="23"/>
      <c r="Q113" s="9"/>
      <c r="S113" s="23"/>
      <c r="T113" s="13"/>
      <c r="V113" s="22"/>
      <c r="W113" s="9"/>
      <c r="Y113" s="22"/>
      <c r="Z113" s="9"/>
      <c r="AB113" s="23"/>
      <c r="AC113" s="22"/>
      <c r="AE113" s="22"/>
      <c r="AF113" s="9"/>
      <c r="AH113" s="23"/>
      <c r="AI113" s="9"/>
      <c r="AK113" s="23"/>
      <c r="AL113" s="9"/>
      <c r="AN113" s="23"/>
    </row>
    <row r="114" spans="2:40" x14ac:dyDescent="0.25">
      <c r="B114" s="9"/>
      <c r="D114" s="23"/>
      <c r="E114" s="13"/>
      <c r="G114" s="23"/>
      <c r="H114" s="13"/>
      <c r="J114" s="24"/>
      <c r="K114" s="13"/>
      <c r="M114" s="23"/>
      <c r="N114" s="13"/>
      <c r="P114" s="23"/>
      <c r="Q114" s="9"/>
      <c r="S114" s="23"/>
      <c r="T114" s="13"/>
      <c r="V114" s="22"/>
      <c r="W114" s="9"/>
      <c r="Y114" s="22"/>
      <c r="Z114" s="9"/>
      <c r="AB114" s="23"/>
      <c r="AC114" s="22"/>
      <c r="AE114" s="22"/>
      <c r="AF114" s="9"/>
      <c r="AH114" s="23"/>
      <c r="AI114" s="9"/>
      <c r="AK114" s="23"/>
      <c r="AL114" s="9"/>
      <c r="AN114" s="23"/>
    </row>
    <row r="115" spans="2:40" x14ac:dyDescent="0.25">
      <c r="B115" s="9"/>
      <c r="D115" s="23"/>
      <c r="E115" s="13"/>
      <c r="G115" s="23"/>
      <c r="H115" s="13"/>
      <c r="J115" s="24"/>
      <c r="K115" s="13"/>
      <c r="M115" s="23"/>
      <c r="N115" s="13"/>
      <c r="P115" s="23"/>
      <c r="Q115" s="9"/>
      <c r="S115" s="23"/>
      <c r="T115" s="13"/>
      <c r="V115" s="22"/>
      <c r="W115" s="9"/>
      <c r="Y115" s="22"/>
      <c r="Z115" s="9"/>
      <c r="AB115" s="23"/>
      <c r="AC115" s="22"/>
      <c r="AE115" s="22"/>
      <c r="AF115" s="9"/>
      <c r="AH115" s="23"/>
      <c r="AI115" s="9"/>
      <c r="AK115" s="23"/>
      <c r="AL115" s="9"/>
      <c r="AN115" s="23"/>
    </row>
    <row r="116" spans="2:40" x14ac:dyDescent="0.25">
      <c r="B116" s="9"/>
      <c r="D116" s="23"/>
      <c r="E116" s="13"/>
      <c r="G116" s="23"/>
      <c r="H116" s="13"/>
      <c r="J116" s="24"/>
      <c r="K116" s="13"/>
      <c r="M116" s="23"/>
      <c r="N116" s="13"/>
      <c r="P116" s="23"/>
      <c r="Q116" s="9"/>
      <c r="S116" s="23"/>
      <c r="T116" s="13"/>
      <c r="V116" s="22"/>
      <c r="W116" s="9"/>
      <c r="Y116" s="22"/>
      <c r="Z116" s="9"/>
      <c r="AB116" s="23"/>
      <c r="AC116" s="22"/>
      <c r="AE116" s="22"/>
      <c r="AF116" s="9"/>
      <c r="AH116" s="23"/>
      <c r="AI116" s="9"/>
      <c r="AK116" s="23"/>
      <c r="AL116" s="9"/>
      <c r="AN116" s="23"/>
    </row>
    <row r="117" spans="2:40" x14ac:dyDescent="0.25">
      <c r="B117" s="9"/>
      <c r="D117" s="23"/>
      <c r="E117" s="13"/>
      <c r="G117" s="23"/>
      <c r="H117" s="13"/>
      <c r="J117" s="24"/>
      <c r="K117" s="13"/>
      <c r="M117" s="23"/>
      <c r="N117" s="13"/>
      <c r="P117" s="23"/>
      <c r="Q117" s="9"/>
      <c r="S117" s="23"/>
      <c r="T117" s="13"/>
      <c r="V117" s="22"/>
      <c r="W117" s="9"/>
      <c r="Y117" s="22"/>
      <c r="Z117" s="9"/>
      <c r="AB117" s="23"/>
      <c r="AC117" s="22"/>
      <c r="AE117" s="22"/>
      <c r="AF117" s="9"/>
      <c r="AH117" s="23"/>
      <c r="AI117" s="9"/>
      <c r="AK117" s="23"/>
      <c r="AL117" s="9"/>
      <c r="AN117" s="23"/>
    </row>
    <row r="118" spans="2:40" x14ac:dyDescent="0.25">
      <c r="B118" s="9"/>
      <c r="D118" s="23"/>
      <c r="E118" s="13"/>
      <c r="G118" s="23"/>
      <c r="H118" s="13"/>
      <c r="J118" s="24"/>
      <c r="K118" s="13"/>
      <c r="M118" s="23"/>
      <c r="N118" s="13"/>
      <c r="P118" s="23"/>
      <c r="Q118" s="9"/>
      <c r="S118" s="23"/>
      <c r="T118" s="13"/>
      <c r="V118" s="22"/>
      <c r="W118" s="9"/>
      <c r="Y118" s="22"/>
      <c r="Z118" s="9"/>
      <c r="AB118" s="23"/>
      <c r="AC118" s="22"/>
      <c r="AE118" s="22"/>
      <c r="AF118" s="9"/>
      <c r="AH118" s="23"/>
      <c r="AI118" s="9"/>
      <c r="AK118" s="23"/>
      <c r="AL118" s="9"/>
      <c r="AN118" s="23"/>
    </row>
    <row r="119" spans="2:40" x14ac:dyDescent="0.25">
      <c r="B119" s="9"/>
      <c r="D119" s="23"/>
      <c r="E119" s="13"/>
      <c r="G119" s="23"/>
      <c r="H119" s="13"/>
      <c r="J119" s="24"/>
      <c r="K119" s="13"/>
      <c r="M119" s="23"/>
      <c r="N119" s="13"/>
      <c r="P119" s="23"/>
      <c r="Q119" s="9"/>
      <c r="S119" s="23"/>
      <c r="T119" s="13"/>
      <c r="V119" s="22"/>
      <c r="W119" s="9"/>
      <c r="Y119" s="22"/>
      <c r="Z119" s="9"/>
      <c r="AB119" s="23"/>
      <c r="AC119" s="22"/>
      <c r="AE119" s="22"/>
      <c r="AF119" s="9"/>
      <c r="AH119" s="23"/>
      <c r="AI119" s="9"/>
      <c r="AK119" s="23"/>
      <c r="AL119" s="9"/>
      <c r="AN119" s="23"/>
    </row>
    <row r="120" spans="2:40" x14ac:dyDescent="0.25">
      <c r="B120" s="9"/>
      <c r="D120" s="23"/>
      <c r="E120" s="13"/>
      <c r="G120" s="23"/>
      <c r="H120" s="13"/>
      <c r="J120" s="24"/>
      <c r="K120" s="13"/>
      <c r="M120" s="23"/>
      <c r="N120" s="13"/>
      <c r="P120" s="23"/>
      <c r="Q120" s="9"/>
      <c r="S120" s="23"/>
      <c r="T120" s="13"/>
      <c r="V120" s="22"/>
      <c r="W120" s="9"/>
      <c r="Y120" s="22"/>
      <c r="Z120" s="9"/>
      <c r="AB120" s="23"/>
      <c r="AC120" s="22"/>
      <c r="AE120" s="22"/>
      <c r="AF120" s="9"/>
      <c r="AH120" s="23"/>
      <c r="AI120" s="9"/>
      <c r="AK120" s="23"/>
      <c r="AL120" s="9"/>
      <c r="AN120" s="23"/>
    </row>
    <row r="121" spans="2:40" x14ac:dyDescent="0.25">
      <c r="B121" s="9"/>
      <c r="D121" s="23"/>
      <c r="E121" s="13"/>
      <c r="G121" s="23"/>
      <c r="H121" s="13"/>
      <c r="J121" s="24"/>
      <c r="K121" s="13"/>
      <c r="M121" s="23"/>
      <c r="N121" s="13"/>
      <c r="P121" s="23"/>
      <c r="Q121" s="9"/>
      <c r="S121" s="23"/>
      <c r="T121" s="13"/>
      <c r="V121" s="22"/>
      <c r="W121" s="9"/>
      <c r="Y121" s="22"/>
      <c r="Z121" s="9"/>
      <c r="AB121" s="23"/>
      <c r="AC121" s="22"/>
      <c r="AE121" s="22"/>
      <c r="AF121" s="9"/>
      <c r="AH121" s="23"/>
      <c r="AI121" s="9"/>
      <c r="AK121" s="23"/>
      <c r="AL121" s="9"/>
      <c r="AN121" s="23"/>
    </row>
    <row r="122" spans="2:40" x14ac:dyDescent="0.25">
      <c r="B122" s="9"/>
      <c r="D122" s="23"/>
      <c r="E122" s="13"/>
      <c r="G122" s="23"/>
      <c r="H122" s="13"/>
      <c r="J122" s="24"/>
      <c r="K122" s="13"/>
      <c r="M122" s="23"/>
      <c r="N122" s="13"/>
      <c r="P122" s="23"/>
      <c r="Q122" s="9"/>
      <c r="S122" s="23"/>
      <c r="T122" s="13"/>
      <c r="V122" s="22"/>
      <c r="W122" s="9"/>
      <c r="Y122" s="22"/>
      <c r="Z122" s="9"/>
      <c r="AB122" s="23"/>
      <c r="AC122" s="22"/>
      <c r="AE122" s="22"/>
      <c r="AF122" s="9"/>
      <c r="AH122" s="23"/>
      <c r="AI122" s="9"/>
      <c r="AK122" s="23"/>
      <c r="AL122" s="9"/>
      <c r="AN122" s="23"/>
    </row>
    <row r="123" spans="2:40" x14ac:dyDescent="0.25">
      <c r="B123" s="9"/>
      <c r="D123" s="23"/>
      <c r="E123" s="13"/>
      <c r="G123" s="23"/>
      <c r="H123" s="13"/>
      <c r="J123" s="24"/>
      <c r="K123" s="13"/>
      <c r="M123" s="23"/>
      <c r="N123" s="13"/>
      <c r="P123" s="23"/>
      <c r="Q123" s="9"/>
      <c r="S123" s="23"/>
      <c r="T123" s="13"/>
      <c r="V123" s="22"/>
      <c r="W123" s="9"/>
      <c r="Y123" s="22"/>
      <c r="Z123" s="9"/>
      <c r="AB123" s="23"/>
      <c r="AC123" s="22"/>
      <c r="AE123" s="22"/>
      <c r="AF123" s="9"/>
      <c r="AH123" s="23"/>
      <c r="AI123" s="9"/>
      <c r="AK123" s="23"/>
      <c r="AL123" s="9"/>
      <c r="AN123" s="23"/>
    </row>
    <row r="124" spans="2:40" x14ac:dyDescent="0.25">
      <c r="B124" s="9"/>
      <c r="D124" s="23"/>
      <c r="E124" s="13"/>
      <c r="G124" s="23"/>
      <c r="H124" s="13"/>
      <c r="J124" s="24"/>
      <c r="K124" s="13"/>
      <c r="M124" s="23"/>
      <c r="N124" s="13"/>
      <c r="P124" s="23"/>
      <c r="Q124" s="9"/>
      <c r="S124" s="23"/>
      <c r="T124" s="13"/>
      <c r="V124" s="22"/>
      <c r="W124" s="9"/>
      <c r="Y124" s="22"/>
      <c r="Z124" s="9"/>
      <c r="AB124" s="23"/>
      <c r="AC124" s="22"/>
      <c r="AE124" s="22"/>
      <c r="AF124" s="9"/>
      <c r="AH124" s="23"/>
      <c r="AI124" s="9"/>
      <c r="AK124" s="23"/>
      <c r="AL124" s="9"/>
      <c r="AN124" s="23"/>
    </row>
    <row r="125" spans="2:40" x14ac:dyDescent="0.25">
      <c r="B125" s="9"/>
      <c r="D125" s="23"/>
      <c r="E125" s="13"/>
      <c r="G125" s="23"/>
      <c r="H125" s="13"/>
      <c r="J125" s="24"/>
      <c r="K125" s="13"/>
      <c r="M125" s="23"/>
      <c r="N125" s="13"/>
      <c r="P125" s="23"/>
      <c r="Q125" s="9"/>
      <c r="S125" s="23"/>
      <c r="T125" s="13"/>
      <c r="V125" s="22"/>
      <c r="W125" s="9"/>
      <c r="Y125" s="22"/>
      <c r="Z125" s="9"/>
      <c r="AB125" s="23"/>
      <c r="AC125" s="22"/>
      <c r="AE125" s="22"/>
      <c r="AF125" s="9"/>
      <c r="AH125" s="23"/>
      <c r="AI125" s="9"/>
      <c r="AK125" s="23"/>
      <c r="AL125" s="9"/>
      <c r="AN125" s="23"/>
    </row>
    <row r="126" spans="2:40" x14ac:dyDescent="0.25">
      <c r="B126" s="9"/>
      <c r="D126" s="23"/>
      <c r="E126" s="13"/>
      <c r="G126" s="23"/>
      <c r="H126" s="13"/>
      <c r="J126" s="24"/>
      <c r="K126" s="13"/>
      <c r="M126" s="23"/>
      <c r="N126" s="13"/>
      <c r="P126" s="23"/>
      <c r="Q126" s="9"/>
      <c r="S126" s="23"/>
      <c r="T126" s="13"/>
      <c r="V126" s="22"/>
      <c r="W126" s="9"/>
      <c r="Y126" s="22"/>
      <c r="Z126" s="9"/>
      <c r="AB126" s="23"/>
      <c r="AC126" s="22"/>
      <c r="AE126" s="22"/>
      <c r="AF126" s="9"/>
      <c r="AH126" s="23"/>
      <c r="AI126" s="9"/>
      <c r="AK126" s="23"/>
      <c r="AL126" s="9"/>
      <c r="AN126" s="23"/>
    </row>
    <row r="127" spans="2:40" x14ac:dyDescent="0.25">
      <c r="B127" s="9"/>
      <c r="D127" s="23"/>
      <c r="E127" s="13"/>
      <c r="G127" s="23"/>
      <c r="H127" s="13"/>
      <c r="J127" s="24"/>
      <c r="K127" s="13"/>
      <c r="M127" s="23"/>
      <c r="N127" s="13"/>
      <c r="P127" s="23"/>
      <c r="Q127" s="9"/>
      <c r="S127" s="23"/>
      <c r="T127" s="13"/>
      <c r="V127" s="22"/>
      <c r="W127" s="9"/>
      <c r="Y127" s="22"/>
      <c r="Z127" s="9"/>
      <c r="AB127" s="23"/>
      <c r="AC127" s="22"/>
      <c r="AE127" s="22"/>
      <c r="AF127" s="9"/>
      <c r="AH127" s="23"/>
      <c r="AI127" s="9"/>
      <c r="AK127" s="23"/>
      <c r="AL127" s="9"/>
      <c r="AN127" s="23"/>
    </row>
    <row r="128" spans="2:40" x14ac:dyDescent="0.25">
      <c r="B128" s="9"/>
      <c r="D128" s="23"/>
      <c r="E128" s="13"/>
      <c r="G128" s="23"/>
      <c r="H128" s="13"/>
      <c r="J128" s="24"/>
      <c r="K128" s="13"/>
      <c r="M128" s="23"/>
      <c r="N128" s="13"/>
      <c r="P128" s="23"/>
      <c r="Q128" s="9"/>
      <c r="S128" s="23"/>
      <c r="T128" s="13"/>
      <c r="V128" s="22"/>
      <c r="W128" s="9"/>
      <c r="Y128" s="22"/>
      <c r="Z128" s="9"/>
      <c r="AB128" s="23"/>
      <c r="AC128" s="22"/>
      <c r="AE128" s="22"/>
      <c r="AF128" s="9"/>
      <c r="AH128" s="23"/>
      <c r="AI128" s="9"/>
      <c r="AK128" s="23"/>
      <c r="AL128" s="9"/>
      <c r="AN128" s="23"/>
    </row>
    <row r="129" spans="2:40" x14ac:dyDescent="0.25">
      <c r="B129" s="9"/>
      <c r="D129" s="23"/>
      <c r="E129" s="13"/>
      <c r="G129" s="23"/>
      <c r="H129" s="13"/>
      <c r="J129" s="24"/>
      <c r="K129" s="13"/>
      <c r="M129" s="23"/>
      <c r="N129" s="13"/>
      <c r="P129" s="23"/>
      <c r="Q129" s="9"/>
      <c r="S129" s="23"/>
      <c r="T129" s="13"/>
      <c r="V129" s="22"/>
      <c r="W129" s="9"/>
      <c r="Y129" s="22"/>
      <c r="Z129" s="9"/>
      <c r="AB129" s="23"/>
      <c r="AC129" s="22"/>
      <c r="AE129" s="22"/>
      <c r="AF129" s="9"/>
      <c r="AH129" s="23"/>
      <c r="AI129" s="9"/>
      <c r="AK129" s="23"/>
      <c r="AL129" s="9"/>
      <c r="AN129" s="23"/>
    </row>
    <row r="130" spans="2:40" x14ac:dyDescent="0.25">
      <c r="B130" s="9"/>
      <c r="D130" s="23"/>
      <c r="E130" s="13"/>
      <c r="G130" s="23"/>
      <c r="H130" s="13"/>
      <c r="J130" s="24"/>
      <c r="K130" s="13"/>
      <c r="M130" s="23"/>
      <c r="N130" s="13"/>
      <c r="P130" s="23"/>
      <c r="Q130" s="9"/>
      <c r="S130" s="23"/>
      <c r="T130" s="13"/>
      <c r="V130" s="22"/>
      <c r="W130" s="9"/>
      <c r="Y130" s="22"/>
      <c r="Z130" s="9"/>
      <c r="AB130" s="23"/>
      <c r="AC130" s="22"/>
      <c r="AE130" s="22"/>
      <c r="AF130" s="9"/>
      <c r="AH130" s="23"/>
      <c r="AI130" s="9"/>
      <c r="AK130" s="23"/>
      <c r="AL130" s="9"/>
      <c r="AN130" s="23"/>
    </row>
    <row r="131" spans="2:40" x14ac:dyDescent="0.25">
      <c r="B131" s="9"/>
      <c r="D131" s="23"/>
      <c r="E131" s="13"/>
      <c r="G131" s="23"/>
      <c r="H131" s="13"/>
      <c r="J131" s="24"/>
      <c r="K131" s="13"/>
      <c r="M131" s="23"/>
      <c r="N131" s="13"/>
      <c r="P131" s="23"/>
      <c r="Q131" s="9"/>
      <c r="S131" s="23"/>
      <c r="T131" s="13"/>
      <c r="V131" s="22"/>
      <c r="W131" s="9"/>
      <c r="Y131" s="22"/>
      <c r="Z131" s="9"/>
      <c r="AB131" s="23"/>
      <c r="AC131" s="22"/>
      <c r="AE131" s="22"/>
      <c r="AF131" s="9"/>
      <c r="AH131" s="23"/>
      <c r="AI131" s="9"/>
      <c r="AK131" s="23"/>
      <c r="AL131" s="9"/>
      <c r="AN131" s="23"/>
    </row>
    <row r="132" spans="2:40" x14ac:dyDescent="0.25">
      <c r="B132" s="9"/>
      <c r="D132" s="23"/>
      <c r="E132" s="13"/>
      <c r="G132" s="23"/>
      <c r="H132" s="13"/>
      <c r="J132" s="24"/>
      <c r="K132" s="13"/>
      <c r="M132" s="23"/>
      <c r="N132" s="13"/>
      <c r="P132" s="23"/>
      <c r="Q132" s="9"/>
      <c r="S132" s="23"/>
      <c r="T132" s="13"/>
      <c r="V132" s="22"/>
      <c r="W132" s="9"/>
      <c r="Y132" s="22"/>
      <c r="Z132" s="9"/>
      <c r="AB132" s="23"/>
      <c r="AC132" s="22"/>
      <c r="AE132" s="22"/>
      <c r="AF132" s="9"/>
      <c r="AH132" s="23"/>
      <c r="AI132" s="9"/>
      <c r="AK132" s="23"/>
      <c r="AL132" s="9"/>
      <c r="AN132" s="23"/>
    </row>
    <row r="133" spans="2:40" x14ac:dyDescent="0.25">
      <c r="B133" s="9"/>
      <c r="D133" s="23"/>
      <c r="E133" s="13"/>
      <c r="G133" s="23"/>
      <c r="H133" s="13"/>
      <c r="J133" s="24"/>
      <c r="K133" s="13"/>
      <c r="M133" s="23"/>
      <c r="N133" s="13"/>
      <c r="P133" s="23"/>
      <c r="Q133" s="9"/>
      <c r="S133" s="23"/>
      <c r="T133" s="13"/>
      <c r="V133" s="22"/>
      <c r="W133" s="9"/>
      <c r="Y133" s="22"/>
      <c r="Z133" s="9"/>
      <c r="AB133" s="23"/>
      <c r="AC133" s="22"/>
      <c r="AE133" s="22"/>
      <c r="AF133" s="9"/>
      <c r="AH133" s="23"/>
      <c r="AI133" s="9"/>
      <c r="AK133" s="23"/>
      <c r="AL133" s="9"/>
      <c r="AN133" s="23"/>
    </row>
    <row r="134" spans="2:40" x14ac:dyDescent="0.25">
      <c r="B134" s="9"/>
      <c r="D134" s="23"/>
      <c r="E134" s="13"/>
      <c r="G134" s="23"/>
      <c r="H134" s="13"/>
      <c r="J134" s="24"/>
      <c r="K134" s="13"/>
      <c r="M134" s="23"/>
      <c r="N134" s="13"/>
      <c r="P134" s="23"/>
      <c r="Q134" s="9"/>
      <c r="S134" s="23"/>
      <c r="T134" s="13"/>
      <c r="V134" s="22"/>
      <c r="W134" s="9"/>
      <c r="Y134" s="22"/>
      <c r="Z134" s="9"/>
      <c r="AB134" s="23"/>
      <c r="AC134" s="22"/>
      <c r="AE134" s="22"/>
      <c r="AF134" s="9"/>
      <c r="AH134" s="23"/>
      <c r="AI134" s="9"/>
      <c r="AK134" s="23"/>
      <c r="AL134" s="9"/>
      <c r="AN134" s="23"/>
    </row>
    <row r="135" spans="2:40" x14ac:dyDescent="0.25">
      <c r="B135" s="9"/>
      <c r="D135" s="23"/>
      <c r="E135" s="13"/>
      <c r="G135" s="23"/>
      <c r="H135" s="13"/>
      <c r="J135" s="24"/>
      <c r="K135" s="13"/>
      <c r="M135" s="23"/>
      <c r="N135" s="13"/>
      <c r="P135" s="23"/>
      <c r="Q135" s="9"/>
      <c r="S135" s="23"/>
      <c r="T135" s="13"/>
      <c r="V135" s="22"/>
      <c r="W135" s="9"/>
      <c r="Y135" s="22"/>
      <c r="Z135" s="9"/>
      <c r="AB135" s="23"/>
      <c r="AC135" s="22"/>
      <c r="AE135" s="22"/>
      <c r="AF135" s="9"/>
      <c r="AH135" s="23"/>
      <c r="AI135" s="9"/>
      <c r="AK135" s="23"/>
      <c r="AL135" s="9"/>
      <c r="AN135" s="23"/>
    </row>
    <row r="136" spans="2:40" x14ac:dyDescent="0.25">
      <c r="B136" s="9"/>
      <c r="D136" s="23"/>
      <c r="E136" s="13"/>
      <c r="G136" s="23"/>
      <c r="H136" s="13"/>
      <c r="J136" s="24"/>
      <c r="K136" s="13"/>
      <c r="M136" s="23"/>
      <c r="N136" s="13"/>
      <c r="P136" s="23"/>
      <c r="Q136" s="9"/>
      <c r="S136" s="23"/>
      <c r="T136" s="13"/>
      <c r="V136" s="22"/>
      <c r="W136" s="9"/>
      <c r="Y136" s="22"/>
      <c r="Z136" s="9"/>
      <c r="AB136" s="23"/>
      <c r="AC136" s="22"/>
      <c r="AE136" s="22"/>
      <c r="AF136" s="9"/>
      <c r="AH136" s="23"/>
      <c r="AI136" s="9"/>
      <c r="AK136" s="23"/>
      <c r="AL136" s="9"/>
      <c r="AN136" s="23"/>
    </row>
    <row r="137" spans="2:40" x14ac:dyDescent="0.25">
      <c r="B137" s="9"/>
      <c r="D137" s="23"/>
      <c r="E137" s="13"/>
      <c r="G137" s="23"/>
      <c r="H137" s="13"/>
      <c r="J137" s="24"/>
      <c r="K137" s="13"/>
      <c r="M137" s="23"/>
      <c r="N137" s="13"/>
      <c r="P137" s="23"/>
      <c r="Q137" s="9"/>
      <c r="S137" s="23"/>
      <c r="T137" s="13"/>
      <c r="V137" s="22"/>
      <c r="W137" s="9"/>
      <c r="Y137" s="22"/>
      <c r="Z137" s="9"/>
      <c r="AB137" s="23"/>
      <c r="AC137" s="22"/>
      <c r="AE137" s="22"/>
      <c r="AF137" s="9"/>
      <c r="AH137" s="23"/>
      <c r="AI137" s="9"/>
      <c r="AK137" s="23"/>
      <c r="AL137" s="9"/>
      <c r="AN137" s="23"/>
    </row>
    <row r="138" spans="2:40" x14ac:dyDescent="0.25">
      <c r="B138" s="9"/>
      <c r="D138" s="23"/>
      <c r="E138" s="13"/>
      <c r="G138" s="23"/>
      <c r="H138" s="13"/>
      <c r="J138" s="24"/>
      <c r="K138" s="13"/>
      <c r="M138" s="23"/>
      <c r="N138" s="13"/>
      <c r="P138" s="23"/>
      <c r="Q138" s="9"/>
      <c r="S138" s="23"/>
      <c r="T138" s="13"/>
      <c r="V138" s="22"/>
      <c r="W138" s="9"/>
      <c r="Y138" s="22"/>
      <c r="Z138" s="9"/>
      <c r="AB138" s="23"/>
      <c r="AC138" s="22"/>
      <c r="AE138" s="22"/>
      <c r="AF138" s="9"/>
      <c r="AH138" s="23"/>
      <c r="AI138" s="9"/>
      <c r="AK138" s="23"/>
      <c r="AL138" s="9"/>
      <c r="AN138" s="23"/>
    </row>
    <row r="139" spans="2:40" x14ac:dyDescent="0.25">
      <c r="B139" s="9"/>
      <c r="D139" s="23"/>
      <c r="E139" s="13"/>
      <c r="G139" s="23"/>
      <c r="H139" s="13"/>
      <c r="J139" s="24"/>
      <c r="K139" s="13"/>
      <c r="M139" s="23"/>
      <c r="N139" s="13"/>
      <c r="P139" s="23"/>
      <c r="Q139" s="9"/>
      <c r="S139" s="23"/>
      <c r="T139" s="13"/>
      <c r="V139" s="22"/>
      <c r="W139" s="9"/>
      <c r="Y139" s="22"/>
      <c r="Z139" s="9"/>
      <c r="AB139" s="23"/>
      <c r="AC139" s="22"/>
      <c r="AE139" s="22"/>
      <c r="AF139" s="9"/>
      <c r="AH139" s="23"/>
      <c r="AI139" s="9"/>
      <c r="AK139" s="23"/>
      <c r="AL139" s="9"/>
      <c r="AN139" s="23"/>
    </row>
    <row r="140" spans="2:40" x14ac:dyDescent="0.25">
      <c r="B140" s="9"/>
      <c r="D140" s="23"/>
      <c r="E140" s="13"/>
      <c r="G140" s="23"/>
      <c r="H140" s="13"/>
      <c r="J140" s="24"/>
      <c r="K140" s="13"/>
      <c r="M140" s="23"/>
      <c r="N140" s="13"/>
      <c r="P140" s="23"/>
      <c r="Q140" s="9"/>
      <c r="S140" s="23"/>
      <c r="T140" s="13"/>
      <c r="V140" s="22"/>
      <c r="W140" s="9"/>
      <c r="Y140" s="22"/>
      <c r="Z140" s="9"/>
      <c r="AB140" s="23"/>
      <c r="AC140" s="22"/>
      <c r="AE140" s="22"/>
      <c r="AF140" s="9"/>
      <c r="AH140" s="23"/>
      <c r="AI140" s="9"/>
      <c r="AK140" s="23"/>
      <c r="AL140" s="9"/>
      <c r="AN140" s="23"/>
    </row>
    <row r="141" spans="2:40" x14ac:dyDescent="0.25">
      <c r="B141" s="9"/>
      <c r="D141" s="23"/>
      <c r="E141" s="13"/>
      <c r="G141" s="23"/>
      <c r="H141" s="13"/>
      <c r="J141" s="24"/>
      <c r="K141" s="13"/>
      <c r="M141" s="23"/>
      <c r="N141" s="13"/>
      <c r="P141" s="23"/>
      <c r="Q141" s="9"/>
      <c r="S141" s="23"/>
      <c r="T141" s="13"/>
      <c r="V141" s="22"/>
      <c r="W141" s="9"/>
      <c r="Y141" s="22"/>
      <c r="Z141" s="9"/>
      <c r="AB141" s="23"/>
      <c r="AC141" s="22"/>
      <c r="AE141" s="22"/>
      <c r="AF141" s="9"/>
      <c r="AH141" s="23"/>
      <c r="AI141" s="9"/>
      <c r="AK141" s="23"/>
      <c r="AL141" s="9"/>
      <c r="AN141" s="23"/>
    </row>
    <row r="142" spans="2:40" x14ac:dyDescent="0.25">
      <c r="B142" s="9"/>
      <c r="D142" s="23"/>
      <c r="E142" s="13"/>
      <c r="G142" s="23"/>
      <c r="H142" s="13"/>
      <c r="J142" s="24"/>
      <c r="K142" s="13"/>
      <c r="M142" s="23"/>
      <c r="N142" s="13"/>
      <c r="P142" s="23"/>
      <c r="Q142" s="9"/>
      <c r="S142" s="23"/>
      <c r="T142" s="13"/>
      <c r="V142" s="22"/>
      <c r="W142" s="9"/>
      <c r="Y142" s="22"/>
      <c r="Z142" s="9"/>
      <c r="AB142" s="23"/>
      <c r="AC142" s="22"/>
      <c r="AE142" s="22"/>
      <c r="AF142" s="9"/>
      <c r="AH142" s="23"/>
      <c r="AI142" s="9"/>
      <c r="AK142" s="23"/>
      <c r="AL142" s="9"/>
      <c r="AN142" s="23"/>
    </row>
    <row r="143" spans="2:40" x14ac:dyDescent="0.25">
      <c r="B143" s="9"/>
      <c r="D143" s="23"/>
      <c r="E143" s="13"/>
      <c r="G143" s="23"/>
      <c r="H143" s="13"/>
      <c r="J143" s="24"/>
      <c r="K143" s="13"/>
      <c r="M143" s="23"/>
      <c r="N143" s="13"/>
      <c r="P143" s="23"/>
      <c r="Q143" s="9"/>
      <c r="S143" s="23"/>
      <c r="T143" s="13"/>
      <c r="V143" s="22"/>
      <c r="W143" s="9"/>
      <c r="Y143" s="22"/>
      <c r="Z143" s="9"/>
      <c r="AB143" s="23"/>
      <c r="AC143" s="22"/>
      <c r="AE143" s="22"/>
      <c r="AF143" s="9"/>
      <c r="AH143" s="23"/>
      <c r="AI143" s="9"/>
      <c r="AK143" s="23"/>
      <c r="AL143" s="9"/>
      <c r="AN143" s="23"/>
    </row>
    <row r="144" spans="2:40" x14ac:dyDescent="0.25">
      <c r="B144" s="9"/>
      <c r="D144" s="23"/>
      <c r="E144" s="13"/>
      <c r="G144" s="23"/>
      <c r="H144" s="13"/>
      <c r="J144" s="24"/>
      <c r="K144" s="13"/>
      <c r="M144" s="23"/>
      <c r="N144" s="13"/>
      <c r="P144" s="23"/>
      <c r="Q144" s="9"/>
      <c r="S144" s="23"/>
      <c r="T144" s="13"/>
      <c r="V144" s="22"/>
      <c r="W144" s="9"/>
      <c r="Y144" s="22"/>
      <c r="Z144" s="9"/>
      <c r="AB144" s="23"/>
      <c r="AC144" s="22"/>
      <c r="AE144" s="22"/>
      <c r="AF144" s="9"/>
      <c r="AH144" s="23"/>
      <c r="AI144" s="9"/>
      <c r="AK144" s="23"/>
      <c r="AL144" s="9"/>
      <c r="AN144" s="23"/>
    </row>
    <row r="145" spans="2:40" x14ac:dyDescent="0.25">
      <c r="B145" s="9"/>
      <c r="D145" s="23"/>
      <c r="E145" s="13"/>
      <c r="G145" s="23"/>
      <c r="H145" s="13"/>
      <c r="J145" s="24"/>
      <c r="K145" s="13"/>
      <c r="M145" s="23"/>
      <c r="N145" s="13"/>
      <c r="P145" s="23"/>
      <c r="Q145" s="9"/>
      <c r="S145" s="23"/>
      <c r="T145" s="13"/>
      <c r="V145" s="22"/>
      <c r="W145" s="9"/>
      <c r="Y145" s="22"/>
      <c r="Z145" s="9"/>
      <c r="AB145" s="23"/>
      <c r="AC145" s="22"/>
      <c r="AE145" s="22"/>
      <c r="AF145" s="9"/>
      <c r="AH145" s="23"/>
      <c r="AI145" s="9"/>
      <c r="AK145" s="23"/>
      <c r="AL145" s="9"/>
      <c r="AN145" s="23"/>
    </row>
    <row r="146" spans="2:40" x14ac:dyDescent="0.25">
      <c r="B146" s="9"/>
      <c r="D146" s="23"/>
      <c r="E146" s="13"/>
      <c r="G146" s="23"/>
      <c r="H146" s="13"/>
      <c r="J146" s="24"/>
      <c r="K146" s="13"/>
      <c r="M146" s="23"/>
      <c r="N146" s="13"/>
      <c r="P146" s="23"/>
      <c r="Q146" s="9"/>
      <c r="S146" s="23"/>
      <c r="T146" s="13"/>
      <c r="V146" s="22"/>
      <c r="W146" s="9"/>
      <c r="Y146" s="22"/>
      <c r="Z146" s="9"/>
      <c r="AB146" s="23"/>
      <c r="AC146" s="22"/>
      <c r="AE146" s="22"/>
      <c r="AF146" s="9"/>
      <c r="AH146" s="23"/>
      <c r="AI146" s="9"/>
      <c r="AK146" s="23"/>
      <c r="AL146" s="9"/>
      <c r="AN146" s="23"/>
    </row>
    <row r="147" spans="2:40" x14ac:dyDescent="0.25">
      <c r="B147" s="9"/>
      <c r="D147" s="23"/>
      <c r="E147" s="13"/>
      <c r="G147" s="23"/>
      <c r="H147" s="13"/>
      <c r="J147" s="24"/>
      <c r="K147" s="13"/>
      <c r="M147" s="23"/>
      <c r="N147" s="13"/>
      <c r="P147" s="23"/>
      <c r="Q147" s="9"/>
      <c r="S147" s="23"/>
      <c r="T147" s="13"/>
      <c r="V147" s="22"/>
      <c r="W147" s="9"/>
      <c r="Y147" s="22"/>
      <c r="Z147" s="9"/>
      <c r="AB147" s="23"/>
      <c r="AC147" s="22"/>
      <c r="AE147" s="22"/>
      <c r="AF147" s="9"/>
      <c r="AH147" s="23"/>
      <c r="AI147" s="9"/>
      <c r="AK147" s="23"/>
      <c r="AL147" s="9"/>
      <c r="AN147" s="23"/>
    </row>
    <row r="148" spans="2:40" x14ac:dyDescent="0.25">
      <c r="B148" s="9"/>
      <c r="D148" s="23"/>
      <c r="E148" s="13"/>
      <c r="G148" s="23"/>
      <c r="H148" s="13"/>
      <c r="J148" s="24"/>
      <c r="K148" s="13"/>
      <c r="M148" s="23"/>
      <c r="N148" s="13"/>
      <c r="P148" s="23"/>
      <c r="Q148" s="9"/>
      <c r="S148" s="23"/>
      <c r="T148" s="13"/>
      <c r="V148" s="22"/>
      <c r="W148" s="9"/>
      <c r="Y148" s="22"/>
      <c r="Z148" s="9"/>
      <c r="AB148" s="23"/>
      <c r="AC148" s="22"/>
      <c r="AE148" s="22"/>
      <c r="AF148" s="9"/>
      <c r="AH148" s="23"/>
      <c r="AI148" s="9"/>
      <c r="AK148" s="23"/>
      <c r="AL148" s="9"/>
      <c r="AN148" s="23"/>
    </row>
    <row r="149" spans="2:40" x14ac:dyDescent="0.25">
      <c r="B149" s="9"/>
      <c r="D149" s="23"/>
      <c r="E149" s="13"/>
      <c r="G149" s="23"/>
      <c r="H149" s="13"/>
      <c r="J149" s="24"/>
      <c r="K149" s="13"/>
      <c r="M149" s="23"/>
      <c r="N149" s="13"/>
      <c r="P149" s="23"/>
      <c r="Q149" s="9"/>
      <c r="S149" s="23"/>
      <c r="T149" s="13"/>
      <c r="V149" s="22"/>
      <c r="W149" s="9"/>
      <c r="Y149" s="22"/>
      <c r="Z149" s="9"/>
      <c r="AB149" s="23"/>
      <c r="AC149" s="22"/>
      <c r="AE149" s="22"/>
      <c r="AF149" s="9"/>
      <c r="AH149" s="23"/>
      <c r="AI149" s="9"/>
      <c r="AK149" s="23"/>
      <c r="AL149" s="9"/>
      <c r="AN149" s="23"/>
    </row>
    <row r="150" spans="2:40" x14ac:dyDescent="0.25">
      <c r="B150" s="9"/>
      <c r="D150" s="23"/>
      <c r="E150" s="13"/>
      <c r="G150" s="23"/>
      <c r="H150" s="13"/>
      <c r="J150" s="24"/>
      <c r="K150" s="13"/>
      <c r="M150" s="23"/>
      <c r="N150" s="13"/>
      <c r="P150" s="23"/>
      <c r="Q150" s="9"/>
      <c r="S150" s="23"/>
      <c r="T150" s="13"/>
      <c r="V150" s="22"/>
      <c r="W150" s="9"/>
      <c r="Y150" s="22"/>
      <c r="Z150" s="9"/>
      <c r="AB150" s="23"/>
      <c r="AC150" s="22"/>
      <c r="AE150" s="22"/>
      <c r="AF150" s="9"/>
      <c r="AH150" s="23"/>
      <c r="AI150" s="9"/>
      <c r="AK150" s="23"/>
      <c r="AL150" s="9"/>
      <c r="AN150" s="23"/>
    </row>
    <row r="151" spans="2:40" x14ac:dyDescent="0.25">
      <c r="B151" s="9"/>
      <c r="D151" s="23"/>
      <c r="E151" s="13"/>
      <c r="G151" s="23"/>
      <c r="H151" s="13"/>
      <c r="J151" s="24"/>
      <c r="K151" s="13"/>
      <c r="M151" s="23"/>
      <c r="N151" s="13"/>
      <c r="P151" s="23"/>
      <c r="Q151" s="9"/>
      <c r="S151" s="23"/>
      <c r="T151" s="13"/>
      <c r="V151" s="22"/>
      <c r="W151" s="9"/>
      <c r="Y151" s="22"/>
      <c r="Z151" s="9"/>
      <c r="AB151" s="23"/>
      <c r="AC151" s="22"/>
      <c r="AE151" s="22"/>
      <c r="AF151" s="9"/>
      <c r="AH151" s="23"/>
      <c r="AI151" s="9"/>
      <c r="AK151" s="23"/>
      <c r="AL151" s="9"/>
      <c r="AN151" s="23"/>
    </row>
    <row r="152" spans="2:40" x14ac:dyDescent="0.25">
      <c r="B152" s="9"/>
      <c r="D152" s="23"/>
      <c r="E152" s="13"/>
      <c r="G152" s="23"/>
      <c r="H152" s="13"/>
      <c r="J152" s="24"/>
      <c r="K152" s="13"/>
      <c r="M152" s="23"/>
      <c r="N152" s="13"/>
      <c r="P152" s="23"/>
      <c r="Q152" s="9"/>
      <c r="S152" s="23"/>
      <c r="T152" s="13"/>
      <c r="V152" s="22"/>
      <c r="W152" s="9"/>
      <c r="Y152" s="22"/>
      <c r="Z152" s="9"/>
      <c r="AB152" s="23"/>
      <c r="AC152" s="22"/>
      <c r="AE152" s="22"/>
      <c r="AF152" s="9"/>
      <c r="AH152" s="23"/>
      <c r="AI152" s="9"/>
      <c r="AK152" s="23"/>
      <c r="AL152" s="9"/>
      <c r="AN152" s="23"/>
    </row>
    <row r="153" spans="2:40" x14ac:dyDescent="0.25">
      <c r="B153" s="9"/>
      <c r="D153" s="23"/>
      <c r="E153" s="13"/>
      <c r="G153" s="23"/>
      <c r="H153" s="13"/>
      <c r="J153" s="24"/>
      <c r="K153" s="13"/>
      <c r="M153" s="23"/>
      <c r="N153" s="13"/>
      <c r="P153" s="23"/>
      <c r="Q153" s="9"/>
      <c r="S153" s="23"/>
      <c r="T153" s="13"/>
      <c r="V153" s="22"/>
      <c r="W153" s="9"/>
      <c r="Y153" s="22"/>
      <c r="Z153" s="9"/>
      <c r="AB153" s="23"/>
      <c r="AC153" s="22"/>
      <c r="AE153" s="22"/>
      <c r="AF153" s="9"/>
      <c r="AH153" s="23"/>
      <c r="AI153" s="9"/>
      <c r="AK153" s="23"/>
      <c r="AL153" s="9"/>
      <c r="AN153" s="23"/>
    </row>
    <row r="154" spans="2:40" x14ac:dyDescent="0.25">
      <c r="B154" s="9"/>
      <c r="D154" s="23"/>
      <c r="E154" s="13"/>
      <c r="G154" s="23"/>
      <c r="H154" s="13"/>
      <c r="J154" s="24"/>
      <c r="K154" s="13"/>
      <c r="M154" s="23"/>
      <c r="N154" s="13"/>
      <c r="P154" s="23"/>
      <c r="Q154" s="9"/>
      <c r="S154" s="23"/>
      <c r="T154" s="13"/>
      <c r="V154" s="22"/>
      <c r="W154" s="9"/>
      <c r="Y154" s="22"/>
      <c r="Z154" s="9"/>
      <c r="AB154" s="23"/>
      <c r="AC154" s="22"/>
      <c r="AE154" s="22"/>
      <c r="AF154" s="9"/>
      <c r="AH154" s="23"/>
      <c r="AI154" s="9"/>
      <c r="AK154" s="23"/>
      <c r="AL154" s="9"/>
      <c r="AN154" s="23"/>
    </row>
    <row r="155" spans="2:40" x14ac:dyDescent="0.25">
      <c r="B155" s="9"/>
      <c r="D155" s="23"/>
      <c r="E155" s="13"/>
      <c r="G155" s="23"/>
      <c r="H155" s="13"/>
      <c r="J155" s="24"/>
      <c r="K155" s="13"/>
      <c r="M155" s="23"/>
      <c r="N155" s="13"/>
      <c r="P155" s="23"/>
      <c r="Q155" s="9"/>
      <c r="S155" s="23"/>
      <c r="T155" s="13"/>
      <c r="V155" s="22"/>
      <c r="W155" s="9"/>
      <c r="Y155" s="22"/>
      <c r="Z155" s="9"/>
      <c r="AB155" s="23"/>
      <c r="AC155" s="22"/>
      <c r="AE155" s="22"/>
      <c r="AF155" s="9"/>
      <c r="AH155" s="23"/>
      <c r="AI155" s="9"/>
      <c r="AK155" s="23"/>
      <c r="AL155" s="9"/>
      <c r="AN155" s="23"/>
    </row>
    <row r="156" spans="2:40" x14ac:dyDescent="0.25">
      <c r="B156" s="9"/>
      <c r="D156" s="23"/>
      <c r="E156" s="13"/>
      <c r="G156" s="23"/>
      <c r="H156" s="13"/>
      <c r="J156" s="24"/>
      <c r="K156" s="13"/>
      <c r="M156" s="23"/>
      <c r="N156" s="13"/>
      <c r="P156" s="23"/>
      <c r="Q156" s="9"/>
      <c r="S156" s="23"/>
      <c r="T156" s="13"/>
      <c r="V156" s="22"/>
      <c r="W156" s="9"/>
      <c r="Y156" s="22"/>
      <c r="Z156" s="9"/>
      <c r="AB156" s="23"/>
      <c r="AC156" s="22"/>
      <c r="AE156" s="22"/>
      <c r="AF156" s="9"/>
      <c r="AH156" s="23"/>
      <c r="AI156" s="9"/>
      <c r="AK156" s="23"/>
      <c r="AL156" s="9"/>
      <c r="AN156" s="23"/>
    </row>
    <row r="157" spans="2:40" x14ac:dyDescent="0.25">
      <c r="B157" s="9"/>
      <c r="D157" s="23"/>
      <c r="E157" s="13"/>
      <c r="G157" s="23"/>
      <c r="H157" s="13"/>
      <c r="J157" s="24"/>
      <c r="K157" s="13"/>
      <c r="M157" s="23"/>
      <c r="N157" s="13"/>
      <c r="P157" s="23"/>
      <c r="Q157" s="9"/>
      <c r="S157" s="23"/>
      <c r="T157" s="13"/>
      <c r="V157" s="22"/>
      <c r="W157" s="9"/>
      <c r="Y157" s="22"/>
      <c r="Z157" s="9"/>
      <c r="AB157" s="23"/>
      <c r="AC157" s="22"/>
      <c r="AE157" s="22"/>
      <c r="AF157" s="9"/>
      <c r="AH157" s="23"/>
      <c r="AI157" s="9"/>
      <c r="AK157" s="23"/>
      <c r="AL157" s="9"/>
      <c r="AN157" s="23"/>
    </row>
    <row r="158" spans="2:40" x14ac:dyDescent="0.25">
      <c r="B158" s="9"/>
      <c r="D158" s="23"/>
      <c r="E158" s="13"/>
      <c r="G158" s="23"/>
      <c r="H158" s="13"/>
      <c r="J158" s="24"/>
      <c r="K158" s="13"/>
      <c r="M158" s="23"/>
      <c r="N158" s="13"/>
      <c r="P158" s="23"/>
      <c r="Q158" s="9"/>
      <c r="S158" s="23"/>
      <c r="T158" s="13"/>
      <c r="V158" s="22"/>
      <c r="W158" s="9"/>
      <c r="Y158" s="22"/>
      <c r="Z158" s="9"/>
      <c r="AB158" s="23"/>
      <c r="AC158" s="22"/>
      <c r="AE158" s="22"/>
      <c r="AF158" s="9"/>
      <c r="AH158" s="23"/>
      <c r="AI158" s="9"/>
      <c r="AK158" s="23"/>
      <c r="AL158" s="9"/>
      <c r="AN158" s="23"/>
    </row>
    <row r="159" spans="2:40" x14ac:dyDescent="0.25">
      <c r="B159" s="9"/>
      <c r="D159" s="23"/>
      <c r="E159" s="13"/>
      <c r="G159" s="23"/>
      <c r="H159" s="13"/>
      <c r="J159" s="24"/>
      <c r="K159" s="13"/>
      <c r="M159" s="23"/>
      <c r="N159" s="13"/>
      <c r="P159" s="23"/>
      <c r="Q159" s="9"/>
      <c r="S159" s="23"/>
      <c r="T159" s="13"/>
      <c r="V159" s="22"/>
      <c r="W159" s="9"/>
      <c r="Y159" s="22"/>
      <c r="Z159" s="9"/>
      <c r="AB159" s="23"/>
      <c r="AC159" s="22"/>
      <c r="AE159" s="22"/>
      <c r="AF159" s="9"/>
      <c r="AH159" s="23"/>
      <c r="AI159" s="9"/>
      <c r="AK159" s="23"/>
      <c r="AL159" s="9"/>
      <c r="AN159" s="23"/>
    </row>
    <row r="160" spans="2:40" x14ac:dyDescent="0.25">
      <c r="B160" s="9"/>
      <c r="D160" s="23"/>
      <c r="E160" s="13"/>
      <c r="G160" s="23"/>
      <c r="H160" s="13"/>
      <c r="J160" s="24"/>
      <c r="K160" s="13"/>
      <c r="M160" s="23"/>
      <c r="N160" s="13"/>
      <c r="P160" s="23"/>
      <c r="Q160" s="9"/>
      <c r="S160" s="23"/>
      <c r="T160" s="13"/>
      <c r="V160" s="22"/>
      <c r="W160" s="9"/>
      <c r="Y160" s="22"/>
      <c r="Z160" s="9"/>
      <c r="AB160" s="23"/>
      <c r="AC160" s="22"/>
      <c r="AE160" s="22"/>
      <c r="AF160" s="9"/>
      <c r="AH160" s="23"/>
      <c r="AI160" s="9"/>
      <c r="AK160" s="23"/>
      <c r="AL160" s="9"/>
      <c r="AN160" s="23"/>
    </row>
    <row r="161" spans="2:40" x14ac:dyDescent="0.25">
      <c r="B161" s="9"/>
      <c r="D161" s="23"/>
      <c r="E161" s="13"/>
      <c r="G161" s="23"/>
      <c r="H161" s="13"/>
      <c r="J161" s="24"/>
      <c r="K161" s="13"/>
      <c r="M161" s="23"/>
      <c r="N161" s="13"/>
      <c r="P161" s="23"/>
      <c r="Q161" s="9"/>
      <c r="S161" s="23"/>
      <c r="T161" s="13"/>
      <c r="V161" s="22"/>
      <c r="W161" s="9"/>
      <c r="Y161" s="22"/>
      <c r="Z161" s="9"/>
      <c r="AB161" s="23"/>
      <c r="AC161" s="22"/>
      <c r="AE161" s="22"/>
      <c r="AF161" s="9"/>
      <c r="AH161" s="23"/>
      <c r="AI161" s="9"/>
      <c r="AK161" s="23"/>
      <c r="AL161" s="9"/>
      <c r="AN161" s="23"/>
    </row>
    <row r="162" spans="2:40" x14ac:dyDescent="0.25">
      <c r="B162" s="9"/>
      <c r="D162" s="23"/>
      <c r="E162" s="13"/>
      <c r="G162" s="23"/>
      <c r="H162" s="13"/>
      <c r="J162" s="24"/>
      <c r="K162" s="13"/>
      <c r="M162" s="23"/>
      <c r="N162" s="13"/>
      <c r="P162" s="23"/>
      <c r="Q162" s="9"/>
      <c r="S162" s="23"/>
      <c r="T162" s="13"/>
      <c r="V162" s="22"/>
      <c r="W162" s="9"/>
      <c r="Y162" s="22"/>
      <c r="Z162" s="9"/>
      <c r="AB162" s="23"/>
      <c r="AC162" s="22"/>
      <c r="AE162" s="22"/>
      <c r="AF162" s="9"/>
      <c r="AH162" s="23"/>
      <c r="AI162" s="9"/>
      <c r="AK162" s="23"/>
      <c r="AL162" s="9"/>
      <c r="AN162" s="23"/>
    </row>
    <row r="163" spans="2:40" x14ac:dyDescent="0.25">
      <c r="B163" s="9"/>
      <c r="D163" s="23"/>
      <c r="E163" s="13"/>
      <c r="G163" s="23"/>
      <c r="H163" s="13"/>
      <c r="J163" s="24"/>
      <c r="K163" s="13"/>
      <c r="M163" s="23"/>
      <c r="N163" s="13"/>
      <c r="P163" s="23"/>
      <c r="Q163" s="9"/>
      <c r="S163" s="23"/>
      <c r="T163" s="13"/>
      <c r="V163" s="22"/>
      <c r="W163" s="9"/>
      <c r="Y163" s="22"/>
      <c r="Z163" s="9"/>
      <c r="AB163" s="23"/>
      <c r="AC163" s="22"/>
      <c r="AE163" s="22"/>
      <c r="AF163" s="9"/>
      <c r="AH163" s="23"/>
      <c r="AI163" s="9"/>
      <c r="AK163" s="23"/>
      <c r="AL163" s="9"/>
      <c r="AN163" s="23"/>
    </row>
    <row r="164" spans="2:40" x14ac:dyDescent="0.25">
      <c r="B164" s="9"/>
      <c r="D164" s="23"/>
      <c r="E164" s="13"/>
      <c r="G164" s="23"/>
      <c r="H164" s="13"/>
      <c r="J164" s="24"/>
      <c r="K164" s="13"/>
      <c r="M164" s="23"/>
      <c r="N164" s="13"/>
      <c r="P164" s="23"/>
      <c r="Q164" s="9"/>
      <c r="S164" s="23"/>
      <c r="T164" s="13"/>
      <c r="V164" s="22"/>
      <c r="W164" s="9"/>
      <c r="Y164" s="22"/>
      <c r="Z164" s="9"/>
      <c r="AB164" s="23"/>
      <c r="AC164" s="22"/>
      <c r="AE164" s="22"/>
      <c r="AF164" s="9"/>
      <c r="AH164" s="23"/>
      <c r="AI164" s="9"/>
      <c r="AK164" s="23"/>
      <c r="AL164" s="9"/>
      <c r="AN164" s="23"/>
    </row>
    <row r="165" spans="2:40" x14ac:dyDescent="0.25">
      <c r="B165" s="9"/>
      <c r="D165" s="23"/>
      <c r="E165" s="13"/>
      <c r="G165" s="23"/>
      <c r="H165" s="13"/>
      <c r="J165" s="24"/>
      <c r="K165" s="13"/>
      <c r="M165" s="23"/>
      <c r="N165" s="13"/>
      <c r="P165" s="23"/>
      <c r="Q165" s="9"/>
      <c r="S165" s="23"/>
      <c r="T165" s="13"/>
      <c r="V165" s="22"/>
      <c r="W165" s="9"/>
      <c r="Y165" s="22"/>
      <c r="Z165" s="9"/>
      <c r="AB165" s="23"/>
      <c r="AC165" s="22"/>
      <c r="AE165" s="22"/>
      <c r="AF165" s="9"/>
      <c r="AH165" s="23"/>
      <c r="AI165" s="9"/>
      <c r="AK165" s="23"/>
      <c r="AL165" s="9"/>
      <c r="AN165" s="23"/>
    </row>
    <row r="166" spans="2:40" x14ac:dyDescent="0.25">
      <c r="B166" s="9"/>
      <c r="D166" s="23"/>
      <c r="E166" s="13"/>
      <c r="G166" s="23"/>
      <c r="H166" s="13"/>
      <c r="J166" s="24"/>
      <c r="K166" s="13"/>
      <c r="M166" s="23"/>
      <c r="N166" s="13"/>
      <c r="P166" s="23"/>
      <c r="Q166" s="9"/>
      <c r="S166" s="23"/>
      <c r="T166" s="13"/>
      <c r="V166" s="22"/>
      <c r="W166" s="9"/>
      <c r="Y166" s="22"/>
      <c r="Z166" s="9"/>
      <c r="AB166" s="23"/>
      <c r="AC166" s="22"/>
      <c r="AE166" s="22"/>
      <c r="AF166" s="9"/>
      <c r="AH166" s="23"/>
      <c r="AI166" s="9"/>
      <c r="AK166" s="23"/>
      <c r="AL166" s="9"/>
      <c r="AN166" s="23"/>
    </row>
    <row r="167" spans="2:40" x14ac:dyDescent="0.25">
      <c r="B167" s="9"/>
      <c r="D167" s="23"/>
      <c r="E167" s="13"/>
      <c r="G167" s="23"/>
      <c r="H167" s="13"/>
      <c r="J167" s="24"/>
      <c r="K167" s="13"/>
      <c r="M167" s="23"/>
      <c r="N167" s="13"/>
      <c r="P167" s="23"/>
      <c r="Q167" s="9"/>
      <c r="S167" s="23"/>
      <c r="T167" s="13"/>
      <c r="V167" s="22"/>
      <c r="W167" s="9"/>
      <c r="Y167" s="22"/>
      <c r="Z167" s="9"/>
      <c r="AB167" s="23"/>
      <c r="AC167" s="22"/>
      <c r="AE167" s="22"/>
      <c r="AF167" s="9"/>
      <c r="AH167" s="23"/>
      <c r="AI167" s="9"/>
      <c r="AK167" s="23"/>
      <c r="AL167" s="9"/>
      <c r="AN167" s="23"/>
    </row>
    <row r="168" spans="2:40" x14ac:dyDescent="0.25">
      <c r="B168" s="9"/>
      <c r="D168" s="23"/>
      <c r="E168" s="13"/>
      <c r="G168" s="23"/>
      <c r="H168" s="13"/>
      <c r="J168" s="24"/>
      <c r="K168" s="13"/>
      <c r="M168" s="23"/>
      <c r="N168" s="13"/>
      <c r="P168" s="23"/>
      <c r="Q168" s="9"/>
      <c r="S168" s="23"/>
      <c r="T168" s="13"/>
      <c r="V168" s="22"/>
      <c r="W168" s="9"/>
      <c r="Y168" s="22"/>
      <c r="Z168" s="9"/>
      <c r="AB168" s="23"/>
      <c r="AC168" s="22"/>
      <c r="AE168" s="22"/>
      <c r="AF168" s="9"/>
      <c r="AH168" s="23"/>
      <c r="AI168" s="9"/>
      <c r="AK168" s="23"/>
      <c r="AL168" s="9"/>
      <c r="AN168" s="23"/>
    </row>
    <row r="169" spans="2:40" x14ac:dyDescent="0.25">
      <c r="B169" s="9"/>
      <c r="D169" s="23"/>
      <c r="E169" s="13"/>
      <c r="G169" s="23"/>
      <c r="H169" s="13"/>
      <c r="J169" s="24"/>
      <c r="K169" s="13"/>
      <c r="M169" s="23"/>
      <c r="N169" s="13"/>
      <c r="P169" s="23"/>
      <c r="Q169" s="9"/>
      <c r="S169" s="23"/>
      <c r="T169" s="13"/>
      <c r="V169" s="22"/>
      <c r="W169" s="9"/>
      <c r="Y169" s="22"/>
      <c r="Z169" s="9"/>
      <c r="AB169" s="23"/>
      <c r="AC169" s="22"/>
      <c r="AE169" s="22"/>
      <c r="AF169" s="9"/>
      <c r="AH169" s="23"/>
      <c r="AI169" s="9"/>
      <c r="AK169" s="23"/>
      <c r="AL169" s="9"/>
      <c r="AN169" s="23"/>
    </row>
    <row r="170" spans="2:40" x14ac:dyDescent="0.25">
      <c r="B170" s="9"/>
      <c r="D170" s="23"/>
      <c r="E170" s="13"/>
      <c r="G170" s="23"/>
      <c r="H170" s="13"/>
      <c r="J170" s="24"/>
      <c r="K170" s="13"/>
      <c r="M170" s="23"/>
      <c r="N170" s="13"/>
      <c r="P170" s="23"/>
      <c r="Q170" s="9"/>
      <c r="S170" s="23"/>
      <c r="T170" s="13"/>
      <c r="V170" s="22"/>
      <c r="W170" s="9"/>
      <c r="Y170" s="22"/>
      <c r="Z170" s="9"/>
      <c r="AB170" s="23"/>
      <c r="AC170" s="22"/>
      <c r="AE170" s="22"/>
      <c r="AF170" s="9"/>
      <c r="AH170" s="23"/>
      <c r="AI170" s="9"/>
      <c r="AK170" s="23"/>
      <c r="AL170" s="9"/>
      <c r="AN170" s="23"/>
    </row>
    <row r="171" spans="2:40" x14ac:dyDescent="0.25">
      <c r="B171" s="9"/>
      <c r="D171" s="23"/>
      <c r="E171" s="13"/>
      <c r="G171" s="23"/>
      <c r="H171" s="13"/>
      <c r="J171" s="24"/>
      <c r="K171" s="13"/>
      <c r="M171" s="23"/>
      <c r="N171" s="13"/>
      <c r="P171" s="23"/>
      <c r="Q171" s="9"/>
      <c r="S171" s="23"/>
      <c r="T171" s="13"/>
      <c r="V171" s="22"/>
      <c r="W171" s="9"/>
      <c r="Y171" s="22"/>
      <c r="Z171" s="9"/>
      <c r="AB171" s="23"/>
      <c r="AC171" s="22"/>
      <c r="AE171" s="22"/>
      <c r="AF171" s="9"/>
      <c r="AH171" s="23"/>
      <c r="AI171" s="9"/>
      <c r="AK171" s="23"/>
      <c r="AL171" s="9"/>
      <c r="AN171" s="23"/>
    </row>
    <row r="172" spans="2:40" x14ac:dyDescent="0.25">
      <c r="B172" s="9"/>
      <c r="D172" s="23"/>
      <c r="E172" s="13"/>
      <c r="G172" s="23"/>
      <c r="H172" s="13"/>
      <c r="J172" s="24"/>
      <c r="K172" s="13"/>
      <c r="M172" s="23"/>
      <c r="N172" s="13"/>
      <c r="P172" s="23"/>
      <c r="Q172" s="9"/>
      <c r="S172" s="23"/>
      <c r="T172" s="13"/>
      <c r="V172" s="22"/>
      <c r="W172" s="9"/>
      <c r="Y172" s="22"/>
      <c r="Z172" s="9"/>
      <c r="AB172" s="23"/>
      <c r="AC172" s="22"/>
      <c r="AE172" s="22"/>
      <c r="AF172" s="9"/>
      <c r="AH172" s="23"/>
      <c r="AI172" s="9"/>
      <c r="AK172" s="23"/>
      <c r="AL172" s="9"/>
      <c r="AN172" s="23"/>
    </row>
    <row r="173" spans="2:40" x14ac:dyDescent="0.25">
      <c r="B173" s="9"/>
      <c r="D173" s="23"/>
      <c r="E173" s="13"/>
      <c r="G173" s="23"/>
      <c r="H173" s="13"/>
      <c r="J173" s="24"/>
      <c r="K173" s="13"/>
      <c r="M173" s="23"/>
      <c r="N173" s="13"/>
      <c r="P173" s="23"/>
      <c r="Q173" s="9"/>
      <c r="S173" s="23"/>
      <c r="T173" s="13"/>
      <c r="V173" s="22"/>
      <c r="W173" s="9"/>
      <c r="Y173" s="22"/>
      <c r="Z173" s="9"/>
      <c r="AB173" s="23"/>
      <c r="AC173" s="22"/>
      <c r="AE173" s="22"/>
      <c r="AF173" s="9"/>
      <c r="AH173" s="23"/>
      <c r="AI173" s="9"/>
      <c r="AK173" s="23"/>
      <c r="AL173" s="9"/>
      <c r="AN173" s="23"/>
    </row>
    <row r="174" spans="2:40" x14ac:dyDescent="0.25">
      <c r="B174" s="9"/>
      <c r="D174" s="23"/>
      <c r="E174" s="13"/>
      <c r="G174" s="23"/>
      <c r="H174" s="13"/>
      <c r="J174" s="24"/>
      <c r="K174" s="13"/>
      <c r="M174" s="23"/>
      <c r="N174" s="13"/>
      <c r="P174" s="23"/>
      <c r="Q174" s="9"/>
      <c r="S174" s="23"/>
      <c r="T174" s="13"/>
      <c r="V174" s="22"/>
      <c r="W174" s="9"/>
      <c r="Y174" s="22"/>
      <c r="Z174" s="9"/>
      <c r="AB174" s="23"/>
      <c r="AC174" s="22"/>
      <c r="AE174" s="22"/>
      <c r="AF174" s="9"/>
      <c r="AH174" s="23"/>
      <c r="AI174" s="9"/>
      <c r="AK174" s="23"/>
      <c r="AL174" s="9"/>
      <c r="AN174" s="23"/>
    </row>
    <row r="175" spans="2:40" x14ac:dyDescent="0.25">
      <c r="B175" s="9"/>
      <c r="D175" s="23"/>
      <c r="E175" s="13"/>
      <c r="G175" s="23"/>
      <c r="H175" s="13"/>
      <c r="J175" s="24"/>
      <c r="K175" s="13"/>
      <c r="M175" s="23"/>
      <c r="N175" s="13"/>
      <c r="P175" s="23"/>
      <c r="Q175" s="9"/>
      <c r="S175" s="23"/>
      <c r="T175" s="13"/>
      <c r="V175" s="22"/>
      <c r="W175" s="9"/>
      <c r="Y175" s="22"/>
      <c r="Z175" s="9"/>
      <c r="AB175" s="23"/>
      <c r="AC175" s="22"/>
      <c r="AE175" s="22"/>
      <c r="AF175" s="9"/>
      <c r="AH175" s="23"/>
      <c r="AI175" s="9"/>
      <c r="AK175" s="23"/>
      <c r="AL175" s="9"/>
      <c r="AN175" s="23"/>
    </row>
    <row r="176" spans="2:40" x14ac:dyDescent="0.25">
      <c r="B176" s="9"/>
      <c r="D176" s="23"/>
      <c r="E176" s="13"/>
      <c r="G176" s="23"/>
      <c r="H176" s="13"/>
      <c r="J176" s="24"/>
      <c r="K176" s="13"/>
      <c r="M176" s="23"/>
      <c r="N176" s="13"/>
      <c r="P176" s="23"/>
      <c r="Q176" s="9"/>
      <c r="S176" s="23"/>
      <c r="T176" s="13"/>
      <c r="V176" s="22"/>
      <c r="W176" s="9"/>
      <c r="Y176" s="22"/>
      <c r="Z176" s="9"/>
      <c r="AB176" s="23"/>
      <c r="AC176" s="22"/>
      <c r="AE176" s="22"/>
      <c r="AF176" s="9"/>
      <c r="AH176" s="23"/>
      <c r="AI176" s="9"/>
      <c r="AK176" s="23"/>
      <c r="AL176" s="9"/>
      <c r="AN176" s="23"/>
    </row>
    <row r="177" spans="2:40" x14ac:dyDescent="0.25">
      <c r="B177" s="9"/>
      <c r="D177" s="23"/>
      <c r="E177" s="13"/>
      <c r="G177" s="23"/>
      <c r="H177" s="13"/>
      <c r="J177" s="24"/>
      <c r="K177" s="13"/>
      <c r="M177" s="23"/>
      <c r="N177" s="13"/>
      <c r="P177" s="23"/>
      <c r="Q177" s="9"/>
      <c r="S177" s="23"/>
      <c r="T177" s="13"/>
      <c r="V177" s="22"/>
      <c r="W177" s="9"/>
      <c r="Y177" s="22"/>
      <c r="Z177" s="9"/>
      <c r="AB177" s="23"/>
      <c r="AC177" s="22"/>
      <c r="AE177" s="22"/>
      <c r="AF177" s="9"/>
      <c r="AH177" s="23"/>
      <c r="AI177" s="9"/>
      <c r="AK177" s="23"/>
      <c r="AL177" s="9"/>
      <c r="AN177" s="23"/>
    </row>
    <row r="178" spans="2:40" x14ac:dyDescent="0.25">
      <c r="B178" s="9"/>
      <c r="D178" s="23"/>
      <c r="E178" s="13"/>
      <c r="G178" s="23"/>
      <c r="H178" s="13"/>
      <c r="J178" s="24"/>
      <c r="K178" s="13"/>
      <c r="M178" s="23"/>
      <c r="N178" s="13"/>
      <c r="P178" s="23"/>
      <c r="Q178" s="9"/>
      <c r="S178" s="23"/>
      <c r="T178" s="13"/>
      <c r="V178" s="22"/>
      <c r="W178" s="9"/>
      <c r="Y178" s="22"/>
      <c r="Z178" s="9"/>
      <c r="AB178" s="23"/>
      <c r="AC178" s="22"/>
      <c r="AE178" s="22"/>
      <c r="AF178" s="9"/>
      <c r="AH178" s="23"/>
      <c r="AI178" s="9"/>
      <c r="AK178" s="23"/>
      <c r="AL178" s="9"/>
      <c r="AN178" s="23"/>
    </row>
    <row r="179" spans="2:40" x14ac:dyDescent="0.25">
      <c r="B179" s="9"/>
      <c r="D179" s="23"/>
      <c r="E179" s="13"/>
      <c r="G179" s="23"/>
      <c r="H179" s="13"/>
      <c r="J179" s="24"/>
      <c r="K179" s="13"/>
      <c r="M179" s="23"/>
      <c r="N179" s="13"/>
      <c r="P179" s="23"/>
      <c r="Q179" s="9"/>
      <c r="S179" s="23"/>
      <c r="T179" s="13"/>
      <c r="V179" s="22"/>
      <c r="W179" s="9"/>
      <c r="Y179" s="22"/>
      <c r="Z179" s="9"/>
      <c r="AB179" s="23"/>
      <c r="AC179" s="22"/>
      <c r="AE179" s="22"/>
      <c r="AF179" s="9"/>
      <c r="AH179" s="23"/>
      <c r="AI179" s="9"/>
      <c r="AK179" s="23"/>
      <c r="AL179" s="9"/>
      <c r="AN179" s="23"/>
    </row>
    <row r="180" spans="2:40" x14ac:dyDescent="0.25">
      <c r="B180" s="9"/>
      <c r="D180" s="23"/>
      <c r="E180" s="13"/>
      <c r="G180" s="23"/>
      <c r="H180" s="13"/>
      <c r="J180" s="24"/>
      <c r="K180" s="13"/>
      <c r="M180" s="23"/>
      <c r="N180" s="13"/>
      <c r="P180" s="23"/>
      <c r="Q180" s="9"/>
      <c r="S180" s="23"/>
      <c r="T180" s="13"/>
      <c r="V180" s="22"/>
      <c r="W180" s="9"/>
      <c r="Y180" s="22"/>
      <c r="Z180" s="9"/>
      <c r="AB180" s="23"/>
      <c r="AC180" s="22"/>
      <c r="AE180" s="22"/>
      <c r="AF180" s="9"/>
      <c r="AH180" s="23"/>
      <c r="AI180" s="9"/>
      <c r="AK180" s="23"/>
      <c r="AL180" s="9"/>
      <c r="AN180" s="23"/>
    </row>
    <row r="181" spans="2:40" x14ac:dyDescent="0.25">
      <c r="B181" s="9"/>
      <c r="D181" s="23"/>
      <c r="E181" s="13"/>
      <c r="G181" s="23"/>
      <c r="H181" s="13"/>
      <c r="J181" s="24"/>
      <c r="K181" s="13"/>
      <c r="M181" s="23"/>
      <c r="N181" s="13"/>
      <c r="P181" s="23"/>
      <c r="Q181" s="9"/>
      <c r="S181" s="23"/>
      <c r="T181" s="13"/>
      <c r="V181" s="22"/>
      <c r="W181" s="9"/>
      <c r="Y181" s="22"/>
      <c r="Z181" s="9"/>
      <c r="AB181" s="23"/>
      <c r="AC181" s="22"/>
      <c r="AE181" s="22"/>
      <c r="AF181" s="9"/>
      <c r="AH181" s="23"/>
      <c r="AI181" s="9"/>
      <c r="AK181" s="23"/>
      <c r="AL181" s="9"/>
      <c r="AN181" s="23"/>
    </row>
    <row r="182" spans="2:40" x14ac:dyDescent="0.25">
      <c r="B182" s="9"/>
      <c r="D182" s="23"/>
      <c r="E182" s="13"/>
      <c r="G182" s="23"/>
      <c r="H182" s="13"/>
      <c r="J182" s="24"/>
      <c r="K182" s="13"/>
      <c r="M182" s="23"/>
      <c r="N182" s="13"/>
      <c r="P182" s="23"/>
      <c r="Q182" s="9"/>
      <c r="S182" s="23"/>
      <c r="T182" s="13"/>
      <c r="V182" s="22"/>
      <c r="W182" s="9"/>
      <c r="Y182" s="22"/>
      <c r="Z182" s="9"/>
      <c r="AB182" s="23"/>
      <c r="AC182" s="22"/>
      <c r="AE182" s="22"/>
      <c r="AF182" s="9"/>
      <c r="AH182" s="23"/>
      <c r="AI182" s="9"/>
      <c r="AK182" s="23"/>
      <c r="AL182" s="9"/>
      <c r="AN182" s="23"/>
    </row>
    <row r="183" spans="2:40" x14ac:dyDescent="0.25">
      <c r="B183" s="9"/>
      <c r="D183" s="23"/>
      <c r="E183" s="13"/>
      <c r="G183" s="23"/>
      <c r="H183" s="13"/>
      <c r="J183" s="24"/>
      <c r="K183" s="13"/>
      <c r="M183" s="23"/>
      <c r="N183" s="13"/>
      <c r="P183" s="23"/>
      <c r="Q183" s="9"/>
      <c r="S183" s="23"/>
      <c r="T183" s="13"/>
      <c r="V183" s="22"/>
      <c r="W183" s="9"/>
      <c r="Y183" s="22"/>
      <c r="Z183" s="9"/>
      <c r="AB183" s="23"/>
      <c r="AC183" s="22"/>
      <c r="AE183" s="22"/>
      <c r="AF183" s="9"/>
      <c r="AH183" s="23"/>
      <c r="AI183" s="9"/>
      <c r="AK183" s="23"/>
      <c r="AL183" s="9"/>
      <c r="AN183" s="23"/>
    </row>
    <row r="184" spans="2:40" x14ac:dyDescent="0.25">
      <c r="B184" s="9"/>
      <c r="D184" s="23"/>
      <c r="E184" s="13"/>
      <c r="G184" s="23"/>
      <c r="H184" s="13"/>
      <c r="J184" s="24"/>
      <c r="K184" s="13"/>
      <c r="M184" s="23"/>
      <c r="N184" s="13"/>
      <c r="P184" s="23"/>
      <c r="Q184" s="9"/>
      <c r="S184" s="23"/>
      <c r="T184" s="13"/>
      <c r="V184" s="22"/>
      <c r="W184" s="9"/>
      <c r="Y184" s="22"/>
      <c r="Z184" s="9"/>
      <c r="AB184" s="23"/>
      <c r="AC184" s="22"/>
      <c r="AE184" s="22"/>
      <c r="AF184" s="9"/>
      <c r="AH184" s="23"/>
      <c r="AI184" s="9"/>
      <c r="AK184" s="23"/>
      <c r="AL184" s="9"/>
      <c r="AN184" s="23"/>
    </row>
    <row r="185" spans="2:40" x14ac:dyDescent="0.25">
      <c r="B185" s="9"/>
      <c r="D185" s="23"/>
      <c r="E185" s="13"/>
      <c r="G185" s="23"/>
      <c r="H185" s="13"/>
      <c r="J185" s="24"/>
      <c r="K185" s="13"/>
      <c r="M185" s="23"/>
      <c r="N185" s="13"/>
      <c r="P185" s="23"/>
      <c r="Q185" s="9"/>
      <c r="S185" s="23"/>
      <c r="T185" s="13"/>
      <c r="V185" s="22"/>
      <c r="W185" s="9"/>
      <c r="Y185" s="22"/>
      <c r="Z185" s="9"/>
      <c r="AB185" s="23"/>
      <c r="AC185" s="22"/>
      <c r="AE185" s="22"/>
      <c r="AF185" s="9"/>
      <c r="AH185" s="23"/>
      <c r="AI185" s="9"/>
      <c r="AK185" s="23"/>
      <c r="AL185" s="9"/>
      <c r="AN185" s="23"/>
    </row>
    <row r="186" spans="2:40" x14ac:dyDescent="0.25">
      <c r="B186" s="9"/>
      <c r="D186" s="23"/>
      <c r="E186" s="13"/>
      <c r="G186" s="23"/>
      <c r="H186" s="13"/>
      <c r="J186" s="24"/>
      <c r="K186" s="13"/>
      <c r="M186" s="23"/>
      <c r="N186" s="13"/>
      <c r="P186" s="23"/>
      <c r="Q186" s="9"/>
      <c r="S186" s="23"/>
      <c r="T186" s="13"/>
      <c r="V186" s="22"/>
      <c r="W186" s="9"/>
      <c r="Y186" s="22"/>
      <c r="Z186" s="9"/>
      <c r="AB186" s="23"/>
      <c r="AC186" s="22"/>
      <c r="AE186" s="22"/>
      <c r="AF186" s="9"/>
      <c r="AH186" s="23"/>
      <c r="AI186" s="9"/>
      <c r="AK186" s="23"/>
      <c r="AL186" s="9"/>
      <c r="AN186" s="23"/>
    </row>
    <row r="187" spans="2:40" x14ac:dyDescent="0.25">
      <c r="B187" s="9"/>
      <c r="D187" s="23"/>
      <c r="E187" s="13"/>
      <c r="G187" s="23"/>
      <c r="H187" s="13"/>
      <c r="J187" s="24"/>
      <c r="K187" s="13"/>
      <c r="M187" s="23"/>
      <c r="N187" s="13"/>
      <c r="P187" s="23"/>
      <c r="Q187" s="9"/>
      <c r="S187" s="23"/>
      <c r="T187" s="13"/>
      <c r="V187" s="22"/>
      <c r="W187" s="9"/>
      <c r="Y187" s="22"/>
      <c r="Z187" s="9"/>
      <c r="AB187" s="23"/>
      <c r="AC187" s="22"/>
      <c r="AE187" s="22"/>
      <c r="AF187" s="9"/>
      <c r="AH187" s="23"/>
      <c r="AI187" s="9"/>
      <c r="AK187" s="23"/>
      <c r="AL187" s="9"/>
      <c r="AN187" s="23"/>
    </row>
    <row r="188" spans="2:40" x14ac:dyDescent="0.25">
      <c r="B188" s="9"/>
      <c r="D188" s="23"/>
      <c r="E188" s="13"/>
      <c r="G188" s="23"/>
      <c r="H188" s="13"/>
      <c r="J188" s="24"/>
      <c r="K188" s="13"/>
      <c r="M188" s="23"/>
      <c r="N188" s="13"/>
      <c r="P188" s="23"/>
      <c r="Q188" s="9"/>
      <c r="S188" s="23"/>
      <c r="T188" s="13"/>
      <c r="V188" s="22"/>
      <c r="W188" s="9"/>
      <c r="Y188" s="22"/>
      <c r="Z188" s="9"/>
      <c r="AB188" s="23"/>
      <c r="AC188" s="22"/>
      <c r="AE188" s="22"/>
      <c r="AF188" s="9"/>
      <c r="AH188" s="23"/>
      <c r="AI188" s="9"/>
      <c r="AK188" s="23"/>
      <c r="AL188" s="9"/>
      <c r="AN188" s="23"/>
    </row>
    <row r="189" spans="2:40" x14ac:dyDescent="0.25">
      <c r="B189" s="9"/>
      <c r="D189" s="23"/>
      <c r="E189" s="13"/>
      <c r="G189" s="23"/>
      <c r="H189" s="13"/>
      <c r="J189" s="24"/>
      <c r="K189" s="13"/>
      <c r="M189" s="23"/>
      <c r="N189" s="13"/>
      <c r="P189" s="23"/>
      <c r="Q189" s="9"/>
      <c r="S189" s="23"/>
      <c r="T189" s="13"/>
      <c r="V189" s="22"/>
      <c r="W189" s="9"/>
      <c r="Y189" s="22"/>
      <c r="Z189" s="9"/>
      <c r="AB189" s="23"/>
      <c r="AC189" s="22"/>
      <c r="AE189" s="22"/>
      <c r="AF189" s="9"/>
      <c r="AH189" s="23"/>
      <c r="AI189" s="9"/>
      <c r="AK189" s="23"/>
      <c r="AL189" s="9"/>
      <c r="AN189" s="23"/>
    </row>
    <row r="190" spans="2:40" x14ac:dyDescent="0.25">
      <c r="B190" s="9"/>
      <c r="D190" s="23"/>
      <c r="E190" s="13"/>
      <c r="G190" s="23"/>
      <c r="H190" s="13"/>
      <c r="J190" s="24"/>
      <c r="K190" s="13"/>
      <c r="M190" s="23"/>
      <c r="N190" s="13"/>
      <c r="P190" s="23"/>
      <c r="Q190" s="9"/>
      <c r="S190" s="23"/>
      <c r="T190" s="13"/>
      <c r="V190" s="22"/>
      <c r="W190" s="9"/>
      <c r="Y190" s="22"/>
      <c r="Z190" s="9"/>
      <c r="AB190" s="23"/>
      <c r="AC190" s="22"/>
      <c r="AE190" s="22"/>
      <c r="AF190" s="9"/>
      <c r="AH190" s="23"/>
      <c r="AI190" s="9"/>
      <c r="AK190" s="23"/>
      <c r="AL190" s="9"/>
      <c r="AN190" s="23"/>
    </row>
    <row r="191" spans="2:40" x14ac:dyDescent="0.25">
      <c r="B191" s="9"/>
      <c r="D191" s="23"/>
      <c r="E191" s="13"/>
      <c r="G191" s="23"/>
      <c r="H191" s="13"/>
      <c r="J191" s="24"/>
      <c r="K191" s="13"/>
      <c r="M191" s="23"/>
      <c r="N191" s="13"/>
      <c r="P191" s="23"/>
      <c r="Q191" s="9"/>
      <c r="S191" s="23"/>
      <c r="T191" s="13"/>
      <c r="V191" s="22"/>
      <c r="W191" s="9"/>
      <c r="Y191" s="22"/>
      <c r="Z191" s="9"/>
      <c r="AB191" s="23"/>
      <c r="AC191" s="22"/>
      <c r="AE191" s="22"/>
      <c r="AF191" s="9"/>
      <c r="AH191" s="23"/>
      <c r="AI191" s="9"/>
      <c r="AK191" s="23"/>
      <c r="AL191" s="9"/>
      <c r="AN191" s="23"/>
    </row>
    <row r="192" spans="2:40" x14ac:dyDescent="0.25">
      <c r="B192" s="9"/>
      <c r="D192" s="23"/>
      <c r="E192" s="13"/>
      <c r="G192" s="23"/>
      <c r="H192" s="13"/>
      <c r="J192" s="24"/>
      <c r="K192" s="13"/>
      <c r="M192" s="23"/>
      <c r="N192" s="13"/>
      <c r="P192" s="23"/>
      <c r="Q192" s="9"/>
      <c r="S192" s="23"/>
      <c r="T192" s="13"/>
      <c r="V192" s="22"/>
      <c r="W192" s="9"/>
      <c r="Y192" s="22"/>
      <c r="Z192" s="9"/>
      <c r="AB192" s="23"/>
      <c r="AC192" s="22"/>
      <c r="AE192" s="22"/>
      <c r="AF192" s="9"/>
      <c r="AH192" s="23"/>
      <c r="AI192" s="9"/>
      <c r="AK192" s="23"/>
      <c r="AL192" s="9"/>
      <c r="AN192" s="23"/>
    </row>
    <row r="193" spans="2:40" x14ac:dyDescent="0.25">
      <c r="B193" s="9"/>
      <c r="D193" s="23"/>
      <c r="E193" s="13"/>
      <c r="G193" s="23"/>
      <c r="H193" s="13"/>
      <c r="J193" s="24"/>
      <c r="K193" s="13"/>
      <c r="M193" s="23"/>
      <c r="N193" s="13"/>
      <c r="P193" s="23"/>
      <c r="Q193" s="9"/>
      <c r="S193" s="23"/>
      <c r="T193" s="13"/>
      <c r="V193" s="22"/>
      <c r="W193" s="9"/>
      <c r="Y193" s="22"/>
      <c r="Z193" s="9"/>
      <c r="AB193" s="23"/>
      <c r="AC193" s="22"/>
      <c r="AE193" s="22"/>
      <c r="AF193" s="9"/>
      <c r="AH193" s="23"/>
      <c r="AI193" s="9"/>
      <c r="AK193" s="23"/>
      <c r="AL193" s="9"/>
      <c r="AN193" s="23"/>
    </row>
    <row r="194" spans="2:40" x14ac:dyDescent="0.25">
      <c r="B194" s="9"/>
      <c r="D194" s="23"/>
      <c r="E194" s="13"/>
      <c r="G194" s="23"/>
      <c r="H194" s="13"/>
      <c r="J194" s="24"/>
      <c r="K194" s="13"/>
      <c r="M194" s="23"/>
      <c r="N194" s="13"/>
      <c r="P194" s="23"/>
      <c r="Q194" s="9"/>
      <c r="S194" s="23"/>
      <c r="T194" s="13"/>
      <c r="V194" s="22"/>
      <c r="W194" s="9"/>
      <c r="Y194" s="22"/>
      <c r="Z194" s="9"/>
      <c r="AB194" s="23"/>
      <c r="AC194" s="22"/>
      <c r="AE194" s="22"/>
      <c r="AF194" s="9"/>
      <c r="AH194" s="23"/>
      <c r="AI194" s="9"/>
      <c r="AK194" s="23"/>
      <c r="AL194" s="9"/>
      <c r="AN194" s="23"/>
    </row>
    <row r="195" spans="2:40" x14ac:dyDescent="0.25">
      <c r="B195" s="9"/>
      <c r="D195" s="23"/>
      <c r="E195" s="13"/>
      <c r="G195" s="23"/>
      <c r="H195" s="13"/>
      <c r="J195" s="24"/>
      <c r="K195" s="13"/>
      <c r="M195" s="23"/>
      <c r="N195" s="13"/>
      <c r="P195" s="23"/>
      <c r="Q195" s="9"/>
      <c r="S195" s="23"/>
      <c r="T195" s="13"/>
      <c r="V195" s="22"/>
      <c r="W195" s="9"/>
      <c r="Y195" s="22"/>
      <c r="Z195" s="9"/>
      <c r="AB195" s="23"/>
      <c r="AC195" s="22"/>
      <c r="AE195" s="22"/>
      <c r="AF195" s="9"/>
      <c r="AH195" s="23"/>
      <c r="AI195" s="9"/>
      <c r="AK195" s="23"/>
      <c r="AL195" s="9"/>
      <c r="AN195" s="23"/>
    </row>
    <row r="196" spans="2:40" x14ac:dyDescent="0.25">
      <c r="B196" s="9"/>
      <c r="D196" s="23"/>
      <c r="E196" s="13"/>
      <c r="G196" s="23"/>
      <c r="H196" s="13"/>
      <c r="J196" s="24"/>
      <c r="K196" s="13"/>
      <c r="M196" s="23"/>
      <c r="N196" s="13"/>
      <c r="P196" s="23"/>
      <c r="Q196" s="9"/>
      <c r="S196" s="23"/>
      <c r="T196" s="13"/>
      <c r="V196" s="22"/>
      <c r="W196" s="9"/>
      <c r="Y196" s="22"/>
      <c r="Z196" s="9"/>
      <c r="AB196" s="23"/>
      <c r="AC196" s="22"/>
      <c r="AE196" s="22"/>
      <c r="AF196" s="9"/>
      <c r="AH196" s="23"/>
      <c r="AI196" s="9"/>
      <c r="AK196" s="23"/>
      <c r="AL196" s="9"/>
      <c r="AN196" s="23"/>
    </row>
    <row r="197" spans="2:40" x14ac:dyDescent="0.25">
      <c r="B197" s="9"/>
      <c r="D197" s="23"/>
      <c r="E197" s="13"/>
      <c r="G197" s="23"/>
      <c r="H197" s="13"/>
      <c r="J197" s="24"/>
      <c r="K197" s="13"/>
      <c r="M197" s="23"/>
      <c r="N197" s="13"/>
      <c r="P197" s="23"/>
      <c r="Q197" s="9"/>
      <c r="S197" s="23"/>
      <c r="T197" s="13"/>
      <c r="V197" s="22"/>
      <c r="W197" s="9"/>
      <c r="Y197" s="22"/>
      <c r="Z197" s="9"/>
      <c r="AB197" s="23"/>
      <c r="AC197" s="22"/>
      <c r="AE197" s="22"/>
      <c r="AF197" s="9"/>
      <c r="AH197" s="23"/>
      <c r="AI197" s="9"/>
      <c r="AK197" s="23"/>
      <c r="AL197" s="9"/>
      <c r="AN197" s="23"/>
    </row>
    <row r="198" spans="2:40" x14ac:dyDescent="0.25">
      <c r="B198" s="9"/>
      <c r="D198" s="23"/>
      <c r="E198" s="13"/>
      <c r="G198" s="23"/>
      <c r="H198" s="13"/>
      <c r="J198" s="24"/>
      <c r="K198" s="13"/>
      <c r="M198" s="23"/>
      <c r="N198" s="13"/>
      <c r="P198" s="23"/>
      <c r="Q198" s="9"/>
      <c r="S198" s="23"/>
      <c r="T198" s="13"/>
      <c r="V198" s="22"/>
      <c r="W198" s="9"/>
      <c r="Y198" s="22"/>
      <c r="Z198" s="9"/>
      <c r="AB198" s="23"/>
      <c r="AC198" s="22"/>
      <c r="AE198" s="22"/>
      <c r="AF198" s="9"/>
      <c r="AH198" s="23"/>
      <c r="AI198" s="9"/>
      <c r="AK198" s="23"/>
      <c r="AL198" s="9"/>
      <c r="AN198" s="23"/>
    </row>
    <row r="199" spans="2:40" x14ac:dyDescent="0.25">
      <c r="B199" s="9"/>
      <c r="D199" s="23"/>
      <c r="E199" s="13"/>
      <c r="G199" s="23"/>
      <c r="H199" s="13"/>
      <c r="J199" s="24"/>
      <c r="K199" s="13"/>
      <c r="M199" s="23"/>
      <c r="N199" s="13"/>
      <c r="P199" s="23"/>
      <c r="Q199" s="9"/>
      <c r="S199" s="23"/>
      <c r="T199" s="13"/>
      <c r="V199" s="22"/>
      <c r="W199" s="9"/>
      <c r="Y199" s="22"/>
      <c r="Z199" s="9"/>
      <c r="AB199" s="23"/>
      <c r="AC199" s="22"/>
      <c r="AE199" s="22"/>
      <c r="AF199" s="9"/>
      <c r="AH199" s="23"/>
      <c r="AI199" s="9"/>
      <c r="AK199" s="23"/>
      <c r="AL199" s="9"/>
      <c r="AN199" s="23"/>
    </row>
    <row r="200" spans="2:40" x14ac:dyDescent="0.25">
      <c r="B200" s="9"/>
      <c r="D200" s="23"/>
      <c r="E200" s="13"/>
      <c r="G200" s="23"/>
      <c r="H200" s="13"/>
      <c r="J200" s="24"/>
      <c r="K200" s="13"/>
      <c r="M200" s="23"/>
      <c r="N200" s="13"/>
      <c r="P200" s="23"/>
      <c r="Q200" s="9"/>
      <c r="S200" s="23"/>
      <c r="T200" s="13"/>
      <c r="V200" s="22"/>
      <c r="W200" s="9"/>
      <c r="Y200" s="22"/>
      <c r="Z200" s="9"/>
      <c r="AB200" s="23"/>
      <c r="AC200" s="22"/>
      <c r="AE200" s="22"/>
      <c r="AF200" s="9"/>
      <c r="AH200" s="23"/>
      <c r="AI200" s="9"/>
      <c r="AK200" s="23"/>
      <c r="AL200" s="9"/>
      <c r="AN200" s="23"/>
    </row>
    <row r="201" spans="2:40" x14ac:dyDescent="0.25">
      <c r="B201" s="9"/>
      <c r="D201" s="23"/>
      <c r="E201" s="13"/>
      <c r="G201" s="23"/>
      <c r="H201" s="13"/>
      <c r="J201" s="24"/>
      <c r="K201" s="13"/>
      <c r="M201" s="23"/>
      <c r="N201" s="13"/>
      <c r="P201" s="23"/>
      <c r="Q201" s="9"/>
      <c r="S201" s="23"/>
      <c r="T201" s="13"/>
      <c r="V201" s="22"/>
      <c r="W201" s="9"/>
      <c r="Y201" s="22"/>
      <c r="Z201" s="9"/>
      <c r="AB201" s="23"/>
      <c r="AC201" s="22"/>
      <c r="AE201" s="22"/>
      <c r="AF201" s="9"/>
      <c r="AH201" s="23"/>
      <c r="AI201" s="9"/>
      <c r="AK201" s="23"/>
      <c r="AL201" s="9"/>
      <c r="AN201" s="23"/>
    </row>
    <row r="202" spans="2:40" x14ac:dyDescent="0.25">
      <c r="B202" s="9"/>
      <c r="D202" s="23"/>
      <c r="E202" s="13"/>
      <c r="G202" s="23"/>
      <c r="H202" s="13"/>
      <c r="J202" s="24"/>
      <c r="K202" s="13"/>
      <c r="M202" s="23"/>
      <c r="N202" s="13"/>
      <c r="P202" s="23"/>
      <c r="Q202" s="9"/>
      <c r="S202" s="23"/>
      <c r="T202" s="13"/>
      <c r="V202" s="22"/>
      <c r="W202" s="9"/>
      <c r="Y202" s="22"/>
      <c r="Z202" s="9"/>
      <c r="AB202" s="23"/>
      <c r="AC202" s="22"/>
      <c r="AE202" s="22"/>
      <c r="AF202" s="9"/>
      <c r="AH202" s="23"/>
      <c r="AI202" s="9"/>
      <c r="AK202" s="23"/>
      <c r="AL202" s="9"/>
      <c r="AN202" s="23"/>
    </row>
    <row r="203" spans="2:40" x14ac:dyDescent="0.25">
      <c r="B203" s="9"/>
      <c r="D203" s="23"/>
      <c r="E203" s="13"/>
      <c r="G203" s="23"/>
      <c r="H203" s="13"/>
      <c r="J203" s="24"/>
      <c r="K203" s="13"/>
      <c r="M203" s="23"/>
      <c r="N203" s="13"/>
      <c r="P203" s="23"/>
      <c r="Q203" s="9"/>
      <c r="S203" s="23"/>
      <c r="T203" s="13"/>
      <c r="V203" s="22"/>
      <c r="W203" s="9"/>
      <c r="Y203" s="22"/>
      <c r="Z203" s="9"/>
      <c r="AB203" s="23"/>
      <c r="AC203" s="22"/>
      <c r="AE203" s="22"/>
      <c r="AF203" s="9"/>
      <c r="AH203" s="23"/>
      <c r="AI203" s="9"/>
      <c r="AK203" s="23"/>
      <c r="AL203" s="9"/>
      <c r="AN203" s="23"/>
    </row>
    <row r="204" spans="2:40" x14ac:dyDescent="0.25">
      <c r="B204" s="9"/>
      <c r="D204" s="23"/>
      <c r="E204" s="13"/>
      <c r="G204" s="23"/>
      <c r="H204" s="13"/>
      <c r="J204" s="24"/>
      <c r="K204" s="13"/>
      <c r="M204" s="23"/>
      <c r="N204" s="13"/>
      <c r="P204" s="23"/>
      <c r="Q204" s="9"/>
      <c r="S204" s="23"/>
      <c r="T204" s="13"/>
      <c r="V204" s="22"/>
      <c r="W204" s="9"/>
      <c r="Y204" s="22"/>
      <c r="Z204" s="9"/>
      <c r="AB204" s="23"/>
      <c r="AC204" s="22"/>
      <c r="AE204" s="22"/>
      <c r="AF204" s="9"/>
      <c r="AH204" s="23"/>
      <c r="AI204" s="9"/>
      <c r="AK204" s="23"/>
      <c r="AL204" s="9"/>
      <c r="AN204" s="23"/>
    </row>
    <row r="205" spans="2:40" x14ac:dyDescent="0.25">
      <c r="B205" s="9"/>
      <c r="D205" s="23"/>
      <c r="E205" s="13"/>
      <c r="G205" s="23"/>
      <c r="H205" s="13"/>
      <c r="J205" s="24"/>
      <c r="K205" s="13"/>
      <c r="M205" s="23"/>
      <c r="N205" s="13"/>
      <c r="P205" s="23"/>
      <c r="Q205" s="9"/>
      <c r="S205" s="23"/>
      <c r="T205" s="13"/>
      <c r="V205" s="22"/>
      <c r="W205" s="9"/>
      <c r="Y205" s="22"/>
      <c r="Z205" s="9"/>
      <c r="AB205" s="23"/>
      <c r="AC205" s="22"/>
      <c r="AE205" s="22"/>
      <c r="AF205" s="9"/>
      <c r="AH205" s="23"/>
      <c r="AI205" s="9"/>
      <c r="AK205" s="23"/>
      <c r="AL205" s="9"/>
      <c r="AN205" s="23"/>
    </row>
    <row r="206" spans="2:40" x14ac:dyDescent="0.25">
      <c r="B206" s="9"/>
      <c r="D206" s="23"/>
      <c r="E206" s="13"/>
      <c r="G206" s="23"/>
      <c r="H206" s="13"/>
      <c r="J206" s="24"/>
      <c r="K206" s="13"/>
      <c r="M206" s="23"/>
      <c r="N206" s="13"/>
      <c r="P206" s="23"/>
      <c r="Q206" s="9"/>
      <c r="S206" s="23"/>
      <c r="T206" s="13"/>
      <c r="V206" s="22"/>
      <c r="W206" s="9"/>
      <c r="Y206" s="22"/>
      <c r="Z206" s="9"/>
      <c r="AB206" s="23"/>
      <c r="AC206" s="22"/>
      <c r="AE206" s="22"/>
      <c r="AF206" s="9"/>
      <c r="AH206" s="23"/>
      <c r="AI206" s="9"/>
      <c r="AK206" s="23"/>
      <c r="AL206" s="9"/>
      <c r="AN206" s="23"/>
    </row>
    <row r="207" spans="2:40" x14ac:dyDescent="0.25">
      <c r="B207" s="9"/>
      <c r="D207" s="23"/>
      <c r="E207" s="13"/>
      <c r="G207" s="23"/>
      <c r="H207" s="13"/>
      <c r="J207" s="24"/>
      <c r="K207" s="13"/>
      <c r="M207" s="23"/>
      <c r="N207" s="13"/>
      <c r="P207" s="23"/>
      <c r="Q207" s="9"/>
      <c r="S207" s="23"/>
      <c r="T207" s="13"/>
      <c r="V207" s="22"/>
      <c r="W207" s="9"/>
      <c r="Y207" s="22"/>
      <c r="Z207" s="9"/>
      <c r="AB207" s="23"/>
      <c r="AC207" s="22"/>
      <c r="AE207" s="22"/>
      <c r="AF207" s="9"/>
      <c r="AH207" s="23"/>
      <c r="AI207" s="9"/>
      <c r="AK207" s="23"/>
      <c r="AL207" s="9"/>
      <c r="AN207" s="23"/>
    </row>
    <row r="208" spans="2:40" x14ac:dyDescent="0.25">
      <c r="B208" s="9"/>
      <c r="D208" s="23"/>
      <c r="E208" s="13"/>
      <c r="G208" s="23"/>
      <c r="H208" s="13"/>
      <c r="J208" s="24"/>
      <c r="K208" s="13"/>
      <c r="M208" s="23"/>
      <c r="N208" s="13"/>
      <c r="P208" s="23"/>
      <c r="Q208" s="9"/>
      <c r="S208" s="23"/>
      <c r="T208" s="13"/>
      <c r="V208" s="22"/>
      <c r="W208" s="9"/>
      <c r="Y208" s="22"/>
      <c r="Z208" s="9"/>
      <c r="AB208" s="23"/>
      <c r="AC208" s="22"/>
      <c r="AE208" s="22"/>
      <c r="AF208" s="9"/>
      <c r="AH208" s="23"/>
      <c r="AI208" s="9"/>
      <c r="AK208" s="23"/>
      <c r="AL208" s="9"/>
      <c r="AN208" s="23"/>
    </row>
    <row r="209" spans="2:40" x14ac:dyDescent="0.25">
      <c r="B209" s="9"/>
      <c r="D209" s="23"/>
      <c r="E209" s="13"/>
      <c r="G209" s="23"/>
      <c r="H209" s="13"/>
      <c r="J209" s="24"/>
      <c r="K209" s="13"/>
      <c r="M209" s="23"/>
      <c r="N209" s="13"/>
      <c r="P209" s="23"/>
      <c r="Q209" s="9"/>
      <c r="S209" s="23"/>
      <c r="T209" s="13"/>
      <c r="V209" s="22"/>
      <c r="W209" s="9"/>
      <c r="Y209" s="22"/>
      <c r="Z209" s="9"/>
      <c r="AB209" s="23"/>
      <c r="AC209" s="22"/>
      <c r="AE209" s="22"/>
      <c r="AF209" s="9"/>
      <c r="AH209" s="23"/>
      <c r="AI209" s="9"/>
      <c r="AK209" s="23"/>
      <c r="AL209" s="9"/>
      <c r="AN209" s="23"/>
    </row>
    <row r="210" spans="2:40" x14ac:dyDescent="0.25">
      <c r="B210" s="9"/>
      <c r="D210" s="23"/>
      <c r="E210" s="13"/>
      <c r="G210" s="23"/>
      <c r="H210" s="13"/>
      <c r="J210" s="24"/>
      <c r="K210" s="13"/>
      <c r="M210" s="23"/>
      <c r="N210" s="13"/>
      <c r="P210" s="23"/>
      <c r="Q210" s="9"/>
      <c r="S210" s="23"/>
      <c r="T210" s="13"/>
      <c r="V210" s="22"/>
      <c r="W210" s="9"/>
      <c r="Y210" s="22"/>
      <c r="Z210" s="9"/>
      <c r="AB210" s="23"/>
      <c r="AC210" s="22"/>
      <c r="AE210" s="22"/>
      <c r="AF210" s="9"/>
      <c r="AH210" s="23"/>
      <c r="AI210" s="9"/>
      <c r="AK210" s="23"/>
      <c r="AL210" s="9"/>
      <c r="AN210" s="23"/>
    </row>
    <row r="211" spans="2:40" x14ac:dyDescent="0.25">
      <c r="B211" s="9"/>
      <c r="D211" s="23"/>
      <c r="E211" s="13"/>
      <c r="G211" s="23"/>
      <c r="H211" s="13"/>
      <c r="J211" s="24"/>
      <c r="K211" s="13"/>
      <c r="M211" s="23"/>
      <c r="N211" s="13"/>
      <c r="P211" s="23"/>
      <c r="Q211" s="9"/>
      <c r="S211" s="23"/>
      <c r="T211" s="13"/>
      <c r="V211" s="22"/>
      <c r="W211" s="9"/>
      <c r="Y211" s="22"/>
      <c r="Z211" s="9"/>
      <c r="AB211" s="23"/>
      <c r="AC211" s="22"/>
      <c r="AE211" s="22"/>
      <c r="AF211" s="9"/>
      <c r="AH211" s="23"/>
      <c r="AI211" s="9"/>
      <c r="AK211" s="23"/>
      <c r="AL211" s="9"/>
      <c r="AN211" s="23"/>
    </row>
    <row r="212" spans="2:40" x14ac:dyDescent="0.25">
      <c r="B212" s="9"/>
      <c r="D212" s="23"/>
      <c r="E212" s="13"/>
      <c r="G212" s="23"/>
      <c r="H212" s="13"/>
      <c r="J212" s="24"/>
      <c r="K212" s="13"/>
      <c r="M212" s="23"/>
      <c r="N212" s="13"/>
      <c r="P212" s="23"/>
      <c r="Q212" s="9"/>
      <c r="S212" s="23"/>
      <c r="T212" s="13"/>
      <c r="V212" s="22"/>
      <c r="W212" s="9"/>
      <c r="Y212" s="22"/>
      <c r="Z212" s="9"/>
      <c r="AB212" s="23"/>
      <c r="AC212" s="22"/>
      <c r="AE212" s="22"/>
      <c r="AF212" s="9"/>
      <c r="AH212" s="23"/>
      <c r="AI212" s="9"/>
      <c r="AK212" s="23"/>
      <c r="AL212" s="9"/>
      <c r="AN212" s="23"/>
    </row>
    <row r="213" spans="2:40" x14ac:dyDescent="0.25">
      <c r="B213" s="9"/>
      <c r="D213" s="23"/>
      <c r="E213" s="13"/>
      <c r="G213" s="23"/>
      <c r="H213" s="13"/>
      <c r="J213" s="24"/>
      <c r="K213" s="13"/>
      <c r="M213" s="23"/>
      <c r="N213" s="13"/>
      <c r="P213" s="23"/>
      <c r="Q213" s="9"/>
      <c r="S213" s="23"/>
      <c r="T213" s="13"/>
      <c r="V213" s="22"/>
      <c r="W213" s="9"/>
      <c r="Y213" s="22"/>
      <c r="Z213" s="9"/>
      <c r="AB213" s="23"/>
      <c r="AC213" s="22"/>
      <c r="AE213" s="22"/>
      <c r="AF213" s="9"/>
      <c r="AH213" s="23"/>
      <c r="AI213" s="9"/>
      <c r="AK213" s="23"/>
      <c r="AL213" s="9"/>
      <c r="AN213" s="23"/>
    </row>
    <row r="214" spans="2:40" x14ac:dyDescent="0.25">
      <c r="B214" s="9"/>
      <c r="D214" s="23"/>
      <c r="E214" s="13"/>
      <c r="G214" s="23"/>
      <c r="H214" s="13"/>
      <c r="J214" s="24"/>
      <c r="K214" s="13"/>
      <c r="M214" s="23"/>
      <c r="N214" s="13"/>
      <c r="P214" s="23"/>
      <c r="Q214" s="9"/>
      <c r="S214" s="23"/>
      <c r="T214" s="13"/>
      <c r="V214" s="22"/>
      <c r="W214" s="9"/>
      <c r="Y214" s="22"/>
      <c r="Z214" s="9"/>
      <c r="AB214" s="23"/>
      <c r="AC214" s="22"/>
      <c r="AE214" s="22"/>
      <c r="AF214" s="9"/>
      <c r="AH214" s="23"/>
      <c r="AI214" s="9"/>
      <c r="AK214" s="23"/>
      <c r="AL214" s="9"/>
      <c r="AN214" s="23"/>
    </row>
    <row r="215" spans="2:40" x14ac:dyDescent="0.25">
      <c r="B215" s="9"/>
      <c r="D215" s="23"/>
      <c r="E215" s="13"/>
      <c r="G215" s="23"/>
      <c r="H215" s="13"/>
      <c r="J215" s="24"/>
      <c r="K215" s="13"/>
      <c r="M215" s="23"/>
      <c r="N215" s="13"/>
      <c r="P215" s="23"/>
      <c r="Q215" s="9"/>
      <c r="S215" s="23"/>
      <c r="T215" s="13"/>
      <c r="V215" s="22"/>
      <c r="W215" s="9"/>
      <c r="Y215" s="22"/>
      <c r="Z215" s="9"/>
      <c r="AB215" s="23"/>
      <c r="AC215" s="22"/>
      <c r="AE215" s="22"/>
      <c r="AF215" s="9"/>
      <c r="AH215" s="23"/>
      <c r="AI215" s="9"/>
      <c r="AK215" s="23"/>
      <c r="AL215" s="9"/>
      <c r="AN215" s="23"/>
    </row>
    <row r="216" spans="2:40" x14ac:dyDescent="0.25">
      <c r="B216" s="9"/>
      <c r="D216" s="23"/>
      <c r="E216" s="13"/>
      <c r="G216" s="23"/>
      <c r="H216" s="13"/>
      <c r="J216" s="24"/>
      <c r="K216" s="13"/>
      <c r="M216" s="23"/>
      <c r="N216" s="13"/>
      <c r="P216" s="23"/>
      <c r="Q216" s="9"/>
      <c r="S216" s="23"/>
      <c r="T216" s="13"/>
      <c r="V216" s="22"/>
      <c r="W216" s="9"/>
      <c r="Y216" s="22"/>
      <c r="Z216" s="9"/>
      <c r="AB216" s="23"/>
      <c r="AC216" s="22"/>
      <c r="AE216" s="22"/>
      <c r="AF216" s="9"/>
      <c r="AH216" s="23"/>
      <c r="AI216" s="9"/>
      <c r="AK216" s="23"/>
      <c r="AL216" s="9"/>
      <c r="AN216" s="23"/>
    </row>
    <row r="217" spans="2:40" x14ac:dyDescent="0.25">
      <c r="B217" s="9"/>
      <c r="D217" s="23"/>
      <c r="E217" s="13"/>
      <c r="G217" s="23"/>
      <c r="H217" s="13"/>
      <c r="J217" s="24"/>
      <c r="K217" s="13"/>
      <c r="M217" s="23"/>
      <c r="N217" s="13"/>
      <c r="P217" s="23"/>
      <c r="Q217" s="9"/>
      <c r="S217" s="23"/>
      <c r="T217" s="13"/>
      <c r="V217" s="22"/>
      <c r="W217" s="9"/>
      <c r="Y217" s="22"/>
      <c r="Z217" s="9"/>
      <c r="AB217" s="23"/>
      <c r="AC217" s="22"/>
      <c r="AE217" s="22"/>
      <c r="AF217" s="9"/>
      <c r="AH217" s="23"/>
      <c r="AI217" s="9"/>
      <c r="AK217" s="23"/>
      <c r="AL217" s="9"/>
      <c r="AN217" s="23"/>
    </row>
    <row r="218" spans="2:40" x14ac:dyDescent="0.25">
      <c r="B218" s="9"/>
      <c r="D218" s="23"/>
      <c r="E218" s="13"/>
      <c r="G218" s="23"/>
      <c r="H218" s="13"/>
      <c r="J218" s="24"/>
      <c r="K218" s="13"/>
      <c r="M218" s="23"/>
      <c r="N218" s="13"/>
      <c r="P218" s="23"/>
      <c r="Q218" s="9"/>
      <c r="S218" s="23"/>
      <c r="T218" s="13"/>
      <c r="V218" s="22"/>
      <c r="W218" s="9"/>
      <c r="Y218" s="22"/>
      <c r="Z218" s="9"/>
      <c r="AB218" s="23"/>
      <c r="AC218" s="22"/>
      <c r="AE218" s="22"/>
      <c r="AF218" s="9"/>
      <c r="AH218" s="23"/>
      <c r="AI218" s="9"/>
      <c r="AK218" s="23"/>
      <c r="AL218" s="9"/>
      <c r="AN218" s="23"/>
    </row>
    <row r="219" spans="2:40" x14ac:dyDescent="0.25">
      <c r="B219" s="9"/>
      <c r="D219" s="23"/>
      <c r="E219" s="13"/>
      <c r="G219" s="23"/>
      <c r="H219" s="13"/>
      <c r="J219" s="24"/>
      <c r="K219" s="13"/>
      <c r="M219" s="23"/>
      <c r="N219" s="13"/>
      <c r="P219" s="23"/>
      <c r="Q219" s="9"/>
      <c r="S219" s="23"/>
      <c r="T219" s="13"/>
      <c r="V219" s="22"/>
      <c r="W219" s="9"/>
      <c r="Y219" s="22"/>
      <c r="Z219" s="9"/>
      <c r="AB219" s="23"/>
      <c r="AC219" s="22"/>
      <c r="AE219" s="22"/>
      <c r="AF219" s="9"/>
      <c r="AH219" s="23"/>
      <c r="AI219" s="9"/>
      <c r="AK219" s="23"/>
      <c r="AL219" s="9"/>
      <c r="AN219" s="23"/>
    </row>
    <row r="220" spans="2:40" x14ac:dyDescent="0.25">
      <c r="B220" s="9"/>
      <c r="D220" s="23"/>
      <c r="E220" s="13"/>
      <c r="G220" s="23"/>
      <c r="H220" s="13"/>
      <c r="J220" s="24"/>
      <c r="K220" s="13"/>
      <c r="M220" s="23"/>
      <c r="N220" s="13"/>
      <c r="P220" s="23"/>
      <c r="Q220" s="9"/>
      <c r="S220" s="23"/>
      <c r="T220" s="13"/>
      <c r="V220" s="22"/>
      <c r="W220" s="9"/>
      <c r="Y220" s="22"/>
      <c r="Z220" s="9"/>
      <c r="AB220" s="23"/>
      <c r="AC220" s="22"/>
      <c r="AE220" s="22"/>
      <c r="AF220" s="9"/>
      <c r="AH220" s="23"/>
      <c r="AI220" s="9"/>
      <c r="AK220" s="23"/>
      <c r="AL220" s="9"/>
      <c r="AN220" s="23"/>
    </row>
    <row r="221" spans="2:40" x14ac:dyDescent="0.25">
      <c r="B221" s="9"/>
      <c r="D221" s="23"/>
      <c r="E221" s="13"/>
      <c r="G221" s="23"/>
      <c r="H221" s="13"/>
      <c r="J221" s="24"/>
      <c r="K221" s="13"/>
      <c r="M221" s="23"/>
      <c r="N221" s="13"/>
      <c r="P221" s="23"/>
      <c r="Q221" s="9"/>
      <c r="S221" s="23"/>
      <c r="T221" s="13"/>
      <c r="V221" s="22"/>
      <c r="W221" s="9"/>
      <c r="Y221" s="22"/>
      <c r="Z221" s="9"/>
      <c r="AB221" s="23"/>
      <c r="AC221" s="22"/>
      <c r="AE221" s="22"/>
      <c r="AF221" s="9"/>
      <c r="AH221" s="23"/>
      <c r="AI221" s="9"/>
      <c r="AK221" s="23"/>
      <c r="AL221" s="9"/>
      <c r="AN221" s="23"/>
    </row>
    <row r="222" spans="2:40" x14ac:dyDescent="0.25">
      <c r="B222" s="9"/>
      <c r="D222" s="23"/>
      <c r="E222" s="13"/>
      <c r="G222" s="23"/>
      <c r="H222" s="13"/>
      <c r="J222" s="24"/>
      <c r="K222" s="13"/>
      <c r="M222" s="23"/>
      <c r="N222" s="13"/>
      <c r="P222" s="23"/>
      <c r="Q222" s="9"/>
      <c r="S222" s="23"/>
      <c r="T222" s="13"/>
      <c r="V222" s="22"/>
      <c r="W222" s="9"/>
      <c r="Y222" s="22"/>
      <c r="Z222" s="9"/>
      <c r="AB222" s="23"/>
      <c r="AC222" s="22"/>
      <c r="AE222" s="22"/>
      <c r="AF222" s="9"/>
      <c r="AH222" s="23"/>
      <c r="AI222" s="9"/>
      <c r="AK222" s="23"/>
      <c r="AL222" s="9"/>
      <c r="AN222" s="23"/>
    </row>
    <row r="223" spans="2:40" x14ac:dyDescent="0.25">
      <c r="B223" s="9"/>
      <c r="D223" s="23"/>
      <c r="E223" s="13"/>
      <c r="G223" s="23"/>
      <c r="H223" s="13"/>
      <c r="J223" s="24"/>
      <c r="K223" s="13"/>
      <c r="M223" s="23"/>
      <c r="N223" s="13"/>
      <c r="P223" s="23"/>
      <c r="Q223" s="9"/>
      <c r="S223" s="23"/>
      <c r="T223" s="13"/>
      <c r="V223" s="22"/>
      <c r="W223" s="9"/>
      <c r="Y223" s="22"/>
      <c r="Z223" s="9"/>
      <c r="AB223" s="23"/>
      <c r="AC223" s="22"/>
      <c r="AE223" s="22"/>
      <c r="AF223" s="9"/>
      <c r="AH223" s="23"/>
      <c r="AI223" s="9"/>
      <c r="AK223" s="23"/>
      <c r="AL223" s="9"/>
      <c r="AN223" s="23"/>
    </row>
    <row r="224" spans="2:40" x14ac:dyDescent="0.25">
      <c r="B224" s="9"/>
      <c r="D224" s="23"/>
      <c r="E224" s="13"/>
      <c r="G224" s="23"/>
      <c r="H224" s="13"/>
      <c r="J224" s="24"/>
      <c r="K224" s="13"/>
      <c r="M224" s="23"/>
      <c r="N224" s="13"/>
      <c r="P224" s="23"/>
      <c r="Q224" s="9"/>
      <c r="S224" s="23"/>
      <c r="T224" s="13"/>
      <c r="V224" s="22"/>
      <c r="W224" s="9"/>
      <c r="Y224" s="22"/>
      <c r="Z224" s="9"/>
      <c r="AB224" s="23"/>
      <c r="AC224" s="22"/>
      <c r="AE224" s="22"/>
      <c r="AF224" s="9"/>
      <c r="AH224" s="23"/>
      <c r="AI224" s="9"/>
      <c r="AK224" s="23"/>
      <c r="AL224" s="9"/>
      <c r="AN224" s="23"/>
    </row>
    <row r="225" spans="2:40" x14ac:dyDescent="0.25">
      <c r="B225" s="9"/>
      <c r="D225" s="23"/>
      <c r="E225" s="13"/>
      <c r="G225" s="23"/>
      <c r="H225" s="13"/>
      <c r="J225" s="24"/>
      <c r="K225" s="13"/>
      <c r="M225" s="23"/>
      <c r="N225" s="13"/>
      <c r="P225" s="23"/>
      <c r="Q225" s="9"/>
      <c r="S225" s="23"/>
      <c r="T225" s="13"/>
      <c r="V225" s="22"/>
      <c r="W225" s="9"/>
      <c r="Y225" s="22"/>
      <c r="Z225" s="9"/>
      <c r="AB225" s="23"/>
      <c r="AC225" s="22"/>
      <c r="AE225" s="22"/>
      <c r="AF225" s="9"/>
      <c r="AH225" s="23"/>
      <c r="AI225" s="9"/>
      <c r="AK225" s="23"/>
      <c r="AL225" s="9"/>
      <c r="AN225" s="23"/>
    </row>
    <row r="226" spans="2:40" x14ac:dyDescent="0.25">
      <c r="B226" s="9"/>
      <c r="D226" s="23"/>
      <c r="E226" s="13"/>
      <c r="G226" s="23"/>
      <c r="H226" s="13"/>
      <c r="J226" s="24"/>
      <c r="K226" s="13"/>
      <c r="M226" s="23"/>
      <c r="N226" s="13"/>
      <c r="P226" s="23"/>
      <c r="Q226" s="9"/>
      <c r="S226" s="23"/>
      <c r="T226" s="13"/>
      <c r="V226" s="22"/>
      <c r="W226" s="9"/>
      <c r="Y226" s="22"/>
      <c r="Z226" s="9"/>
      <c r="AB226" s="23"/>
      <c r="AC226" s="22"/>
      <c r="AE226" s="22"/>
      <c r="AF226" s="9"/>
      <c r="AH226" s="23"/>
      <c r="AI226" s="9"/>
      <c r="AK226" s="23"/>
      <c r="AL226" s="9"/>
      <c r="AN226" s="23"/>
    </row>
    <row r="227" spans="2:40" x14ac:dyDescent="0.25">
      <c r="B227" s="9"/>
      <c r="D227" s="23"/>
      <c r="E227" s="13"/>
      <c r="G227" s="23"/>
      <c r="H227" s="13"/>
      <c r="J227" s="24"/>
      <c r="K227" s="13"/>
      <c r="M227" s="23"/>
      <c r="N227" s="13"/>
      <c r="P227" s="23"/>
      <c r="Q227" s="9"/>
      <c r="S227" s="23"/>
      <c r="T227" s="13"/>
      <c r="V227" s="22"/>
      <c r="W227" s="9"/>
      <c r="Y227" s="22"/>
      <c r="Z227" s="9"/>
      <c r="AB227" s="23"/>
      <c r="AC227" s="22"/>
      <c r="AE227" s="22"/>
      <c r="AF227" s="9"/>
      <c r="AH227" s="23"/>
      <c r="AI227" s="9"/>
      <c r="AK227" s="23"/>
      <c r="AL227" s="9"/>
      <c r="AN227" s="23"/>
    </row>
    <row r="228" spans="2:40" x14ac:dyDescent="0.25">
      <c r="B228" s="9"/>
      <c r="D228" s="23"/>
      <c r="E228" s="13"/>
      <c r="G228" s="23"/>
      <c r="H228" s="13"/>
      <c r="J228" s="24"/>
      <c r="K228" s="13"/>
      <c r="M228" s="23"/>
      <c r="N228" s="13"/>
      <c r="P228" s="23"/>
      <c r="Q228" s="9"/>
      <c r="S228" s="23"/>
      <c r="T228" s="13"/>
      <c r="V228" s="22"/>
      <c r="W228" s="9"/>
      <c r="Y228" s="22"/>
      <c r="Z228" s="9"/>
      <c r="AB228" s="23"/>
      <c r="AC228" s="22"/>
      <c r="AE228" s="22"/>
      <c r="AF228" s="9"/>
      <c r="AH228" s="23"/>
      <c r="AI228" s="9"/>
      <c r="AK228" s="23"/>
      <c r="AL228" s="9"/>
      <c r="AN228" s="23"/>
    </row>
    <row r="229" spans="2:40" x14ac:dyDescent="0.25">
      <c r="B229" s="9"/>
      <c r="D229" s="23"/>
      <c r="E229" s="13"/>
      <c r="G229" s="23"/>
      <c r="H229" s="13"/>
      <c r="J229" s="24"/>
      <c r="K229" s="13"/>
      <c r="M229" s="23"/>
      <c r="N229" s="13"/>
      <c r="P229" s="23"/>
      <c r="Q229" s="9"/>
      <c r="S229" s="23"/>
      <c r="T229" s="13"/>
      <c r="V229" s="22"/>
      <c r="W229" s="9"/>
      <c r="Y229" s="22"/>
      <c r="Z229" s="9"/>
      <c r="AB229" s="23"/>
      <c r="AC229" s="22"/>
      <c r="AE229" s="22"/>
      <c r="AF229" s="9"/>
      <c r="AH229" s="23"/>
      <c r="AI229" s="9"/>
      <c r="AK229" s="23"/>
      <c r="AL229" s="9"/>
      <c r="AN229" s="23"/>
    </row>
    <row r="230" spans="2:40" x14ac:dyDescent="0.25">
      <c r="B230" s="9"/>
      <c r="D230" s="23"/>
      <c r="E230" s="13"/>
      <c r="G230" s="23"/>
      <c r="H230" s="13"/>
      <c r="J230" s="24"/>
      <c r="K230" s="13"/>
      <c r="M230" s="23"/>
      <c r="N230" s="13"/>
      <c r="P230" s="23"/>
      <c r="Q230" s="9"/>
      <c r="S230" s="23"/>
      <c r="T230" s="13"/>
      <c r="V230" s="22"/>
      <c r="W230" s="9"/>
      <c r="Y230" s="22"/>
      <c r="Z230" s="9"/>
      <c r="AB230" s="23"/>
      <c r="AC230" s="22"/>
      <c r="AE230" s="22"/>
      <c r="AF230" s="9"/>
      <c r="AH230" s="23"/>
      <c r="AI230" s="9"/>
      <c r="AK230" s="23"/>
      <c r="AL230" s="9"/>
      <c r="AN230" s="23"/>
    </row>
    <row r="231" spans="2:40" x14ac:dyDescent="0.25">
      <c r="B231" s="9"/>
      <c r="D231" s="23"/>
      <c r="E231" s="13"/>
      <c r="G231" s="23"/>
      <c r="H231" s="13"/>
      <c r="J231" s="24"/>
      <c r="K231" s="13"/>
      <c r="M231" s="23"/>
      <c r="N231" s="13"/>
      <c r="P231" s="23"/>
      <c r="Q231" s="9"/>
      <c r="S231" s="23"/>
      <c r="T231" s="13"/>
      <c r="V231" s="22"/>
      <c r="W231" s="9"/>
      <c r="Y231" s="22"/>
      <c r="Z231" s="9"/>
      <c r="AB231" s="23"/>
      <c r="AC231" s="22"/>
      <c r="AE231" s="22"/>
      <c r="AF231" s="9"/>
      <c r="AH231" s="23"/>
      <c r="AI231" s="9"/>
      <c r="AK231" s="23"/>
      <c r="AL231" s="9"/>
      <c r="AN231" s="23"/>
    </row>
    <row r="232" spans="2:40" x14ac:dyDescent="0.25">
      <c r="B232" s="9"/>
      <c r="D232" s="23"/>
      <c r="E232" s="13"/>
      <c r="G232" s="23"/>
      <c r="H232" s="13"/>
      <c r="J232" s="24"/>
      <c r="K232" s="13"/>
      <c r="M232" s="23"/>
      <c r="N232" s="13"/>
      <c r="P232" s="23"/>
      <c r="Q232" s="9"/>
      <c r="S232" s="23"/>
      <c r="T232" s="13"/>
      <c r="V232" s="22"/>
      <c r="W232" s="9"/>
      <c r="Y232" s="22"/>
      <c r="Z232" s="9"/>
      <c r="AB232" s="23"/>
      <c r="AC232" s="22"/>
      <c r="AE232" s="22"/>
      <c r="AF232" s="9"/>
      <c r="AH232" s="23"/>
      <c r="AI232" s="9"/>
      <c r="AK232" s="23"/>
      <c r="AL232" s="9"/>
      <c r="AN232" s="23"/>
    </row>
    <row r="233" spans="2:40" x14ac:dyDescent="0.25">
      <c r="B233" s="9"/>
      <c r="D233" s="23"/>
      <c r="E233" s="13"/>
      <c r="G233" s="23"/>
      <c r="H233" s="13"/>
      <c r="J233" s="24"/>
      <c r="K233" s="13"/>
      <c r="M233" s="23"/>
      <c r="N233" s="13"/>
      <c r="P233" s="23"/>
      <c r="Q233" s="9"/>
      <c r="S233" s="23"/>
      <c r="T233" s="13"/>
      <c r="V233" s="22"/>
      <c r="W233" s="9"/>
      <c r="Y233" s="22"/>
      <c r="Z233" s="9"/>
      <c r="AB233" s="23"/>
      <c r="AC233" s="22"/>
      <c r="AE233" s="22"/>
      <c r="AF233" s="9"/>
      <c r="AH233" s="23"/>
      <c r="AI233" s="9"/>
      <c r="AK233" s="23"/>
      <c r="AL233" s="9"/>
      <c r="AN233" s="23"/>
    </row>
    <row r="234" spans="2:40" x14ac:dyDescent="0.25">
      <c r="B234" s="9"/>
      <c r="D234" s="23"/>
      <c r="E234" s="13"/>
      <c r="G234" s="23"/>
      <c r="H234" s="13"/>
      <c r="J234" s="24"/>
      <c r="K234" s="13"/>
      <c r="M234" s="23"/>
      <c r="N234" s="13"/>
      <c r="P234" s="23"/>
      <c r="Q234" s="9"/>
      <c r="S234" s="23"/>
      <c r="T234" s="13"/>
      <c r="V234" s="22"/>
      <c r="W234" s="9"/>
      <c r="Y234" s="22"/>
      <c r="Z234" s="9"/>
      <c r="AB234" s="23"/>
      <c r="AC234" s="22"/>
      <c r="AE234" s="22"/>
      <c r="AF234" s="9"/>
      <c r="AH234" s="23"/>
      <c r="AI234" s="9"/>
      <c r="AK234" s="23"/>
      <c r="AL234" s="9"/>
      <c r="AN234" s="23"/>
    </row>
    <row r="235" spans="2:40" x14ac:dyDescent="0.25">
      <c r="B235" s="9"/>
      <c r="D235" s="23"/>
      <c r="E235" s="13"/>
      <c r="G235" s="23"/>
      <c r="H235" s="13"/>
      <c r="J235" s="24"/>
      <c r="K235" s="13"/>
      <c r="M235" s="23"/>
      <c r="N235" s="13"/>
      <c r="P235" s="23"/>
      <c r="Q235" s="9"/>
      <c r="S235" s="23"/>
      <c r="T235" s="13"/>
      <c r="V235" s="22"/>
      <c r="W235" s="9"/>
      <c r="Y235" s="22"/>
      <c r="Z235" s="9"/>
      <c r="AB235" s="23"/>
      <c r="AC235" s="22"/>
      <c r="AE235" s="22"/>
      <c r="AF235" s="9"/>
      <c r="AH235" s="23"/>
      <c r="AI235" s="9"/>
      <c r="AK235" s="23"/>
      <c r="AL235" s="9"/>
      <c r="AN235" s="23"/>
    </row>
    <row r="236" spans="2:40" x14ac:dyDescent="0.25">
      <c r="B236" s="9"/>
      <c r="D236" s="23"/>
      <c r="E236" s="13"/>
      <c r="G236" s="23"/>
      <c r="H236" s="13"/>
      <c r="J236" s="24"/>
      <c r="K236" s="13"/>
      <c r="M236" s="23"/>
      <c r="N236" s="13"/>
      <c r="P236" s="23"/>
      <c r="Q236" s="9"/>
      <c r="S236" s="23"/>
      <c r="T236" s="13"/>
      <c r="V236" s="22"/>
      <c r="W236" s="9"/>
      <c r="Y236" s="22"/>
      <c r="Z236" s="9"/>
      <c r="AB236" s="23"/>
      <c r="AC236" s="22"/>
      <c r="AE236" s="22"/>
      <c r="AF236" s="9"/>
      <c r="AH236" s="23"/>
      <c r="AI236" s="9"/>
      <c r="AK236" s="23"/>
      <c r="AL236" s="9"/>
      <c r="AN236" s="23"/>
    </row>
    <row r="237" spans="2:40" x14ac:dyDescent="0.25">
      <c r="B237" s="9"/>
      <c r="D237" s="23"/>
      <c r="E237" s="13"/>
      <c r="G237" s="23"/>
      <c r="H237" s="13"/>
      <c r="J237" s="24"/>
      <c r="K237" s="13"/>
      <c r="M237" s="23"/>
      <c r="N237" s="13"/>
      <c r="P237" s="23"/>
      <c r="Q237" s="9"/>
      <c r="S237" s="23"/>
      <c r="T237" s="13"/>
      <c r="V237" s="22"/>
      <c r="W237" s="9"/>
      <c r="Y237" s="22"/>
      <c r="Z237" s="9"/>
      <c r="AB237" s="23"/>
      <c r="AC237" s="22"/>
      <c r="AE237" s="22"/>
      <c r="AF237" s="9"/>
      <c r="AH237" s="23"/>
      <c r="AI237" s="9"/>
      <c r="AK237" s="23"/>
      <c r="AL237" s="9"/>
      <c r="AN237" s="23"/>
    </row>
    <row r="238" spans="2:40" x14ac:dyDescent="0.25">
      <c r="B238" s="9"/>
      <c r="D238" s="23"/>
      <c r="E238" s="13"/>
      <c r="G238" s="23"/>
      <c r="H238" s="13"/>
      <c r="J238" s="24"/>
      <c r="K238" s="13"/>
      <c r="M238" s="23"/>
      <c r="N238" s="13"/>
      <c r="P238" s="23"/>
      <c r="Q238" s="9"/>
      <c r="S238" s="23"/>
      <c r="T238" s="13"/>
      <c r="V238" s="22"/>
      <c r="W238" s="9"/>
      <c r="Y238" s="22"/>
      <c r="Z238" s="9"/>
      <c r="AB238" s="23"/>
      <c r="AC238" s="22"/>
      <c r="AE238" s="22"/>
      <c r="AF238" s="9"/>
      <c r="AH238" s="23"/>
      <c r="AI238" s="9"/>
      <c r="AK238" s="23"/>
      <c r="AL238" s="9"/>
      <c r="AN238" s="23"/>
    </row>
    <row r="239" spans="2:40" x14ac:dyDescent="0.25">
      <c r="B239" s="9"/>
      <c r="D239" s="23"/>
      <c r="E239" s="13"/>
      <c r="G239" s="23"/>
      <c r="H239" s="13"/>
      <c r="J239" s="24"/>
      <c r="K239" s="13"/>
      <c r="M239" s="23"/>
      <c r="N239" s="13"/>
      <c r="P239" s="23"/>
      <c r="Q239" s="9"/>
      <c r="S239" s="23"/>
      <c r="T239" s="13"/>
      <c r="V239" s="22"/>
      <c r="W239" s="9"/>
      <c r="Y239" s="22"/>
      <c r="Z239" s="9"/>
      <c r="AB239" s="23"/>
      <c r="AC239" s="22"/>
      <c r="AE239" s="22"/>
      <c r="AF239" s="9"/>
      <c r="AH239" s="23"/>
      <c r="AI239" s="9"/>
      <c r="AK239" s="23"/>
      <c r="AL239" s="9"/>
      <c r="AN239" s="23"/>
    </row>
    <row r="240" spans="2:40" x14ac:dyDescent="0.25">
      <c r="B240" s="9"/>
      <c r="D240" s="23"/>
      <c r="E240" s="13"/>
      <c r="G240" s="23"/>
      <c r="H240" s="13"/>
      <c r="J240" s="24"/>
      <c r="K240" s="13"/>
      <c r="M240" s="23"/>
      <c r="N240" s="13"/>
      <c r="P240" s="23"/>
      <c r="Q240" s="9"/>
      <c r="S240" s="23"/>
      <c r="T240" s="13"/>
      <c r="V240" s="22"/>
      <c r="W240" s="9"/>
      <c r="Y240" s="22"/>
      <c r="Z240" s="9"/>
      <c r="AB240" s="23"/>
      <c r="AC240" s="22"/>
      <c r="AE240" s="22"/>
      <c r="AF240" s="9"/>
      <c r="AH240" s="23"/>
      <c r="AI240" s="9"/>
      <c r="AK240" s="23"/>
      <c r="AL240" s="9"/>
      <c r="AN240" s="23"/>
    </row>
    <row r="241" spans="2:40" x14ac:dyDescent="0.25">
      <c r="B241" s="9"/>
      <c r="D241" s="23"/>
      <c r="E241" s="13"/>
      <c r="G241" s="23"/>
      <c r="H241" s="13"/>
      <c r="J241" s="24"/>
      <c r="K241" s="13"/>
      <c r="M241" s="23"/>
      <c r="N241" s="13"/>
      <c r="P241" s="23"/>
      <c r="Q241" s="9"/>
      <c r="S241" s="23"/>
      <c r="T241" s="13"/>
      <c r="V241" s="22"/>
      <c r="W241" s="9"/>
      <c r="Y241" s="22"/>
      <c r="Z241" s="9"/>
      <c r="AB241" s="23"/>
      <c r="AC241" s="22"/>
      <c r="AE241" s="22"/>
      <c r="AF241" s="9"/>
      <c r="AH241" s="23"/>
      <c r="AI241" s="9"/>
      <c r="AK241" s="23"/>
      <c r="AL241" s="9"/>
      <c r="AN241" s="23"/>
    </row>
    <row r="242" spans="2:40" x14ac:dyDescent="0.25">
      <c r="B242" s="9"/>
      <c r="D242" s="23"/>
      <c r="E242" s="13"/>
      <c r="G242" s="23"/>
      <c r="H242" s="13"/>
      <c r="J242" s="24"/>
      <c r="K242" s="13"/>
      <c r="M242" s="23"/>
      <c r="N242" s="13"/>
      <c r="P242" s="23"/>
      <c r="Q242" s="9"/>
      <c r="S242" s="23"/>
      <c r="T242" s="13"/>
      <c r="V242" s="22"/>
      <c r="W242" s="9"/>
      <c r="Y242" s="22"/>
      <c r="Z242" s="9"/>
      <c r="AB242" s="23"/>
      <c r="AC242" s="22"/>
      <c r="AE242" s="22"/>
      <c r="AF242" s="9"/>
      <c r="AH242" s="23"/>
      <c r="AI242" s="9"/>
      <c r="AK242" s="23"/>
      <c r="AL242" s="9"/>
      <c r="AN242" s="23"/>
    </row>
    <row r="243" spans="2:40" x14ac:dyDescent="0.25">
      <c r="B243" s="9"/>
      <c r="D243" s="23"/>
      <c r="E243" s="13"/>
      <c r="G243" s="23"/>
      <c r="H243" s="13"/>
      <c r="J243" s="24"/>
      <c r="K243" s="13"/>
      <c r="M243" s="23"/>
      <c r="N243" s="13"/>
      <c r="P243" s="23"/>
      <c r="Q243" s="9"/>
      <c r="S243" s="23"/>
      <c r="T243" s="13"/>
      <c r="V243" s="22"/>
      <c r="W243" s="9"/>
      <c r="Y243" s="22"/>
      <c r="Z243" s="9"/>
      <c r="AB243" s="23"/>
      <c r="AC243" s="22"/>
      <c r="AE243" s="22"/>
      <c r="AF243" s="9"/>
      <c r="AH243" s="23"/>
      <c r="AI243" s="9"/>
      <c r="AK243" s="23"/>
      <c r="AL243" s="9"/>
      <c r="AN243" s="23"/>
    </row>
    <row r="244" spans="2:40" x14ac:dyDescent="0.25">
      <c r="B244" s="9"/>
      <c r="D244" s="23"/>
      <c r="E244" s="13"/>
      <c r="G244" s="23"/>
      <c r="H244" s="13"/>
      <c r="J244" s="24"/>
      <c r="K244" s="13"/>
      <c r="M244" s="23"/>
      <c r="N244" s="13"/>
      <c r="P244" s="23"/>
      <c r="Q244" s="9"/>
      <c r="S244" s="23"/>
      <c r="T244" s="13"/>
      <c r="V244" s="22"/>
      <c r="W244" s="9"/>
      <c r="Y244" s="22"/>
      <c r="Z244" s="9"/>
      <c r="AB244" s="23"/>
      <c r="AC244" s="22"/>
      <c r="AE244" s="22"/>
      <c r="AF244" s="9"/>
      <c r="AH244" s="23"/>
      <c r="AI244" s="9"/>
      <c r="AK244" s="23"/>
      <c r="AL244" s="9"/>
      <c r="AN244" s="23"/>
    </row>
    <row r="245" spans="2:40" x14ac:dyDescent="0.25">
      <c r="B245" s="9"/>
      <c r="D245" s="23"/>
      <c r="E245" s="13"/>
      <c r="G245" s="23"/>
      <c r="H245" s="13"/>
      <c r="J245" s="24"/>
      <c r="K245" s="13"/>
      <c r="M245" s="23"/>
      <c r="N245" s="13"/>
      <c r="P245" s="23"/>
      <c r="Q245" s="9"/>
      <c r="S245" s="23"/>
      <c r="T245" s="13"/>
      <c r="V245" s="22"/>
      <c r="W245" s="9"/>
      <c r="Y245" s="22"/>
      <c r="Z245" s="9"/>
      <c r="AB245" s="23"/>
      <c r="AC245" s="22"/>
      <c r="AE245" s="22"/>
      <c r="AF245" s="9"/>
      <c r="AH245" s="23"/>
      <c r="AI245" s="9"/>
      <c r="AK245" s="23"/>
      <c r="AL245" s="9"/>
      <c r="AN245" s="23"/>
    </row>
    <row r="246" spans="2:40" x14ac:dyDescent="0.25">
      <c r="B246" s="9"/>
      <c r="D246" s="23"/>
      <c r="E246" s="13"/>
      <c r="G246" s="23"/>
      <c r="H246" s="13"/>
      <c r="J246" s="24"/>
      <c r="K246" s="13"/>
      <c r="M246" s="23"/>
      <c r="N246" s="13"/>
      <c r="P246" s="23"/>
      <c r="Q246" s="9"/>
      <c r="S246" s="23"/>
      <c r="T246" s="13"/>
      <c r="V246" s="22"/>
      <c r="W246" s="9"/>
      <c r="Y246" s="22"/>
      <c r="Z246" s="9"/>
      <c r="AB246" s="23"/>
      <c r="AC246" s="22"/>
      <c r="AE246" s="22"/>
      <c r="AF246" s="9"/>
      <c r="AH246" s="23"/>
      <c r="AI246" s="9"/>
      <c r="AK246" s="23"/>
      <c r="AL246" s="9"/>
      <c r="AN246" s="23"/>
    </row>
    <row r="247" spans="2:40" x14ac:dyDescent="0.25">
      <c r="B247" s="9"/>
      <c r="D247" s="23"/>
      <c r="E247" s="13"/>
      <c r="G247" s="23"/>
      <c r="H247" s="13"/>
      <c r="J247" s="24"/>
      <c r="K247" s="13"/>
      <c r="M247" s="23"/>
      <c r="N247" s="13"/>
      <c r="P247" s="23"/>
      <c r="Q247" s="9"/>
      <c r="S247" s="23"/>
      <c r="T247" s="13"/>
      <c r="V247" s="22"/>
      <c r="W247" s="9"/>
      <c r="Y247" s="22"/>
      <c r="Z247" s="9"/>
      <c r="AB247" s="23"/>
      <c r="AC247" s="22"/>
      <c r="AE247" s="22"/>
      <c r="AF247" s="9"/>
      <c r="AH247" s="23"/>
      <c r="AI247" s="9"/>
      <c r="AK247" s="23"/>
      <c r="AL247" s="9"/>
      <c r="AN247" s="23"/>
    </row>
    <row r="248" spans="2:40" x14ac:dyDescent="0.25">
      <c r="B248" s="9"/>
      <c r="D248" s="23"/>
      <c r="E248" s="13"/>
      <c r="G248" s="23"/>
      <c r="H248" s="13"/>
      <c r="J248" s="24"/>
      <c r="K248" s="13"/>
      <c r="M248" s="23"/>
      <c r="N248" s="13"/>
      <c r="P248" s="23"/>
      <c r="Q248" s="9"/>
      <c r="S248" s="23"/>
      <c r="T248" s="13"/>
      <c r="V248" s="22"/>
      <c r="W248" s="9"/>
      <c r="Y248" s="22"/>
      <c r="Z248" s="9"/>
      <c r="AB248" s="23"/>
      <c r="AC248" s="22"/>
      <c r="AE248" s="22"/>
      <c r="AF248" s="9"/>
      <c r="AH248" s="23"/>
      <c r="AI248" s="9"/>
      <c r="AK248" s="23"/>
      <c r="AL248" s="9"/>
      <c r="AN248" s="23"/>
    </row>
    <row r="249" spans="2:40" x14ac:dyDescent="0.25">
      <c r="B249" s="9"/>
      <c r="D249" s="23"/>
      <c r="E249" s="13"/>
      <c r="G249" s="23"/>
      <c r="H249" s="13"/>
      <c r="J249" s="24"/>
      <c r="K249" s="13"/>
      <c r="M249" s="23"/>
      <c r="N249" s="13"/>
      <c r="P249" s="23"/>
      <c r="Q249" s="9"/>
      <c r="S249" s="23"/>
      <c r="T249" s="13"/>
      <c r="V249" s="22"/>
      <c r="W249" s="9"/>
      <c r="Y249" s="22"/>
      <c r="Z249" s="9"/>
      <c r="AB249" s="23"/>
      <c r="AC249" s="22"/>
      <c r="AE249" s="22"/>
      <c r="AF249" s="9"/>
      <c r="AH249" s="23"/>
      <c r="AI249" s="9"/>
      <c r="AK249" s="23"/>
      <c r="AL249" s="9"/>
      <c r="AN249" s="23"/>
    </row>
    <row r="250" spans="2:40" x14ac:dyDescent="0.25">
      <c r="B250" s="9"/>
      <c r="D250" s="23"/>
      <c r="E250" s="13"/>
      <c r="G250" s="23"/>
      <c r="H250" s="13"/>
      <c r="J250" s="24"/>
      <c r="K250" s="13"/>
      <c r="M250" s="23"/>
      <c r="N250" s="13"/>
      <c r="P250" s="23"/>
      <c r="Q250" s="9"/>
      <c r="S250" s="23"/>
      <c r="T250" s="13"/>
      <c r="V250" s="22"/>
      <c r="W250" s="9"/>
      <c r="Y250" s="22"/>
      <c r="Z250" s="9"/>
      <c r="AB250" s="23"/>
      <c r="AC250" s="22"/>
      <c r="AE250" s="22"/>
      <c r="AF250" s="9"/>
      <c r="AH250" s="23"/>
      <c r="AI250" s="9"/>
      <c r="AK250" s="23"/>
      <c r="AL250" s="9"/>
      <c r="AN250" s="23"/>
    </row>
    <row r="251" spans="2:40" x14ac:dyDescent="0.25">
      <c r="B251" s="9"/>
      <c r="D251" s="23"/>
      <c r="E251" s="13"/>
      <c r="G251" s="23"/>
      <c r="H251" s="13"/>
      <c r="J251" s="24"/>
      <c r="K251" s="13"/>
      <c r="M251" s="23"/>
      <c r="N251" s="13"/>
      <c r="P251" s="23"/>
      <c r="Q251" s="9"/>
      <c r="S251" s="23"/>
      <c r="T251" s="13"/>
      <c r="V251" s="22"/>
      <c r="W251" s="9"/>
      <c r="Y251" s="22"/>
      <c r="Z251" s="9"/>
      <c r="AB251" s="23"/>
      <c r="AC251" s="22"/>
      <c r="AE251" s="22"/>
      <c r="AF251" s="9"/>
      <c r="AH251" s="23"/>
      <c r="AI251" s="9"/>
      <c r="AK251" s="23"/>
      <c r="AL251" s="9"/>
      <c r="AN251" s="23"/>
    </row>
  </sheetData>
  <sortState xmlns:xlrd2="http://schemas.microsoft.com/office/spreadsheetml/2017/richdata2" ref="A3:A64">
    <sortCondition ref="A1"/>
  </sortState>
  <mergeCells count="13">
    <mergeCell ref="AC1:AE1"/>
    <mergeCell ref="AF1:AH1"/>
    <mergeCell ref="AI1:AK1"/>
    <mergeCell ref="AL1:AN1"/>
    <mergeCell ref="B1:D1"/>
    <mergeCell ref="Q1:S1"/>
    <mergeCell ref="T1:V1"/>
    <mergeCell ref="W1:Y1"/>
    <mergeCell ref="Z1:AB1"/>
    <mergeCell ref="E1:G1"/>
    <mergeCell ref="H1:J1"/>
    <mergeCell ref="K1:M1"/>
    <mergeCell ref="N1:P1"/>
  </mergeCells>
  <pageMargins left="0.7" right="0.7" top="0.75" bottom="0.75" header="0.3" footer="0.3"/>
  <ignoredErrors>
    <ignoredError sqref="D63:D64 G63 J63 M63:M64 P63:P64 S63:S64 Y63:Y64 AB63:AB64 AH63:AH64 AK63:AK64" formula="1"/>
    <ignoredError sqref="AC64:AE6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Update xmlns="eb1aef87-c49c-4ae6-851e-32e6bcd8ce9a" xsi:nil="true"/>
    <IATopic xmlns="59da1016-2a1b-4f8a-9768-d7a4932f6f16" xsi:nil="true"/>
    <DType xmlns="eb1aef87-c49c-4ae6-851e-32e6bcd8ce9a" xsi:nil="true"/>
    <Category xmlns="eb1aef87-c49c-4ae6-851e-32e6bcd8ce9a">AFS-FR3</Category>
    <IASubtopic xmlns="59da1016-2a1b-4f8a-9768-d7a4932f6f16" xsi:nil="true"/>
    <Meta_x0020_Keywords xmlns="eb1aef87-c49c-4ae6-851e-32e6bcd8ce9a" xsi:nil="true"/>
    <URL xmlns="http://schemas.microsoft.com/sharepoint/v3">
      <Url>https://www.oregon.gov/oha/HPA/ANALYTICS/HospitalReporting/FR-3%202021%20Summary%20File.xlsx</Url>
      <Description>FR-3 2021 Summary File</Description>
    </URL>
    <Year xmlns="eb1aef87-c49c-4ae6-851e-32e6bcd8ce9a">2021</Year>
    <Meta_x0020_Description xmlns="eb1aef87-c49c-4ae6-851e-32e6bcd8ce9a" xsi:nil="true"/>
    <DOrder xmlns="eb1aef87-c49c-4ae6-851e-32e6bcd8ce9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614739-13DB-42CB-A975-C205495589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eb1aef87-c49c-4ae6-851e-32e6bcd8ce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93250F-194B-4E84-8D03-538024DAD2DB}">
  <ds:schemaRefs>
    <ds:schemaRef ds:uri="http://schemas.microsoft.com/office/2006/metadata/properties"/>
    <ds:schemaRef ds:uri="http://schemas.microsoft.com/office/infopath/2007/PartnerControls"/>
    <ds:schemaRef ds:uri="59da1016-2a1b-4f8a-9768-d7a4932f6f16"/>
    <ds:schemaRef ds:uri="eb1aef87-c49c-4ae6-851e-32e6bcd8ce9a"/>
    <ds:schemaRef ds:uri="http://schemas.microsoft.com/sharepoint/v3"/>
  </ds:schemaRefs>
</ds:datastoreItem>
</file>

<file path=customXml/itemProps3.xml><?xml version="1.0" encoding="utf-8"?>
<ds:datastoreItem xmlns:ds="http://schemas.openxmlformats.org/officeDocument/2006/customXml" ds:itemID="{5A280C40-DEA0-41AF-886F-FD7A0A8B5C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Definitions</vt:lpstr>
      <vt:lpstr>FY21 FR-3 Data</vt:lpstr>
      <vt:lpstr>FY21 vs FY20 YoY Change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FR-3 2021 Summary File</dc:title>
  <dc:creator>Chris Holland</dc:creator>
  <cp:lastModifiedBy>Cypress Clark (they/them)</cp:lastModifiedBy>
  <dcterms:created xsi:type="dcterms:W3CDTF">2020-11-06T18:54:09Z</dcterms:created>
  <dcterms:modified xsi:type="dcterms:W3CDTF">2022-06-23T23:12:18Z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0x010100FCDC4B8C14A3B7408F81BF48727D0045</vt:lpwstr>
  </property>
  <property fmtid="{D5CDD505-2E9C-101B-9397-08002B2CF9AE}" pid="3" name="WorkflowChangePath">
    <vt:lpwstr>925215f5-828f-4fe0-a372-d36dd1ddd0c5,4;925215f5-828f-4fe0-a372-d36dd1ddd0c5,6;925215f5-828f-4fe0-a372-d36dd1ddd0c5,3;</vt:lpwstr>
  </property>
</Properties>
</file>