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06 Pioneer Memorial Hospital Heppner\"/>
    </mc:Choice>
  </mc:AlternateContent>
  <xr:revisionPtr revIDLastSave="0" documentId="13_ncr:1_{0D4C6664-4248-4453-ABCD-7B035338D3CC}" xr6:coauthVersionLast="45" xr6:coauthVersionMax="45" xr10:uidLastSave="{00000000-0000-0000-0000-000000000000}"/>
  <bookViews>
    <workbookView xWindow="9135" yWindow="3585" windowWidth="2730" windowHeight="7875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24" i="2" s="1"/>
  <c r="Q3" i="1"/>
  <c r="U3" i="1"/>
  <c r="Z3" i="1" l="1"/>
  <c r="Y3" i="1"/>
  <c r="X3" i="1"/>
  <c r="W3" i="1"/>
  <c r="V3" i="1"/>
  <c r="K4" i="2" l="1"/>
  <c r="H4" i="2"/>
  <c r="I4" i="2"/>
  <c r="J4" i="2"/>
  <c r="G4" i="2"/>
  <c r="F4" i="2"/>
  <c r="B24" i="2"/>
  <c r="B18" i="2"/>
  <c r="B11" i="2"/>
  <c r="B4" i="2"/>
  <c r="C4" i="2"/>
  <c r="D11" i="2" l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C29" i="2"/>
  <c r="C30" i="2" s="1"/>
  <c r="L4" i="2"/>
  <c r="M4" i="2" s="1"/>
  <c r="G9" i="2" s="1"/>
  <c r="Y8" i="1"/>
  <c r="P8" i="1"/>
  <c r="O8" i="1"/>
  <c r="Q8" i="1" s="1"/>
  <c r="Z8" i="1" l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<sst xmlns="http://schemas.openxmlformats.org/spreadsheetml/2006/main" count="59" uniqueCount="40">
  <si>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</si>
  <si>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</si>
  <si>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</si>
  <si>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</si>
  <si>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</si>
  <si>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</si>
  <si>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</si>
  <si>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</si>
  <si>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</si>
  <si>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</si>
  <si>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</si>
  <si>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</si>
  <si>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</si>
  <si>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</si>
  <si>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</si>
  <si>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</si>
  <si>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</si>
  <si>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</si>
  <si>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</si>
  <si>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</si>
  <si>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</si>
  <si>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</si>
  <si>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</si>
  <si>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</si>
  <si>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</si>
  <si>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</si>
  <si>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</si>
  <si>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</si>
  <si>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</si>
  <si>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</si>
  <si>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</si>
  <si>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</si>
  <si>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</si>
  <si>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</si>
  <si>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</si>
  <si>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</si>
  <si>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</si>
  <si>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</si>
  <si>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Type A</t>
  </si>
  <si>
    <t>Pioneer Memorial Hospital - Heppner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</si>
</sst>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Z5" sqref="Z5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4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3"/>
      <c r="V1" s="63" t="s">
        <v>34</v>
      </c>
      <c r="W1" s="63"/>
      <c r="X1" s="63"/>
      <c r="Y1" s="63"/>
      <c r="Z1" s="63"/>
    </row>
    <row r="2" spans="1:26" x14ac:dyDescent="0.25">
      <c r="A2" s="65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39</v>
      </c>
      <c r="B3" s="55" t="s">
        <v>38</v>
      </c>
      <c r="C3" s="3">
        <v>8117878</v>
      </c>
      <c r="D3" s="3">
        <v>8857424</v>
      </c>
      <c r="E3" s="3">
        <v>10120299</v>
      </c>
      <c r="F3" s="3">
        <v>10941559</v>
      </c>
      <c r="G3" s="3">
        <v>11644364</v>
      </c>
      <c r="H3" s="3">
        <v>10661354</v>
      </c>
      <c r="I3" s="3">
        <v>11550532</v>
      </c>
      <c r="J3" s="3">
        <v>12018712</v>
      </c>
      <c r="K3" s="3">
        <v>12225337</v>
      </c>
      <c r="L3" s="3">
        <v>13448061</v>
      </c>
      <c r="M3" s="3">
        <v>15181812</v>
      </c>
      <c r="N3" s="6">
        <v>-0.14699999999999999</v>
      </c>
      <c r="O3" s="6">
        <v>-0.16400000000000001</v>
      </c>
      <c r="P3" s="6">
        <v>-0.26300000000000001</v>
      </c>
      <c r="Q3" s="6">
        <f>AVERAGE(N3:P3)</f>
        <v>-0.19133333333333336</v>
      </c>
      <c r="R3" s="3">
        <v>905081</v>
      </c>
      <c r="S3" s="3">
        <v>759120</v>
      </c>
      <c r="T3" s="3">
        <v>1121783</v>
      </c>
      <c r="U3" s="3">
        <f>AVERAGE(R3:T3)</f>
        <v>928661.33333333337</v>
      </c>
      <c r="V3" s="6">
        <f t="shared" ref="V3:Y3" si="0">(D3-C3)/C3</f>
        <v>9.1100900999004919E-2</v>
      </c>
      <c r="W3" s="6">
        <f t="shared" si="0"/>
        <v>0.14257813558434146</v>
      </c>
      <c r="X3" s="6">
        <f t="shared" si="0"/>
        <v>8.1149776306016261E-2</v>
      </c>
      <c r="Y3" s="6">
        <f t="shared" si="0"/>
        <v>6.4232619867059165E-2</v>
      </c>
      <c r="Z3" s="60">
        <f t="shared" ref="Z3" si="1">AVERAGE(V3:Y3)</f>
        <v>9.4765358189105448E-2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8117878</v>
      </c>
      <c r="D8" s="5">
        <f>SUM(D3:D7)</f>
        <v>8857424</v>
      </c>
      <c r="E8" s="5">
        <f t="shared" ref="E8:G8" si="2">SUM(E3:E7)</f>
        <v>10120299</v>
      </c>
      <c r="F8" s="5">
        <f t="shared" si="2"/>
        <v>10941559</v>
      </c>
      <c r="G8" s="5">
        <f t="shared" si="2"/>
        <v>11644364</v>
      </c>
      <c r="H8" s="5">
        <f t="shared" ref="H8" si="3">SUM(H3:H7)</f>
        <v>10661354</v>
      </c>
      <c r="I8" s="5">
        <f t="shared" ref="I8" si="4">SUM(I3:I7)</f>
        <v>11550532</v>
      </c>
      <c r="J8" s="5">
        <f t="shared" ref="J8" si="5">SUM(J3:J7)</f>
        <v>12018712</v>
      </c>
      <c r="K8" s="5">
        <f t="shared" ref="K8" si="6">SUM(K3:K7)</f>
        <v>12225337</v>
      </c>
      <c r="L8" s="5">
        <f t="shared" ref="L8" si="7">SUM(L3:L7)</f>
        <v>13448061</v>
      </c>
      <c r="M8" s="5">
        <f t="shared" ref="M8" si="8">SUM(M3:M7)</f>
        <v>15181812</v>
      </c>
      <c r="N8" s="6">
        <f t="shared" ref="N8" si="9">(H8-K8)/H8</f>
        <v>-0.14669647026071922</v>
      </c>
      <c r="O8" s="6">
        <f t="shared" ref="O8" si="10">(I8-L8)/I8</f>
        <v>-0.16428065824154248</v>
      </c>
      <c r="P8" s="6">
        <f t="shared" ref="P8" si="11">(J8-M8)/J8</f>
        <v>-0.26318127932510571</v>
      </c>
      <c r="Q8" s="6">
        <f t="shared" ref="Q8" si="12">AVERAGE(N8:P8)</f>
        <v>-0.19138613594245579</v>
      </c>
      <c r="R8" s="3">
        <f t="shared" ref="R8" si="13">SUM(R3:R7)</f>
        <v>905081</v>
      </c>
      <c r="S8" s="3">
        <f t="shared" ref="S8" si="14">SUM(S3:S7)</f>
        <v>759120</v>
      </c>
      <c r="T8" s="3">
        <f t="shared" ref="T8" si="15">SUM(T3:T7)</f>
        <v>1121783</v>
      </c>
      <c r="U8" s="3">
        <f t="shared" ref="U8" si="16">AVERAGE(R8:T8)</f>
        <v>928661.33333333337</v>
      </c>
      <c r="V8" s="6">
        <f t="shared" ref="V8" si="17">(D8-C8)/C8</f>
        <v>9.1100900999004919E-2</v>
      </c>
      <c r="W8" s="6">
        <f t="shared" ref="W8" si="18">(E8-D8)/D8</f>
        <v>0.14257813558434146</v>
      </c>
      <c r="X8" s="6">
        <f t="shared" ref="X8" si="19">(F8-E8)/E8</f>
        <v>8.1149776306016261E-2</v>
      </c>
      <c r="Y8" s="6">
        <f t="shared" ref="Y8" si="20">(G8-F8)/F8</f>
        <v>6.4232619867059165E-2</v>
      </c>
      <c r="Z8" s="60">
        <f t="shared" ref="Z8" si="21">AVERAGE(V8:Y8)</f>
        <v>9.4765358189105448E-2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D4" workbookViewId="0">
      <selection activeCell="G24" sqref="G24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Pioneer Memorial Hospital - Heppner</v>
      </c>
      <c r="C4" s="22">
        <f>Data!U3</f>
        <v>928661.33333333337</v>
      </c>
      <c r="D4" s="21"/>
      <c r="F4" s="8" t="str">
        <f>Data!A3</f>
        <v>Pioneer Memorial Hospital - Heppner</v>
      </c>
      <c r="G4" s="39">
        <f>Data!V3</f>
        <v>9.1100900999004919E-2</v>
      </c>
      <c r="H4" s="39">
        <f>Data!W3</f>
        <v>0.14257813558434146</v>
      </c>
      <c r="I4" s="39">
        <f>Data!X3</f>
        <v>8.1149776306016261E-2</v>
      </c>
      <c r="J4" s="39">
        <f>Data!Y3</f>
        <v>6.4232619867059165E-2</v>
      </c>
      <c r="K4" s="39">
        <f>Data!Z3</f>
        <v>9.4765358189105448E-2</v>
      </c>
      <c r="L4" s="22">
        <f>(C4+C24)</f>
        <v>1015994.0633333334</v>
      </c>
      <c r="M4" s="21">
        <f>L4+(L4*K4)</f>
        <v>1112275.1046631213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928661.33333333337</v>
      </c>
      <c r="D9" s="19"/>
      <c r="F9" s="40" t="s">
        <v>16</v>
      </c>
      <c r="G9" s="62">
        <f>SUM(M4:M8)</f>
        <v>1112275.1046631213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Pioneer Memorial Hospital - Heppner</v>
      </c>
      <c r="C11" s="22">
        <f>Data!G3*D11</f>
        <v>116443.64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116443.64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4"/>
      <c r="G17" s="74"/>
    </row>
    <row r="18" spans="2:7" x14ac:dyDescent="0.25">
      <c r="B18" s="8" t="str">
        <f>Data!A3</f>
        <v>Pioneer Memorial Hospital - Heppner</v>
      </c>
      <c r="C18" s="24">
        <f>Data!Q3</f>
        <v>-0.19133333333333336</v>
      </c>
      <c r="D18" s="27">
        <f>IF(C18&lt;-0.02,0.75,IF(C18&lt;0,0.8,IF(C18&lt;0.03,0.9,IF(C18&lt;0.06,1,1.05))))</f>
        <v>0.75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Pioneer Memorial Hospital - Heppner</v>
      </c>
      <c r="C24" s="23">
        <f>C11*D18</f>
        <v>87332.73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87332.73</v>
      </c>
      <c r="D29" s="20"/>
    </row>
    <row r="30" spans="2:7" ht="16.5" thickBot="1" x14ac:dyDescent="0.3">
      <c r="B30" s="33" t="s">
        <v>11</v>
      </c>
      <c r="C30" s="34">
        <f>C9+C29</f>
        <v>1015994.0633333334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https://www.oregon.gov/oha/HPA/ANALYTICS/HospitalReporting/MSF%20Group%20106%20Pioneer%20Memorial%20Hospital%20Spending%20Floor%20Calculation.xlsx</Url>
      <Description>Pioneer Memorial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C48C1E-E7ED-4D30-AB69-1C223D29A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Pioneer Memorial FY22 SFCW</dc:title>
  <dc:creator>Chris Holland</dc:creator>
  <cp:lastModifiedBy>Chris Holland</cp:lastModifiedBy>
  <dcterms:created xsi:type="dcterms:W3CDTF">2021-01-08T22:48:27Z</dcterms:created>
  <dcterms:modified xsi:type="dcterms:W3CDTF">2021-04-23T15:52:16Z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