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7 Southern Coos HHC\"/>
    </mc:Choice>
  </mc:AlternateContent>
  <xr:revisionPtr revIDLastSave="0" documentId="13_ncr:1_{40B6B951-E3DD-4021-B388-B6898033BB8D}" xr6:coauthVersionLast="45" xr6:coauthVersionMax="45" xr10:uidLastSave="{00000000-0000-0000-0000-000000000000}"/>
  <bookViews>
    <workbookView xWindow="19590" yWindow="1740" windowWidth="9210" windowHeight="885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C24" i="2"/>
  <c r="C11" i="2"/>
  <c r="C4" i="2"/>
  <c r="Z3" i="1"/>
  <c r="U3" i="1"/>
  <c r="Q3" i="1"/>
  <c r="Y3" i="1" l="1"/>
  <c r="X3" i="1"/>
  <c r="W3" i="1"/>
  <c r="V3" i="1"/>
  <c r="K4" i="2" l="1"/>
  <c r="H4" i="2"/>
  <c r="I4" i="2"/>
  <c r="J4" i="2"/>
  <c r="G4" i="2"/>
  <c r="F4" i="2"/>
  <c r="B24" i="2"/>
  <c r="B18" i="2"/>
  <c r="B11" i="2"/>
  <c r="B4" i="2"/>
  <c r="D11" i="2" l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D8" i="1"/>
  <c r="V8" i="1" s="1"/>
  <c r="X8" i="1" l="1"/>
  <c r="W8" i="1"/>
  <c r="N8" i="1"/>
  <c r="C29" i="2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<sst xmlns="http://schemas.openxmlformats.org/spreadsheetml/2006/main" count="59" uniqueCount="40">
  <si>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</si>
  <si>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</si>
  <si>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</si>
  <si>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</si>
  <si>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</si>
  <si>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</si>
  <si>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</si>
  <si>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</si>
  <si>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</si>
  <si>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</si>
  <si>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</si>
  <si>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</si>
  <si>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</si>
  <si>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</si>
  <si>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</si>
  <si>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</si>
  <si>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</si>
  <si>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</si>
  <si>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</si>
  <si>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</si>
  <si>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</si>
  <si>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</si>
  <si>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</si>
  <si>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</si>
  <si>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</si>
  <si>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</si>
  <si>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</si>
  <si>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</si>
  <si>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</si>
  <si>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</si>
  <si>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</si>
  <si>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</si>
  <si>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</si>
  <si>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</si>
  <si>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</si>
  <si>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</si>
  <si>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</si>
  <si>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</si>
  <si>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Southern Coos Hospital &amp; Health Center</t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</si>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</sst>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D15" sqref="D15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4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14</v>
      </c>
      <c r="O1" s="66"/>
      <c r="P1" s="67"/>
      <c r="Q1" s="1"/>
      <c r="R1" s="62" t="s">
        <v>10</v>
      </c>
      <c r="S1" s="62"/>
      <c r="T1" s="62"/>
      <c r="U1" s="53"/>
      <c r="V1" s="62" t="s">
        <v>34</v>
      </c>
      <c r="W1" s="62"/>
      <c r="X1" s="62"/>
      <c r="Y1" s="62"/>
      <c r="Z1" s="62"/>
    </row>
    <row r="2" spans="1:26" x14ac:dyDescent="0.25">
      <c r="A2" s="64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38</v>
      </c>
      <c r="B3" s="55" t="s">
        <v>39</v>
      </c>
      <c r="C3" s="3">
        <v>15406034</v>
      </c>
      <c r="D3" s="3">
        <v>16884812</v>
      </c>
      <c r="E3" s="3">
        <v>18533783</v>
      </c>
      <c r="F3" s="3">
        <v>20306186</v>
      </c>
      <c r="G3" s="3">
        <v>20537854</v>
      </c>
      <c r="H3" s="3">
        <v>18597262</v>
      </c>
      <c r="I3" s="3">
        <v>20569575</v>
      </c>
      <c r="J3" s="3">
        <v>20857529</v>
      </c>
      <c r="K3" s="3">
        <v>20536480</v>
      </c>
      <c r="L3" s="3">
        <v>22032395</v>
      </c>
      <c r="M3" s="3">
        <v>23679238</v>
      </c>
      <c r="N3" s="6">
        <v>-0.104</v>
      </c>
      <c r="O3" s="6">
        <v>-7.0999999999999994E-2</v>
      </c>
      <c r="P3" s="6">
        <v>-0.13500000000000001</v>
      </c>
      <c r="Q3" s="6">
        <f>AVERAGE(N3:P3)</f>
        <v>-0.10333333333333333</v>
      </c>
      <c r="R3" s="3">
        <v>694108</v>
      </c>
      <c r="S3" s="3">
        <v>758434</v>
      </c>
      <c r="T3" s="3">
        <v>1992873</v>
      </c>
      <c r="U3" s="3">
        <f>AVERAGE(R3:T3)</f>
        <v>1148471.6666666667</v>
      </c>
      <c r="V3" s="6">
        <f t="shared" ref="V3:Y3" si="0">(D3-C3)/C3</f>
        <v>9.5986936027792749E-2</v>
      </c>
      <c r="W3" s="6">
        <f t="shared" si="0"/>
        <v>9.7660015403191927E-2</v>
      </c>
      <c r="X3" s="6">
        <f t="shared" si="0"/>
        <v>9.5630935141519671E-2</v>
      </c>
      <c r="Y3" s="6">
        <f t="shared" si="0"/>
        <v>1.1408740174053364E-2</v>
      </c>
      <c r="Z3" s="60">
        <f>AVERAGE(V3:Y3)</f>
        <v>7.5171656686639429E-2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15406034</v>
      </c>
      <c r="D8" s="5">
        <f>SUM(D3:D7)</f>
        <v>16884812</v>
      </c>
      <c r="E8" s="5">
        <f t="shared" ref="E8:G8" si="1">SUM(E3:E7)</f>
        <v>18533783</v>
      </c>
      <c r="F8" s="5">
        <f t="shared" si="1"/>
        <v>20306186</v>
      </c>
      <c r="G8" s="5">
        <f t="shared" si="1"/>
        <v>20537854</v>
      </c>
      <c r="H8" s="5">
        <f t="shared" ref="H8" si="2">SUM(H3:H7)</f>
        <v>18597262</v>
      </c>
      <c r="I8" s="5">
        <f t="shared" ref="I8" si="3">SUM(I3:I7)</f>
        <v>20569575</v>
      </c>
      <c r="J8" s="5">
        <f t="shared" ref="J8" si="4">SUM(J3:J7)</f>
        <v>20857529</v>
      </c>
      <c r="K8" s="5">
        <f t="shared" ref="K8" si="5">SUM(K3:K7)</f>
        <v>20536480</v>
      </c>
      <c r="L8" s="5">
        <f t="shared" ref="L8" si="6">SUM(L3:L7)</f>
        <v>22032395</v>
      </c>
      <c r="M8" s="5">
        <f t="shared" ref="M8" si="7">SUM(M3:M7)</f>
        <v>23679238</v>
      </c>
      <c r="N8" s="6">
        <f t="shared" ref="N8" si="8">(H8-K8)/H8</f>
        <v>-0.10427438189557151</v>
      </c>
      <c r="O8" s="6">
        <f t="shared" ref="O8" si="9">(I8-L8)/I8</f>
        <v>-7.1115713377646356E-2</v>
      </c>
      <c r="P8" s="6">
        <f t="shared" ref="P8" si="10">(J8-M8)/J8</f>
        <v>-0.13528491318410729</v>
      </c>
      <c r="Q8" s="6">
        <f t="shared" ref="Q8" si="11">AVERAGE(N8:P8)</f>
        <v>-0.10355833615244171</v>
      </c>
      <c r="R8" s="3">
        <f t="shared" ref="R8" si="12">SUM(R3:R7)</f>
        <v>694108</v>
      </c>
      <c r="S8" s="3">
        <f t="shared" ref="S8" si="13">SUM(S3:S7)</f>
        <v>758434</v>
      </c>
      <c r="T8" s="3">
        <f t="shared" ref="T8" si="14">SUM(T3:T7)</f>
        <v>1992873</v>
      </c>
      <c r="U8" s="3">
        <f t="shared" ref="U8" si="15">AVERAGE(R8:T8)</f>
        <v>1148471.6666666667</v>
      </c>
      <c r="V8" s="6">
        <f t="shared" ref="V8" si="16">(D8-C8)/C8</f>
        <v>9.5986936027792749E-2</v>
      </c>
      <c r="W8" s="6">
        <f t="shared" ref="W8" si="17">(E8-D8)/D8</f>
        <v>9.7660015403191927E-2</v>
      </c>
      <c r="X8" s="6">
        <f t="shared" ref="X8" si="18">(F8-E8)/E8</f>
        <v>9.5630935141519671E-2</v>
      </c>
      <c r="Y8" s="6">
        <f t="shared" ref="Y8" si="19">(G8-F8)/F8</f>
        <v>1.1408740174053364E-2</v>
      </c>
      <c r="Z8" s="60">
        <f t="shared" ref="Z8" si="20">AVERAGE(V8:Y8)</f>
        <v>7.5171656686639429E-2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D1" workbookViewId="0">
      <selection activeCell="I23" sqref="I23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11</v>
      </c>
      <c r="C2" s="72"/>
      <c r="D2" s="7"/>
      <c r="F2" s="74" t="s">
        <v>16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Southern Coos Hospital &amp; Health Center</v>
      </c>
      <c r="C4" s="22">
        <f>Data!U3</f>
        <v>1148471.6666666667</v>
      </c>
      <c r="D4" s="21"/>
      <c r="F4" s="8" t="str">
        <f>Data!A3</f>
        <v>Southern Coos Hospital &amp; Health Center</v>
      </c>
      <c r="G4" s="39">
        <f>Data!V3</f>
        <v>9.5986936027792749E-2</v>
      </c>
      <c r="H4" s="39">
        <f>Data!W3</f>
        <v>9.7660015403191927E-2</v>
      </c>
      <c r="I4" s="39">
        <f>Data!X3</f>
        <v>9.5630935141519671E-2</v>
      </c>
      <c r="J4" s="39">
        <f>Data!Y3</f>
        <v>1.1408740174053364E-2</v>
      </c>
      <c r="K4" s="39">
        <f>Data!Z3</f>
        <v>7.5171656686639429E-2</v>
      </c>
      <c r="L4" s="22">
        <f>(C4+C24)</f>
        <v>1302505.5716666668</v>
      </c>
      <c r="M4" s="21">
        <f>L4+(L4*K4)</f>
        <v>1400417.0733324285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1148471.6666666667</v>
      </c>
      <c r="D9" s="19"/>
      <c r="F9" s="40" t="s">
        <v>16</v>
      </c>
      <c r="G9" s="77">
        <f>SUM(M4:M8)</f>
        <v>1400417.0733324285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Southern Coos Hospital &amp; Health Center</v>
      </c>
      <c r="C11" s="22">
        <f>Data!G3*D11</f>
        <v>205378.54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205378.54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3"/>
      <c r="G17" s="73"/>
    </row>
    <row r="18" spans="2:7" x14ac:dyDescent="0.25">
      <c r="B18" s="8" t="str">
        <f>Data!A3</f>
        <v>Southern Coos Hospital &amp; Health Center</v>
      </c>
      <c r="C18" s="24">
        <f>Data!Q3</f>
        <v>-0.10333333333333333</v>
      </c>
      <c r="D18" s="27">
        <f>IF(C18&lt;-0.02,0.75,IF(C18&lt;0,0.8,IF(C18&lt;0.03,0.9,IF(C18&lt;0.06,1,1.05))))</f>
        <v>0.75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Southern Coos Hospital &amp; Health Center</v>
      </c>
      <c r="C24" s="23">
        <f>C11*D18</f>
        <v>154033.905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154033.905</v>
      </c>
      <c r="D29" s="20"/>
    </row>
    <row r="30" spans="2:7" ht="16.5" thickBot="1" x14ac:dyDescent="0.3">
      <c r="B30" s="33" t="s">
        <v>11</v>
      </c>
      <c r="C30" s="34">
        <f>C9+C29</f>
        <v>1302505.5716666668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https://www.oregon.gov/oha/HPA/ANALYTICS/HospitalReporting/MSF%20Group%20Spending%20Floor%20Calculation%20Southern%20Coos%20HHC.xlsx</Url>
      <Description>Southern Coos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7B8A1-A71D-4E64-B458-0161E484F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Coos FY22 SFCW</dc:title>
  <dc:creator>Chris Holland</dc:creator>
  <cp:lastModifiedBy>Chris Holland</cp:lastModifiedBy>
  <dcterms:created xsi:type="dcterms:W3CDTF">2021-01-08T22:48:27Z</dcterms:created>
  <dcterms:modified xsi:type="dcterms:W3CDTF">2021-04-21T15:50:52Z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925215f5-828f-4fe0-a372-d36dd1ddd0c5,4;</vt:lpwstr>
  </property>
</Properties>
</file>