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
    </mc:Choice>
  </mc:AlternateContent>
  <xr:revisionPtr revIDLastSave="0" documentId="13_ncr:1_{6A91AE94-5510-43F1-878B-DC35F168BF32}" xr6:coauthVersionLast="45" xr6:coauthVersionMax="45" xr10:uidLastSave="{00000000-0000-0000-0000-000000000000}"/>
  <bookViews>
    <workbookView xWindow="-120" yWindow="-120" windowWidth="38640" windowHeight="19590" xr2:uid="{00000000-000D-0000-FFFF-FFFF00000000}"/>
  </bookViews>
  <sheets>
    <sheet name="Data Notes" sheetId="17" r:id="rId1"/>
    <sheet name="MSF Year 1" sheetId="14" r:id="rId2"/>
    <sheet name="MSF Year 2" sheetId="16" r:id="rId3"/>
    <sheet name="Pivot Table and Instruction" sheetId="2" r:id="rId4"/>
    <sheet name="2010-2018 CBR Data" sheetId="1" r:id="rId5"/>
    <sheet name="Sheet1" sheetId="3" state="hidden" r:id="rId6"/>
  </sheets>
  <definedNames>
    <definedName name="_xlnm._FilterDatabase" localSheetId="4" hidden="1">'2010-2018 CBR Data'!$B$1:$B$530</definedName>
  </definedNames>
  <calcPr calcId="191029"/>
  <pivotCaches>
    <pivotCache cacheId="1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7" l="1"/>
  <c r="Y7" i="14"/>
  <c r="Y6" i="14"/>
  <c r="Y5" i="14"/>
  <c r="Y4" i="14"/>
  <c r="U9" i="16"/>
  <c r="U8" i="16"/>
  <c r="U7" i="16"/>
  <c r="U6" i="16"/>
  <c r="U5" i="16"/>
  <c r="U4" i="16"/>
  <c r="U3" i="16"/>
  <c r="U2" i="16"/>
  <c r="R3" i="16"/>
  <c r="R4" i="16"/>
  <c r="R5" i="16"/>
  <c r="R6" i="16"/>
  <c r="R7" i="16"/>
  <c r="R8" i="16"/>
  <c r="R9" i="16"/>
  <c r="R10" i="16"/>
  <c r="R11" i="16"/>
  <c r="R12" i="16"/>
  <c r="R13" i="16"/>
  <c r="R14" i="16"/>
  <c r="R15"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2" i="16"/>
  <c r="P49" i="16"/>
  <c r="P3" i="16"/>
  <c r="P4" i="16"/>
  <c r="P5" i="16"/>
  <c r="P6" i="16"/>
  <c r="P7" i="16"/>
  <c r="P8" i="16"/>
  <c r="P9" i="16"/>
  <c r="P10" i="16"/>
  <c r="P11" i="16"/>
  <c r="P12" i="16"/>
  <c r="P13" i="16"/>
  <c r="P14" i="16"/>
  <c r="P15"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50" i="16"/>
  <c r="P51" i="16"/>
  <c r="P52" i="16"/>
  <c r="P53" i="16"/>
  <c r="P54" i="16"/>
  <c r="P55" i="16"/>
  <c r="P56" i="16"/>
  <c r="P57" i="16"/>
  <c r="P58" i="16"/>
  <c r="P59" i="16"/>
  <c r="P60" i="16"/>
  <c r="P61" i="16"/>
  <c r="P2" i="16"/>
  <c r="O3" i="16"/>
  <c r="O4" i="16"/>
  <c r="O5" i="16"/>
  <c r="O6" i="16"/>
  <c r="O7" i="16"/>
  <c r="O8" i="16"/>
  <c r="O9" i="16"/>
  <c r="O10" i="16"/>
  <c r="O11" i="16"/>
  <c r="O12" i="16"/>
  <c r="O13" i="16"/>
  <c r="O14" i="16"/>
  <c r="O15"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2" i="16"/>
  <c r="N3" i="16"/>
  <c r="N4" i="16"/>
  <c r="N5" i="16"/>
  <c r="N6" i="16"/>
  <c r="N7" i="16"/>
  <c r="N8" i="16"/>
  <c r="N9" i="16"/>
  <c r="N10" i="16"/>
  <c r="N11" i="16"/>
  <c r="N12" i="16"/>
  <c r="N13" i="16"/>
  <c r="N14" i="16"/>
  <c r="N15"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50" i="16"/>
  <c r="N51" i="16"/>
  <c r="N52" i="16"/>
  <c r="N53" i="16"/>
  <c r="N54" i="16"/>
  <c r="N55" i="16"/>
  <c r="N56" i="16"/>
  <c r="N57" i="16"/>
  <c r="N58" i="16"/>
  <c r="N59" i="16"/>
  <c r="N60" i="16"/>
  <c r="N61" i="16"/>
  <c r="N2" i="16"/>
  <c r="M3" i="16"/>
  <c r="M4" i="16"/>
  <c r="M5" i="16"/>
  <c r="M6" i="16"/>
  <c r="M7" i="16"/>
  <c r="M8" i="16"/>
  <c r="M9" i="16"/>
  <c r="M10" i="16"/>
  <c r="M11" i="16"/>
  <c r="M12" i="16"/>
  <c r="M13" i="16"/>
  <c r="M14" i="16"/>
  <c r="M15"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N49" i="16" s="1"/>
  <c r="M50" i="16"/>
  <c r="M51" i="16"/>
  <c r="M52" i="16"/>
  <c r="M53" i="16"/>
  <c r="M54" i="16"/>
  <c r="M55" i="16"/>
  <c r="M56" i="16"/>
  <c r="M57" i="16"/>
  <c r="M58" i="16"/>
  <c r="M59" i="16"/>
  <c r="M60" i="16"/>
  <c r="M61" i="16"/>
  <c r="M2" i="16"/>
  <c r="I3" i="16"/>
  <c r="J3" i="16"/>
  <c r="K3" i="16"/>
  <c r="L3" i="16"/>
  <c r="I4" i="16"/>
  <c r="J4" i="16"/>
  <c r="K4" i="16"/>
  <c r="L4" i="16"/>
  <c r="I5" i="16"/>
  <c r="J5" i="16"/>
  <c r="K5" i="16"/>
  <c r="L5" i="16"/>
  <c r="I6" i="16"/>
  <c r="J6" i="16"/>
  <c r="K6" i="16"/>
  <c r="L6" i="16"/>
  <c r="I7" i="16"/>
  <c r="J7" i="16"/>
  <c r="K7" i="16"/>
  <c r="L7" i="16"/>
  <c r="I8" i="16"/>
  <c r="J8" i="16"/>
  <c r="K8" i="16"/>
  <c r="L8" i="16"/>
  <c r="I9" i="16"/>
  <c r="J9" i="16"/>
  <c r="K9" i="16"/>
  <c r="L9" i="16"/>
  <c r="I10" i="16"/>
  <c r="J10" i="16"/>
  <c r="K10" i="16"/>
  <c r="L10" i="16"/>
  <c r="I11" i="16"/>
  <c r="J11" i="16"/>
  <c r="K11" i="16"/>
  <c r="L11" i="16"/>
  <c r="I12" i="16"/>
  <c r="J12" i="16"/>
  <c r="K12" i="16"/>
  <c r="L12" i="16"/>
  <c r="I13" i="16"/>
  <c r="J13" i="16"/>
  <c r="K13" i="16"/>
  <c r="L13" i="16"/>
  <c r="I14" i="16"/>
  <c r="J14" i="16"/>
  <c r="K14" i="16"/>
  <c r="L14" i="16"/>
  <c r="I15" i="16"/>
  <c r="J15" i="16"/>
  <c r="K15" i="16"/>
  <c r="L15" i="16"/>
  <c r="I18" i="16"/>
  <c r="J18" i="16"/>
  <c r="K18" i="16"/>
  <c r="L18" i="16"/>
  <c r="I19" i="16"/>
  <c r="J19" i="16"/>
  <c r="K19" i="16"/>
  <c r="L19" i="16"/>
  <c r="I20" i="16"/>
  <c r="J20" i="16"/>
  <c r="K20" i="16"/>
  <c r="L20" i="16"/>
  <c r="I21" i="16"/>
  <c r="J21" i="16"/>
  <c r="K21" i="16"/>
  <c r="L21" i="16"/>
  <c r="I22" i="16"/>
  <c r="J22" i="16"/>
  <c r="K22" i="16"/>
  <c r="L22" i="16"/>
  <c r="I23" i="16"/>
  <c r="J23" i="16"/>
  <c r="K23" i="16"/>
  <c r="L23" i="16"/>
  <c r="I24" i="16"/>
  <c r="J24" i="16"/>
  <c r="K24" i="16"/>
  <c r="L24" i="16"/>
  <c r="I25" i="16"/>
  <c r="J25" i="16"/>
  <c r="K25" i="16"/>
  <c r="L25" i="16"/>
  <c r="I26" i="16"/>
  <c r="J26" i="16"/>
  <c r="K26" i="16"/>
  <c r="L26" i="16"/>
  <c r="I27" i="16"/>
  <c r="J27" i="16"/>
  <c r="K27" i="16"/>
  <c r="L27" i="16"/>
  <c r="I28" i="16"/>
  <c r="J28" i="16"/>
  <c r="K28" i="16"/>
  <c r="L28" i="16"/>
  <c r="I29" i="16"/>
  <c r="J29" i="16"/>
  <c r="K29" i="16"/>
  <c r="L29" i="16"/>
  <c r="I30" i="16"/>
  <c r="J30" i="16"/>
  <c r="K30" i="16"/>
  <c r="L30" i="16"/>
  <c r="L31" i="16"/>
  <c r="L32" i="16"/>
  <c r="I33" i="16"/>
  <c r="J33" i="16"/>
  <c r="K33" i="16"/>
  <c r="L33" i="16"/>
  <c r="I34" i="16"/>
  <c r="J34" i="16"/>
  <c r="K34" i="16"/>
  <c r="L34" i="16"/>
  <c r="I35" i="16"/>
  <c r="J35" i="16"/>
  <c r="K35" i="16"/>
  <c r="L35" i="16"/>
  <c r="I36" i="16"/>
  <c r="J36" i="16"/>
  <c r="K36" i="16"/>
  <c r="L36" i="16"/>
  <c r="I37" i="16"/>
  <c r="J37" i="16"/>
  <c r="K37" i="16"/>
  <c r="L37" i="16"/>
  <c r="I38" i="16"/>
  <c r="J38" i="16"/>
  <c r="K38" i="16"/>
  <c r="L38" i="16"/>
  <c r="I39" i="16"/>
  <c r="J39" i="16"/>
  <c r="K39" i="16"/>
  <c r="L39" i="16"/>
  <c r="I40" i="16"/>
  <c r="J40" i="16"/>
  <c r="K40" i="16"/>
  <c r="L40" i="16"/>
  <c r="I41" i="16"/>
  <c r="J41" i="16"/>
  <c r="K41" i="16"/>
  <c r="L41" i="16"/>
  <c r="I42" i="16"/>
  <c r="J42" i="16"/>
  <c r="K42" i="16"/>
  <c r="L42" i="16"/>
  <c r="I43" i="16"/>
  <c r="J43" i="16"/>
  <c r="K43" i="16"/>
  <c r="L43" i="16"/>
  <c r="I44" i="16"/>
  <c r="J44" i="16"/>
  <c r="K44" i="16"/>
  <c r="L44" i="16"/>
  <c r="I45" i="16"/>
  <c r="J45" i="16"/>
  <c r="K45" i="16"/>
  <c r="L45" i="16"/>
  <c r="I46" i="16"/>
  <c r="J46" i="16"/>
  <c r="K46" i="16"/>
  <c r="L46" i="16"/>
  <c r="I47" i="16"/>
  <c r="J47" i="16"/>
  <c r="K47" i="16"/>
  <c r="L47" i="16"/>
  <c r="I48" i="16"/>
  <c r="J48" i="16"/>
  <c r="K48" i="16"/>
  <c r="L48" i="16"/>
  <c r="J49" i="16"/>
  <c r="K49" i="16"/>
  <c r="L49" i="16"/>
  <c r="I50" i="16"/>
  <c r="J50" i="16"/>
  <c r="K50" i="16"/>
  <c r="L50" i="16"/>
  <c r="I51" i="16"/>
  <c r="J51" i="16"/>
  <c r="K51" i="16"/>
  <c r="L51" i="16"/>
  <c r="I52" i="16"/>
  <c r="J52" i="16"/>
  <c r="K52" i="16"/>
  <c r="L52" i="16"/>
  <c r="I53" i="16"/>
  <c r="J53" i="16"/>
  <c r="K53" i="16"/>
  <c r="L53" i="16"/>
  <c r="I54" i="16"/>
  <c r="J54" i="16"/>
  <c r="K54" i="16"/>
  <c r="L54" i="16"/>
  <c r="I55" i="16"/>
  <c r="J55" i="16"/>
  <c r="K55" i="16"/>
  <c r="L55" i="16"/>
  <c r="I56" i="16"/>
  <c r="J56" i="16"/>
  <c r="K56" i="16"/>
  <c r="L56" i="16"/>
  <c r="I57" i="16"/>
  <c r="J57" i="16"/>
  <c r="K57" i="16"/>
  <c r="L57" i="16"/>
  <c r="I58" i="16"/>
  <c r="J58" i="16"/>
  <c r="K58" i="16"/>
  <c r="L58" i="16"/>
  <c r="I59" i="16"/>
  <c r="J59" i="16"/>
  <c r="K59" i="16"/>
  <c r="L59" i="16"/>
  <c r="I60" i="16"/>
  <c r="J60" i="16"/>
  <c r="K60" i="16"/>
  <c r="L60" i="16"/>
  <c r="I61" i="16"/>
  <c r="J61" i="16"/>
  <c r="K61" i="16"/>
  <c r="L61" i="16"/>
  <c r="J2" i="16"/>
  <c r="K2" i="16"/>
  <c r="L2" i="16"/>
  <c r="I2" i="16"/>
  <c r="Q62" i="14" l="1"/>
  <c r="R62" i="14"/>
  <c r="T62" i="14"/>
  <c r="S17" i="14"/>
  <c r="S16" i="14"/>
  <c r="H3" i="14" l="1"/>
  <c r="I3" i="14" s="1"/>
  <c r="H4" i="14"/>
  <c r="I4" i="14" s="1"/>
  <c r="H5" i="14"/>
  <c r="I5" i="14" s="1"/>
  <c r="H6" i="14"/>
  <c r="I6" i="14" s="1"/>
  <c r="H7" i="14"/>
  <c r="I7" i="14" s="1"/>
  <c r="H8" i="14"/>
  <c r="I8" i="14" s="1"/>
  <c r="H9" i="14"/>
  <c r="I9" i="14" s="1"/>
  <c r="H10" i="14"/>
  <c r="I10" i="14" s="1"/>
  <c r="H11" i="14"/>
  <c r="I11" i="14" s="1"/>
  <c r="H12" i="14"/>
  <c r="I12" i="14" s="1"/>
  <c r="H13" i="14"/>
  <c r="I13" i="14" s="1"/>
  <c r="H14" i="14"/>
  <c r="I14" i="14" s="1"/>
  <c r="H15" i="14"/>
  <c r="I15" i="14" s="1"/>
  <c r="H16" i="14"/>
  <c r="I16" i="14" s="1"/>
  <c r="H17" i="14"/>
  <c r="I17" i="14" s="1"/>
  <c r="H18" i="14"/>
  <c r="I18" i="14" s="1"/>
  <c r="H19" i="14"/>
  <c r="I19" i="14" s="1"/>
  <c r="H20" i="14"/>
  <c r="I20" i="14" s="1"/>
  <c r="H21" i="14"/>
  <c r="I21" i="14" s="1"/>
  <c r="H22" i="14"/>
  <c r="I22" i="14" s="1"/>
  <c r="H23" i="14"/>
  <c r="I23" i="14" s="1"/>
  <c r="H24" i="14"/>
  <c r="I24" i="14" s="1"/>
  <c r="H25" i="14"/>
  <c r="I25" i="14" s="1"/>
  <c r="H26" i="14"/>
  <c r="I26" i="14" s="1"/>
  <c r="H27" i="14"/>
  <c r="I27" i="14" s="1"/>
  <c r="H28" i="14"/>
  <c r="I28" i="14" s="1"/>
  <c r="H29" i="14"/>
  <c r="I29" i="14" s="1"/>
  <c r="H30" i="14"/>
  <c r="I30" i="14" s="1"/>
  <c r="H31" i="14"/>
  <c r="I31" i="14" s="1"/>
  <c r="H32" i="14"/>
  <c r="I32" i="14" s="1"/>
  <c r="H33" i="14"/>
  <c r="I33" i="14" s="1"/>
  <c r="H34" i="14"/>
  <c r="I34" i="14" s="1"/>
  <c r="H35" i="14"/>
  <c r="I35" i="14" s="1"/>
  <c r="H36" i="14"/>
  <c r="I36" i="14" s="1"/>
  <c r="H37" i="14"/>
  <c r="I37" i="14" s="1"/>
  <c r="H38" i="14"/>
  <c r="I38" i="14" s="1"/>
  <c r="H39" i="14"/>
  <c r="I39" i="14" s="1"/>
  <c r="H40" i="14"/>
  <c r="I40" i="14" s="1"/>
  <c r="H41" i="14"/>
  <c r="I41" i="14" s="1"/>
  <c r="H42" i="14"/>
  <c r="I42" i="14" s="1"/>
  <c r="H43" i="14"/>
  <c r="I43" i="14" s="1"/>
  <c r="H44" i="14"/>
  <c r="I44" i="14" s="1"/>
  <c r="H45" i="14"/>
  <c r="I45" i="14" s="1"/>
  <c r="H46" i="14"/>
  <c r="I46" i="14" s="1"/>
  <c r="H47" i="14"/>
  <c r="I47" i="14" s="1"/>
  <c r="H48" i="14"/>
  <c r="I48" i="14" s="1"/>
  <c r="H49" i="14"/>
  <c r="I49" i="14" s="1"/>
  <c r="H50" i="14"/>
  <c r="I50" i="14" s="1"/>
  <c r="H51" i="14"/>
  <c r="I51" i="14" s="1"/>
  <c r="H52" i="14"/>
  <c r="I52" i="14" s="1"/>
  <c r="H53" i="14"/>
  <c r="I53" i="14" s="1"/>
  <c r="H54" i="14"/>
  <c r="I54" i="14" s="1"/>
  <c r="H55" i="14"/>
  <c r="I55" i="14" s="1"/>
  <c r="H56" i="14"/>
  <c r="I56" i="14" s="1"/>
  <c r="H57" i="14"/>
  <c r="I57" i="14" s="1"/>
  <c r="H58" i="14"/>
  <c r="I58" i="14" s="1"/>
  <c r="H59" i="14"/>
  <c r="I59" i="14" s="1"/>
  <c r="H60" i="14"/>
  <c r="I60" i="14" s="1"/>
  <c r="H61" i="14"/>
  <c r="I61" i="14" s="1"/>
  <c r="H2" i="14"/>
  <c r="I2" i="14" s="1"/>
  <c r="M61" i="14" l="1"/>
  <c r="F61" i="14"/>
  <c r="M60" i="14"/>
  <c r="F60" i="14"/>
  <c r="M59" i="14"/>
  <c r="F59" i="14"/>
  <c r="M58" i="14"/>
  <c r="F58" i="14"/>
  <c r="M57" i="14"/>
  <c r="F57" i="14"/>
  <c r="M56" i="14"/>
  <c r="F56" i="14"/>
  <c r="M55" i="14"/>
  <c r="F55" i="14"/>
  <c r="M54" i="14"/>
  <c r="F54" i="14"/>
  <c r="M53" i="14"/>
  <c r="F53" i="14"/>
  <c r="M52" i="14"/>
  <c r="F52" i="14"/>
  <c r="M51" i="14"/>
  <c r="F51" i="14"/>
  <c r="M50" i="14"/>
  <c r="F50" i="14"/>
  <c r="M49" i="14"/>
  <c r="F49" i="14"/>
  <c r="M48" i="14"/>
  <c r="F48" i="14"/>
  <c r="M47" i="14"/>
  <c r="F47" i="14"/>
  <c r="M46" i="14"/>
  <c r="F46" i="14"/>
  <c r="M45" i="14"/>
  <c r="F45" i="14"/>
  <c r="M44" i="14"/>
  <c r="F44" i="14"/>
  <c r="M43" i="14"/>
  <c r="F43" i="14"/>
  <c r="M42" i="14"/>
  <c r="F42" i="14"/>
  <c r="M41" i="14"/>
  <c r="F41" i="14"/>
  <c r="M40" i="14"/>
  <c r="F40" i="14"/>
  <c r="M39" i="14"/>
  <c r="F39" i="14"/>
  <c r="M38" i="14"/>
  <c r="F38" i="14"/>
  <c r="M37" i="14"/>
  <c r="F37" i="14"/>
  <c r="M36" i="14"/>
  <c r="F36" i="14"/>
  <c r="M35" i="14"/>
  <c r="F35" i="14"/>
  <c r="M34" i="14"/>
  <c r="F34" i="14"/>
  <c r="M33" i="14"/>
  <c r="F33"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M18" i="14"/>
  <c r="F18" i="14"/>
  <c r="M17" i="14"/>
  <c r="F17" i="14"/>
  <c r="M16" i="14"/>
  <c r="F16" i="14"/>
  <c r="M15" i="14"/>
  <c r="F15" i="14"/>
  <c r="M14" i="14"/>
  <c r="F14" i="14"/>
  <c r="M13" i="14"/>
  <c r="F13" i="14"/>
  <c r="M12" i="14"/>
  <c r="F12" i="14"/>
  <c r="M11" i="14"/>
  <c r="F11" i="14"/>
  <c r="M10" i="14"/>
  <c r="F10" i="14"/>
  <c r="M9" i="14"/>
  <c r="F9" i="14"/>
  <c r="M8" i="14"/>
  <c r="F8" i="14"/>
  <c r="M7" i="14"/>
  <c r="F7" i="14"/>
  <c r="M6" i="14"/>
  <c r="F6" i="14"/>
  <c r="M5" i="14"/>
  <c r="F5" i="14"/>
  <c r="M4" i="14"/>
  <c r="F4" i="14"/>
  <c r="M3" i="14"/>
  <c r="F3" i="14"/>
  <c r="M2" i="14"/>
  <c r="F2" i="14"/>
  <c r="N8" i="14" l="1"/>
  <c r="O8" i="14" s="1"/>
  <c r="P8" i="14" s="1"/>
  <c r="V8" i="14" s="1"/>
  <c r="N16" i="14"/>
  <c r="O16" i="14" s="1"/>
  <c r="P16" i="14" s="1"/>
  <c r="N24" i="14"/>
  <c r="O24" i="14" s="1"/>
  <c r="P24" i="14" s="1"/>
  <c r="N32" i="14"/>
  <c r="O32" i="14" s="1"/>
  <c r="P32" i="14" s="1"/>
  <c r="V32" i="14" s="1"/>
  <c r="N40" i="14"/>
  <c r="O40" i="14" s="1"/>
  <c r="P40" i="14" s="1"/>
  <c r="V40" i="14" s="1"/>
  <c r="N48" i="14"/>
  <c r="O48" i="14" s="1"/>
  <c r="P48" i="14" s="1"/>
  <c r="N56" i="14"/>
  <c r="O56" i="14" s="1"/>
  <c r="P56" i="14" s="1"/>
  <c r="N5" i="14"/>
  <c r="O5" i="14" s="1"/>
  <c r="P5" i="14" s="1"/>
  <c r="N9" i="14"/>
  <c r="O9" i="14" s="1"/>
  <c r="P9" i="14" s="1"/>
  <c r="V9" i="14" s="1"/>
  <c r="N13" i="14"/>
  <c r="O13" i="14" s="1"/>
  <c r="P13" i="14" s="1"/>
  <c r="U13" i="14" s="1"/>
  <c r="N17" i="14"/>
  <c r="O17" i="14" s="1"/>
  <c r="P17" i="14" s="1"/>
  <c r="U17" i="14" s="1"/>
  <c r="N21" i="14"/>
  <c r="O21" i="14" s="1"/>
  <c r="P21" i="14" s="1"/>
  <c r="V21" i="14" s="1"/>
  <c r="N25" i="14"/>
  <c r="O25" i="14" s="1"/>
  <c r="P25" i="14" s="1"/>
  <c r="V25" i="14" s="1"/>
  <c r="N29" i="14"/>
  <c r="O29" i="14" s="1"/>
  <c r="P29" i="14" s="1"/>
  <c r="N33" i="14"/>
  <c r="O33" i="14" s="1"/>
  <c r="P33" i="14" s="1"/>
  <c r="U33" i="14" s="1"/>
  <c r="N37" i="14"/>
  <c r="O37" i="14" s="1"/>
  <c r="P37" i="14" s="1"/>
  <c r="N41" i="14"/>
  <c r="O41" i="14" s="1"/>
  <c r="P41" i="14" s="1"/>
  <c r="V41" i="14" s="1"/>
  <c r="N45" i="14"/>
  <c r="O45" i="14" s="1"/>
  <c r="P45" i="14" s="1"/>
  <c r="U45" i="14" s="1"/>
  <c r="N49" i="14"/>
  <c r="O49" i="14" s="1"/>
  <c r="P49" i="14" s="1"/>
  <c r="U49" i="14" s="1"/>
  <c r="N53" i="14"/>
  <c r="O53" i="14" s="1"/>
  <c r="P53" i="14" s="1"/>
  <c r="U53" i="14" s="1"/>
  <c r="N57" i="14"/>
  <c r="O57" i="14" s="1"/>
  <c r="P57" i="14" s="1"/>
  <c r="V57" i="14" s="1"/>
  <c r="N61" i="14"/>
  <c r="O61" i="14" s="1"/>
  <c r="P61" i="14" s="1"/>
  <c r="N4" i="14"/>
  <c r="O4" i="14" s="1"/>
  <c r="P4" i="14" s="1"/>
  <c r="U4" i="14" s="1"/>
  <c r="N12" i="14"/>
  <c r="O12" i="14" s="1"/>
  <c r="P12" i="14" s="1"/>
  <c r="U12" i="14" s="1"/>
  <c r="N20" i="14"/>
  <c r="O20" i="14" s="1"/>
  <c r="P20" i="14" s="1"/>
  <c r="V20" i="14" s="1"/>
  <c r="N28" i="14"/>
  <c r="O28" i="14" s="1"/>
  <c r="P28" i="14" s="1"/>
  <c r="U28" i="14" s="1"/>
  <c r="N36" i="14"/>
  <c r="O36" i="14" s="1"/>
  <c r="P36" i="14" s="1"/>
  <c r="U36" i="14" s="1"/>
  <c r="N44" i="14"/>
  <c r="O44" i="14" s="1"/>
  <c r="P44" i="14" s="1"/>
  <c r="U44" i="14" s="1"/>
  <c r="N52" i="14"/>
  <c r="O52" i="14" s="1"/>
  <c r="P52" i="14" s="1"/>
  <c r="U52" i="14" s="1"/>
  <c r="N60" i="14"/>
  <c r="O60" i="14" s="1"/>
  <c r="P60" i="14" s="1"/>
  <c r="U60" i="14" s="1"/>
  <c r="N2" i="14"/>
  <c r="O2" i="14" s="1"/>
  <c r="P2" i="14" s="1"/>
  <c r="N6" i="14"/>
  <c r="O6" i="14" s="1"/>
  <c r="P6" i="14" s="1"/>
  <c r="V6" i="14" s="1"/>
  <c r="N10" i="14"/>
  <c r="O10" i="14" s="1"/>
  <c r="P10" i="14" s="1"/>
  <c r="V10" i="14" s="1"/>
  <c r="N14" i="14"/>
  <c r="O14" i="14" s="1"/>
  <c r="P14" i="14" s="1"/>
  <c r="V14" i="14" s="1"/>
  <c r="N18" i="14"/>
  <c r="O18" i="14" s="1"/>
  <c r="P18" i="14" s="1"/>
  <c r="U18" i="14" s="1"/>
  <c r="N22" i="14"/>
  <c r="O22" i="14" s="1"/>
  <c r="P22" i="14" s="1"/>
  <c r="N26" i="14"/>
  <c r="O26" i="14" s="1"/>
  <c r="P26" i="14" s="1"/>
  <c r="U26" i="14" s="1"/>
  <c r="N30" i="14"/>
  <c r="O30" i="14" s="1"/>
  <c r="P30" i="14" s="1"/>
  <c r="N34" i="14"/>
  <c r="O34" i="14" s="1"/>
  <c r="P34" i="14" s="1"/>
  <c r="V34" i="14" s="1"/>
  <c r="N38" i="14"/>
  <c r="O38" i="14" s="1"/>
  <c r="P38" i="14" s="1"/>
  <c r="V38" i="14" s="1"/>
  <c r="N42" i="14"/>
  <c r="O42" i="14" s="1"/>
  <c r="P42" i="14" s="1"/>
  <c r="V42" i="14" s="1"/>
  <c r="N46" i="14"/>
  <c r="O46" i="14" s="1"/>
  <c r="P46" i="14" s="1"/>
  <c r="U46" i="14" s="1"/>
  <c r="N50" i="14"/>
  <c r="O50" i="14" s="1"/>
  <c r="P50" i="14" s="1"/>
  <c r="V50" i="14" s="1"/>
  <c r="N54" i="14"/>
  <c r="O54" i="14" s="1"/>
  <c r="P54" i="14" s="1"/>
  <c r="N58" i="14"/>
  <c r="O58" i="14" s="1"/>
  <c r="P58" i="14" s="1"/>
  <c r="U58" i="14" s="1"/>
  <c r="N3" i="14"/>
  <c r="O3" i="14" s="1"/>
  <c r="P3" i="14" s="1"/>
  <c r="U3" i="14" s="1"/>
  <c r="N7" i="14"/>
  <c r="O7" i="14" s="1"/>
  <c r="P7" i="14" s="1"/>
  <c r="V7" i="14" s="1"/>
  <c r="N11" i="14"/>
  <c r="O11" i="14" s="1"/>
  <c r="P11" i="14" s="1"/>
  <c r="V11" i="14" s="1"/>
  <c r="N15" i="14"/>
  <c r="O15" i="14" s="1"/>
  <c r="P15" i="14" s="1"/>
  <c r="V15" i="14" s="1"/>
  <c r="N19" i="14"/>
  <c r="O19" i="14" s="1"/>
  <c r="P19" i="14" s="1"/>
  <c r="U19" i="14" s="1"/>
  <c r="N23" i="14"/>
  <c r="O23" i="14" s="1"/>
  <c r="P23" i="14" s="1"/>
  <c r="V23" i="14" s="1"/>
  <c r="N27" i="14"/>
  <c r="O27" i="14" s="1"/>
  <c r="P27" i="14" s="1"/>
  <c r="V27" i="14" s="1"/>
  <c r="N31" i="14"/>
  <c r="O31" i="14" s="1"/>
  <c r="P31" i="14" s="1"/>
  <c r="U31" i="14" s="1"/>
  <c r="N35" i="14"/>
  <c r="O35" i="14" s="1"/>
  <c r="P35" i="14" s="1"/>
  <c r="V35" i="14" s="1"/>
  <c r="N39" i="14"/>
  <c r="O39" i="14" s="1"/>
  <c r="P39" i="14" s="1"/>
  <c r="U39" i="14" s="1"/>
  <c r="N43" i="14"/>
  <c r="O43" i="14" s="1"/>
  <c r="P43" i="14" s="1"/>
  <c r="V43" i="14" s="1"/>
  <c r="N47" i="14"/>
  <c r="O47" i="14" s="1"/>
  <c r="P47" i="14" s="1"/>
  <c r="U47" i="14" s="1"/>
  <c r="N51" i="14"/>
  <c r="O51" i="14" s="1"/>
  <c r="P51" i="14" s="1"/>
  <c r="U51" i="14" s="1"/>
  <c r="N55" i="14"/>
  <c r="O55" i="14" s="1"/>
  <c r="P55" i="14" s="1"/>
  <c r="U55" i="14" s="1"/>
  <c r="N59" i="14"/>
  <c r="O59" i="14" s="1"/>
  <c r="P59" i="14" s="1"/>
  <c r="U59" i="14" s="1"/>
  <c r="U2" i="14" l="1"/>
  <c r="P62" i="14"/>
  <c r="U23" i="14"/>
  <c r="V52" i="14"/>
  <c r="U38" i="14"/>
  <c r="U27" i="14"/>
  <c r="V55" i="14"/>
  <c r="V26" i="14"/>
  <c r="V45" i="14"/>
  <c r="V60" i="14"/>
  <c r="U11" i="14"/>
  <c r="V46" i="14"/>
  <c r="U8" i="14"/>
  <c r="V39" i="14"/>
  <c r="U41" i="14"/>
  <c r="V4" i="14"/>
  <c r="U15" i="14"/>
  <c r="U35" i="14"/>
  <c r="U21" i="14"/>
  <c r="V47" i="14"/>
  <c r="U32" i="14"/>
  <c r="V53" i="14"/>
  <c r="V13" i="14"/>
  <c r="V31" i="14"/>
  <c r="U7" i="14"/>
  <c r="V33" i="14"/>
  <c r="U14" i="14"/>
  <c r="U6" i="14"/>
  <c r="V3" i="14"/>
  <c r="V19" i="14"/>
  <c r="U40" i="14"/>
  <c r="V58" i="14"/>
  <c r="V51" i="14"/>
  <c r="U57" i="14"/>
  <c r="U43" i="14"/>
  <c r="U9" i="14"/>
  <c r="V18" i="14"/>
  <c r="V28" i="14"/>
  <c r="U50" i="14"/>
  <c r="V12" i="14"/>
  <c r="V17" i="14"/>
  <c r="U42" i="14"/>
  <c r="V59" i="14"/>
  <c r="V36" i="14"/>
  <c r="V44" i="14"/>
  <c r="U20" i="14"/>
  <c r="U34" i="14"/>
  <c r="U25" i="14"/>
  <c r="V2" i="14"/>
  <c r="V49" i="14"/>
  <c r="U10" i="14"/>
  <c r="V30" i="14"/>
  <c r="U30" i="14"/>
  <c r="V29" i="14"/>
  <c r="U29" i="14"/>
  <c r="V24" i="14"/>
  <c r="U24" i="14"/>
  <c r="V61" i="14"/>
  <c r="U61" i="14"/>
  <c r="V16" i="14"/>
  <c r="U16" i="14"/>
  <c r="V5" i="14"/>
  <c r="U5" i="14"/>
  <c r="V56" i="14"/>
  <c r="U56" i="14"/>
  <c r="V22" i="14"/>
  <c r="U22" i="14"/>
  <c r="V54" i="14"/>
  <c r="U54" i="14"/>
  <c r="V37" i="14"/>
  <c r="U37" i="14"/>
  <c r="V48" i="14"/>
  <c r="U48" i="14"/>
  <c r="U62" i="14" l="1"/>
  <c r="Y3" i="14"/>
  <c r="Y2" i="14" l="1"/>
  <c r="J125" i="2" l="1"/>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D157" i="1" l="1"/>
  <c r="D483" i="1"/>
  <c r="D253" i="1"/>
  <c r="D510" i="1"/>
  <c r="D207" i="1"/>
  <c r="D324" i="1"/>
  <c r="D492" i="1"/>
  <c r="D426" i="1"/>
  <c r="D369" i="1"/>
  <c r="D417" i="1"/>
  <c r="D342" i="1"/>
  <c r="D306" i="1"/>
  <c r="D435" i="1"/>
  <c r="D474" i="1"/>
  <c r="D162" i="1"/>
  <c r="D297" i="1"/>
  <c r="D528" i="1"/>
  <c r="D171" i="1"/>
  <c r="D15" i="1"/>
  <c r="D351" i="1"/>
  <c r="D60" i="1"/>
  <c r="D96" i="1"/>
  <c r="D87" i="1"/>
  <c r="D33" i="1"/>
  <c r="D123" i="1"/>
  <c r="D409" i="1"/>
  <c r="D378" i="1"/>
  <c r="D465" i="1"/>
  <c r="D381" i="1"/>
  <c r="D360" i="1"/>
  <c r="D333" i="1"/>
  <c r="D243" i="1"/>
  <c r="D234" i="1"/>
  <c r="D225" i="1"/>
  <c r="D147" i="1"/>
  <c r="D69" i="1"/>
  <c r="D138" i="1"/>
  <c r="D189" i="1"/>
  <c r="D79" i="1"/>
  <c r="D399" i="1"/>
  <c r="D501" i="1"/>
  <c r="D288" i="1"/>
  <c r="D270" i="1"/>
  <c r="D216" i="1"/>
  <c r="D42" i="1"/>
  <c r="D129" i="1"/>
  <c r="D315" i="1"/>
  <c r="D453" i="1"/>
  <c r="D462" i="1"/>
  <c r="D198" i="1"/>
  <c r="D180" i="1"/>
  <c r="D444" i="1"/>
  <c r="D279" i="1"/>
  <c r="D114" i="1"/>
  <c r="D105" i="1"/>
  <c r="D25" i="1"/>
  <c r="D519" i="1"/>
  <c r="D390" i="1"/>
  <c r="D261" i="1"/>
  <c r="D51" i="1"/>
  <c r="D246" i="1"/>
  <c r="D503" i="1"/>
  <c r="D476" i="1"/>
  <c r="D200" i="1"/>
  <c r="D317" i="1"/>
  <c r="D485" i="1"/>
  <c r="D419" i="1"/>
  <c r="D362" i="1"/>
  <c r="D410" i="1"/>
  <c r="D335" i="1"/>
  <c r="D299" i="1"/>
  <c r="D428" i="1"/>
  <c r="D467" i="1"/>
  <c r="D290" i="1"/>
  <c r="D521" i="1"/>
  <c r="D164" i="1"/>
  <c r="D8" i="1"/>
  <c r="D344" i="1"/>
  <c r="D89" i="1"/>
  <c r="D44" i="1"/>
  <c r="D80" i="1"/>
  <c r="D26" i="1"/>
  <c r="D116" i="1"/>
  <c r="D402" i="1"/>
  <c r="D371" i="1"/>
  <c r="D353" i="1"/>
  <c r="D107" i="1"/>
  <c r="D326" i="1"/>
  <c r="D236" i="1"/>
  <c r="D227" i="1"/>
  <c r="D218" i="1"/>
  <c r="D140" i="1"/>
  <c r="D62" i="1"/>
  <c r="D131" i="1"/>
  <c r="D182" i="1"/>
  <c r="D72" i="1"/>
  <c r="D494" i="1"/>
  <c r="D281" i="1"/>
  <c r="D263" i="1"/>
  <c r="D209" i="1"/>
  <c r="D35" i="1"/>
  <c r="D53" i="1"/>
  <c r="D308" i="1"/>
  <c r="D446" i="1"/>
  <c r="D455" i="1"/>
  <c r="D191" i="1"/>
  <c r="D173" i="1"/>
  <c r="D437" i="1"/>
  <c r="D272" i="1"/>
  <c r="D98" i="1"/>
  <c r="D18" i="1"/>
  <c r="D512" i="1"/>
  <c r="D383" i="1"/>
  <c r="D392" i="1"/>
  <c r="D254" i="1"/>
  <c r="D151" i="1"/>
  <c r="D247" i="1"/>
  <c r="D504" i="1"/>
  <c r="D477" i="1"/>
  <c r="D201" i="1"/>
  <c r="D318" i="1"/>
  <c r="D486" i="1"/>
  <c r="D420" i="1"/>
  <c r="D363" i="1"/>
  <c r="D411" i="1"/>
  <c r="D336" i="1"/>
  <c r="D300" i="1"/>
  <c r="D429" i="1"/>
  <c r="D468" i="1"/>
  <c r="D291" i="1"/>
  <c r="D522" i="1"/>
  <c r="D165" i="1"/>
  <c r="D9" i="1"/>
  <c r="D345" i="1"/>
  <c r="D90" i="1"/>
  <c r="D45" i="1"/>
  <c r="D81" i="1"/>
  <c r="D27" i="1"/>
  <c r="D117" i="1"/>
  <c r="D403" i="1"/>
  <c r="D372" i="1"/>
  <c r="D354" i="1"/>
  <c r="D108" i="1"/>
  <c r="D327" i="1"/>
  <c r="D237" i="1"/>
  <c r="D228" i="1"/>
  <c r="D219" i="1"/>
  <c r="D141" i="1"/>
  <c r="D63" i="1"/>
  <c r="D132" i="1"/>
  <c r="D183" i="1"/>
  <c r="D73" i="1"/>
  <c r="D495" i="1"/>
  <c r="D282" i="1"/>
  <c r="D264" i="1"/>
  <c r="D210" i="1"/>
  <c r="D36" i="1"/>
  <c r="D54" i="1"/>
  <c r="D309" i="1"/>
  <c r="D447" i="1"/>
  <c r="D456" i="1"/>
  <c r="D192" i="1"/>
  <c r="D174" i="1"/>
  <c r="D438" i="1"/>
  <c r="D273" i="1"/>
  <c r="D99" i="1"/>
  <c r="D19" i="1"/>
  <c r="D513" i="1"/>
  <c r="D384" i="1"/>
  <c r="D393" i="1"/>
  <c r="D255" i="1"/>
  <c r="D152" i="1"/>
  <c r="D248" i="1"/>
  <c r="D505" i="1"/>
  <c r="D478" i="1"/>
  <c r="D202" i="1"/>
  <c r="D319" i="1"/>
  <c r="D487" i="1"/>
  <c r="D421" i="1"/>
  <c r="D364" i="1"/>
  <c r="D412" i="1"/>
  <c r="D337" i="1"/>
  <c r="D301" i="1"/>
  <c r="D430" i="1"/>
  <c r="D469" i="1"/>
  <c r="D292" i="1"/>
  <c r="D523" i="1"/>
  <c r="D166" i="1"/>
  <c r="D10" i="1"/>
  <c r="D346" i="1"/>
  <c r="D91" i="1"/>
  <c r="D46" i="1"/>
  <c r="D82" i="1"/>
  <c r="D28" i="1"/>
  <c r="D118" i="1"/>
  <c r="D404" i="1"/>
  <c r="D373" i="1"/>
  <c r="D355" i="1"/>
  <c r="D109" i="1"/>
  <c r="D328" i="1"/>
  <c r="D238" i="1"/>
  <c r="D229" i="1"/>
  <c r="D220" i="1"/>
  <c r="D142" i="1"/>
  <c r="D64" i="1"/>
  <c r="D133" i="1"/>
  <c r="D184" i="1"/>
  <c r="D74" i="1"/>
  <c r="D496" i="1"/>
  <c r="D283" i="1"/>
  <c r="D265" i="1"/>
  <c r="D211" i="1"/>
  <c r="D37" i="1"/>
  <c r="D55" i="1"/>
  <c r="D310" i="1"/>
  <c r="D448" i="1"/>
  <c r="D457" i="1"/>
  <c r="D193" i="1"/>
  <c r="D175" i="1"/>
  <c r="D439" i="1"/>
  <c r="D274" i="1"/>
  <c r="D100" i="1"/>
  <c r="D20" i="1"/>
  <c r="D514" i="1"/>
  <c r="D385" i="1"/>
  <c r="D394" i="1"/>
  <c r="D256" i="1"/>
  <c r="D153" i="1"/>
  <c r="D249" i="1"/>
  <c r="D506" i="1"/>
  <c r="D479" i="1"/>
  <c r="D203" i="1"/>
  <c r="D320" i="1"/>
  <c r="D488" i="1"/>
  <c r="D422" i="1"/>
  <c r="D365" i="1"/>
  <c r="D413" i="1"/>
  <c r="D338" i="1"/>
  <c r="D302" i="1"/>
  <c r="D431" i="1"/>
  <c r="D470" i="1"/>
  <c r="D158" i="1"/>
  <c r="D293" i="1"/>
  <c r="D524" i="1"/>
  <c r="D167" i="1"/>
  <c r="D11" i="1"/>
  <c r="D347" i="1"/>
  <c r="D92" i="1"/>
  <c r="D47" i="1"/>
  <c r="D83" i="1"/>
  <c r="D29" i="1"/>
  <c r="D119" i="1"/>
  <c r="D405" i="1"/>
  <c r="D374" i="1"/>
  <c r="D356" i="1"/>
  <c r="D110" i="1"/>
  <c r="D329" i="1"/>
  <c r="D239" i="1"/>
  <c r="D230" i="1"/>
  <c r="D221" i="1"/>
  <c r="D143" i="1"/>
  <c r="D65" i="1"/>
  <c r="D134" i="1"/>
  <c r="D185" i="1"/>
  <c r="D75" i="1"/>
  <c r="D497" i="1"/>
  <c r="D284" i="1"/>
  <c r="D266" i="1"/>
  <c r="D212" i="1"/>
  <c r="D38" i="1"/>
  <c r="D125" i="1"/>
  <c r="D56" i="1"/>
  <c r="D311" i="1"/>
  <c r="D449" i="1"/>
  <c r="D458" i="1"/>
  <c r="D194" i="1"/>
  <c r="D176" i="1"/>
  <c r="D440" i="1"/>
  <c r="D275" i="1"/>
  <c r="D101" i="1"/>
  <c r="D21" i="1"/>
  <c r="D515" i="1"/>
  <c r="D386" i="1"/>
  <c r="D395" i="1"/>
  <c r="D257" i="1"/>
  <c r="D154" i="1"/>
  <c r="D480" i="1"/>
  <c r="D250" i="1"/>
  <c r="D507" i="1"/>
  <c r="D204" i="1"/>
  <c r="D321" i="1"/>
  <c r="D489" i="1"/>
  <c r="D423" i="1"/>
  <c r="D366" i="1"/>
  <c r="D414" i="1"/>
  <c r="D339" i="1"/>
  <c r="D303" i="1"/>
  <c r="D432" i="1"/>
  <c r="D471" i="1"/>
  <c r="D159" i="1"/>
  <c r="D294" i="1"/>
  <c r="D525" i="1"/>
  <c r="D168" i="1"/>
  <c r="D12" i="1"/>
  <c r="D348" i="1"/>
  <c r="D93" i="1"/>
  <c r="D48" i="1"/>
  <c r="D84" i="1"/>
  <c r="D30" i="1"/>
  <c r="D120" i="1"/>
  <c r="D406" i="1"/>
  <c r="D375" i="1"/>
  <c r="D357" i="1"/>
  <c r="D111" i="1"/>
  <c r="D330" i="1"/>
  <c r="D240" i="1"/>
  <c r="D231" i="1"/>
  <c r="D222" i="1"/>
  <c r="D144" i="1"/>
  <c r="D66" i="1"/>
  <c r="D135" i="1"/>
  <c r="D186" i="1"/>
  <c r="D76" i="1"/>
  <c r="D498" i="1"/>
  <c r="D285" i="1"/>
  <c r="D267" i="1"/>
  <c r="D213" i="1"/>
  <c r="D39" i="1"/>
  <c r="D126" i="1"/>
  <c r="D57" i="1"/>
  <c r="D312" i="1"/>
  <c r="D450" i="1"/>
  <c r="D459" i="1"/>
  <c r="D195" i="1"/>
  <c r="D177" i="1"/>
  <c r="D441" i="1"/>
  <c r="D276" i="1"/>
  <c r="D102" i="1"/>
  <c r="D22" i="1"/>
  <c r="D516" i="1"/>
  <c r="D387" i="1"/>
  <c r="D396" i="1"/>
  <c r="D258" i="1"/>
  <c r="D155" i="1"/>
  <c r="D481" i="1"/>
  <c r="D251" i="1"/>
  <c r="D508" i="1"/>
  <c r="D205" i="1"/>
  <c r="D322" i="1"/>
  <c r="D490" i="1"/>
  <c r="D424" i="1"/>
  <c r="D367" i="1"/>
  <c r="D415" i="1"/>
  <c r="D340" i="1"/>
  <c r="D304" i="1"/>
  <c r="D433" i="1"/>
  <c r="D472" i="1"/>
  <c r="D160" i="1"/>
  <c r="D295" i="1"/>
  <c r="D526" i="1"/>
  <c r="D169" i="1"/>
  <c r="D13" i="1"/>
  <c r="D349" i="1"/>
  <c r="D94" i="1"/>
  <c r="D49" i="1"/>
  <c r="D85" i="1"/>
  <c r="D31" i="1"/>
  <c r="D121" i="1"/>
  <c r="D407" i="1"/>
  <c r="D376" i="1"/>
  <c r="D358" i="1"/>
  <c r="D331" i="1"/>
  <c r="D241" i="1"/>
  <c r="D232" i="1"/>
  <c r="D223" i="1"/>
  <c r="D145" i="1"/>
  <c r="D67" i="1"/>
  <c r="D136" i="1"/>
  <c r="D187" i="1"/>
  <c r="D77" i="1"/>
  <c r="D499" i="1"/>
  <c r="D286" i="1"/>
  <c r="D268" i="1"/>
  <c r="D214" i="1"/>
  <c r="D40" i="1"/>
  <c r="D127" i="1"/>
  <c r="D58" i="1"/>
  <c r="D313" i="1"/>
  <c r="D451" i="1"/>
  <c r="D460" i="1"/>
  <c r="D196" i="1"/>
  <c r="D178" i="1"/>
  <c r="D442" i="1"/>
  <c r="D277" i="1"/>
  <c r="D112" i="1"/>
  <c r="D103" i="1"/>
  <c r="D23" i="1"/>
  <c r="D517" i="1"/>
  <c r="D388" i="1"/>
  <c r="D397" i="1"/>
  <c r="D259" i="1"/>
  <c r="D156" i="1"/>
  <c r="D482" i="1"/>
  <c r="D252" i="1"/>
  <c r="D509" i="1"/>
  <c r="D206" i="1"/>
  <c r="D323" i="1"/>
  <c r="D491" i="1"/>
  <c r="D425" i="1"/>
  <c r="D368" i="1"/>
  <c r="D416" i="1"/>
  <c r="D341" i="1"/>
  <c r="D305" i="1"/>
  <c r="D434" i="1"/>
  <c r="D473" i="1"/>
  <c r="D161" i="1"/>
  <c r="D296" i="1"/>
  <c r="D527" i="1"/>
  <c r="D170" i="1"/>
  <c r="D14" i="1"/>
  <c r="D350" i="1"/>
  <c r="D59" i="1"/>
  <c r="D95" i="1"/>
  <c r="D50" i="1"/>
  <c r="D86" i="1"/>
  <c r="D32" i="1"/>
  <c r="D122" i="1"/>
  <c r="D408" i="1"/>
  <c r="D377" i="1"/>
  <c r="D464" i="1"/>
  <c r="D380" i="1"/>
  <c r="D359" i="1"/>
  <c r="D332" i="1"/>
  <c r="D242" i="1"/>
  <c r="D233" i="1"/>
  <c r="D224" i="1"/>
  <c r="D146" i="1"/>
  <c r="D68" i="1"/>
  <c r="D137" i="1"/>
  <c r="D188" i="1"/>
  <c r="D78" i="1"/>
  <c r="D500" i="1"/>
  <c r="D287" i="1"/>
  <c r="D269" i="1"/>
  <c r="D215" i="1"/>
  <c r="D41" i="1"/>
  <c r="D128" i="1"/>
  <c r="D314" i="1"/>
  <c r="D452" i="1"/>
  <c r="D461" i="1"/>
  <c r="D197" i="1"/>
  <c r="D179" i="1"/>
  <c r="D443" i="1"/>
  <c r="D278" i="1"/>
  <c r="D113" i="1"/>
  <c r="D104" i="1"/>
  <c r="D24" i="1"/>
  <c r="D518" i="1"/>
  <c r="D389" i="1"/>
  <c r="D398" i="1"/>
  <c r="D260" i="1"/>
  <c r="D150" i="1"/>
  <c r="C51" i="1"/>
  <c r="B51" i="1"/>
  <c r="C157" i="1"/>
  <c r="C483" i="1"/>
  <c r="C253" i="1"/>
  <c r="C510" i="1"/>
  <c r="C207" i="1"/>
  <c r="C324" i="1"/>
  <c r="C492" i="1"/>
  <c r="C426" i="1"/>
  <c r="C369" i="1"/>
  <c r="C417" i="1"/>
  <c r="C342" i="1"/>
  <c r="C306" i="1"/>
  <c r="C435" i="1"/>
  <c r="C474" i="1"/>
  <c r="C162" i="1"/>
  <c r="C297" i="1"/>
  <c r="C528" i="1"/>
  <c r="C171" i="1"/>
  <c r="C15" i="1"/>
  <c r="C60" i="1"/>
  <c r="C96" i="1"/>
  <c r="C87" i="1"/>
  <c r="C33" i="1"/>
  <c r="C123" i="1"/>
  <c r="C409" i="1"/>
  <c r="C378" i="1"/>
  <c r="C333" i="1"/>
  <c r="C243" i="1"/>
  <c r="C234" i="1"/>
  <c r="C225" i="1"/>
  <c r="C147" i="1"/>
  <c r="C69" i="1"/>
  <c r="C189" i="1"/>
  <c r="C79" i="1"/>
  <c r="C399" i="1"/>
  <c r="C501" i="1"/>
  <c r="C288" i="1"/>
  <c r="C270" i="1"/>
  <c r="C216" i="1"/>
  <c r="C42" i="1"/>
  <c r="C129" i="1"/>
  <c r="C315" i="1"/>
  <c r="C453" i="1"/>
  <c r="C114" i="1"/>
  <c r="C105" i="1"/>
  <c r="C25" i="1"/>
  <c r="C519" i="1"/>
  <c r="C390" i="1"/>
  <c r="C261" i="1"/>
  <c r="B326" i="1"/>
  <c r="C246" i="1"/>
  <c r="C503" i="1"/>
  <c r="C476" i="1"/>
  <c r="C200" i="1"/>
  <c r="C317" i="1"/>
  <c r="C485" i="1"/>
  <c r="C419" i="1"/>
  <c r="C362" i="1"/>
  <c r="C410" i="1"/>
  <c r="C335" i="1"/>
  <c r="C299" i="1"/>
  <c r="C428" i="1"/>
  <c r="C467" i="1"/>
  <c r="C290" i="1"/>
  <c r="C521" i="1"/>
  <c r="C164" i="1"/>
  <c r="C8" i="1"/>
  <c r="C89" i="1"/>
  <c r="C44" i="1"/>
  <c r="C80" i="1"/>
  <c r="C26" i="1"/>
  <c r="C116" i="1"/>
  <c r="C402" i="1"/>
  <c r="C371" i="1"/>
  <c r="C107" i="1"/>
  <c r="C326" i="1"/>
  <c r="C236" i="1"/>
  <c r="C227" i="1"/>
  <c r="C218" i="1"/>
  <c r="C140" i="1"/>
  <c r="C62" i="1"/>
  <c r="C182" i="1"/>
  <c r="C72" i="1"/>
  <c r="C494" i="1"/>
  <c r="C281" i="1"/>
  <c r="C263" i="1"/>
  <c r="C209" i="1"/>
  <c r="C35" i="1"/>
  <c r="C53" i="1"/>
  <c r="C308" i="1"/>
  <c r="C446" i="1"/>
  <c r="C98" i="1"/>
  <c r="C18" i="1"/>
  <c r="C512" i="1"/>
  <c r="C383" i="1"/>
  <c r="C392" i="1"/>
  <c r="C254" i="1"/>
  <c r="C151" i="1"/>
  <c r="C247" i="1"/>
  <c r="C504" i="1"/>
  <c r="C477" i="1"/>
  <c r="C201" i="1"/>
  <c r="C318" i="1"/>
  <c r="C486" i="1"/>
  <c r="C420" i="1"/>
  <c r="C363" i="1"/>
  <c r="C411" i="1"/>
  <c r="C336" i="1"/>
  <c r="C300" i="1"/>
  <c r="C429" i="1"/>
  <c r="C468" i="1"/>
  <c r="C291" i="1"/>
  <c r="C522" i="1"/>
  <c r="C165" i="1"/>
  <c r="C9" i="1"/>
  <c r="C90" i="1"/>
  <c r="C45" i="1"/>
  <c r="C81" i="1"/>
  <c r="C27" i="1"/>
  <c r="C117" i="1"/>
  <c r="C403" i="1"/>
  <c r="C372" i="1"/>
  <c r="C108" i="1"/>
  <c r="C327" i="1"/>
  <c r="C237" i="1"/>
  <c r="C228" i="1"/>
  <c r="C219" i="1"/>
  <c r="C141" i="1"/>
  <c r="C63" i="1"/>
  <c r="C183" i="1"/>
  <c r="C73" i="1"/>
  <c r="C495" i="1"/>
  <c r="C282" i="1"/>
  <c r="C264" i="1"/>
  <c r="C210" i="1"/>
  <c r="C36" i="1"/>
  <c r="C54" i="1"/>
  <c r="C309" i="1"/>
  <c r="C447" i="1"/>
  <c r="C99" i="1"/>
  <c r="C19" i="1"/>
  <c r="C513" i="1"/>
  <c r="C384" i="1"/>
  <c r="C393" i="1"/>
  <c r="C255" i="1"/>
  <c r="C152" i="1"/>
  <c r="C248" i="1"/>
  <c r="C505" i="1"/>
  <c r="C478" i="1"/>
  <c r="C202" i="1"/>
  <c r="C319" i="1"/>
  <c r="C487" i="1"/>
  <c r="C421" i="1"/>
  <c r="C364" i="1"/>
  <c r="C412" i="1"/>
  <c r="C337" i="1"/>
  <c r="C301" i="1"/>
  <c r="C430" i="1"/>
  <c r="C469" i="1"/>
  <c r="C292" i="1"/>
  <c r="C523" i="1"/>
  <c r="C166" i="1"/>
  <c r="C10" i="1"/>
  <c r="C91" i="1"/>
  <c r="C46" i="1"/>
  <c r="C82" i="1"/>
  <c r="C28" i="1"/>
  <c r="C118" i="1"/>
  <c r="C404" i="1"/>
  <c r="C373" i="1"/>
  <c r="C109" i="1"/>
  <c r="C328" i="1"/>
  <c r="C238" i="1"/>
  <c r="C229" i="1"/>
  <c r="C220" i="1"/>
  <c r="C142" i="1"/>
  <c r="C64" i="1"/>
  <c r="C184" i="1"/>
  <c r="C74" i="1"/>
  <c r="C496" i="1"/>
  <c r="C283" i="1"/>
  <c r="C265" i="1"/>
  <c r="C211" i="1"/>
  <c r="C37" i="1"/>
  <c r="C55" i="1"/>
  <c r="C310" i="1"/>
  <c r="C448" i="1"/>
  <c r="C100" i="1"/>
  <c r="C20" i="1"/>
  <c r="C514" i="1"/>
  <c r="C385" i="1"/>
  <c r="C394" i="1"/>
  <c r="C256" i="1"/>
  <c r="C153" i="1"/>
  <c r="C249" i="1"/>
  <c r="C506" i="1"/>
  <c r="C479" i="1"/>
  <c r="C203" i="1"/>
  <c r="C320" i="1"/>
  <c r="C488" i="1"/>
  <c r="C422" i="1"/>
  <c r="C365" i="1"/>
  <c r="C413" i="1"/>
  <c r="C338" i="1"/>
  <c r="C302" i="1"/>
  <c r="C431" i="1"/>
  <c r="C470" i="1"/>
  <c r="C158" i="1"/>
  <c r="C293" i="1"/>
  <c r="C524" i="1"/>
  <c r="C167" i="1"/>
  <c r="C11" i="1"/>
  <c r="C92" i="1"/>
  <c r="C47" i="1"/>
  <c r="C83" i="1"/>
  <c r="C29" i="1"/>
  <c r="C119" i="1"/>
  <c r="C405" i="1"/>
  <c r="C374" i="1"/>
  <c r="C110" i="1"/>
  <c r="C329" i="1"/>
  <c r="C239" i="1"/>
  <c r="C230" i="1"/>
  <c r="C221" i="1"/>
  <c r="C143" i="1"/>
  <c r="C65" i="1"/>
  <c r="C185" i="1"/>
  <c r="C75" i="1"/>
  <c r="C497" i="1"/>
  <c r="C284" i="1"/>
  <c r="C266" i="1"/>
  <c r="C212" i="1"/>
  <c r="C38" i="1"/>
  <c r="C125" i="1"/>
  <c r="C56" i="1"/>
  <c r="C311" i="1"/>
  <c r="C449" i="1"/>
  <c r="C101" i="1"/>
  <c r="C21" i="1"/>
  <c r="C515" i="1"/>
  <c r="C386" i="1"/>
  <c r="C395" i="1"/>
  <c r="C257" i="1"/>
  <c r="C154" i="1"/>
  <c r="C480" i="1"/>
  <c r="C250" i="1"/>
  <c r="C507" i="1"/>
  <c r="C204" i="1"/>
  <c r="C321" i="1"/>
  <c r="C489" i="1"/>
  <c r="C423" i="1"/>
  <c r="C366" i="1"/>
  <c r="C414" i="1"/>
  <c r="C339" i="1"/>
  <c r="C303" i="1"/>
  <c r="C432" i="1"/>
  <c r="C471" i="1"/>
  <c r="C159" i="1"/>
  <c r="C294" i="1"/>
  <c r="C525" i="1"/>
  <c r="C168" i="1"/>
  <c r="C12" i="1"/>
  <c r="C93" i="1"/>
  <c r="C48" i="1"/>
  <c r="C84" i="1"/>
  <c r="C30" i="1"/>
  <c r="C120" i="1"/>
  <c r="C406" i="1"/>
  <c r="C375" i="1"/>
  <c r="C111" i="1"/>
  <c r="C330" i="1"/>
  <c r="C240" i="1"/>
  <c r="C231" i="1"/>
  <c r="C222" i="1"/>
  <c r="C144" i="1"/>
  <c r="C66" i="1"/>
  <c r="C186" i="1"/>
  <c r="C76" i="1"/>
  <c r="C498" i="1"/>
  <c r="C285" i="1"/>
  <c r="C267" i="1"/>
  <c r="C213" i="1"/>
  <c r="C39" i="1"/>
  <c r="C126" i="1"/>
  <c r="C57" i="1"/>
  <c r="C312" i="1"/>
  <c r="C450" i="1"/>
  <c r="C102" i="1"/>
  <c r="C22" i="1"/>
  <c r="C516" i="1"/>
  <c r="C387" i="1"/>
  <c r="C396" i="1"/>
  <c r="C258" i="1"/>
  <c r="C155" i="1"/>
  <c r="C481" i="1"/>
  <c r="C251" i="1"/>
  <c r="C508" i="1"/>
  <c r="C205" i="1"/>
  <c r="C322" i="1"/>
  <c r="C490" i="1"/>
  <c r="C424" i="1"/>
  <c r="C367" i="1"/>
  <c r="C415" i="1"/>
  <c r="C340" i="1"/>
  <c r="C304" i="1"/>
  <c r="C433" i="1"/>
  <c r="C472" i="1"/>
  <c r="C160" i="1"/>
  <c r="C295" i="1"/>
  <c r="C526" i="1"/>
  <c r="C169" i="1"/>
  <c r="C13" i="1"/>
  <c r="C94" i="1"/>
  <c r="C49" i="1"/>
  <c r="C85" i="1"/>
  <c r="C31" i="1"/>
  <c r="C121" i="1"/>
  <c r="C407" i="1"/>
  <c r="C376" i="1"/>
  <c r="C331" i="1"/>
  <c r="C241" i="1"/>
  <c r="C232" i="1"/>
  <c r="C223" i="1"/>
  <c r="C145" i="1"/>
  <c r="C67" i="1"/>
  <c r="C187" i="1"/>
  <c r="C77" i="1"/>
  <c r="C499" i="1"/>
  <c r="C286" i="1"/>
  <c r="C268" i="1"/>
  <c r="C214" i="1"/>
  <c r="C40" i="1"/>
  <c r="C127" i="1"/>
  <c r="C58" i="1"/>
  <c r="C313" i="1"/>
  <c r="C451" i="1"/>
  <c r="C112" i="1"/>
  <c r="C103" i="1"/>
  <c r="C23" i="1"/>
  <c r="C517" i="1"/>
  <c r="C388" i="1"/>
  <c r="C397" i="1"/>
  <c r="C259" i="1"/>
  <c r="C156" i="1"/>
  <c r="C482" i="1"/>
  <c r="C252" i="1"/>
  <c r="C509" i="1"/>
  <c r="C206" i="1"/>
  <c r="C323" i="1"/>
  <c r="C491" i="1"/>
  <c r="C425" i="1"/>
  <c r="C368" i="1"/>
  <c r="C416" i="1"/>
  <c r="C341" i="1"/>
  <c r="C305" i="1"/>
  <c r="C434" i="1"/>
  <c r="C473" i="1"/>
  <c r="C161" i="1"/>
  <c r="C296" i="1"/>
  <c r="C527" i="1"/>
  <c r="C170" i="1"/>
  <c r="C14" i="1"/>
  <c r="C59" i="1"/>
  <c r="C95" i="1"/>
  <c r="C50" i="1"/>
  <c r="C86" i="1"/>
  <c r="C32" i="1"/>
  <c r="C122" i="1"/>
  <c r="C408" i="1"/>
  <c r="C377" i="1"/>
  <c r="C332" i="1"/>
  <c r="C242" i="1"/>
  <c r="C233" i="1"/>
  <c r="C224" i="1"/>
  <c r="C146" i="1"/>
  <c r="C68" i="1"/>
  <c r="C188" i="1"/>
  <c r="C78" i="1"/>
  <c r="C500" i="1"/>
  <c r="C287" i="1"/>
  <c r="C269" i="1"/>
  <c r="C215" i="1"/>
  <c r="C41" i="1"/>
  <c r="C128" i="1"/>
  <c r="C314" i="1"/>
  <c r="C452" i="1"/>
  <c r="C113" i="1"/>
  <c r="C104" i="1"/>
  <c r="C24" i="1"/>
  <c r="C518" i="1"/>
  <c r="C389" i="1"/>
  <c r="C398" i="1"/>
  <c r="C260" i="1"/>
  <c r="C150" i="1"/>
  <c r="B503" i="1"/>
  <c r="B476" i="1"/>
  <c r="B200" i="1"/>
  <c r="B317" i="1"/>
  <c r="B485" i="1"/>
  <c r="B419" i="1"/>
  <c r="B362" i="1"/>
  <c r="B410" i="1"/>
  <c r="B335" i="1"/>
  <c r="B299" i="1"/>
  <c r="B428" i="1"/>
  <c r="B467" i="1"/>
  <c r="B290" i="1"/>
  <c r="B521" i="1"/>
  <c r="B164" i="1"/>
  <c r="B8" i="1"/>
  <c r="B89" i="1"/>
  <c r="B44" i="1"/>
  <c r="B80" i="1"/>
  <c r="B26" i="1"/>
  <c r="B371" i="1"/>
  <c r="B353" i="1"/>
  <c r="B236" i="1"/>
  <c r="B227" i="1"/>
  <c r="B218" i="1"/>
  <c r="B140" i="1"/>
  <c r="B62" i="1"/>
  <c r="B182" i="1"/>
  <c r="B494" i="1"/>
  <c r="B281" i="1"/>
  <c r="B263" i="1"/>
  <c r="B209" i="1"/>
  <c r="B35" i="1"/>
  <c r="B308" i="1"/>
  <c r="B446" i="1"/>
  <c r="B512" i="1"/>
  <c r="B383" i="1"/>
  <c r="B392" i="1"/>
  <c r="B254" i="1"/>
  <c r="B504" i="1"/>
  <c r="B477" i="1"/>
  <c r="B201" i="1"/>
  <c r="B318" i="1"/>
  <c r="B486" i="1"/>
  <c r="B420" i="1"/>
  <c r="B363" i="1"/>
  <c r="B411" i="1"/>
  <c r="B336" i="1"/>
  <c r="B300" i="1"/>
  <c r="B429" i="1"/>
  <c r="B468" i="1"/>
  <c r="B291" i="1"/>
  <c r="B522" i="1"/>
  <c r="B165" i="1"/>
  <c r="B9" i="1"/>
  <c r="B90" i="1"/>
  <c r="B45" i="1"/>
  <c r="B81" i="1"/>
  <c r="B27" i="1"/>
  <c r="B372" i="1"/>
  <c r="B354" i="1"/>
  <c r="B327" i="1"/>
  <c r="B237" i="1"/>
  <c r="B228" i="1"/>
  <c r="B219" i="1"/>
  <c r="B141" i="1"/>
  <c r="B63" i="1"/>
  <c r="B183" i="1"/>
  <c r="B495" i="1"/>
  <c r="B282" i="1"/>
  <c r="B264" i="1"/>
  <c r="B210" i="1"/>
  <c r="B36" i="1"/>
  <c r="B309" i="1"/>
  <c r="B447" i="1"/>
  <c r="B513" i="1"/>
  <c r="B384" i="1"/>
  <c r="B393" i="1"/>
  <c r="B255" i="1"/>
  <c r="B505" i="1"/>
  <c r="B478" i="1"/>
  <c r="B202" i="1"/>
  <c r="B319" i="1"/>
  <c r="B487" i="1"/>
  <c r="B421" i="1"/>
  <c r="B364" i="1"/>
  <c r="B412" i="1"/>
  <c r="B337" i="1"/>
  <c r="B301" i="1"/>
  <c r="B430" i="1"/>
  <c r="B469" i="1"/>
  <c r="B292" i="1"/>
  <c r="B523" i="1"/>
  <c r="B166" i="1"/>
  <c r="B10" i="1"/>
  <c r="B91" i="1"/>
  <c r="B46" i="1"/>
  <c r="B82" i="1"/>
  <c r="B28" i="1"/>
  <c r="B373" i="1"/>
  <c r="B355" i="1"/>
  <c r="B328" i="1"/>
  <c r="B238" i="1"/>
  <c r="B229" i="1"/>
  <c r="B220" i="1"/>
  <c r="B142" i="1"/>
  <c r="B64" i="1"/>
  <c r="B184" i="1"/>
  <c r="B496" i="1"/>
  <c r="B283" i="1"/>
  <c r="B265" i="1"/>
  <c r="B211" i="1"/>
  <c r="B37" i="1"/>
  <c r="B310" i="1"/>
  <c r="B448" i="1"/>
  <c r="B514" i="1"/>
  <c r="B385" i="1"/>
  <c r="B394" i="1"/>
  <c r="B256" i="1"/>
  <c r="B506" i="1"/>
  <c r="B479" i="1"/>
  <c r="B203" i="1"/>
  <c r="B320" i="1"/>
  <c r="B488" i="1"/>
  <c r="B422" i="1"/>
  <c r="B365" i="1"/>
  <c r="B413" i="1"/>
  <c r="B338" i="1"/>
  <c r="B302" i="1"/>
  <c r="B431" i="1"/>
  <c r="B470" i="1"/>
  <c r="B158" i="1"/>
  <c r="B293" i="1"/>
  <c r="B524" i="1"/>
  <c r="B167" i="1"/>
  <c r="B11" i="1"/>
  <c r="B92" i="1"/>
  <c r="B47" i="1"/>
  <c r="B83" i="1"/>
  <c r="B29" i="1"/>
  <c r="B374" i="1"/>
  <c r="B356" i="1"/>
  <c r="B329" i="1"/>
  <c r="B239" i="1"/>
  <c r="B230" i="1"/>
  <c r="B221" i="1"/>
  <c r="B143" i="1"/>
  <c r="B65" i="1"/>
  <c r="B185" i="1"/>
  <c r="B497" i="1"/>
  <c r="B284" i="1"/>
  <c r="B266" i="1"/>
  <c r="B212" i="1"/>
  <c r="B38" i="1"/>
  <c r="B311" i="1"/>
  <c r="B449" i="1"/>
  <c r="B515" i="1"/>
  <c r="B386" i="1"/>
  <c r="B395" i="1"/>
  <c r="B257" i="1"/>
  <c r="B480" i="1"/>
  <c r="B507" i="1"/>
  <c r="B204" i="1"/>
  <c r="B321" i="1"/>
  <c r="B489" i="1"/>
  <c r="B423" i="1"/>
  <c r="B366" i="1"/>
  <c r="B414" i="1"/>
  <c r="B339" i="1"/>
  <c r="B303" i="1"/>
  <c r="B432" i="1"/>
  <c r="B471" i="1"/>
  <c r="B159" i="1"/>
  <c r="B294" i="1"/>
  <c r="B525" i="1"/>
  <c r="B168" i="1"/>
  <c r="B12" i="1"/>
  <c r="B93" i="1"/>
  <c r="B48" i="1"/>
  <c r="B84" i="1"/>
  <c r="B30" i="1"/>
  <c r="B375" i="1"/>
  <c r="B357" i="1"/>
  <c r="B330" i="1"/>
  <c r="B240" i="1"/>
  <c r="B231" i="1"/>
  <c r="B222" i="1"/>
  <c r="B144" i="1"/>
  <c r="B66" i="1"/>
  <c r="B186" i="1"/>
  <c r="B498" i="1"/>
  <c r="B285" i="1"/>
  <c r="B267" i="1"/>
  <c r="B213" i="1"/>
  <c r="B39" i="1"/>
  <c r="B312" i="1"/>
  <c r="B450" i="1"/>
  <c r="B516" i="1"/>
  <c r="B387" i="1"/>
  <c r="B396" i="1"/>
  <c r="B258" i="1"/>
  <c r="B481" i="1"/>
  <c r="B508" i="1"/>
  <c r="B205" i="1"/>
  <c r="B322" i="1"/>
  <c r="B490" i="1"/>
  <c r="B424" i="1"/>
  <c r="B367" i="1"/>
  <c r="B415" i="1"/>
  <c r="B340" i="1"/>
  <c r="B304" i="1"/>
  <c r="B433" i="1"/>
  <c r="B472" i="1"/>
  <c r="B160" i="1"/>
  <c r="B295" i="1"/>
  <c r="B526" i="1"/>
  <c r="B169" i="1"/>
  <c r="B13" i="1"/>
  <c r="B94" i="1"/>
  <c r="B49" i="1"/>
  <c r="B85" i="1"/>
  <c r="B31" i="1"/>
  <c r="B376" i="1"/>
  <c r="B358" i="1"/>
  <c r="B331" i="1"/>
  <c r="B241" i="1"/>
  <c r="B232" i="1"/>
  <c r="B223" i="1"/>
  <c r="B145" i="1"/>
  <c r="B67" i="1"/>
  <c r="B187" i="1"/>
  <c r="B499" i="1"/>
  <c r="B286" i="1"/>
  <c r="B268" i="1"/>
  <c r="B214" i="1"/>
  <c r="B40" i="1"/>
  <c r="B313" i="1"/>
  <c r="B451" i="1"/>
  <c r="B517" i="1"/>
  <c r="B388" i="1"/>
  <c r="B397" i="1"/>
  <c r="B259" i="1"/>
  <c r="B482" i="1"/>
  <c r="B509" i="1"/>
  <c r="B206" i="1"/>
  <c r="B323" i="1"/>
  <c r="B491" i="1"/>
  <c r="B425" i="1"/>
  <c r="B368" i="1"/>
  <c r="B416" i="1"/>
  <c r="B341" i="1"/>
  <c r="B305" i="1"/>
  <c r="B434" i="1"/>
  <c r="B473" i="1"/>
  <c r="B161" i="1"/>
  <c r="B296" i="1"/>
  <c r="B527" i="1"/>
  <c r="B170" i="1"/>
  <c r="B14" i="1"/>
  <c r="B95" i="1"/>
  <c r="B50" i="1"/>
  <c r="B86" i="1"/>
  <c r="B32" i="1"/>
  <c r="B377" i="1"/>
  <c r="B464" i="1"/>
  <c r="B359" i="1"/>
  <c r="B332" i="1"/>
  <c r="B242" i="1"/>
  <c r="B233" i="1"/>
  <c r="B224" i="1"/>
  <c r="B146" i="1"/>
  <c r="B68" i="1"/>
  <c r="B188" i="1"/>
  <c r="B500" i="1"/>
  <c r="B287" i="1"/>
  <c r="B269" i="1"/>
  <c r="B215" i="1"/>
  <c r="B41" i="1"/>
  <c r="B314" i="1"/>
  <c r="B452" i="1"/>
  <c r="B518" i="1"/>
  <c r="B389" i="1"/>
  <c r="B398" i="1"/>
  <c r="B260" i="1"/>
  <c r="B483" i="1"/>
  <c r="B510" i="1"/>
  <c r="B207" i="1"/>
  <c r="B324" i="1"/>
  <c r="B492" i="1"/>
  <c r="B426" i="1"/>
  <c r="B369" i="1"/>
  <c r="B417" i="1"/>
  <c r="B342" i="1"/>
  <c r="B306" i="1"/>
  <c r="B435" i="1"/>
  <c r="B474" i="1"/>
  <c r="B162" i="1"/>
  <c r="B297" i="1"/>
  <c r="B528" i="1"/>
  <c r="B171" i="1"/>
  <c r="B15" i="1"/>
  <c r="B96" i="1"/>
  <c r="B87" i="1"/>
  <c r="B33" i="1"/>
  <c r="B378" i="1"/>
  <c r="B465" i="1"/>
  <c r="B360" i="1"/>
  <c r="B333" i="1"/>
  <c r="B243" i="1"/>
  <c r="B234" i="1"/>
  <c r="B225" i="1"/>
  <c r="B147" i="1"/>
  <c r="B69" i="1"/>
  <c r="B189" i="1"/>
  <c r="B399" i="1"/>
  <c r="B501" i="1"/>
  <c r="B288" i="1"/>
  <c r="B270" i="1"/>
  <c r="B216" i="1"/>
  <c r="B42" i="1"/>
  <c r="B315" i="1"/>
  <c r="B453" i="1"/>
  <c r="B519" i="1"/>
  <c r="B390" i="1"/>
  <c r="B261" i="1"/>
  <c r="Y5" i="1" l="1"/>
  <c r="Y4" i="1"/>
  <c r="Y3" i="1"/>
  <c r="Y2" i="1"/>
</calcChain>
</file>

<file path=xl/sharedStrings.xml><?xml version="1.0" encoding="utf-8"?>
<sst xmlns="http://schemas.openxmlformats.org/spreadsheetml/2006/main" count="969" uniqueCount="254">
  <si>
    <t>Hospital Name</t>
  </si>
  <si>
    <t>Short name</t>
  </si>
  <si>
    <t>ID number</t>
  </si>
  <si>
    <t>Hospital Type</t>
  </si>
  <si>
    <t>CAH</t>
  </si>
  <si>
    <t>Fiscal Year</t>
  </si>
  <si>
    <t>Grand Total Net Cost</t>
  </si>
  <si>
    <t>Charity Care Net Cost</t>
  </si>
  <si>
    <t>Medicaid Net Cost</t>
  </si>
  <si>
    <t>Medicare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</si>
  <si>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</si>
  <si>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</si>
  <si>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</si>
  <si>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</si>
  <si>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</si>
  <si>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</si>
  <si>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</si>
  <si>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</si>
  <si>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 xml:space="preserve">Net Revenue </t>
  </si>
  <si>
    <t>Total Operating Expense</t>
  </si>
  <si>
    <t>Gross Hospital Patient Revenue</t>
  </si>
  <si>
    <t>Total Operating Revenue</t>
  </si>
  <si>
    <t>Operating Income</t>
  </si>
  <si>
    <t>Net Income</t>
  </si>
  <si>
    <t>Adventist Medical Center</t>
  </si>
  <si>
    <t>DRG</t>
  </si>
  <si>
    <t>Asante Ashland Community Hospital</t>
  </si>
  <si>
    <t>B</t>
  </si>
  <si>
    <t>Asante Three Rivers Medical Center</t>
  </si>
  <si>
    <t>Bay Area Hospital</t>
  </si>
  <si>
    <t>Blue Mountain Hospital</t>
  </si>
  <si>
    <t>A</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</si>
  <si>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</si>
  <si>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</si>
  <si>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</si>
  <si>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</si>
  <si>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</si>
  <si>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</si>
  <si>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</si>
  <si>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</si>
  <si>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Kaiser Westside Medical Center</t>
  </si>
  <si>
    <t>Lake District Hospital</t>
  </si>
  <si>
    <t>Legacy Emanuel Medical Center</t>
  </si>
  <si>
    <t>Legacy Good Samaritan Medical Center</t>
  </si>
  <si>
    <t>Legacy Meridian Park Medical Center</t>
  </si>
  <si>
    <t>Lower Umpqua Hospital</t>
  </si>
  <si>
    <t>McKenzie-Willamette Medical Center</t>
  </si>
  <si>
    <t>Mercy Medical Center</t>
  </si>
  <si>
    <t>Mid-Columbia Medical Center</t>
  </si>
  <si>
    <t>OHSU Hospital</t>
  </si>
  <si>
    <t>Providence Hood River Memorial Hospital</t>
  </si>
  <si>
    <t>Providence Medford Medical Center</t>
  </si>
  <si>
    <t>Providence Milwaukie Hospital</t>
  </si>
  <si>
    <t>Providence Newberg Medical Center</t>
  </si>
  <si>
    <t>Providence Portland Medical Center</t>
  </si>
  <si>
    <t>Providence Seaside Hospital</t>
  </si>
  <si>
    <t>Providence Willamette Falls Medical Center</t>
  </si>
  <si>
    <t>Samaritan Albany General Hospital</t>
  </si>
  <si>
    <t>Samaritan Lebanon Community Hospital</t>
  </si>
  <si>
    <t>Samaritan North Lincoln Hospital</t>
  </si>
  <si>
    <t>Samaritan Pacific Communities Hospital</t>
  </si>
  <si>
    <t>Santiam Memorial Hospital</t>
  </si>
  <si>
    <t>Sky Lakes Medical Center</t>
  </si>
  <si>
    <t>Tuality Healthcare</t>
  </si>
  <si>
    <t>Wallowa Memorial Hospital</t>
  </si>
  <si>
    <t>Willamette Valley Medical Center</t>
  </si>
  <si>
    <t>PeaceHealth Sacred Heart Hospitals</t>
  </si>
  <si>
    <t>Row Labels</t>
  </si>
  <si>
    <t>Column Labels</t>
  </si>
  <si>
    <t>Name</t>
  </si>
  <si>
    <t>Hospital ID</t>
  </si>
  <si>
    <t>Hospital Short Name</t>
  </si>
  <si>
    <t>Type</t>
  </si>
  <si>
    <t>Critical Access</t>
  </si>
  <si>
    <t>FR3/CBR ID</t>
  </si>
  <si>
    <t>Adventist Med Ctr</t>
  </si>
  <si>
    <t>Adventist Tillamook Regional Medical Center</t>
  </si>
  <si>
    <t>Adventist Tillamook Reg Med Ctr</t>
  </si>
  <si>
    <t>Asante Ashland Comm Hosp</t>
  </si>
  <si>
    <t>Asante Rogue Valley Medical Center</t>
  </si>
  <si>
    <t>Asante Rogue Med Ctr</t>
  </si>
  <si>
    <t>Asante Three Rivers Med Ctr</t>
  </si>
  <si>
    <t>Bay Area Hosp</t>
  </si>
  <si>
    <t>Blue Mountain Hosp</t>
  </si>
  <si>
    <t>Columbia Memorial Hosp</t>
  </si>
  <si>
    <t>Coquille Valley Hosp</t>
  </si>
  <si>
    <t>Curry General Hosp</t>
  </si>
  <si>
    <t>Good Samaritan Regional Med Ctr</t>
  </si>
  <si>
    <t>Good Shepherd Med Ctr</t>
  </si>
  <si>
    <t>Grande Ronde Hosp</t>
  </si>
  <si>
    <t>Harney District Hosp</t>
  </si>
  <si>
    <t>Kaiser Sunnyside Med Ctr</t>
  </si>
  <si>
    <t>Kaiser Westside Med Ctr</t>
  </si>
  <si>
    <t>Lake District Hosp</t>
  </si>
  <si>
    <t>Legacy Emanuel Med Ctr</t>
  </si>
  <si>
    <t>Legacy Good Samaritan Med Ctr</t>
  </si>
  <si>
    <t>Legacy Meridian Park Med Ctr</t>
  </si>
  <si>
    <t>Legacy Mount Hood Medical Center</t>
  </si>
  <si>
    <t>Legacy Mt Hood Med Ctr</t>
  </si>
  <si>
    <t>Legacy Silverton Hospital</t>
  </si>
  <si>
    <t>Legacy Silverton Med Ctr</t>
  </si>
  <si>
    <t>Lower Umpqua Hosp</t>
  </si>
  <si>
    <t>McKenzie-Willamette Med Ctr</t>
  </si>
  <si>
    <t>Mercy Med Ctr</t>
  </si>
  <si>
    <t>Mid-Columbia Med Ctr</t>
  </si>
  <si>
    <t>PeaceHealth Cottage Grove Medical Center</t>
  </si>
  <si>
    <t>PeaceHealth Cottage Grove</t>
  </si>
  <si>
    <t>PeaceHealth Peace Harbor Medical Center</t>
  </si>
  <si>
    <t>PeaceHealth Peace Harbor</t>
  </si>
  <si>
    <t>PeaceHealth Sacred Heart Medical Center - Riverbend</t>
  </si>
  <si>
    <t>PeaceHealth Sacred Heart RB</t>
  </si>
  <si>
    <t>PeaceHealth Sacred Heart Medical Center - UD</t>
  </si>
  <si>
    <t>PeaceHealth Sacred Heart UD</t>
  </si>
  <si>
    <t>Pioneer Memorial Hospital - Heppner</t>
  </si>
  <si>
    <t>Pioneer Memorial Heppner</t>
  </si>
  <si>
    <t>Providence Hood River Hosp</t>
  </si>
  <si>
    <t>Providence Medford Med Ctr</t>
  </si>
  <si>
    <t>Providence Milwaukie Hosp</t>
  </si>
  <si>
    <t>Providence Newberg Med Ctr</t>
  </si>
  <si>
    <t>Providence Portland Med Ctr</t>
  </si>
  <si>
    <t>Providence Seaside Hosp</t>
  </si>
  <si>
    <t>Providence St Vincent Medical Center</t>
  </si>
  <si>
    <t>Providence St Vincent Med Ctr</t>
  </si>
  <si>
    <t>Providence Willamette Falls</t>
  </si>
  <si>
    <t>Saint Alphonsus Medical Center - Baker City</t>
  </si>
  <si>
    <t>St Alphonsus Med Ctr-Baker City</t>
  </si>
  <si>
    <t>Saint Alphonsus Medical Center - Ontario</t>
  </si>
  <si>
    <t>St Alphonsus Med Ctr-Ontario</t>
  </si>
  <si>
    <t>Salem Hosp</t>
  </si>
  <si>
    <t>Samaritan Albany Hosp</t>
  </si>
  <si>
    <t>Samaritan Lebanon Hosp</t>
  </si>
  <si>
    <t>Samaritan North Lincoln Hosp</t>
  </si>
  <si>
    <t>Samaritan Pacific Comm Hosp</t>
  </si>
  <si>
    <t>Santiam Memorial Hosp</t>
  </si>
  <si>
    <t>Shriners Hospital for Children</t>
  </si>
  <si>
    <t>Shriners</t>
  </si>
  <si>
    <t>Sky Lakes Med Ctr</t>
  </si>
  <si>
    <t>Southern Coos Hospital &amp; Health Center</t>
  </si>
  <si>
    <t>Southern Coos Hosp</t>
  </si>
  <si>
    <t>St Anthony Hospital</t>
  </si>
  <si>
    <t>St Anthony Hosp</t>
  </si>
  <si>
    <t>St Charles Medical Center - Bend</t>
  </si>
  <si>
    <t>St Charles - Bend</t>
  </si>
  <si>
    <t>St Charles Medical Center - Madras</t>
  </si>
  <si>
    <t>St Charles - Madras</t>
  </si>
  <si>
    <t>St Charles Medical Center - Prineville</t>
  </si>
  <si>
    <t>St Charles - Prineville</t>
  </si>
  <si>
    <t>St Charles Medical Center - Redmond</t>
  </si>
  <si>
    <t>St Charles - Redmond</t>
  </si>
  <si>
    <t>Tuality Community Hospital</t>
  </si>
  <si>
    <t>Salem Health West Valley Hospital</t>
  </si>
  <si>
    <t>Salem Health West Valley Hosp</t>
  </si>
  <si>
    <t>Willamette Valley Med Ctr</t>
  </si>
  <si>
    <t>Salem Health Salem Hospital</t>
  </si>
  <si>
    <t>Adventist Health Portland</t>
  </si>
  <si>
    <t>Adventist Health Tillamook Regional Medical Center</t>
  </si>
  <si>
    <t>Asante Rogue Regional Medical Center</t>
  </si>
  <si>
    <t>Legacy Mt. Hood Medical Center</t>
  </si>
  <si>
    <t>Legacy Mt. Hood Med Ctr</t>
  </si>
  <si>
    <t>Legacy Silverton Medical Center</t>
  </si>
  <si>
    <t>Oregon Health &amp; Science University Hospital</t>
  </si>
  <si>
    <t>PeaceHealth Cottage Grove Community Hospital</t>
  </si>
  <si>
    <t>PeaceHealth Sacred Heart - RB</t>
  </si>
  <si>
    <t>PeaceHealth Sacred Heart Medical Center - University District</t>
  </si>
  <si>
    <t>Pioneer Memorial - Heppner</t>
  </si>
  <si>
    <t>Providence St. Vincent Medical Center</t>
  </si>
  <si>
    <t>Providence St. Vincent Med Ctr</t>
  </si>
  <si>
    <t>Salem Health Hospital</t>
  </si>
  <si>
    <t>Shriners Hospitals for Children - Portland</t>
  </si>
  <si>
    <t>St. Alphonsus Medical Center - Baker City</t>
  </si>
  <si>
    <t>St. Alphonsus Med Ctr - Baker City</t>
  </si>
  <si>
    <t>St. Alphonsus Medical Center - Ontario</t>
  </si>
  <si>
    <t>St. Alphonsus Med Ctr - Ontario</t>
  </si>
  <si>
    <t>St. Anthony Hospital</t>
  </si>
  <si>
    <t>St. Anthony Hosp</t>
  </si>
  <si>
    <t>St. Charles Medical Center - Bend</t>
  </si>
  <si>
    <t>St. Charles Medical Center - Madras</t>
  </si>
  <si>
    <t>St. Charles - Madras</t>
  </si>
  <si>
    <t>St. Charles Medical Center - Prineville</t>
  </si>
  <si>
    <t>St. Charles - Prineville</t>
  </si>
  <si>
    <t>St. Charles Medical Center-Redmond</t>
  </si>
  <si>
    <t>St. Charles - Redmond</t>
  </si>
  <si>
    <t>Tuality Community Hosp</t>
  </si>
  <si>
    <t>St. Charles - Bend</t>
  </si>
  <si>
    <t>PeaceHealth Sacred Heart - UD</t>
  </si>
  <si>
    <t>Unreimbursed 2016</t>
  </si>
  <si>
    <t>Unreimbursed 2017</t>
  </si>
  <si>
    <t>Average</t>
  </si>
  <si>
    <t>multiplier</t>
  </si>
  <si>
    <t>difference</t>
  </si>
  <si>
    <t>Unreimbursed 2015</t>
  </si>
  <si>
    <t>2018 actual (less Medicare)</t>
  </si>
  <si>
    <t>Ratio of CBMSF to Actual</t>
  </si>
  <si>
    <t>Notes</t>
  </si>
  <si>
    <t>Hospital</t>
  </si>
  <si>
    <t>Uncomp spending spike in 2018. +$25M</t>
  </si>
  <si>
    <t>Uncomp spending spikes</t>
  </si>
  <si>
    <t>OM 2015</t>
  </si>
  <si>
    <t>OM 2016</t>
  </si>
  <si>
    <t>OM 2017</t>
  </si>
  <si>
    <t>OM Average</t>
  </si>
  <si>
    <t>CBMSF year 1</t>
  </si>
  <si>
    <t>NPR 2017</t>
  </si>
  <si>
    <t>Direct spending Percent</t>
  </si>
  <si>
    <t>Rural</t>
  </si>
  <si>
    <t>Unreimbursed Floor</t>
  </si>
  <si>
    <t>Direct Spending Floor</t>
  </si>
  <si>
    <t>Adjusted Direct Spending</t>
  </si>
  <si>
    <t>2018 Unreimbursed</t>
  </si>
  <si>
    <t>2018 Direct</t>
  </si>
  <si>
    <t>2018 Direct % NPR</t>
  </si>
  <si>
    <t>low direct spending</t>
  </si>
  <si>
    <t>drop in uncomp care</t>
  </si>
  <si>
    <t>Drop in uncomp care</t>
  </si>
  <si>
    <t>drop in uncomp care, low direct spending</t>
  </si>
  <si>
    <t>OHSU has disproportionately high direct spending relative to peers, likely needs to be special case</t>
  </si>
  <si>
    <t xml:space="preserve">Sum of Net Revenue </t>
  </si>
  <si>
    <t>NPR 2015</t>
  </si>
  <si>
    <t>NPR 2016</t>
  </si>
  <si>
    <t>NPR 2018</t>
  </si>
  <si>
    <t>NPR 2014</t>
  </si>
  <si>
    <t>NPR 2013</t>
  </si>
  <si>
    <t>YoY 2014</t>
  </si>
  <si>
    <t>YoY 2015</t>
  </si>
  <si>
    <t>YoY 2016</t>
  </si>
  <si>
    <t>YoY 2017</t>
  </si>
  <si>
    <t>Capped Average</t>
  </si>
  <si>
    <t>YoY 2018</t>
  </si>
  <si>
    <t>NPR AVG to 2018 Actual PP diff</t>
  </si>
  <si>
    <t>Year 1 CBMSF</t>
  </si>
  <si>
    <t>Year 2 CBMSF</t>
  </si>
  <si>
    <t>Need Data</t>
  </si>
  <si>
    <t>Need Data to compute</t>
  </si>
  <si>
    <t>Estimated on partial data</t>
  </si>
  <si>
    <t>Average NPR Adjustement</t>
  </si>
  <si>
    <t>Median  NPR Adjustement</t>
  </si>
  <si>
    <t>Average Actual 2018 YoY</t>
  </si>
  <si>
    <t>Median Actual 2018 YoY</t>
  </si>
  <si>
    <t>Year 1 total</t>
  </si>
  <si>
    <t>Year 2 total</t>
  </si>
  <si>
    <t>Net Difference</t>
  </si>
  <si>
    <t>Percent difference</t>
  </si>
  <si>
    <t>Mean MSF to Actual Spending</t>
  </si>
  <si>
    <t>Median MSF to Actual Spending</t>
  </si>
  <si>
    <t>Actual 2019 CB (Less Medicare)</t>
  </si>
  <si>
    <t>Total Year 1 MSF</t>
  </si>
  <si>
    <t>Difference</t>
  </si>
  <si>
    <t>Percent Difference</t>
  </si>
  <si>
    <t>Year 1 Descriptive Statistics</t>
  </si>
  <si>
    <t>Year 2 Descriptive Statistics</t>
  </si>
  <si>
    <t>Actual 2018 CB (Less Medicare)</t>
  </si>
  <si>
    <t>Total floor to Total Actual Ratio</t>
  </si>
  <si>
    <t>Mean MSF to Actual Ratio</t>
  </si>
  <si>
    <t>Median MSF to Actual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</si>
</sst>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 #,##0;* \(#,##0\);* 0"/>
    <numFmt numFmtId="165" formatCode="&quot;$&quot;#,##0.00"/>
    <numFmt numFmtId="166" formatCode="&quot;$&quot;#,##0"/>
    <numFmt numFmtId="170" formatCode="0.0%"/>
    <numFmt numFmtId="172" formatCode="_(&quot;$&quot;* #,##0_);_(&quot;$&quot;* \(#,##0\);_(&quot;$&quot;* &quot;-&quot;??_);_(@_)"/>
  </numFmts>
  <fonts count="12" x14ac:knownFonts="1">
    <font>
      <sz val="11"/>
      <color theme="1"/>
      <name val="Calibri"/>
      <family val="2"/>
      <scheme val="minor"/>
    </font>
    <font>
      <b/>
      <sz val="10"/>
      <color rgb="FF000000"/>
      <name val="Calibri"/>
      <family val="2"/>
    </font>
    <font>
      <b/>
      <sz val="10"/>
      <name val="Calibri"/>
      <family val="2"/>
    </font>
    <font>
      <sz val="10"/>
      <color theme="1"/>
      <name val="Calibri"/>
      <family val="2"/>
    </font>
    <font>
      <sz val="10"/>
      <color rgb="FF000000"/>
      <name val="Calibri"/>
      <family val="2"/>
    </font>
    <font>
      <sz val="10"/>
      <name val="Calibri"/>
      <family val="2"/>
    </font>
    <font>
      <b/>
      <sz val="11"/>
      <color theme="1"/>
      <name val="Calibri"/>
      <family val="2"/>
      <scheme val="minor"/>
    </font>
    <font>
      <b/>
      <sz val="10"/>
      <color theme="1"/>
      <name val="Arial"/>
      <family val="2"/>
    </font>
    <font>
      <sz val="10"/>
      <color theme="1"/>
      <name val="Arial"/>
      <family val="2"/>
    </font>
    <font>
      <sz val="8"/>
      <name val="Calibri"/>
      <family val="2"/>
      <scheme val="minor"/>
    </font>
    <font>
      <b/>
      <i/>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D0D7E5"/>
      </left>
      <right style="thin">
        <color rgb="FFD0D7E5"/>
      </right>
      <top style="thin">
        <color rgb="FFD0D7E5"/>
      </top>
      <bottom style="thin">
        <color rgb="FFD0D7E5"/>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0" fontId="8" fillId="0" borderId="0"/>
    <xf numFmtId="44" fontId="11" fillId="0" borderId="0" applyFont="0" applyFill="0" applyBorder="0" applyAlignment="0" applyProtection="0"/>
    <xf numFmtId="9" fontId="11" fillId="0" borderId="0" applyFont="0" applyFill="0" applyBorder="0" applyAlignment="0" applyProtection="0"/>
  </cellStyleXfs>
  <cellXfs count="80">
    <xf numFmtId="0" fontId="0" fillId="0" borderId="0" xfId="0"/>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3" borderId="0" xfId="0" applyFont="1" applyFill="1" applyAlignment="1">
      <alignment horizontal="center"/>
    </xf>
    <xf numFmtId="0" fontId="3" fillId="0" borderId="0" xfId="0" applyFont="1"/>
    <xf numFmtId="0" fontId="4" fillId="0" borderId="3" xfId="0" applyFont="1" applyFill="1" applyBorder="1" applyAlignment="1" applyProtection="1">
      <alignment vertical="center" wrapText="1"/>
    </xf>
    <xf numFmtId="1" fontId="4" fillId="0" borderId="3" xfId="0" applyNumberFormat="1" applyFont="1" applyFill="1" applyBorder="1" applyAlignment="1" applyProtection="1">
      <alignment horizontal="right" vertical="center" wrapText="1"/>
    </xf>
    <xf numFmtId="0" fontId="5" fillId="0" borderId="3" xfId="0" applyFont="1" applyFill="1" applyBorder="1" applyAlignment="1" applyProtection="1">
      <alignment vertical="center" wrapText="1"/>
    </xf>
    <xf numFmtId="0" fontId="5" fillId="0" borderId="0" xfId="0" applyFont="1"/>
    <xf numFmtId="8" fontId="3" fillId="0" borderId="0" xfId="0" applyNumberFormat="1" applyFont="1" applyFill="1" applyBorder="1"/>
    <xf numFmtId="1" fontId="5" fillId="0" borderId="3" xfId="0" applyNumberFormat="1" applyFont="1" applyFill="1" applyBorder="1" applyAlignment="1" applyProtection="1">
      <alignment horizontal="right" vertical="center" wrapText="1"/>
    </xf>
    <xf numFmtId="164" fontId="5" fillId="0" borderId="0" xfId="0" applyNumberFormat="1" applyFont="1"/>
    <xf numFmtId="0" fontId="0" fillId="0" borderId="0" xfId="0" pivotButton="1"/>
    <xf numFmtId="0" fontId="0" fillId="0" borderId="0" xfId="0" applyAlignment="1">
      <alignment horizontal="left"/>
    </xf>
    <xf numFmtId="0" fontId="3" fillId="0" borderId="0" xfId="0" quotePrefix="1" applyFont="1"/>
    <xf numFmtId="1" fontId="0" fillId="0" borderId="0" xfId="0" applyNumberFormat="1"/>
    <xf numFmtId="0" fontId="3" fillId="0" borderId="3" xfId="0" applyFont="1" applyBorder="1"/>
    <xf numFmtId="0" fontId="6" fillId="0" borderId="0" xfId="0" applyFont="1" applyAlignment="1">
      <alignment horizontal="center"/>
    </xf>
    <xf numFmtId="0" fontId="7" fillId="0" borderId="0" xfId="0" applyFont="1" applyAlignment="1">
      <alignment horizontal="center" wrapText="1"/>
    </xf>
    <xf numFmtId="49" fontId="7" fillId="0" borderId="0" xfId="0" applyNumberFormat="1" applyFont="1" applyAlignment="1">
      <alignment horizontal="center" wrapText="1"/>
    </xf>
    <xf numFmtId="49" fontId="0" fillId="0" borderId="0" xfId="0" applyNumberFormat="1"/>
    <xf numFmtId="49" fontId="0" fillId="0" borderId="0" xfId="0" applyNumberFormat="1" applyFont="1"/>
    <xf numFmtId="0" fontId="7" fillId="0" borderId="0" xfId="0" applyFont="1" applyAlignment="1">
      <alignment horizontal="right" wrapText="1"/>
    </xf>
    <xf numFmtId="0" fontId="0" fillId="0" borderId="0" xfId="0" applyAlignment="1">
      <alignment horizontal="right"/>
    </xf>
    <xf numFmtId="0" fontId="0" fillId="0" borderId="0" xfId="0" applyFont="1" applyAlignment="1">
      <alignment horizontal="right"/>
    </xf>
    <xf numFmtId="0" fontId="4" fillId="0" borderId="0" xfId="0" applyFont="1" applyFill="1" applyBorder="1" applyAlignment="1" applyProtection="1">
      <alignment vertical="center" wrapText="1"/>
    </xf>
    <xf numFmtId="1" fontId="4" fillId="0" borderId="0" xfId="0" applyNumberFormat="1" applyFont="1" applyFill="1" applyBorder="1" applyAlignment="1" applyProtection="1">
      <alignment horizontal="right" vertical="center" wrapText="1"/>
    </xf>
    <xf numFmtId="0" fontId="3" fillId="0" borderId="0" xfId="0" applyFont="1" applyBorder="1"/>
    <xf numFmtId="0" fontId="5" fillId="0" borderId="0" xfId="0" applyFont="1" applyFill="1" applyBorder="1" applyAlignment="1" applyProtection="1">
      <alignment vertical="center" wrapText="1"/>
    </xf>
    <xf numFmtId="0" fontId="3" fillId="0" borderId="3"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6" fontId="0" fillId="0" borderId="0" xfId="0" applyNumberFormat="1" applyAlignment="1">
      <alignment horizontal="right"/>
    </xf>
    <xf numFmtId="10" fontId="0" fillId="0" borderId="0" xfId="0" applyNumberFormat="1"/>
    <xf numFmtId="2" fontId="0" fillId="0" borderId="0" xfId="0" applyNumberFormat="1"/>
    <xf numFmtId="165" fontId="0" fillId="0" borderId="0" xfId="0" applyNumberFormat="1"/>
    <xf numFmtId="166" fontId="0" fillId="0" borderId="0" xfId="0" applyNumberFormat="1"/>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65" fontId="0" fillId="4" borderId="5" xfId="0" applyNumberFormat="1" applyFill="1" applyBorder="1"/>
    <xf numFmtId="165" fontId="0" fillId="4" borderId="6" xfId="0" applyNumberFormat="1" applyFill="1" applyBorder="1"/>
    <xf numFmtId="165" fontId="0" fillId="4" borderId="7" xfId="0" applyNumberFormat="1" applyFill="1" applyBorder="1"/>
    <xf numFmtId="0" fontId="6" fillId="0" borderId="4" xfId="0" applyFont="1" applyFill="1" applyBorder="1" applyAlignment="1">
      <alignment horizontal="center" vertical="center" wrapText="1"/>
    </xf>
    <xf numFmtId="0" fontId="0" fillId="0" borderId="0" xfId="0" applyBorder="1"/>
    <xf numFmtId="0" fontId="0" fillId="0" borderId="0" xfId="0" applyNumberFormat="1"/>
    <xf numFmtId="166" fontId="10" fillId="0" borderId="0" xfId="0" applyNumberFormat="1" applyFont="1"/>
    <xf numFmtId="165" fontId="0" fillId="0" borderId="0" xfId="0" applyNumberForma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0" fillId="0" borderId="0" xfId="0" applyAlignment="1">
      <alignment horizontal="center" wrapText="1"/>
    </xf>
    <xf numFmtId="166" fontId="0" fillId="4" borderId="6" xfId="0" applyNumberFormat="1" applyFill="1" applyBorder="1"/>
    <xf numFmtId="166" fontId="0" fillId="4" borderId="7" xfId="0" applyNumberFormat="1" applyFill="1" applyBorder="1"/>
    <xf numFmtId="0" fontId="0" fillId="5" borderId="6" xfId="0" applyFill="1" applyBorder="1"/>
    <xf numFmtId="0" fontId="0" fillId="5" borderId="7" xfId="0" applyFill="1" applyBorder="1"/>
    <xf numFmtId="0" fontId="0" fillId="0" borderId="8" xfId="0" applyBorder="1"/>
    <xf numFmtId="0" fontId="0" fillId="0" borderId="9" xfId="0" applyBorder="1"/>
    <xf numFmtId="0" fontId="0" fillId="0" borderId="12" xfId="0" applyBorder="1"/>
    <xf numFmtId="0" fontId="0" fillId="0" borderId="13" xfId="0" applyBorder="1"/>
    <xf numFmtId="0" fontId="0" fillId="0" borderId="10" xfId="0" applyBorder="1"/>
    <xf numFmtId="0" fontId="0" fillId="0" borderId="11" xfId="0" applyBorder="1"/>
    <xf numFmtId="166" fontId="0" fillId="6" borderId="6" xfId="0" applyNumberFormat="1" applyFill="1" applyBorder="1"/>
    <xf numFmtId="166" fontId="0" fillId="6" borderId="7" xfId="0" applyNumberFormat="1" applyFill="1" applyBorder="1"/>
    <xf numFmtId="0" fontId="0" fillId="0" borderId="8" xfId="0" applyFill="1" applyBorder="1"/>
    <xf numFmtId="166" fontId="0" fillId="0" borderId="9" xfId="0" applyNumberFormat="1" applyBorder="1"/>
    <xf numFmtId="0" fontId="0" fillId="0" borderId="12" xfId="0" applyFill="1" applyBorder="1"/>
    <xf numFmtId="166" fontId="0" fillId="0" borderId="13" xfId="0" applyNumberFormat="1" applyBorder="1"/>
    <xf numFmtId="0" fontId="0" fillId="0" borderId="10" xfId="0" applyFill="1" applyBorder="1"/>
    <xf numFmtId="0" fontId="6" fillId="0" borderId="4" xfId="0" applyFont="1" applyBorder="1" applyAlignment="1">
      <alignment horizontal="center" wrapText="1"/>
    </xf>
    <xf numFmtId="0" fontId="0" fillId="0" borderId="4" xfId="0" applyBorder="1" applyAlignment="1">
      <alignment horizontal="center" wrapText="1"/>
    </xf>
    <xf numFmtId="0" fontId="6" fillId="5" borderId="4" xfId="0" applyFont="1" applyFill="1" applyBorder="1" applyAlignment="1">
      <alignment horizontal="center" wrapText="1"/>
    </xf>
    <xf numFmtId="166" fontId="6" fillId="4" borderId="4" xfId="0" applyNumberFormat="1" applyFont="1" applyFill="1" applyBorder="1" applyAlignment="1">
      <alignment horizontal="center" wrapText="1"/>
    </xf>
    <xf numFmtId="166" fontId="6" fillId="6" borderId="4" xfId="0" applyNumberFormat="1" applyFont="1" applyFill="1" applyBorder="1" applyAlignment="1">
      <alignment horizontal="center" wrapText="1"/>
    </xf>
    <xf numFmtId="165" fontId="6" fillId="0" borderId="9" xfId="0" applyNumberFormat="1" applyFont="1" applyBorder="1"/>
    <xf numFmtId="0" fontId="6" fillId="0" borderId="12" xfId="0" applyFont="1" applyBorder="1"/>
    <xf numFmtId="166" fontId="6" fillId="0" borderId="13" xfId="0" applyNumberFormat="1" applyFont="1" applyBorder="1"/>
    <xf numFmtId="165" fontId="6" fillId="0" borderId="13" xfId="0" applyNumberFormat="1" applyFont="1" applyBorder="1"/>
    <xf numFmtId="170" fontId="0" fillId="0" borderId="0" xfId="3" applyNumberFormat="1" applyFont="1"/>
    <xf numFmtId="172" fontId="0" fillId="0" borderId="0" xfId="2" applyNumberFormat="1" applyFont="1"/>
  </cellXfs>
  <cellStyles count="4">
    <cellStyle name="Currency" xfId="2" builtinId="4"/>
    <cellStyle name="Normal" xfId="0" builtinId="0"/>
    <cellStyle name="Normal 5" xfId="1" xr:uid="{E13F231E-14F9-431B-B909-A87F050DAEE6}"/>
    <cellStyle name="Percent" xfId="3" builtinId="5"/>
  </cellStyles>
  <dxfs count="4">
    <dxf>
      <numFmt numFmtId="0" formatCode="General"/>
    </dxf>
    <dxf>
      <numFmt numFmtId="166" formatCode="&quot;$&quot;#,##0"/>
    </dxf>
    <dxf>
      <numFmt numFmtId="165" formatCode="&quot;$&quot;#,##0.00"/>
    </dxf>
    <dxf>
      <numFmt numFmtId="165"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66675</xdr:rowOff>
    </xdr:from>
    <xdr:to>
      <xdr:col>9</xdr:col>
      <xdr:colOff>590550</xdr:colOff>
      <xdr:row>23</xdr:row>
      <xdr:rowOff>152400</xdr:rowOff>
    </xdr:to>
    <xdr:sp macro="" textlink="">
      <xdr:nvSpPr>
        <xdr:cNvPr id="2" name="TextBox 1">
          <a:extLst>
            <a:ext uri="{FF2B5EF4-FFF2-40B4-BE49-F238E27FC236}">
              <a16:creationId xmlns:a16="http://schemas.microsoft.com/office/drawing/2014/main" id="{79F6A5C5-A512-412B-A76D-1197595C7C2D}"/>
            </a:ext>
          </a:extLst>
        </xdr:cNvPr>
        <xdr:cNvSpPr txBox="1"/>
      </xdr:nvSpPr>
      <xdr:spPr>
        <a:xfrm>
          <a:off x="19050" y="66675"/>
          <a:ext cx="6057900"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Data in this file are a combination</a:t>
          </a:r>
          <a:r>
            <a:rPr lang="en-US" sz="1100" baseline="0"/>
            <a:t> of Community Benefit data collected on form CBR-1 and Audited Financial data collected on form FR-3. All data are current through 2018. </a:t>
          </a:r>
        </a:p>
        <a:p>
          <a:endParaRPr lang="en-US" sz="1100" baseline="0"/>
        </a:p>
        <a:p>
          <a:r>
            <a:rPr lang="en-US" sz="1100" baseline="0"/>
            <a:t>Kaiser facilities had Net Patient Revenue data supplied to Databank inputted into this file for the purposes of modelling the year one formula. OHA is unable to compute a year 2 amount without additional data. </a:t>
          </a:r>
        </a:p>
        <a:p>
          <a:endParaRPr lang="en-US" sz="1100" baseline="0"/>
        </a:p>
        <a:p>
          <a:r>
            <a:rPr lang="en-US" sz="1100" baseline="0"/>
            <a:t>The year one minimum spending floor model is:</a:t>
          </a:r>
        </a:p>
        <a:p>
          <a:endParaRPr lang="en-US" sz="1100" baseline="0"/>
        </a:p>
        <a:p>
          <a:r>
            <a:rPr lang="en-US" sz="1100" baseline="0"/>
            <a:t>Year 1 = (3 year arithmetic average Unreimbursed Care spending) + (3 year arithmetic average Direct Spending * 3 year arithmetic Operating Margin modifier)</a:t>
          </a:r>
        </a:p>
        <a:p>
          <a:endParaRPr lang="en-US" sz="1100" baseline="0"/>
        </a:p>
        <a:p>
          <a:r>
            <a:rPr lang="en-US" sz="1100" baseline="0"/>
            <a:t>Where operating margin modifier is:</a:t>
          </a:r>
        </a:p>
        <a:p>
          <a:endParaRPr lang="en-US" sz="1100" baseline="0"/>
        </a:p>
        <a:p>
          <a:r>
            <a:rPr lang="en-US" sz="1100" baseline="0"/>
            <a:t>1.05 for OM above 6%</a:t>
          </a:r>
        </a:p>
        <a:p>
          <a:r>
            <a:rPr lang="en-US" sz="1100" baseline="0"/>
            <a:t>1.0 for OM between 3% and 6%</a:t>
          </a:r>
        </a:p>
        <a:p>
          <a:r>
            <a:rPr lang="en-US" sz="1100" baseline="0"/>
            <a:t>0.9 for OM between 0% and 3%</a:t>
          </a:r>
        </a:p>
        <a:p>
          <a:r>
            <a:rPr lang="en-US" sz="1100" baseline="0"/>
            <a:t>0.8 for OM between -2% and 0%</a:t>
          </a:r>
        </a:p>
        <a:p>
          <a:r>
            <a:rPr lang="en-US" sz="1100" baseline="0"/>
            <a:t>0.75 for OM less than -2%</a:t>
          </a:r>
        </a:p>
        <a:p>
          <a:endParaRPr lang="en-US" sz="1100" baseline="0"/>
        </a:p>
        <a:p>
          <a:r>
            <a:rPr lang="en-US" sz="1100" baseline="0"/>
            <a:t>Year 2 is adjusted by the 4 year arithmetic average of annual year over year change in net patient revenue with a cap at +/- 10%</a:t>
          </a:r>
        </a:p>
        <a:p>
          <a:endParaRPr lang="en-US" sz="1100" baseline="0"/>
        </a:p>
        <a:p>
          <a:r>
            <a:rPr lang="en-US" sz="1100" baseline="0"/>
            <a:t>Year 2 = Year 1 + (Year 1 * 4 year arithmetic average annual year over year change in NPR)</a:t>
          </a:r>
        </a:p>
        <a:p>
          <a:endParaRPr lang="en-US" sz="1100" baseline="0"/>
        </a:p>
      </xdr:txBody>
    </xdr:sp>
    <xdr:clientData/>
  </xdr:twoCellAnchor>
  <xdr:twoCellAnchor>
    <xdr:from>
      <xdr:col>0</xdr:col>
      <xdr:colOff>57150</xdr:colOff>
      <xdr:row>32</xdr:row>
      <xdr:rowOff>76200</xdr:rowOff>
    </xdr:from>
    <xdr:to>
      <xdr:col>9</xdr:col>
      <xdr:colOff>390525</xdr:colOff>
      <xdr:row>37</xdr:row>
      <xdr:rowOff>171450</xdr:rowOff>
    </xdr:to>
    <xdr:sp macro="" textlink="">
      <xdr:nvSpPr>
        <xdr:cNvPr id="3" name="TextBox 2">
          <a:extLst>
            <a:ext uri="{FF2B5EF4-FFF2-40B4-BE49-F238E27FC236}">
              <a16:creationId xmlns:a16="http://schemas.microsoft.com/office/drawing/2014/main" id="{23BDA9B4-5DFE-46C0-BCB3-5A4F2A3F88E7}"/>
            </a:ext>
          </a:extLst>
        </xdr:cNvPr>
        <xdr:cNvSpPr txBox="1"/>
      </xdr:nvSpPr>
      <xdr:spPr>
        <a:xfrm>
          <a:off x="57150" y="6191250"/>
          <a:ext cx="836295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OHSU represents an</a:t>
          </a:r>
          <a:r>
            <a:rPr lang="en-US" sz="1100" baseline="0"/>
            <a:t> extreme formula outlier due to the disproportionately higher direct spending amounts, mostly in the areas of research and health professions education. The affect of this disproportionate spending is the formula assigns a minimum spending floor nearly $150 million less than actual spending performed by OHSU. This explains the major discrepancy between the average floor, and median floor being 90% and 81% of actual spending and the aggregate totals being 72% of actual spending. </a:t>
          </a:r>
          <a:endParaRPr lang="en-US" sz="1100"/>
        </a:p>
      </xdr:txBody>
    </xdr:sp>
    <xdr:clientData/>
  </xdr:twoCellAnchor>
  <xdr:twoCellAnchor>
    <xdr:from>
      <xdr:col>0</xdr:col>
      <xdr:colOff>0</xdr:colOff>
      <xdr:row>50</xdr:row>
      <xdr:rowOff>0</xdr:rowOff>
    </xdr:from>
    <xdr:to>
      <xdr:col>9</xdr:col>
      <xdr:colOff>333375</xdr:colOff>
      <xdr:row>57</xdr:row>
      <xdr:rowOff>47626</xdr:rowOff>
    </xdr:to>
    <xdr:sp macro="" textlink="">
      <xdr:nvSpPr>
        <xdr:cNvPr id="4" name="TextBox 3">
          <a:extLst>
            <a:ext uri="{FF2B5EF4-FFF2-40B4-BE49-F238E27FC236}">
              <a16:creationId xmlns:a16="http://schemas.microsoft.com/office/drawing/2014/main" id="{8683D3A2-570F-431A-9704-1255C05E888F}"/>
            </a:ext>
          </a:extLst>
        </xdr:cNvPr>
        <xdr:cNvSpPr txBox="1"/>
      </xdr:nvSpPr>
      <xdr:spPr>
        <a:xfrm>
          <a:off x="0" y="9544050"/>
          <a:ext cx="8362950" cy="1381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4 year arithmetic average annual</a:t>
          </a:r>
          <a:r>
            <a:rPr lang="en-US" sz="1100" baseline="0"/>
            <a:t> change in net patient revenue was about 1 percentage point higher than average observed year over year change in net patient revenue in 2018. Aggregate increase was 3%, while average and median increase project to be 6.8% and 7.3%. </a:t>
          </a:r>
        </a:p>
        <a:p>
          <a:endParaRPr lang="en-US" sz="1100" baseline="0"/>
        </a:p>
        <a:p>
          <a:r>
            <a:rPr lang="en-US" sz="1100" baseline="0"/>
            <a:t>If put into practice for assigning spending floors in 2022, Net patient revenue amounts for 2017 through 2020 would be used in the calculation, reducing the number of years in subject to major ACA utilization spikes, and likely reducing year over year adjustment amounts. Data analysis using Databank, for 2016 through 2019 indicate average NPR adjustment of 6%. </a:t>
          </a:r>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3</xdr:row>
      <xdr:rowOff>114300</xdr:rowOff>
    </xdr:from>
    <xdr:to>
      <xdr:col>2</xdr:col>
      <xdr:colOff>647699</xdr:colOff>
      <xdr:row>30</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075" y="685800"/>
          <a:ext cx="3467099"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	HOW TO USE THIS PIVOT TABLE</a:t>
          </a:r>
          <a:endParaRPr lang="en-US">
            <a:effectLst/>
          </a:endParaRPr>
        </a:p>
        <a:p>
          <a:pPr eaLnBrk="1" fontAlgn="auto" latinLnBrk="0" hangingPunct="1"/>
          <a:r>
            <a:rPr lang="en-US" sz="1100" b="0" i="0" baseline="0">
              <a:solidFill>
                <a:schemeClr val="dk1"/>
              </a:solidFill>
              <a:effectLst/>
              <a:latin typeface="+mn-lt"/>
              <a:ea typeface="+mn-ea"/>
              <a:cs typeface="+mn-cs"/>
            </a:rPr>
            <a:t>The pivot table on the right is provided for adapting hospital financial data to the specific interests of the user by using filters. Steps how to use the pivot table are provided below for users who may be unfamiliar with it.</a:t>
          </a:r>
          <a:endParaRPr lang="en-US">
            <a:effectLst/>
          </a:endParaRPr>
        </a:p>
        <a:p>
          <a:pPr eaLnBrk="1" fontAlgn="auto" latinLnBrk="0" hangingPunct="1"/>
          <a:r>
            <a:rPr lang="en-US" sz="1100" b="0" i="0" baseline="0">
              <a:solidFill>
                <a:schemeClr val="dk1"/>
              </a:solidFill>
              <a:effectLst/>
              <a:latin typeface="+mn-lt"/>
              <a:ea typeface="+mn-ea"/>
              <a:cs typeface="+mn-cs"/>
            </a:rPr>
            <a:t>1.  Click anywhere on the pivot table to activate the Pivot Table Fields dialog box on the right side of the table.</a:t>
          </a:r>
          <a:endParaRPr lang="en-US">
            <a:effectLst/>
          </a:endParaRPr>
        </a:p>
        <a:p>
          <a:pPr eaLnBrk="1" fontAlgn="auto" latinLnBrk="0" hangingPunct="1"/>
          <a:r>
            <a:rPr lang="en-US" sz="1100" b="0" i="0" baseline="0">
              <a:solidFill>
                <a:schemeClr val="dk1"/>
              </a:solidFill>
              <a:effectLst/>
              <a:latin typeface="+mn-lt"/>
              <a:ea typeface="+mn-ea"/>
              <a:cs typeface="+mn-cs"/>
            </a:rPr>
            <a:t>2.  From the list of fields in the PivotTable Fields dialog box, drag and drop the fields you want for rows and columns in the ROWS and COLUMNS areas below.</a:t>
          </a:r>
          <a:endParaRPr lang="en-US">
            <a:effectLst/>
          </a:endParaRPr>
        </a:p>
        <a:p>
          <a:pPr eaLnBrk="1" fontAlgn="auto" latinLnBrk="0" hangingPunct="1"/>
          <a:r>
            <a:rPr lang="en-US" sz="1100" b="0" i="0" baseline="0">
              <a:solidFill>
                <a:schemeClr val="dk1"/>
              </a:solidFill>
              <a:effectLst/>
              <a:latin typeface="+mn-lt"/>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Grand Total Net Cost field.  To remove a field from the VALUES' area, drag and drop it in the Pivot Table Fields area.   </a:t>
          </a:r>
          <a:endParaRPr lang="en-US">
            <a:effectLst/>
          </a:endParaRPr>
        </a:p>
        <a:p>
          <a:pPr eaLnBrk="1" fontAlgn="auto" latinLnBrk="0" hangingPunct="1"/>
          <a:r>
            <a:rPr lang="en-US" sz="1100" b="0" i="0" baseline="0">
              <a:solidFill>
                <a:schemeClr val="dk1"/>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endParaRPr lang="en-US">
            <a:effectLst/>
          </a:endParaRPr>
        </a:p>
        <a:p>
          <a:pPr eaLnBrk="1" fontAlgn="auto" latinLnBrk="0" hangingPunct="1"/>
          <a:r>
            <a:rPr lang="en-US" sz="1100" b="0" i="0" baseline="0">
              <a:solidFill>
                <a:schemeClr val="dk1"/>
              </a:solidFill>
              <a:effectLst/>
              <a:latin typeface="+mn-lt"/>
              <a:ea typeface="+mn-ea"/>
              <a:cs typeface="+mn-cs"/>
            </a:rPr>
            <a:t>5.  By default, the pivot table pulls data for all fiscal years and hospitals.  If you want to limit your query to certain fiscal years or hospitals, use the dropdown arrows and click on the ones you want to exclude.  You may also clear (Select All) and and select only those you need. </a:t>
          </a:r>
          <a:endParaRPr lang="en-US">
            <a:effectLst/>
          </a:endParaRPr>
        </a:p>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nzoni Steven" refreshedDate="43900.538647106485" createdVersion="6" refreshedVersion="6" minRefreshableVersion="3" recordCount="529" xr:uid="{E63E2F09-E75C-421C-A0BA-AAB448337B24}">
  <cacheSource type="worksheet">
    <worksheetSource ref="A1:W1048576" sheet="2010-2018 CBR Data"/>
  </cacheSource>
  <cacheFields count="33">
    <cacheField name="ID number" numFmtId="0">
      <sharedItems containsString="0" containsBlank="1" containsNumber="1" containsInteger="1" minValue="6920003" maxValue="9999999"/>
    </cacheField>
    <cacheField name="Hospital Name" numFmtId="0">
      <sharedItems containsBlank="1" count="62">
        <s v="PeaceHealth Sacred Heart Hospitals"/>
        <s v="Legacy Meridian Park Medical Center"/>
        <s v="Adventist Health Tillamook Regional Medical Center"/>
        <s v="Mid-Columbia Medical Center"/>
        <s v="Santiam Memorial Hospital"/>
        <s v="McKenzie-Willamette Medical Center"/>
        <s v="Legacy Silverton Medical Center"/>
        <s v="Providence Seaside Hospital"/>
        <s v="Salem Health Hospital"/>
        <s v="Mercy Medical Center"/>
        <s v="Lower Umpqua Hospital"/>
        <s v="St. Charles Medical Center-Redmond"/>
        <s v="St. Charles Medical Center - Prineville"/>
        <s v="Oregon Health &amp; Science University Hospital"/>
        <s v="Shriners Hospitals for Children - Portland"/>
        <s v="Providence St. Vincent Medical Center"/>
        <s v="Providence Portland Medical Center"/>
        <s v="Adventist Health Portland"/>
        <s v="Kaiser Westside Medical Center"/>
        <s v="Legacy Good Samaritan Medical Center"/>
        <s v="St. Anthony Hospital"/>
        <s v="Providence Willamette Falls Medical Center"/>
        <s v="St. Alphonsus Medical Center - Ontario"/>
        <s v="Bay Area Hospital"/>
        <s v="Samaritan Pacific Communities Hospital"/>
        <s v="Providence Newberg Medical Center"/>
        <s v="Providence Milwaukie Hospital"/>
        <s v="Providence Medford Medical Center"/>
        <s v="Asante Rogue Regional Medical Center"/>
        <s v="Willamette Valley Medical Center"/>
        <s v="Samaritan North Lincoln Hospital"/>
        <s v="St. Charles Medical Center - Madras"/>
        <s v="Samaritan Lebanon Community Hospital"/>
        <s v="Lake District Hospital"/>
        <s v="Grande Ronde Hospital"/>
        <s v="Sky Lakes Medical Center"/>
        <s v="Blue Mountain Hospital"/>
        <s v="Providence Hood River Memorial Hospital"/>
        <s v="Good Shepherd Medical Center"/>
        <s v="Legacy Mt. Hood Medical Center"/>
        <s v="Pioneer Memorial Hospital - Heppner"/>
        <s v="Curry General Hospital"/>
        <s v="PeaceHealth Peace Harbor Medical Center"/>
        <s v="PeaceHealth Sacred Heart Medical Center - University District"/>
        <s v="Wallowa Memorial Hospital"/>
        <s v="Salem Health West Valley Hospital"/>
        <s v="PeaceHealth Cottage Grove Community Hospital"/>
        <s v="Good Samaritan Regional Medical Center"/>
        <s v="Coquille Valley Hospital"/>
        <s v="Harney District Hospital"/>
        <s v="St. Charles Medical Center - Bend"/>
        <s v="Southern Coos Hospital &amp; Health Center"/>
        <s v="St. Alphonsus Medical Center - Baker City"/>
        <s v="PeaceHealth Sacred Heart Medical Center - Riverbend"/>
        <s v="Kaiser Sunnyside Medical Center"/>
        <s v="Asante Ashland Community Hospital"/>
        <s v="Columbia Memorial Hospital"/>
        <s v="Samaritan Albany General Hospital"/>
        <s v="Asante Three Rivers Medical Center"/>
        <s v="Tuality Community Hospital"/>
        <s v="Legacy Emanuel Medical Center"/>
        <m/>
      </sharedItems>
    </cacheField>
    <cacheField name="Short name" numFmtId="0">
      <sharedItems containsBlank="1"/>
    </cacheField>
    <cacheField name="Hospital Type" numFmtId="0">
      <sharedItems containsBlank="1" count="4">
        <s v="DRG"/>
        <s v="A"/>
        <s v="B"/>
        <m/>
      </sharedItems>
    </cacheField>
    <cacheField name="Fiscal Year" numFmtId="0">
      <sharedItems containsString="0" containsBlank="1" containsNumber="1" containsInteger="1" minValue="2010" maxValue="2018" count="10">
        <n v="2010"/>
        <n v="2011"/>
        <n v="2012"/>
        <n v="2013"/>
        <n v="2014"/>
        <n v="2015"/>
        <n v="2016"/>
        <n v="2017"/>
        <n v="2018"/>
        <m/>
      </sharedItems>
    </cacheField>
    <cacheField name="Grand Total Net Cost" numFmtId="0">
      <sharedItems containsString="0" containsBlank="1" containsNumber="1" minValue="214526" maxValue="458163322"/>
    </cacheField>
    <cacheField name="Charity Care Net Cost" numFmtId="0">
      <sharedItems containsString="0" containsBlank="1" containsNumber="1" minValue="28865" maxValue="38837542"/>
    </cacheField>
    <cacheField name="Medicaid Net Cost" numFmtId="0">
      <sharedItems containsString="0" containsBlank="1" containsNumber="1" minValue="0" maxValue="126963688"/>
    </cacheField>
    <cacheField name="Medicare Net Cost" numFmtId="0">
      <sharedItems containsString="0" containsBlank="1" containsNumber="1" minValue="0" maxValue="134097112"/>
    </cacheField>
    <cacheField name="Other Public Program Net Cost" numFmtId="0">
      <sharedItems containsString="0" containsBlank="1" containsNumber="1" minValue="0" maxValue="16978483"/>
    </cacheField>
    <cacheField name="Community Health Improvement Net Cost" numFmtId="0">
      <sharedItems containsString="0" containsBlank="1" containsNumber="1" minValue="0" maxValue="8913495"/>
    </cacheField>
    <cacheField name="Research Net Cost" numFmtId="0">
      <sharedItems containsString="0" containsBlank="1" containsNumber="1" minValue="0" maxValue="35885482"/>
    </cacheField>
    <cacheField name="Health Professions Education Net Cost" numFmtId="0">
      <sharedItems containsString="0" containsBlank="1" containsNumber="1" minValue="0" maxValue="169382339"/>
    </cacheField>
    <cacheField name="Subsidized Health Services Net Cost" numFmtId="0">
      <sharedItems containsString="0" containsBlank="1" containsNumber="1" minValue="0" maxValue="12848742"/>
    </cacheField>
    <cacheField name="Cash and In-Kind Net Cost" numFmtId="0">
      <sharedItems containsString="0" containsBlank="1" containsNumber="1" minValue="0" maxValue="8838239"/>
    </cacheField>
    <cacheField name="Community Building Net Cost" numFmtId="0">
      <sharedItems containsString="0" containsBlank="1" containsNumber="1" minValue="0" maxValue="3768257"/>
    </cacheField>
    <cacheField name="Community Benefit Operations Net Cost" numFmtId="0">
      <sharedItems containsString="0" containsBlank="1" containsNumber="1" minValue="0" maxValue="2579217"/>
    </cacheField>
    <cacheField name="Net Revenue " numFmtId="0">
      <sharedItems containsString="0" containsBlank="1" containsNumber="1" containsInteger="1" minValue="0" maxValue="1694524184"/>
    </cacheField>
    <cacheField name="Total Operating Expense" numFmtId="0">
      <sharedItems containsString="0" containsBlank="1" containsNumber="1" containsInteger="1" minValue="0" maxValue="1712829281"/>
    </cacheField>
    <cacheField name="Gross Hospital Patient Revenue" numFmtId="0">
      <sharedItems containsString="0" containsBlank="1" containsNumber="1" containsInteger="1" minValue="0" maxValue="3953878620"/>
    </cacheField>
    <cacheField name="Total Operating Revenue" numFmtId="0">
      <sharedItems containsString="0" containsBlank="1" containsNumber="1" containsInteger="1" minValue="0" maxValue="1795746413"/>
    </cacheField>
    <cacheField name="Operating Income" numFmtId="0">
      <sharedItems containsString="0" containsBlank="1" containsNumber="1" containsInteger="1" minValue="-48522000" maxValue="124023739"/>
    </cacheField>
    <cacheField name="Net Income" numFmtId="0">
      <sharedItems containsString="0" containsBlank="1" containsNumber="1" containsInteger="1" minValue="-47582280" maxValue="188818992"/>
    </cacheField>
    <cacheField name="CBR less Medicare" numFmtId="0" formula="'Grand Total Net Cost'-'Medicare Net Cost'" databaseField="0"/>
    <cacheField name="CB % CB total" numFmtId="0" formula="'CBR less Medicare'/'Net Revenue '" databaseField="0"/>
    <cacheField name="uncomp care total" numFmtId="0" formula="'Charity Care Net Cost'+'Medicaid Net Cost'+'Other Public Program Net Cost'+'Subsidized Health Services Net Cost'" databaseField="0"/>
    <cacheField name="OM" numFmtId="0" formula="'Operating Income'/'Total Operating Revenue'" databaseField="0"/>
    <cacheField name="uncomp %" numFmtId="0" formula="'uncomp care total'/'Net Revenue '" databaseField="0"/>
    <cacheField name="direct spending" numFmtId="0" formula="'CBR less Medicare'-'uncomp care total'" databaseField="0"/>
    <cacheField name="Direct spending percent margin" numFmtId="0" formula="'direct spending'/'Operating Income'" databaseField="0"/>
    <cacheField name="direct spending margin percent" numFmtId="0" formula="'direct spending'/('Total Operating Revenue'-('Total Operating Expense'-'direct spending'))" databaseField="0"/>
    <cacheField name="percent NPR" numFmtId="0" formula="'CBR less Medicare'/'Net Revenue '" databaseField="0"/>
    <cacheField name="Direct percent NPR" numFmtId="0" formula="'direct spending'/'Net Revenue '"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9">
  <r>
    <n v="9999999"/>
    <x v="0"/>
    <s v="PeaceHealth Sacred Heart Hospitals"/>
    <x v="0"/>
    <x v="0"/>
    <n v="142822386"/>
    <n v="29305523"/>
    <n v="27358984"/>
    <n v="71461545"/>
    <n v="0"/>
    <n v="1147889"/>
    <n v="0"/>
    <n v="920631"/>
    <n v="11942017"/>
    <n v="441516"/>
    <n v="244282"/>
    <n v="0"/>
    <n v="553283858"/>
    <n v="559186341"/>
    <n v="988413752"/>
    <n v="563277335"/>
    <n v="4090994"/>
    <n v="11011828"/>
  </r>
  <r>
    <n v="9999999"/>
    <x v="0"/>
    <s v="PeaceHealth Sacred Heart Hospitals"/>
    <x v="0"/>
    <x v="1"/>
    <n v="118722884"/>
    <n v="30490886"/>
    <n v="14642122"/>
    <n v="58627050"/>
    <n v="0"/>
    <n v="603462"/>
    <n v="0"/>
    <n v="783562"/>
    <n v="12848742"/>
    <n v="669084"/>
    <n v="57976"/>
    <n v="0"/>
    <n v="604956657"/>
    <n v="594166395"/>
    <n v="1150970289"/>
    <n v="612434993"/>
    <n v="18268598"/>
    <n v="16926257"/>
  </r>
  <r>
    <n v="9999999"/>
    <x v="0"/>
    <s v="PeaceHealth Sacred Heart Hospitals"/>
    <x v="0"/>
    <x v="2"/>
    <n v="149825649"/>
    <n v="28424562"/>
    <n v="60794638"/>
    <n v="59163213"/>
    <n v="0"/>
    <n v="512677"/>
    <n v="0"/>
    <n v="826075"/>
    <n v="0"/>
    <n v="104484"/>
    <n v="0"/>
    <n v="0"/>
    <n v="652362311"/>
    <n v="647672169"/>
    <n v="1216864574"/>
    <n v="674493513"/>
    <n v="26821344"/>
    <n v="28711052"/>
  </r>
  <r>
    <n v="9999999"/>
    <x v="0"/>
    <s v="PeaceHealth Sacred Heart Hospitals"/>
    <x v="0"/>
    <x v="3"/>
    <n v="140780672"/>
    <n v="27246922"/>
    <n v="40165706"/>
    <n v="70729211"/>
    <n v="0"/>
    <n v="1514324"/>
    <n v="0"/>
    <n v="0"/>
    <n v="87572"/>
    <n v="672912"/>
    <n v="51183"/>
    <n v="312843"/>
    <n v="620115574"/>
    <n v="599615086"/>
    <n v="1282636641"/>
    <n v="642101574"/>
    <n v="42486488"/>
    <n v="43411499"/>
  </r>
  <r>
    <n v="9999999"/>
    <x v="0"/>
    <s v="PeaceHealth Sacred Heart Hospitals"/>
    <x v="0"/>
    <x v="4"/>
    <n v="127585677"/>
    <n v="19859421"/>
    <n v="50853787"/>
    <n v="55203027"/>
    <n v="0"/>
    <n v="697222"/>
    <n v="0"/>
    <n v="90283"/>
    <n v="46358"/>
    <n v="535358"/>
    <n v="0"/>
    <n v="300221"/>
    <n v="646225295"/>
    <n v="572760220"/>
    <n v="1373552056"/>
    <n v="662785912"/>
    <n v="90025692"/>
    <n v="94015629"/>
  </r>
  <r>
    <n v="9999999"/>
    <x v="0"/>
    <s v="PeaceHealth Sacred Heart Hospitals"/>
    <x v="0"/>
    <x v="5"/>
    <n v="138425445"/>
    <n v="6103664"/>
    <n v="63536650"/>
    <n v="66397470"/>
    <n v="0"/>
    <n v="694394"/>
    <n v="101046"/>
    <n v="4672"/>
    <n v="0"/>
    <n v="1338865"/>
    <n v="242877"/>
    <n v="5807"/>
    <n v="720510777"/>
    <n v="626886656"/>
    <n v="1552537055"/>
    <n v="750910396"/>
    <n v="124023739"/>
    <n v="125391900"/>
  </r>
  <r>
    <n v="6920805"/>
    <x v="1"/>
    <s v="Legacy Meridian Park Med Ctr"/>
    <x v="0"/>
    <x v="0"/>
    <n v="13738031"/>
    <n v="5559099"/>
    <n v="1744486"/>
    <n v="5712551"/>
    <n v="0"/>
    <n v="212589"/>
    <n v="0"/>
    <n v="267478"/>
    <n v="0"/>
    <n v="192602"/>
    <n v="49226"/>
    <n v="0"/>
    <n v="154924446"/>
    <n v="136150462"/>
    <n v="327902096"/>
    <n v="155715875"/>
    <n v="19565413"/>
    <n v="40318610"/>
  </r>
  <r>
    <n v="6920805"/>
    <x v="1"/>
    <s v="Legacy Meridian Park Med Ctr"/>
    <x v="0"/>
    <x v="1"/>
    <n v="16780128"/>
    <n v="6731814"/>
    <n v="845968"/>
    <n v="8402860"/>
    <n v="0"/>
    <n v="107193"/>
    <n v="0"/>
    <n v="477480"/>
    <n v="0"/>
    <n v="160318"/>
    <n v="54495"/>
    <n v="0"/>
    <n v="159047000"/>
    <n v="142510000"/>
    <n v="352177000"/>
    <n v="159784000"/>
    <n v="17274000"/>
    <n v="31857000"/>
  </r>
  <r>
    <n v="6920805"/>
    <x v="1"/>
    <s v="Legacy Meridian Park Med Ctr"/>
    <x v="0"/>
    <x v="2"/>
    <n v="20068210"/>
    <n v="6470501"/>
    <n v="2404052"/>
    <n v="10557867"/>
    <n v="0"/>
    <n v="35882"/>
    <n v="0"/>
    <n v="418414"/>
    <n v="0"/>
    <n v="130569"/>
    <n v="50925"/>
    <n v="0"/>
    <n v="160894000"/>
    <n v="145529000"/>
    <n v="377789000"/>
    <n v="164058000"/>
    <n v="18529000"/>
    <n v="25162000"/>
  </r>
  <r>
    <n v="6920805"/>
    <x v="1"/>
    <s v="Legacy Meridian Park Med Ctr"/>
    <x v="0"/>
    <x v="3"/>
    <n v="23754211"/>
    <n v="6120508"/>
    <n v="13051570"/>
    <n v="3881649"/>
    <n v="0"/>
    <n v="70164"/>
    <n v="0"/>
    <n v="378411"/>
    <n v="0"/>
    <n v="0"/>
    <n v="74201"/>
    <n v="177708"/>
    <n v="174461000"/>
    <n v="159427000"/>
    <n v="417427000"/>
    <n v="176416000"/>
    <n v="16989000"/>
    <n v="30517000"/>
  </r>
  <r>
    <n v="6920805"/>
    <x v="1"/>
    <s v="Legacy Meridian Park Med Ctr"/>
    <x v="0"/>
    <x v="4"/>
    <n v="26632378"/>
    <n v="5784878"/>
    <n v="4414759"/>
    <n v="15779324"/>
    <n v="0"/>
    <n v="38625"/>
    <n v="0"/>
    <n v="431136"/>
    <n v="0"/>
    <n v="172807"/>
    <n v="10849"/>
    <n v="0"/>
    <n v="185907000"/>
    <n v="173453000"/>
    <n v="449074000"/>
    <n v="188092000"/>
    <n v="14639000"/>
    <n v="29568000"/>
  </r>
  <r>
    <n v="6920805"/>
    <x v="1"/>
    <s v="Legacy Meridian Park Med Ctr"/>
    <x v="0"/>
    <x v="5"/>
    <n v="23496173"/>
    <n v="2166491"/>
    <n v="8897589"/>
    <n v="11762784"/>
    <n v="0"/>
    <n v="30491"/>
    <n v="0"/>
    <n v="389116"/>
    <n v="0"/>
    <n v="158930"/>
    <n v="90772"/>
    <n v="0"/>
    <n v="204623000"/>
    <n v="182741000"/>
    <n v="495737000"/>
    <n v="209878000"/>
    <n v="27137000"/>
    <n v="40201000"/>
  </r>
  <r>
    <n v="6920805"/>
    <x v="1"/>
    <s v="Legacy Meridian Park Med Ctr"/>
    <x v="0"/>
    <x v="6"/>
    <n v="24307307"/>
    <n v="2374950"/>
    <n v="7590597"/>
    <n v="13631885"/>
    <m/>
    <n v="69261"/>
    <m/>
    <n v="441123"/>
    <m/>
    <n v="186425"/>
    <n v="13066"/>
    <m/>
    <n v="223786000"/>
    <n v="199409000"/>
    <n v="527365000"/>
    <n v="227418000"/>
    <n v="28009000"/>
    <n v="28095000"/>
  </r>
  <r>
    <n v="6920805"/>
    <x v="1"/>
    <s v="Legacy Meridian Park Med Ctr"/>
    <x v="0"/>
    <x v="7"/>
    <n v="27562088"/>
    <n v="4824352"/>
    <n v="9095085"/>
    <n v="12764089"/>
    <m/>
    <n v="52407"/>
    <m/>
    <n v="483714"/>
    <m/>
    <n v="338314"/>
    <n v="4127"/>
    <m/>
    <n v="226788000"/>
    <n v="203611000"/>
    <n v="556939000"/>
    <n v="229898000"/>
    <n v="26287000"/>
    <n v="40267000"/>
  </r>
  <r>
    <n v="6920805"/>
    <x v="1"/>
    <s v="Legacy Meridian Park Med Ctr"/>
    <x v="0"/>
    <x v="8"/>
    <n v="24690221"/>
    <n v="4817173"/>
    <n v="7757198"/>
    <n v="10781963"/>
    <n v="0"/>
    <n v="468422"/>
    <n v="0"/>
    <n v="455426"/>
    <n v="0"/>
    <n v="402787"/>
    <n v="7252"/>
    <n v="0"/>
    <n v="235257000"/>
    <n v="208590000"/>
    <n v="593048000"/>
    <n v="240087000"/>
    <n v="31497000"/>
    <n v="40632000"/>
  </r>
  <r>
    <n v="6920780"/>
    <x v="2"/>
    <s v="Adventist Tillamook Reg Med Ctr"/>
    <x v="1"/>
    <x v="8"/>
    <n v="5415037"/>
    <n v="4062203"/>
    <n v="0"/>
    <n v="0"/>
    <n v="0"/>
    <n v="549832"/>
    <n v="0"/>
    <n v="172378"/>
    <n v="255220"/>
    <n v="74062"/>
    <n v="301342"/>
    <n v="0"/>
    <n v="85693738"/>
    <n v="83242391"/>
    <n v="144012665"/>
    <n v="87348054"/>
    <n v="4105663"/>
    <n v="3102405"/>
  </r>
  <r>
    <n v="6920780"/>
    <x v="2"/>
    <s v="Adventist Tillamook Reg Med Ctr"/>
    <x v="1"/>
    <x v="0"/>
    <n v="6606491"/>
    <n v="2644729"/>
    <n v="285895"/>
    <n v="3293867"/>
    <n v="102000"/>
    <n v="0"/>
    <n v="148000"/>
    <n v="0"/>
    <n v="0"/>
    <n v="130000"/>
    <n v="2000"/>
    <n v="0"/>
    <n v="48418296"/>
    <n v="47960071"/>
    <n v="76085765"/>
    <n v="50114296"/>
    <n v="2154225"/>
    <n v="2881225"/>
  </r>
  <r>
    <n v="6920780"/>
    <x v="2"/>
    <s v="Adventist Tillamook Reg Med Ctr"/>
    <x v="1"/>
    <x v="1"/>
    <n v="6900177"/>
    <n v="4264198"/>
    <n v="821574"/>
    <n v="1543099"/>
    <n v="0"/>
    <n v="0"/>
    <n v="0"/>
    <n v="0"/>
    <n v="0"/>
    <n v="270306"/>
    <n v="1000"/>
    <n v="0"/>
    <n v="52930621"/>
    <n v="51494428"/>
    <n v="82858403"/>
    <n v="52332549"/>
    <n v="838121"/>
    <n v="2542760"/>
  </r>
  <r>
    <n v="6920780"/>
    <x v="2"/>
    <s v="Adventist Tillamook Reg Med Ctr"/>
    <x v="1"/>
    <x v="2"/>
    <n v="8269136"/>
    <n v="4519063"/>
    <n v="646326"/>
    <n v="83747"/>
    <n v="0"/>
    <n v="2710000"/>
    <n v="0"/>
    <n v="0"/>
    <n v="0"/>
    <n v="309000"/>
    <n v="1000"/>
    <n v="0"/>
    <n v="51744000"/>
    <n v="53879000"/>
    <n v="87209000"/>
    <n v="52443000"/>
    <n v="-1436000"/>
    <n v="107000"/>
  </r>
  <r>
    <n v="6920780"/>
    <x v="2"/>
    <s v="Adventist Tillamook Reg Med Ctr"/>
    <x v="1"/>
    <x v="3"/>
    <n v="10833800"/>
    <n v="4830639"/>
    <n v="244064"/>
    <n v="3002855"/>
    <n v="0"/>
    <n v="2519060"/>
    <n v="0"/>
    <n v="0"/>
    <n v="0"/>
    <n v="99172"/>
    <n v="138010"/>
    <n v="0"/>
    <n v="53610532"/>
    <n v="55096000"/>
    <n v="90396248"/>
    <n v="56353532"/>
    <n v="1257532"/>
    <n v="670532"/>
  </r>
  <r>
    <n v="6920780"/>
    <x v="2"/>
    <s v="Adventist Tillamook Reg Med Ctr"/>
    <x v="1"/>
    <x v="4"/>
    <n v="9899620"/>
    <n v="2248273"/>
    <n v="1224286"/>
    <n v="3876519"/>
    <n v="0"/>
    <n v="177622"/>
    <n v="0"/>
    <n v="0"/>
    <n v="0"/>
    <n v="52790"/>
    <n v="2320130"/>
    <n v="0"/>
    <n v="62591143"/>
    <n v="61815621"/>
    <n v="103244478"/>
    <n v="64621654"/>
    <n v="2806033"/>
    <n v="1459095"/>
  </r>
  <r>
    <n v="6920780"/>
    <x v="2"/>
    <s v="Adventist Tillamook Reg Med Ctr"/>
    <x v="1"/>
    <x v="5"/>
    <n v="10225245"/>
    <n v="2363858"/>
    <n v="1650543"/>
    <n v="2177798"/>
    <n v="0"/>
    <n v="215406"/>
    <n v="0"/>
    <n v="0"/>
    <n v="0"/>
    <n v="49383"/>
    <n v="3768257"/>
    <n v="0"/>
    <n v="72426561"/>
    <n v="69439571"/>
    <n v="116942078"/>
    <n v="74101782"/>
    <n v="4662211"/>
    <n v="3418069"/>
  </r>
  <r>
    <n v="6920780"/>
    <x v="2"/>
    <s v="Adventist Tillamook Reg Med Ctr"/>
    <x v="1"/>
    <x v="6"/>
    <n v="9260815"/>
    <n v="1952362"/>
    <m/>
    <n v="3739741"/>
    <m/>
    <n v="252663"/>
    <m/>
    <m/>
    <m/>
    <n v="71317"/>
    <n v="3244732"/>
    <m/>
    <n v="76331061"/>
    <n v="70962753"/>
    <n v="127793751"/>
    <n v="78234574"/>
    <n v="7271821"/>
    <n v="5728851"/>
  </r>
  <r>
    <n v="6920780"/>
    <x v="2"/>
    <s v="Adventist Tillamook Reg Med Ctr"/>
    <x v="1"/>
    <x v="7"/>
    <n v="3872320"/>
    <n v="2523833"/>
    <m/>
    <m/>
    <m/>
    <n v="478158"/>
    <m/>
    <m/>
    <n v="121410"/>
    <n v="67440"/>
    <n v="681479"/>
    <m/>
    <n v="82557102"/>
    <n v="76658743"/>
    <n v="139219892"/>
    <n v="83718635"/>
    <n v="7059892"/>
    <n v="7547686"/>
  </r>
  <r>
    <n v="6920770"/>
    <x v="3"/>
    <s v="Mid-Columbia Med Ctr"/>
    <x v="2"/>
    <x v="0"/>
    <n v="9461986"/>
    <n v="3722000"/>
    <n v="3856930"/>
    <n v="0"/>
    <n v="0"/>
    <n v="710317"/>
    <n v="0"/>
    <n v="312274"/>
    <n v="485977"/>
    <n v="153545"/>
    <n v="220943"/>
    <n v="0"/>
    <n v="81106234"/>
    <n v="81564646"/>
    <n v="176384542"/>
    <n v="83787479"/>
    <n v="2222834"/>
    <n v="3764249"/>
  </r>
  <r>
    <n v="6920770"/>
    <x v="3"/>
    <s v="Mid-Columbia Med Ctr"/>
    <x v="2"/>
    <x v="1"/>
    <n v="9575849"/>
    <n v="3047979"/>
    <n v="4085565"/>
    <n v="0"/>
    <n v="0"/>
    <n v="657998"/>
    <n v="13728"/>
    <n v="468643"/>
    <n v="281432"/>
    <n v="611649"/>
    <n v="408855"/>
    <n v="0"/>
    <n v="84749542"/>
    <n v="81848708"/>
    <n v="174995395"/>
    <n v="88427530"/>
    <n v="6578822"/>
    <n v="6593431"/>
  </r>
  <r>
    <n v="6920770"/>
    <x v="3"/>
    <s v="Mid-Columbia Med Ctr"/>
    <x v="2"/>
    <x v="2"/>
    <n v="8957134"/>
    <n v="3258938"/>
    <n v="3546844"/>
    <n v="0"/>
    <n v="0"/>
    <n v="518158"/>
    <n v="17296"/>
    <n v="488480"/>
    <n v="11616"/>
    <n v="676622"/>
    <n v="439180"/>
    <n v="0"/>
    <n v="94199039"/>
    <n v="97731540"/>
    <n v="190236380"/>
    <n v="99271947"/>
    <n v="1540407"/>
    <n v="1083149"/>
  </r>
  <r>
    <n v="6920770"/>
    <x v="3"/>
    <s v="Mid-Columbia Med Ctr"/>
    <x v="2"/>
    <x v="3"/>
    <n v="9539154"/>
    <n v="3471890"/>
    <n v="3945001"/>
    <n v="0"/>
    <n v="0"/>
    <n v="453344"/>
    <n v="18301"/>
    <n v="554754"/>
    <n v="19177"/>
    <n v="632371"/>
    <n v="377193"/>
    <n v="67123"/>
    <n v="95984740"/>
    <n v="104252462"/>
    <n v="210616412"/>
    <n v="101608244"/>
    <n v="-2644218"/>
    <n v="-951360"/>
  </r>
  <r>
    <n v="6920770"/>
    <x v="3"/>
    <s v="Mid-Columbia Med Ctr"/>
    <x v="2"/>
    <x v="4"/>
    <n v="12034211"/>
    <n v="2840284"/>
    <n v="6823238"/>
    <n v="0"/>
    <n v="0"/>
    <n v="496137"/>
    <n v="15200"/>
    <n v="484010"/>
    <n v="0"/>
    <n v="874614"/>
    <n v="423538"/>
    <n v="77190"/>
    <n v="106966794"/>
    <n v="109629062"/>
    <n v="230247210"/>
    <n v="112064780"/>
    <n v="2435718"/>
    <n v="2829890"/>
  </r>
  <r>
    <n v="6920770"/>
    <x v="3"/>
    <s v="Mid-Columbia Med Ctr"/>
    <x v="2"/>
    <x v="5"/>
    <n v="11858876"/>
    <n v="2820844"/>
    <n v="6847089"/>
    <n v="0"/>
    <n v="0"/>
    <n v="422997"/>
    <n v="15651"/>
    <n v="462398"/>
    <n v="4994"/>
    <n v="1012666"/>
    <n v="260129"/>
    <n v="12108"/>
    <n v="109702337"/>
    <n v="116669301"/>
    <n v="242763702"/>
    <n v="118756946"/>
    <n v="2087645"/>
    <n v="3120013"/>
  </r>
  <r>
    <n v="6920770"/>
    <x v="3"/>
    <s v="Mid-Columbia Med Ctr"/>
    <x v="2"/>
    <x v="6"/>
    <n v="10887244"/>
    <n v="2735000"/>
    <n v="5873947"/>
    <m/>
    <m/>
    <n v="484673"/>
    <n v="15555"/>
    <n v="484470"/>
    <n v="5109"/>
    <n v="1049130"/>
    <n v="227067"/>
    <n v="12293"/>
    <n v="113276504"/>
    <n v="127993525"/>
    <n v="271151629"/>
    <n v="121632816"/>
    <n v="-6360709"/>
    <n v="-5321026"/>
  </r>
  <r>
    <n v="6920770"/>
    <x v="3"/>
    <s v="Mid-Columbia Med Ctr"/>
    <x v="2"/>
    <x v="7"/>
    <n v="19138306"/>
    <n v="2188438"/>
    <n v="4185349"/>
    <n v="10364519"/>
    <n v="500000"/>
    <n v="430000"/>
    <m/>
    <n v="320000"/>
    <n v="1000000"/>
    <n v="100000"/>
    <n v="30000"/>
    <n v="20000"/>
    <n v="115113365"/>
    <n v="125945023"/>
    <n v="260084782"/>
    <n v="122573056"/>
    <n v="-3371967"/>
    <n v="-3318413"/>
  </r>
  <r>
    <n v="6920770"/>
    <x v="3"/>
    <s v="Mid-Columbia Med Ctr"/>
    <x v="2"/>
    <x v="8"/>
    <n v="9439790"/>
    <n v="1820173"/>
    <n v="4738386"/>
    <n v="0"/>
    <n v="0"/>
    <n v="303960"/>
    <n v="0"/>
    <n v="552723"/>
    <n v="11394"/>
    <n v="1463231"/>
    <n v="442166"/>
    <n v="107757"/>
    <n v="121680195"/>
    <n v="128592916"/>
    <n v="279024997"/>
    <n v="131318904"/>
    <n v="2725988"/>
    <n v="3844554"/>
  </r>
  <r>
    <n v="6920743"/>
    <x v="4"/>
    <s v="Santiam Memorial Hosp"/>
    <x v="2"/>
    <x v="0"/>
    <n v="2964642"/>
    <n v="526565"/>
    <n v="279918"/>
    <n v="2098816"/>
    <n v="0"/>
    <n v="40839"/>
    <n v="0"/>
    <n v="0"/>
    <n v="0"/>
    <n v="18504"/>
    <n v="0"/>
    <n v="0"/>
    <n v="29538276"/>
    <n v="28409963"/>
    <n v="48836074"/>
    <n v="29799071"/>
    <n v="1389108"/>
    <n v="1492751"/>
  </r>
  <r>
    <n v="6920743"/>
    <x v="4"/>
    <s v="Santiam Memorial Hosp"/>
    <x v="2"/>
    <x v="1"/>
    <n v="2374338"/>
    <n v="684167"/>
    <n v="1174084"/>
    <n v="490461"/>
    <n v="0"/>
    <n v="21479"/>
    <n v="0"/>
    <n v="0"/>
    <n v="0"/>
    <n v="4147"/>
    <n v="0"/>
    <n v="0"/>
    <n v="33734275"/>
    <n v="31128714"/>
    <n v="58396362"/>
    <n v="35395436"/>
    <n v="4266722"/>
    <n v="4329897"/>
  </r>
  <r>
    <n v="6920743"/>
    <x v="4"/>
    <s v="Santiam Memorial Hosp"/>
    <x v="2"/>
    <x v="2"/>
    <n v="3989684"/>
    <n v="731925"/>
    <n v="600553"/>
    <n v="2570590"/>
    <n v="0"/>
    <n v="67704"/>
    <n v="0"/>
    <n v="0"/>
    <n v="0"/>
    <n v="18912"/>
    <n v="0"/>
    <n v="0"/>
    <n v="30838474"/>
    <n v="29915972"/>
    <n v="60097445"/>
    <n v="32082700"/>
    <n v="2166728"/>
    <n v="2265313"/>
  </r>
  <r>
    <n v="6920743"/>
    <x v="4"/>
    <s v="Santiam Memorial Hosp"/>
    <x v="2"/>
    <x v="3"/>
    <n v="6445167"/>
    <n v="692120"/>
    <n v="802393"/>
    <n v="4556234"/>
    <n v="303004"/>
    <n v="58347"/>
    <n v="0"/>
    <n v="0"/>
    <n v="0"/>
    <n v="33069"/>
    <n v="0"/>
    <n v="0"/>
    <n v="34711577"/>
    <n v="38818184"/>
    <n v="69539308"/>
    <n v="35599194"/>
    <n v="-3218990"/>
    <n v="-3139796"/>
  </r>
  <r>
    <n v="6920743"/>
    <x v="4"/>
    <s v="Santiam Memorial Hosp"/>
    <x v="2"/>
    <x v="4"/>
    <n v="7780347"/>
    <n v="419910"/>
    <n v="2760298"/>
    <n v="3964131"/>
    <n v="206278"/>
    <n v="148400"/>
    <n v="0"/>
    <n v="0"/>
    <n v="253751"/>
    <n v="21875"/>
    <n v="0"/>
    <n v="5704"/>
    <n v="37431343"/>
    <n v="40783950"/>
    <n v="75341184"/>
    <n v="38149349"/>
    <n v="-2634601"/>
    <n v="-2521335"/>
  </r>
  <r>
    <n v="6920743"/>
    <x v="4"/>
    <s v="Santiam Memorial Hosp"/>
    <x v="2"/>
    <x v="5"/>
    <n v="6340860"/>
    <n v="198115"/>
    <n v="1514092"/>
    <n v="3987230"/>
    <n v="287903"/>
    <n v="94441"/>
    <n v="0"/>
    <n v="0"/>
    <n v="220226"/>
    <n v="38853"/>
    <n v="0"/>
    <n v="0"/>
    <n v="40940806"/>
    <n v="41093776"/>
    <n v="79987982"/>
    <n v="41310159"/>
    <n v="216383"/>
    <n v="1277752"/>
  </r>
  <r>
    <n v="6920743"/>
    <x v="4"/>
    <s v="Santiam Memorial Hosp"/>
    <x v="2"/>
    <x v="6"/>
    <n v="6913082"/>
    <n v="670329"/>
    <n v="1563969"/>
    <n v="3973686"/>
    <n v="244042"/>
    <n v="227119"/>
    <m/>
    <m/>
    <n v="175183"/>
    <n v="43618"/>
    <m/>
    <n v="15136"/>
    <n v="45836840"/>
    <n v="45065297"/>
    <n v="90751182"/>
    <n v="46188745"/>
    <n v="1123448"/>
    <n v="1715351"/>
  </r>
  <r>
    <n v="6920743"/>
    <x v="4"/>
    <s v="Santiam Memorial Hosp"/>
    <x v="2"/>
    <x v="7"/>
    <n v="7435779"/>
    <n v="439263"/>
    <n v="985438"/>
    <n v="5359353"/>
    <n v="77193"/>
    <n v="155430"/>
    <m/>
    <m/>
    <n v="295203"/>
    <n v="41043"/>
    <n v="54041"/>
    <n v="28815"/>
    <n v="48671431"/>
    <n v="49100611"/>
    <n v="100029075"/>
    <n v="49033589"/>
    <n v="-67022"/>
    <n v="7284"/>
  </r>
  <r>
    <n v="6920743"/>
    <x v="4"/>
    <s v="Santiam Memorial Hosp"/>
    <x v="2"/>
    <x v="8"/>
    <n v="9898548.2440753765"/>
    <n v="348162"/>
    <n v="2592636.3327388372"/>
    <n v="6086401.7613365389"/>
    <n v="297939.86"/>
    <n v="118665.94"/>
    <n v="0"/>
    <n v="0"/>
    <n v="267109"/>
    <n v="44046"/>
    <n v="60356.800000000003"/>
    <n v="83230.55"/>
    <n v="50378348"/>
    <n v="55052442"/>
    <n v="106211451"/>
    <n v="52090604"/>
    <n v="-2961838"/>
    <n v="-2984045"/>
  </r>
  <r>
    <n v="6920741"/>
    <x v="5"/>
    <s v="McKenzie-Willamette Med Ctr"/>
    <x v="0"/>
    <x v="0"/>
    <n v="7118928"/>
    <n v="1118891"/>
    <n v="3598007"/>
    <n v="2347570"/>
    <n v="0"/>
    <n v="5000"/>
    <n v="0"/>
    <n v="0"/>
    <n v="0"/>
    <n v="0"/>
    <n v="49460"/>
    <n v="0"/>
    <n v="118072158"/>
    <n v="103350229"/>
    <n v="291004865"/>
    <n v="120247258"/>
    <n v="16897029"/>
    <n v="15667764"/>
  </r>
  <r>
    <n v="6920741"/>
    <x v="5"/>
    <s v="McKenzie-Willamette Med Ctr"/>
    <x v="0"/>
    <x v="1"/>
    <n v="5199929"/>
    <n v="1027932"/>
    <n v="2976792"/>
    <n v="1150177"/>
    <n v="0"/>
    <n v="5000"/>
    <n v="0"/>
    <n v="0"/>
    <n v="0"/>
    <n v="2867"/>
    <n v="37160"/>
    <n v="0"/>
    <n v="114955307"/>
    <n v="94462224"/>
    <n v="329727741"/>
    <n v="116123254"/>
    <n v="21661030"/>
    <n v="20282119"/>
  </r>
  <r>
    <n v="6920741"/>
    <x v="5"/>
    <s v="McKenzie-Willamette Med Ctr"/>
    <x v="0"/>
    <x v="2"/>
    <n v="4846533"/>
    <n v="722442"/>
    <n v="2642388"/>
    <n v="1400618"/>
    <n v="0"/>
    <n v="5000"/>
    <n v="0"/>
    <n v="0"/>
    <n v="0"/>
    <n v="26625"/>
    <n v="49460"/>
    <n v="0"/>
    <n v="124526491"/>
    <n v="113587976"/>
    <n v="363367964"/>
    <n v="125243590"/>
    <n v="11655614"/>
    <n v="11655614"/>
  </r>
  <r>
    <n v="6920741"/>
    <x v="5"/>
    <s v="McKenzie-Willamette Med Ctr"/>
    <x v="0"/>
    <x v="3"/>
    <n v="4812606"/>
    <n v="1385667"/>
    <n v="0"/>
    <n v="3345137"/>
    <n v="0"/>
    <n v="5000"/>
    <n v="0"/>
    <n v="0"/>
    <n v="0"/>
    <n v="27316"/>
    <n v="49485"/>
    <n v="0"/>
    <n v="133654008"/>
    <n v="109110687"/>
    <n v="403316158"/>
    <n v="134509090"/>
    <n v="25398403"/>
    <n v="16878889"/>
  </r>
  <r>
    <n v="6920741"/>
    <x v="5"/>
    <s v="McKenzie-Willamette Med Ctr"/>
    <x v="0"/>
    <x v="4"/>
    <n v="2887662"/>
    <n v="140449"/>
    <n v="2694827"/>
    <n v="0"/>
    <n v="0"/>
    <n v="5000"/>
    <n v="0"/>
    <n v="0"/>
    <n v="0"/>
    <n v="7386"/>
    <n v="40000"/>
    <n v="0"/>
    <n v="149763338"/>
    <n v="114933120"/>
    <n v="463049847"/>
    <n v="150549836"/>
    <n v="35616716"/>
    <n v="27251120"/>
  </r>
  <r>
    <n v="6920741"/>
    <x v="5"/>
    <s v="McKenzie-Willamette Med Ctr"/>
    <x v="0"/>
    <x v="5"/>
    <n v="5901488"/>
    <n v="457632"/>
    <n v="4090273"/>
    <n v="0"/>
    <n v="0"/>
    <n v="5000"/>
    <n v="0"/>
    <n v="681301"/>
    <n v="0"/>
    <n v="654407"/>
    <n v="12875"/>
    <n v="0"/>
    <n v="184202548"/>
    <n v="125262077"/>
    <n v="543168478"/>
    <n v="188528215"/>
    <n v="63266138"/>
    <n v="54056784"/>
  </r>
  <r>
    <n v="6920741"/>
    <x v="5"/>
    <s v="McKenzie-Willamette Med Ctr"/>
    <x v="0"/>
    <x v="6"/>
    <n v="16366594"/>
    <n v="255370"/>
    <n v="4573734"/>
    <n v="8316933"/>
    <m/>
    <n v="40683"/>
    <m/>
    <n v="2093132"/>
    <m/>
    <n v="1060826"/>
    <m/>
    <n v="25916"/>
    <n v="192918445"/>
    <n v="137553669"/>
    <n v="655796793"/>
    <n v="197679768"/>
    <n v="60126099"/>
    <n v="60126099"/>
  </r>
  <r>
    <n v="6920741"/>
    <x v="5"/>
    <s v="McKenzie-Willamette Med Ctr"/>
    <x v="0"/>
    <x v="7"/>
    <n v="40092433"/>
    <n v="1711145"/>
    <n v="8517440"/>
    <n v="13296841"/>
    <n v="0"/>
    <n v="25980"/>
    <n v="0"/>
    <n v="2454569"/>
    <n v="12812395"/>
    <n v="1248149"/>
    <n v="0"/>
    <n v="25915"/>
    <n v="202407667"/>
    <n v="151978060"/>
    <n v="741675861"/>
    <n v="203813167"/>
    <n v="51835107"/>
    <n v="51835107"/>
  </r>
  <r>
    <n v="6920741"/>
    <x v="5"/>
    <s v="McKenzie-Willamette Med Ctr"/>
    <x v="0"/>
    <x v="8"/>
    <n v="37163574"/>
    <n v="1024129"/>
    <n v="4873873"/>
    <n v="16413414"/>
    <n v="0"/>
    <n v="15226"/>
    <n v="0"/>
    <n v="1845478"/>
    <n v="11197177"/>
    <n v="1765177"/>
    <n v="25566"/>
    <n v="2746"/>
    <n v="238335961"/>
    <n v="198388833"/>
    <n v="845054645"/>
    <n v="238910010"/>
    <n v="40521177"/>
    <n v="37161662"/>
  </r>
  <r>
    <n v="6920740"/>
    <x v="6"/>
    <s v="Legacy Silverton Med Ctr"/>
    <x v="2"/>
    <x v="0"/>
    <n v="9387659"/>
    <n v="4068117"/>
    <n v="860386"/>
    <n v="2424430"/>
    <n v="0"/>
    <n v="1008843"/>
    <n v="0"/>
    <n v="208386"/>
    <n v="426901"/>
    <n v="278442"/>
    <n v="101017"/>
    <n v="11137"/>
    <n v="88906165"/>
    <n v="89445656"/>
    <n v="176166817"/>
    <n v="92853897"/>
    <n v="3408241"/>
    <n v="3098579"/>
  </r>
  <r>
    <n v="6920740"/>
    <x v="6"/>
    <s v="Legacy Silverton Med Ctr"/>
    <x v="2"/>
    <x v="1"/>
    <n v="10460069"/>
    <n v="3952013"/>
    <n v="2438141"/>
    <n v="2284968"/>
    <n v="0"/>
    <n v="732075"/>
    <n v="0"/>
    <n v="218059"/>
    <n v="358918"/>
    <n v="209953"/>
    <n v="251980"/>
    <n v="13961"/>
    <n v="97666247"/>
    <n v="99663244"/>
    <n v="191545397"/>
    <n v="101973849"/>
    <n v="2310605"/>
    <n v="2948432"/>
  </r>
  <r>
    <n v="6920740"/>
    <x v="6"/>
    <s v="Legacy Silverton Med Ctr"/>
    <x v="2"/>
    <x v="2"/>
    <n v="13227417"/>
    <n v="3531419"/>
    <n v="3454027"/>
    <n v="4314821"/>
    <n v="0"/>
    <n v="960882"/>
    <n v="0"/>
    <n v="324901"/>
    <n v="246716"/>
    <n v="140902"/>
    <n v="218722"/>
    <n v="35027"/>
    <n v="96745526"/>
    <n v="104562976"/>
    <n v="192352294"/>
    <n v="101545256"/>
    <n v="-3017720"/>
    <n v="-2882696"/>
  </r>
  <r>
    <n v="6920740"/>
    <x v="6"/>
    <s v="Legacy Silverton Med Ctr"/>
    <x v="2"/>
    <x v="3"/>
    <n v="16841014"/>
    <n v="4051741"/>
    <n v="2883670"/>
    <n v="8848426"/>
    <n v="0"/>
    <n v="693704"/>
    <n v="0"/>
    <n v="101550"/>
    <n v="0"/>
    <n v="159272"/>
    <n v="95714"/>
    <n v="6937"/>
    <n v="89999987"/>
    <n v="96762943"/>
    <n v="198429789"/>
    <n v="93780021"/>
    <n v="-2982922"/>
    <n v="-3243909"/>
  </r>
  <r>
    <n v="6920740"/>
    <x v="6"/>
    <s v="Legacy Silverton Med Ctr"/>
    <x v="2"/>
    <x v="4"/>
    <n v="11235056"/>
    <n v="2972522"/>
    <n v="1277434"/>
    <n v="6178371"/>
    <n v="0"/>
    <n v="329182"/>
    <n v="0"/>
    <n v="216454"/>
    <n v="0"/>
    <n v="185314"/>
    <n v="53847"/>
    <n v="21932"/>
    <n v="108902889"/>
    <n v="117072236"/>
    <n v="207011130"/>
    <n v="115836322"/>
    <n v="-1235914"/>
    <n v="-1642188"/>
  </r>
  <r>
    <n v="6920740"/>
    <x v="6"/>
    <s v="Legacy Silverton Med Ctr"/>
    <x v="2"/>
    <x v="5"/>
    <n v="7213552"/>
    <n v="1115247"/>
    <m/>
    <n v="5081076"/>
    <n v="0"/>
    <n v="542655"/>
    <n v="0"/>
    <n v="156569"/>
    <n v="0"/>
    <n v="218532"/>
    <n v="72355"/>
    <n v="27118"/>
    <n v="97395905"/>
    <n v="127710344"/>
    <n v="221362866"/>
    <n v="131905028"/>
    <n v="4194684"/>
    <n v="4432428"/>
  </r>
  <r>
    <n v="6920740"/>
    <x v="6"/>
    <s v="Legacy Silverton Med Ctr"/>
    <x v="2"/>
    <x v="6"/>
    <n v="10663637"/>
    <n v="1351655"/>
    <n v="2614509"/>
    <n v="5551033"/>
    <m/>
    <n v="704512"/>
    <m/>
    <n v="74931"/>
    <m/>
    <n v="169771"/>
    <n v="197226"/>
    <m/>
    <n v="106944154"/>
    <n v="115829290"/>
    <n v="222078972"/>
    <n v="113386033"/>
    <n v="-2443257"/>
    <n v="-1494949"/>
  </r>
  <r>
    <n v="6920740"/>
    <x v="6"/>
    <s v="Legacy Silverton Med Ctr"/>
    <x v="2"/>
    <x v="7"/>
    <n v="10955585"/>
    <n v="796001"/>
    <n v="6643738"/>
    <n v="2937464"/>
    <m/>
    <n v="171005"/>
    <m/>
    <n v="234704"/>
    <m/>
    <n v="146408"/>
    <n v="26265"/>
    <m/>
    <n v="99414000"/>
    <n v="155682000"/>
    <n v="235931000"/>
    <n v="144310000"/>
    <n v="-11372000"/>
    <n v="28512000"/>
  </r>
  <r>
    <n v="6920740"/>
    <x v="6"/>
    <s v="Legacy Silverton Med Ctr"/>
    <x v="2"/>
    <x v="8"/>
    <n v="51052826"/>
    <n v="5752119"/>
    <n v="24936083"/>
    <n v="18760288"/>
    <n v="842511"/>
    <n v="133282"/>
    <n v="0"/>
    <n v="275383"/>
    <n v="0"/>
    <n v="264196"/>
    <n v="88964"/>
    <n v="0"/>
    <n v="86688000"/>
    <n v="143493000"/>
    <n v="206806000"/>
    <n v="130392000"/>
    <n v="-13101000"/>
    <n v="-12496000"/>
  </r>
  <r>
    <n v="6920725"/>
    <x v="7"/>
    <s v="Providence Seaside Hosp"/>
    <x v="2"/>
    <x v="0"/>
    <n v="3883228"/>
    <n v="3399000"/>
    <n v="0"/>
    <n v="0"/>
    <n v="239000"/>
    <n v="78139"/>
    <n v="41574"/>
    <n v="63894"/>
    <n v="2514"/>
    <n v="40670"/>
    <n v="12045"/>
    <n v="6392"/>
    <n v="43718339"/>
    <n v="43610095"/>
    <n v="70613352"/>
    <n v="44369782"/>
    <n v="759686"/>
    <n v="868015"/>
  </r>
  <r>
    <n v="6920725"/>
    <x v="7"/>
    <s v="Providence Seaside Hosp"/>
    <x v="2"/>
    <x v="1"/>
    <n v="5855306"/>
    <n v="3169000"/>
    <n v="0"/>
    <n v="2144000"/>
    <n v="211000"/>
    <n v="82419"/>
    <n v="69615"/>
    <n v="73063"/>
    <n v="0"/>
    <n v="81610"/>
    <n v="14803"/>
    <n v="9796"/>
    <n v="45073397"/>
    <n v="47003680"/>
    <n v="78374425"/>
    <n v="45885593"/>
    <n v="-1118087"/>
    <n v="-1008854"/>
  </r>
  <r>
    <n v="6920725"/>
    <x v="7"/>
    <s v="Providence Seaside Hosp"/>
    <x v="2"/>
    <x v="2"/>
    <n v="4693536"/>
    <n v="3103000"/>
    <n v="0"/>
    <n v="1241000"/>
    <n v="140000"/>
    <n v="93293"/>
    <n v="25970"/>
    <n v="24671"/>
    <n v="4284"/>
    <n v="49819"/>
    <n v="4834"/>
    <n v="6665"/>
    <n v="44785314"/>
    <n v="45486585"/>
    <n v="83392048"/>
    <n v="45928988"/>
    <n v="442403"/>
    <n v="442403"/>
  </r>
  <r>
    <n v="6920725"/>
    <x v="7"/>
    <s v="Providence Seaside Hosp"/>
    <x v="2"/>
    <x v="3"/>
    <n v="5869599"/>
    <n v="3462000"/>
    <n v="0"/>
    <n v="2147000"/>
    <n v="0"/>
    <n v="81682"/>
    <n v="34748"/>
    <n v="54254"/>
    <n v="2220"/>
    <n v="67458"/>
    <n v="8758"/>
    <n v="11479"/>
    <n v="47709992"/>
    <n v="50283165"/>
    <n v="86334596"/>
    <n v="48442183"/>
    <n v="-1840982"/>
    <n v="-1840982"/>
  </r>
  <r>
    <n v="6920725"/>
    <x v="7"/>
    <s v="Providence Seaside Hosp"/>
    <x v="2"/>
    <x v="4"/>
    <n v="4346725"/>
    <n v="1130607"/>
    <n v="303505"/>
    <n v="2187165"/>
    <n v="240330"/>
    <n v="116034"/>
    <n v="40435"/>
    <n v="151289"/>
    <n v="4520"/>
    <n v="131537"/>
    <n v="10437"/>
    <n v="30866"/>
    <n v="50706287"/>
    <n v="49658588"/>
    <n v="91601575"/>
    <n v="52060512"/>
    <n v="2401924"/>
    <n v="2401924"/>
  </r>
  <r>
    <n v="6920725"/>
    <x v="7"/>
    <s v="Providence Seaside Hosp"/>
    <x v="2"/>
    <x v="5"/>
    <n v="8624766"/>
    <n v="1644748"/>
    <n v="762581"/>
    <n v="4541076"/>
    <n v="154730"/>
    <n v="61300"/>
    <n v="0"/>
    <n v="106790"/>
    <n v="1134718"/>
    <n v="164931"/>
    <n v="4818"/>
    <n v="49074"/>
    <n v="54328832"/>
    <n v="61459937"/>
    <n v="104574926"/>
    <n v="57632535"/>
    <n v="-3827402"/>
    <n v="-3322311"/>
  </r>
  <r>
    <n v="6920725"/>
    <x v="7"/>
    <s v="Providence Seaside Hosp"/>
    <x v="2"/>
    <x v="6"/>
    <n v="13964645"/>
    <n v="838106"/>
    <n v="817301"/>
    <n v="8809739"/>
    <n v="475142"/>
    <n v="161270"/>
    <n v="8111"/>
    <n v="68111"/>
    <n v="2476845"/>
    <n v="223692"/>
    <n v="30943"/>
    <n v="55385"/>
    <n v="58624271"/>
    <n v="67762618"/>
    <n v="119069693"/>
    <n v="61317061"/>
    <n v="-6445557"/>
    <n v="-6373329"/>
  </r>
  <r>
    <n v="6920725"/>
    <x v="7"/>
    <s v="Providence Seaside Hosp"/>
    <x v="2"/>
    <x v="7"/>
    <n v="16148309"/>
    <n v="1886182"/>
    <n v="1390020"/>
    <n v="8405084"/>
    <n v="502163"/>
    <n v="514800"/>
    <m/>
    <n v="50246"/>
    <n v="2632224"/>
    <n v="673180"/>
    <n v="63515"/>
    <n v="30895"/>
    <n v="65233203"/>
    <n v="68879125"/>
    <n v="135846340"/>
    <n v="68032489"/>
    <n v="-846636"/>
    <n v="-807983"/>
  </r>
  <r>
    <n v="6920725"/>
    <x v="7"/>
    <s v="Providence Seaside Hosp"/>
    <x v="2"/>
    <x v="8"/>
    <n v="14209972.59493684"/>
    <n v="2017786.410827439"/>
    <n v="604727.71111163776"/>
    <n v="10693261.068689549"/>
    <m/>
    <n v="303920.89468669909"/>
    <n v="84375.866794569694"/>
    <n v="19419.525888033339"/>
    <n v="171871.24099782281"/>
    <n v="240846.90913264951"/>
    <n v="19349.015403717571"/>
    <n v="54413.951404712439"/>
    <n v="63615756"/>
    <n v="75103621"/>
    <n v="136638340"/>
    <n v="66415016"/>
    <n v="-8688605"/>
    <n v="-8616268"/>
  </r>
  <r>
    <n v="6920708"/>
    <x v="8"/>
    <s v="Salem Hosp"/>
    <x v="0"/>
    <x v="8"/>
    <n v="129043713"/>
    <n v="11026757"/>
    <n v="41489495"/>
    <n v="54023624"/>
    <n v="2787767"/>
    <n v="2600665"/>
    <n v="129847"/>
    <n v="2005563"/>
    <n v="11811065"/>
    <n v="756724"/>
    <n v="2233672"/>
    <n v="178534"/>
    <n v="727953334"/>
    <n v="721754054"/>
    <n v="1651094623"/>
    <n v="773166892"/>
    <n v="51412838"/>
    <n v="102989980"/>
  </r>
  <r>
    <n v="6920708"/>
    <x v="8"/>
    <s v="Salem Hosp"/>
    <x v="0"/>
    <x v="0"/>
    <n v="99736316"/>
    <n v="23026466"/>
    <n v="12822286"/>
    <n v="47353075"/>
    <n v="4692526"/>
    <n v="2065370"/>
    <n v="2487717"/>
    <n v="661741"/>
    <n v="4780125"/>
    <n v="988899"/>
    <n v="659662"/>
    <n v="198449"/>
    <n v="519530567"/>
    <n v="521048225"/>
    <n v="974254643"/>
    <n v="537160060"/>
    <n v="16111835"/>
    <n v="26502729"/>
  </r>
  <r>
    <n v="6920708"/>
    <x v="8"/>
    <s v="Salem Hosp"/>
    <x v="0"/>
    <x v="1"/>
    <n v="106904775"/>
    <n v="22198854"/>
    <n v="18209353"/>
    <n v="46063366"/>
    <n v="8109513"/>
    <n v="2531983"/>
    <n v="2199800"/>
    <n v="1129577"/>
    <n v="4971038"/>
    <n v="785650"/>
    <n v="426348"/>
    <n v="279293"/>
    <n v="556069208"/>
    <n v="556247974"/>
    <n v="1075300515"/>
    <n v="577959819"/>
    <n v="21711845"/>
    <n v="23903441"/>
  </r>
  <r>
    <n v="6920708"/>
    <x v="8"/>
    <s v="Salem Hosp"/>
    <x v="0"/>
    <x v="2"/>
    <n v="109300426"/>
    <n v="20096418"/>
    <n v="20971071"/>
    <n v="46087256"/>
    <n v="8931092"/>
    <n v="2159267"/>
    <n v="2829923"/>
    <n v="1884571"/>
    <n v="5183217"/>
    <n v="525528"/>
    <n v="337885"/>
    <n v="294198"/>
    <n v="497447604"/>
    <n v="514736692"/>
    <n v="1041585580"/>
    <n v="519362207"/>
    <n v="4625515"/>
    <n v="31593068"/>
  </r>
  <r>
    <n v="6920708"/>
    <x v="8"/>
    <s v="Salem Hosp"/>
    <x v="0"/>
    <x v="3"/>
    <n v="90704776"/>
    <n v="24729956"/>
    <n v="18065496"/>
    <n v="33726151"/>
    <n v="2112934"/>
    <n v="3316849"/>
    <n v="977006"/>
    <n v="1779525"/>
    <n v="4424038"/>
    <n v="536752"/>
    <n v="886746"/>
    <n v="149323"/>
    <n v="531820196"/>
    <n v="532174810"/>
    <n v="1106007621"/>
    <n v="553820722"/>
    <n v="21645912"/>
    <n v="61367649"/>
  </r>
  <r>
    <n v="6920708"/>
    <x v="8"/>
    <s v="Salem Hosp"/>
    <x v="0"/>
    <x v="4"/>
    <n v="93829403"/>
    <n v="13464253"/>
    <n v="32483503"/>
    <n v="37132763"/>
    <n v="1623542"/>
    <n v="2182058"/>
    <n v="1901005"/>
    <n v="991747"/>
    <n v="2020855"/>
    <n v="402810"/>
    <n v="1288187"/>
    <n v="338680"/>
    <n v="584345439"/>
    <n v="579743317"/>
    <n v="1193546345"/>
    <n v="607725049"/>
    <n v="27981732"/>
    <n v="58487750"/>
  </r>
  <r>
    <n v="6920708"/>
    <x v="8"/>
    <s v="Salem Hosp"/>
    <x v="0"/>
    <x v="5"/>
    <n v="101616568"/>
    <n v="8902565"/>
    <n v="39028269"/>
    <n v="38908012"/>
    <n v="2121075"/>
    <n v="3069929"/>
    <n v="219119"/>
    <n v="1597096"/>
    <n v="5761690"/>
    <n v="496551"/>
    <n v="1306581"/>
    <n v="205681"/>
    <n v="631346201"/>
    <n v="618437689"/>
    <n v="1297462101"/>
    <n v="667544656"/>
    <n v="49106967"/>
    <n v="48274944"/>
  </r>
  <r>
    <n v="6920708"/>
    <x v="8"/>
    <s v="Salem Hosp"/>
    <x v="0"/>
    <x v="6"/>
    <n v="122199779"/>
    <n v="9579099"/>
    <n v="45974641"/>
    <n v="46575465"/>
    <n v="2811896"/>
    <n v="3296429"/>
    <n v="307229"/>
    <n v="1668197"/>
    <n v="8740182"/>
    <n v="602607"/>
    <n v="2466403"/>
    <n v="177631"/>
    <n v="653402134"/>
    <n v="662752754"/>
    <n v="1389013783"/>
    <n v="700583372"/>
    <n v="37830618"/>
    <n v="40024265"/>
  </r>
  <r>
    <n v="6920708"/>
    <x v="8"/>
    <s v="Salem Hosp"/>
    <x v="0"/>
    <x v="7"/>
    <n v="112041295"/>
    <n v="8370807"/>
    <n v="39045657"/>
    <n v="42635269"/>
    <n v="2718892"/>
    <n v="2563708"/>
    <n v="234061"/>
    <n v="1366183"/>
    <n v="11005233"/>
    <n v="1021494"/>
    <n v="2969306"/>
    <n v="110685"/>
    <n v="690271777"/>
    <n v="681771771"/>
    <n v="1534625270"/>
    <n v="730268746"/>
    <n v="48496975"/>
    <n v="106349568"/>
  </r>
  <r>
    <n v="6920620"/>
    <x v="9"/>
    <s v="Mercy Med Ctr"/>
    <x v="0"/>
    <x v="0"/>
    <n v="24162485"/>
    <n v="5526776"/>
    <n v="7439759"/>
    <n v="9710888"/>
    <n v="0"/>
    <n v="69744"/>
    <n v="0"/>
    <n v="34"/>
    <n v="1146"/>
    <n v="111372"/>
    <n v="987329"/>
    <n v="315437"/>
    <n v="161267190"/>
    <n v="153673417"/>
    <n v="415144773"/>
    <n v="164431794"/>
    <n v="10758377"/>
    <n v="13592251"/>
  </r>
  <r>
    <n v="6920620"/>
    <x v="9"/>
    <s v="Mercy Med Ctr"/>
    <x v="0"/>
    <x v="1"/>
    <n v="18844295"/>
    <n v="3815811"/>
    <n v="8724410"/>
    <n v="4851154"/>
    <n v="123430"/>
    <n v="93499"/>
    <n v="0"/>
    <n v="0"/>
    <n v="0"/>
    <n v="178539"/>
    <n v="1057452"/>
    <n v="0"/>
    <n v="177834497"/>
    <n v="167167274"/>
    <n v="460292525"/>
    <n v="181097495"/>
    <n v="13930221"/>
    <n v="22058052"/>
  </r>
  <r>
    <n v="6920620"/>
    <x v="9"/>
    <s v="Mercy Med Ctr"/>
    <x v="0"/>
    <x v="2"/>
    <n v="6571440"/>
    <n v="3136778"/>
    <n v="2408600"/>
    <n v="0"/>
    <n v="0"/>
    <n v="334011"/>
    <n v="0"/>
    <n v="92"/>
    <n v="0"/>
    <n v="140851"/>
    <n v="551108"/>
    <n v="0"/>
    <n v="186224030"/>
    <n v="173006864"/>
    <n v="481256786"/>
    <n v="189526833"/>
    <n v="16519969"/>
    <n v="16677298"/>
  </r>
  <r>
    <n v="6920620"/>
    <x v="9"/>
    <s v="Mercy Med Ctr"/>
    <x v="0"/>
    <x v="3"/>
    <n v="7698347"/>
    <n v="3944557"/>
    <n v="1042211"/>
    <n v="1878410"/>
    <n v="0"/>
    <n v="39719"/>
    <n v="0"/>
    <n v="0"/>
    <n v="0"/>
    <n v="110490"/>
    <n v="682960"/>
    <n v="0"/>
    <n v="175893683"/>
    <n v="165933773"/>
    <n v="496564962"/>
    <n v="181658509"/>
    <n v="15724736"/>
    <n v="22083115"/>
  </r>
  <r>
    <n v="6920620"/>
    <x v="9"/>
    <s v="Mercy Med Ctr"/>
    <x v="0"/>
    <x v="4"/>
    <n v="9236946"/>
    <n v="2868682"/>
    <n v="4950931"/>
    <n v="0"/>
    <n v="0"/>
    <n v="572308"/>
    <n v="0"/>
    <n v="130"/>
    <n v="2145"/>
    <n v="113579"/>
    <n v="729171"/>
    <n v="0"/>
    <n v="184788000"/>
    <n v="177457000"/>
    <n v="525192000"/>
    <n v="195884000"/>
    <n v="18427000"/>
    <n v="27745000"/>
  </r>
  <r>
    <n v="6920620"/>
    <x v="9"/>
    <s v="Mercy Med Ctr"/>
    <x v="0"/>
    <x v="5"/>
    <n v="8353262"/>
    <n v="560469"/>
    <n v="4509869"/>
    <n v="1993310"/>
    <n v="0"/>
    <n v="611337"/>
    <n v="0"/>
    <n v="0"/>
    <n v="1205"/>
    <n v="195653"/>
    <n v="481419"/>
    <n v="0"/>
    <n v="199854000"/>
    <n v="190602000"/>
    <n v="552936000"/>
    <n v="218168000"/>
    <n v="27566000"/>
    <n v="29999000"/>
  </r>
  <r>
    <n v="6920620"/>
    <x v="9"/>
    <s v="Mercy Med Ctr"/>
    <x v="0"/>
    <x v="6"/>
    <n v="18749978"/>
    <n v="521410"/>
    <n v="5454726"/>
    <n v="11830596"/>
    <m/>
    <n v="469734"/>
    <m/>
    <m/>
    <n v="2340"/>
    <n v="285306"/>
    <n v="185866"/>
    <m/>
    <n v="217263000"/>
    <n v="205184000"/>
    <n v="605839000"/>
    <n v="236749000"/>
    <n v="31565000"/>
    <n v="31303000"/>
  </r>
  <r>
    <n v="6920620"/>
    <x v="9"/>
    <s v="Mercy Med Ctr"/>
    <x v="0"/>
    <x v="7"/>
    <n v="4189900"/>
    <n v="1292181"/>
    <m/>
    <n v="1094300"/>
    <m/>
    <n v="777935"/>
    <m/>
    <n v="700"/>
    <n v="161154"/>
    <n v="400250"/>
    <n v="463380"/>
    <m/>
    <n v="223145000"/>
    <n v="208911000"/>
    <n v="649924000"/>
    <n v="233332000"/>
    <n v="24421000"/>
    <n v="36514000"/>
  </r>
  <r>
    <n v="6920620"/>
    <x v="9"/>
    <s v="Mercy Med Ctr"/>
    <x v="0"/>
    <x v="8"/>
    <n v="9415241"/>
    <n v="1409199"/>
    <n v="1179868"/>
    <n v="5423398"/>
    <n v="0"/>
    <n v="564531"/>
    <n v="0"/>
    <n v="800"/>
    <n v="121056"/>
    <n v="560944"/>
    <n v="155445"/>
    <n v="0"/>
    <n v="230415000"/>
    <n v="217726000"/>
    <n v="685212000"/>
    <n v="236216000"/>
    <n v="18489000"/>
    <n v="28584000"/>
  </r>
  <r>
    <n v="6920614"/>
    <x v="10"/>
    <s v="Lower Umpqua Hosp"/>
    <x v="2"/>
    <x v="0"/>
    <n v="758343"/>
    <n v="288257"/>
    <n v="162598"/>
    <n v="192708"/>
    <n v="0"/>
    <n v="69897"/>
    <n v="0"/>
    <n v="0"/>
    <n v="0"/>
    <n v="44883"/>
    <n v="0"/>
    <n v="0"/>
    <n v="16305816"/>
    <n v="19503041"/>
    <n v="24642835"/>
    <n v="17938910"/>
    <n v="-1564131"/>
    <n v="105281"/>
  </r>
  <r>
    <n v="6920614"/>
    <x v="10"/>
    <s v="Lower Umpqua Hosp"/>
    <x v="2"/>
    <x v="1"/>
    <n v="1707309"/>
    <n v="128775"/>
    <n v="501484"/>
    <n v="969985"/>
    <n v="0"/>
    <n v="64022"/>
    <n v="0"/>
    <n v="0"/>
    <n v="0"/>
    <n v="43042"/>
    <n v="0"/>
    <n v="0"/>
    <n v="15193142"/>
    <n v="18200899"/>
    <n v="24917750"/>
    <n v="17209441"/>
    <n v="-991458"/>
    <n v="606432"/>
  </r>
  <r>
    <n v="6920614"/>
    <x v="10"/>
    <s v="Lower Umpqua Hosp"/>
    <x v="2"/>
    <x v="2"/>
    <n v="2519849"/>
    <n v="148823"/>
    <n v="523345"/>
    <n v="1724339"/>
    <n v="0"/>
    <n v="79315"/>
    <n v="0"/>
    <n v="0"/>
    <n v="0"/>
    <n v="44027"/>
    <n v="0"/>
    <n v="0"/>
    <n v="15445053"/>
    <n v="18919482"/>
    <n v="25846879"/>
    <n v="17420931"/>
    <n v="-1498551"/>
    <n v="675619"/>
  </r>
  <r>
    <n v="6920614"/>
    <x v="10"/>
    <s v="Lower Umpqua Hosp"/>
    <x v="2"/>
    <x v="3"/>
    <n v="2773636"/>
    <n v="352297"/>
    <n v="944687"/>
    <n v="291065"/>
    <n v="0"/>
    <n v="34840"/>
    <n v="0"/>
    <n v="0"/>
    <n v="1149322"/>
    <n v="1425"/>
    <n v="0"/>
    <n v="0"/>
    <n v="15681642"/>
    <n v="18975505"/>
    <n v="25225440"/>
    <n v="17563887"/>
    <n v="-1411618"/>
    <n v="233881"/>
  </r>
  <r>
    <n v="6920614"/>
    <x v="10"/>
    <s v="Lower Umpqua Hosp"/>
    <x v="2"/>
    <x v="4"/>
    <n v="3282457"/>
    <n v="581205"/>
    <n v="762822"/>
    <n v="909282"/>
    <n v="0"/>
    <n v="34083"/>
    <n v="0"/>
    <n v="0"/>
    <n v="945963"/>
    <n v="49102"/>
    <n v="0"/>
    <n v="0"/>
    <n v="16989314"/>
    <n v="21439242"/>
    <n v="26771378"/>
    <n v="19677817"/>
    <n v="-1761425"/>
    <n v="-39541"/>
  </r>
  <r>
    <n v="6920614"/>
    <x v="10"/>
    <s v="Lower Umpqua Hosp"/>
    <x v="2"/>
    <x v="5"/>
    <n v="3822983"/>
    <n v="123394"/>
    <n v="804517"/>
    <n v="1386093"/>
    <n v="0"/>
    <n v="37023"/>
    <n v="0"/>
    <n v="0"/>
    <n v="1398922"/>
    <n v="73034"/>
    <n v="0"/>
    <n v="0"/>
    <n v="21230344"/>
    <n v="24242274"/>
    <n v="33220731"/>
    <n v="22199880"/>
    <n v="-2042394"/>
    <n v="-280561"/>
  </r>
  <r>
    <n v="6920614"/>
    <x v="10"/>
    <s v="Lower Umpqua Hosp"/>
    <x v="2"/>
    <x v="6"/>
    <n v="3614296"/>
    <n v="107021"/>
    <n v="674216"/>
    <n v="1237430"/>
    <m/>
    <n v="40160"/>
    <m/>
    <m/>
    <n v="1460014"/>
    <n v="95455"/>
    <m/>
    <m/>
    <n v="21180498"/>
    <n v="25415450"/>
    <n v="34299040"/>
    <n v="23387790"/>
    <n v="-2027660"/>
    <n v="-66985"/>
  </r>
  <r>
    <n v="6920614"/>
    <x v="10"/>
    <s v="Lower Umpqua Hosp"/>
    <x v="2"/>
    <x v="7"/>
    <n v="3900709"/>
    <n v="95098"/>
    <n v="345873"/>
    <n v="1842232"/>
    <m/>
    <n v="40681"/>
    <m/>
    <m/>
    <n v="1432214"/>
    <n v="144611"/>
    <m/>
    <m/>
    <n v="22161415"/>
    <n v="25542968"/>
    <n v="38768709"/>
    <n v="24121772"/>
    <n v="-1421196"/>
    <n v="394820"/>
  </r>
  <r>
    <n v="6920614"/>
    <x v="10"/>
    <s v="Lower Umpqua Hosp"/>
    <x v="2"/>
    <x v="8"/>
    <n v="5410473.522320902"/>
    <n v="88087.671422219486"/>
    <n v="724910.65780405514"/>
    <n v="1421024.1930946279"/>
    <n v="0"/>
    <n v="40089"/>
    <n v="0"/>
    <n v="0"/>
    <n v="2979044"/>
    <n v="157318"/>
    <n v="0"/>
    <n v="0"/>
    <n v="21775738"/>
    <n v="27186709"/>
    <n v="42639756"/>
    <n v="23995135"/>
    <n v="-3191574"/>
    <n v="-1292718"/>
  </r>
  <r>
    <n v="6920612"/>
    <x v="11"/>
    <s v="St Charles - Redmond"/>
    <x v="2"/>
    <x v="0"/>
    <n v="6247463"/>
    <n v="2632672"/>
    <n v="1795877"/>
    <n v="1600434"/>
    <n v="0"/>
    <n v="17444"/>
    <n v="0"/>
    <n v="50853"/>
    <n v="0"/>
    <n v="143303"/>
    <n v="2504"/>
    <n v="4376"/>
    <n v="53981680"/>
    <n v="58922209"/>
    <n v="90852147"/>
    <n v="60057217"/>
    <n v="1135008"/>
    <n v="657393"/>
  </r>
  <r>
    <n v="6920612"/>
    <x v="11"/>
    <s v="St Charles - Redmond"/>
    <x v="2"/>
    <x v="1"/>
    <n v="12825567"/>
    <n v="2663667"/>
    <n v="6720093"/>
    <n v="3135562"/>
    <n v="0"/>
    <n v="17609"/>
    <n v="0"/>
    <n v="91919"/>
    <n v="0"/>
    <n v="175567"/>
    <n v="6916"/>
    <n v="14234"/>
    <n v="63831675"/>
    <n v="64774403"/>
    <n v="104636254"/>
    <n v="70149833"/>
    <n v="5375430"/>
    <n v="4909371"/>
  </r>
  <r>
    <n v="6920612"/>
    <x v="11"/>
    <s v="St Charles - Redmond"/>
    <x v="2"/>
    <x v="2"/>
    <n v="10608724"/>
    <n v="2687551"/>
    <n v="5630902"/>
    <n v="1838521"/>
    <n v="0"/>
    <n v="22510"/>
    <n v="0"/>
    <n v="81681"/>
    <n v="122305"/>
    <n v="178434"/>
    <n v="4779"/>
    <n v="42041"/>
    <n v="61290979"/>
    <n v="67650122"/>
    <n v="116803063"/>
    <n v="69295182"/>
    <n v="1645060"/>
    <n v="1594626"/>
  </r>
  <r>
    <n v="6920612"/>
    <x v="11"/>
    <s v="St Charles - Redmond"/>
    <x v="2"/>
    <x v="3"/>
    <n v="12961790"/>
    <n v="3548259"/>
    <n v="3403181"/>
    <n v="2604352"/>
    <n v="2912760"/>
    <n v="85228"/>
    <n v="0"/>
    <n v="91687"/>
    <n v="17900"/>
    <n v="250957"/>
    <n v="7436"/>
    <n v="40030"/>
    <n v="58659749"/>
    <n v="64435412"/>
    <n v="118717612"/>
    <n v="69597235"/>
    <n v="5161823"/>
    <n v="5215850"/>
  </r>
  <r>
    <n v="6920612"/>
    <x v="11"/>
    <s v="St Charles - Redmond"/>
    <x v="2"/>
    <x v="4"/>
    <n v="9913374"/>
    <n v="1400753"/>
    <n v="2835316"/>
    <n v="4312136"/>
    <n v="920687"/>
    <n v="21820"/>
    <n v="0"/>
    <n v="85128"/>
    <n v="46243"/>
    <n v="194463"/>
    <n v="22629"/>
    <n v="74199"/>
    <n v="56695108"/>
    <n v="71046423"/>
    <n v="140985821"/>
    <n v="81920587"/>
    <n v="10874164"/>
    <n v="10933801"/>
  </r>
  <r>
    <n v="6920612"/>
    <x v="11"/>
    <s v="St Charles - Redmond"/>
    <x v="2"/>
    <x v="5"/>
    <n v="8680584"/>
    <n v="1221184"/>
    <n v="1802034"/>
    <n v="4002726"/>
    <n v="1000393"/>
    <n v="205337"/>
    <n v="0"/>
    <n v="83284"/>
    <n v="0"/>
    <n v="314925"/>
    <n v="22664"/>
    <n v="28037"/>
    <n v="57706063"/>
    <n v="77659233"/>
    <n v="155885473"/>
    <n v="88518743"/>
    <n v="10859510"/>
    <n v="10785155"/>
  </r>
  <r>
    <n v="6920612"/>
    <x v="11"/>
    <s v="St Charles - Redmond"/>
    <x v="2"/>
    <x v="6"/>
    <n v="10078949"/>
    <n v="1062670"/>
    <n v="3293650"/>
    <n v="4185415"/>
    <n v="915268"/>
    <n v="103485"/>
    <m/>
    <n v="83591"/>
    <m/>
    <n v="372359"/>
    <n v="24873"/>
    <n v="37638"/>
    <n v="86735683"/>
    <n v="92293330"/>
    <n v="184643921"/>
    <n v="103899818"/>
    <n v="11606488"/>
    <n v="11698063"/>
  </r>
  <r>
    <n v="6920612"/>
    <x v="11"/>
    <s v="St Charles - Redmond"/>
    <x v="2"/>
    <x v="7"/>
    <n v="12268440"/>
    <n v="2134515"/>
    <n v="3074234"/>
    <n v="5297724"/>
    <n v="1282713"/>
    <n v="100477"/>
    <m/>
    <n v="49670"/>
    <m/>
    <n v="269313"/>
    <n v="25368"/>
    <n v="34426"/>
    <n v="89231839"/>
    <n v="99846998"/>
    <n v="201949966"/>
    <n v="108923210"/>
    <n v="9076212"/>
    <n v="9278313"/>
  </r>
  <r>
    <n v="6920612"/>
    <x v="11"/>
    <s v="St. Charles - Redmond"/>
    <x v="2"/>
    <x v="8"/>
    <n v="17344917"/>
    <n v="4052325"/>
    <n v="5517046"/>
    <n v="6034692"/>
    <n v="1161754"/>
    <n v="81588"/>
    <n v="0"/>
    <n v="97208"/>
    <n v="0"/>
    <n v="350569"/>
    <n v="27119"/>
    <n v="22616"/>
    <n v="92505718"/>
    <n v="101756420"/>
    <n v="209702001"/>
    <n v="110000826"/>
    <n v="8244406"/>
    <n v="8413472"/>
  </r>
  <r>
    <n v="6920610"/>
    <x v="12"/>
    <s v="St Charles - Prineville"/>
    <x v="2"/>
    <x v="0"/>
    <n v="1793779"/>
    <n v="802400"/>
    <n v="565846"/>
    <n v="177212"/>
    <n v="0"/>
    <n v="104487"/>
    <n v="0"/>
    <n v="33367"/>
    <n v="0"/>
    <n v="96714"/>
    <n v="10418"/>
    <n v="3335"/>
    <n v="22230175"/>
    <n v="21616829"/>
    <n v="33336689"/>
    <n v="22358169"/>
    <n v="741340"/>
    <n v="944419"/>
  </r>
  <r>
    <n v="6920610"/>
    <x v="12"/>
    <s v="St Charles - Prineville"/>
    <x v="2"/>
    <x v="1"/>
    <n v="3181570"/>
    <n v="790742"/>
    <n v="2047580"/>
    <n v="0"/>
    <n v="0"/>
    <n v="35321"/>
    <n v="0"/>
    <n v="49866"/>
    <n v="0"/>
    <n v="120075"/>
    <n v="14891"/>
    <n v="123095"/>
    <n v="26277450"/>
    <n v="27381523"/>
    <n v="41110109"/>
    <n v="26429358"/>
    <n v="-952165"/>
    <n v="-870772"/>
  </r>
  <r>
    <n v="6920610"/>
    <x v="12"/>
    <s v="St Charles - Prineville"/>
    <x v="2"/>
    <x v="2"/>
    <n v="4565746"/>
    <n v="962240"/>
    <n v="3145359"/>
    <n v="0"/>
    <n v="0"/>
    <n v="195042"/>
    <n v="0"/>
    <n v="46159"/>
    <n v="81536"/>
    <n v="101032"/>
    <n v="6129"/>
    <n v="28249"/>
    <n v="24216398"/>
    <n v="26632635"/>
    <n v="44587015"/>
    <n v="24703453"/>
    <n v="-1929182"/>
    <n v="-1876706"/>
  </r>
  <r>
    <n v="6920610"/>
    <x v="12"/>
    <s v="St Charles - Prineville"/>
    <x v="2"/>
    <x v="3"/>
    <n v="5306714"/>
    <n v="1307840"/>
    <n v="3101678"/>
    <n v="0"/>
    <n v="569494"/>
    <n v="42744"/>
    <n v="0"/>
    <n v="45420"/>
    <n v="9638"/>
    <n v="46080"/>
    <n v="57568"/>
    <n v="126252"/>
    <n v="26638892"/>
    <n v="36306348"/>
    <n v="48645526"/>
    <n v="34214292"/>
    <n v="-2092056"/>
    <n v="-2021844"/>
  </r>
  <r>
    <n v="6920610"/>
    <x v="12"/>
    <s v="St Charles - Prineville"/>
    <x v="2"/>
    <x v="4"/>
    <n v="5116839"/>
    <n v="680299"/>
    <n v="2544623"/>
    <n v="1630019"/>
    <n v="58816"/>
    <n v="7190"/>
    <n v="0"/>
    <n v="24192"/>
    <n v="24900"/>
    <n v="57349"/>
    <n v="21440"/>
    <n v="68011"/>
    <n v="21919533"/>
    <n v="33611997"/>
    <n v="56948410"/>
    <n v="32338590"/>
    <n v="-1273407"/>
    <n v="-1208359"/>
  </r>
  <r>
    <n v="6920610"/>
    <x v="12"/>
    <s v="St Charles - Prineville"/>
    <x v="2"/>
    <x v="5"/>
    <n v="3026635"/>
    <n v="516864"/>
    <n v="1104051"/>
    <n v="1031953"/>
    <n v="158353"/>
    <n v="103559"/>
    <n v="0"/>
    <n v="21248"/>
    <n v="0"/>
    <n v="36111"/>
    <n v="23742"/>
    <n v="30754"/>
    <n v="20902568"/>
    <n v="28319209"/>
    <n v="51164842"/>
    <n v="33034489"/>
    <n v="4715280"/>
    <n v="4773762"/>
  </r>
  <r>
    <n v="6920610"/>
    <x v="12"/>
    <s v="St Charles - Prineville"/>
    <x v="2"/>
    <x v="6"/>
    <n v="3384867"/>
    <n v="382454"/>
    <n v="1607342"/>
    <n v="979066"/>
    <n v="154443"/>
    <n v="59949"/>
    <m/>
    <n v="42294"/>
    <m/>
    <n v="83482"/>
    <n v="55133"/>
    <n v="20704"/>
    <n v="31289521"/>
    <n v="35944051"/>
    <n v="64370043"/>
    <n v="38989459"/>
    <n v="3045408"/>
    <n v="3149409"/>
  </r>
  <r>
    <n v="6920610"/>
    <x v="12"/>
    <s v="St Charles - Prineville"/>
    <x v="2"/>
    <x v="7"/>
    <n v="4306069"/>
    <n v="989263"/>
    <n v="1677015"/>
    <n v="1093781"/>
    <n v="369904"/>
    <n v="34323"/>
    <m/>
    <n v="16488"/>
    <m/>
    <n v="70609"/>
    <n v="40767"/>
    <n v="13919"/>
    <n v="35554279"/>
    <n v="39756404"/>
    <n v="70339083"/>
    <n v="44608601"/>
    <n v="4852197"/>
    <n v="4900239"/>
  </r>
  <r>
    <n v="6920610"/>
    <x v="12"/>
    <s v="St. Charles - Prineville"/>
    <x v="2"/>
    <x v="8"/>
    <n v="5926115"/>
    <n v="1722286"/>
    <n v="2644771"/>
    <n v="1090429"/>
    <n v="301159"/>
    <n v="48672"/>
    <n v="0"/>
    <n v="31146"/>
    <n v="0"/>
    <n v="37932"/>
    <n v="41098"/>
    <n v="8622"/>
    <n v="36558935"/>
    <n v="39908964"/>
    <n v="71806431"/>
    <n v="44505849"/>
    <n v="4596885"/>
    <n v="4644127"/>
  </r>
  <r>
    <n v="6920570"/>
    <x v="13"/>
    <s v="OHSU Hospital"/>
    <x v="0"/>
    <x v="0"/>
    <n v="253212897"/>
    <n v="28272860"/>
    <n v="8613356"/>
    <n v="26914068"/>
    <n v="538420"/>
    <n v="2685751"/>
    <n v="33475000"/>
    <n v="151811614"/>
    <n v="0"/>
    <n v="183593"/>
    <n v="648235"/>
    <n v="70000"/>
    <n v="993366929"/>
    <n v="995102886"/>
    <n v="1917650898"/>
    <n v="1057537280"/>
    <n v="62434394"/>
    <n v="75020900"/>
  </r>
  <r>
    <n v="6920570"/>
    <x v="13"/>
    <s v="OHSU Hospital"/>
    <x v="0"/>
    <x v="1"/>
    <n v="307558785"/>
    <n v="29806794"/>
    <n v="25058322"/>
    <n v="50468338"/>
    <n v="659427"/>
    <n v="3793057"/>
    <n v="34479250"/>
    <n v="161602098"/>
    <n v="0"/>
    <n v="155790"/>
    <n v="1464209"/>
    <n v="71500"/>
    <n v="1032907280"/>
    <n v="1012447168"/>
    <n v="2071507099"/>
    <n v="1074979558"/>
    <n v="62532390"/>
    <n v="70434989"/>
  </r>
  <r>
    <n v="6920570"/>
    <x v="13"/>
    <s v="OHSU Hospital"/>
    <x v="0"/>
    <x v="2"/>
    <n v="318013087"/>
    <n v="30507318"/>
    <n v="34357374"/>
    <n v="49906354"/>
    <n v="417288"/>
    <n v="5446362"/>
    <n v="25868026"/>
    <n v="169382339"/>
    <n v="0"/>
    <n v="401859"/>
    <n v="1654667"/>
    <n v="71500"/>
    <n v="1121234589"/>
    <n v="1096631813"/>
    <n v="2180118584"/>
    <n v="1177580581"/>
    <n v="80948767"/>
    <n v="102977771"/>
  </r>
  <r>
    <n v="6920570"/>
    <x v="13"/>
    <s v="OHSU Hospital"/>
    <x v="0"/>
    <x v="3"/>
    <n v="341020625"/>
    <n v="38837542"/>
    <n v="41034494"/>
    <n v="72463064"/>
    <n v="944122"/>
    <n v="3096351"/>
    <n v="31962265"/>
    <n v="151074608"/>
    <n v="0"/>
    <n v="281499"/>
    <n v="1317835"/>
    <n v="8845"/>
    <n v="1186558369"/>
    <n v="1154841316"/>
    <n v="2410989616"/>
    <n v="1234549446"/>
    <n v="79708130"/>
    <n v="87214492"/>
  </r>
  <r>
    <n v="6920570"/>
    <x v="13"/>
    <s v="OHSU Hospital"/>
    <x v="0"/>
    <x v="4"/>
    <n v="365653676"/>
    <n v="31015838"/>
    <n v="51133348"/>
    <n v="76942252"/>
    <n v="714600"/>
    <n v="3081563"/>
    <n v="32921133"/>
    <n v="168310304"/>
    <n v="0"/>
    <n v="221336"/>
    <n v="1303714"/>
    <n v="9588"/>
    <n v="1294299461"/>
    <n v="1249383966"/>
    <n v="2626647974"/>
    <n v="1343221537"/>
    <n v="93837571"/>
    <n v="116349256"/>
  </r>
  <r>
    <n v="6920570"/>
    <x v="13"/>
    <s v="OHSU Hospital"/>
    <x v="0"/>
    <x v="5"/>
    <n v="369088156"/>
    <n v="16386904"/>
    <n v="52269814"/>
    <n v="96869440"/>
    <n v="87939"/>
    <n v="4536273"/>
    <n v="33908767"/>
    <n v="163345333"/>
    <n v="0"/>
    <n v="267038"/>
    <n v="1416648"/>
    <n v="0"/>
    <n v="1435787595"/>
    <n v="1406235215"/>
    <n v="2917850678"/>
    <n v="1501082622"/>
    <n v="94847407"/>
    <n v="100613210"/>
  </r>
  <r>
    <n v="6920570"/>
    <x v="13"/>
    <s v="OHSU Hospital"/>
    <x v="0"/>
    <x v="6"/>
    <n v="378092748"/>
    <n v="14568156"/>
    <n v="73253968"/>
    <n v="91563687"/>
    <n v="41761"/>
    <n v="3062514"/>
    <n v="31998975"/>
    <n v="161496020"/>
    <m/>
    <n v="371488"/>
    <n v="1736179"/>
    <m/>
    <n v="1579879499"/>
    <n v="1527248525"/>
    <n v="3330120229"/>
    <n v="1647641612"/>
    <n v="120393087"/>
    <n v="144233916"/>
  </r>
  <r>
    <n v="6920570"/>
    <x v="13"/>
    <s v="OHSU Hospital"/>
    <x v="0"/>
    <x v="7"/>
    <n v="436831533"/>
    <n v="16556776"/>
    <n v="102914747"/>
    <n v="116240250"/>
    <n v="3597"/>
    <n v="7581296"/>
    <n v="34366530"/>
    <n v="157567558"/>
    <m/>
    <n v="306474"/>
    <n v="1294305"/>
    <m/>
    <n v="1668731483"/>
    <n v="1672671477"/>
    <n v="3599680109"/>
    <n v="1750236608"/>
    <n v="77565131"/>
    <n v="96319949"/>
  </r>
  <r>
    <n v="6920570"/>
    <x v="13"/>
    <s v="OHSU Hospital"/>
    <x v="0"/>
    <x v="8"/>
    <n v="458163322"/>
    <n v="19516198"/>
    <n v="97634514"/>
    <n v="134097112"/>
    <n v="4861"/>
    <n v="8913495"/>
    <n v="35885482"/>
    <n v="160182777"/>
    <n v="0"/>
    <n v="359885"/>
    <n v="1568998"/>
    <n v="0"/>
    <n v="1694524184"/>
    <n v="1712829281"/>
    <n v="3953878620"/>
    <n v="1795746413"/>
    <n v="82917132"/>
    <n v="98675583"/>
  </r>
  <r>
    <n v="6920560"/>
    <x v="14"/>
    <s v="Shriners"/>
    <x v="0"/>
    <x v="3"/>
    <n v="8961772"/>
    <n v="3287875"/>
    <n v="2156243"/>
    <n v="0"/>
    <n v="0"/>
    <n v="318981"/>
    <n v="1632499"/>
    <n v="1353084"/>
    <n v="0"/>
    <n v="16400"/>
    <n v="168824"/>
    <n v="27866"/>
    <n v="0"/>
    <n v="0"/>
    <n v="0"/>
    <n v="0"/>
    <n v="0"/>
    <n v="0"/>
  </r>
  <r>
    <n v="6920560"/>
    <x v="14"/>
    <s v="Shriners"/>
    <x v="0"/>
    <x v="4"/>
    <n v="15279570"/>
    <n v="4551457"/>
    <n v="4796658"/>
    <n v="0"/>
    <n v="0"/>
    <n v="334156"/>
    <n v="2925305"/>
    <n v="2508496"/>
    <n v="0"/>
    <n v="17750"/>
    <n v="145748"/>
    <n v="0"/>
    <n v="54290357"/>
    <n v="37004711"/>
    <n v="54290357"/>
    <n v="15719321"/>
    <n v="-21285390"/>
    <n v="-21285390"/>
  </r>
  <r>
    <n v="6920560"/>
    <x v="14"/>
    <s v="Shriners"/>
    <x v="0"/>
    <x v="5"/>
    <n v="17322682"/>
    <n v="2654429"/>
    <n v="11379139"/>
    <n v="0"/>
    <n v="0"/>
    <n v="441586"/>
    <n v="547509"/>
    <n v="2137654"/>
    <n v="0"/>
    <n v="118631"/>
    <n v="22743"/>
    <n v="20991"/>
    <n v="12968454"/>
    <n v="39972502"/>
    <n v="52764105"/>
    <n v="28980066"/>
    <n v="-10992436"/>
    <n v="-10992436"/>
  </r>
  <r>
    <n v="6920560"/>
    <x v="14"/>
    <s v="Shriners"/>
    <x v="0"/>
    <x v="6"/>
    <n v="19943728"/>
    <n v="1871400"/>
    <n v="11691413"/>
    <m/>
    <m/>
    <n v="553633"/>
    <n v="4117113"/>
    <n v="1421269"/>
    <m/>
    <n v="240543"/>
    <n v="21329"/>
    <n v="27028"/>
    <n v="14150318"/>
    <n v="41544922"/>
    <n v="54204523"/>
    <n v="18669646"/>
    <n v="-22875276"/>
    <n v="-5537276"/>
  </r>
  <r>
    <n v="6920560"/>
    <x v="14"/>
    <s v="Shriners"/>
    <x v="0"/>
    <x v="7"/>
    <n v="19589919"/>
    <n v="1745067"/>
    <n v="12135320"/>
    <m/>
    <m/>
    <n v="560374"/>
    <n v="3692553"/>
    <n v="1356679"/>
    <m/>
    <n v="55090"/>
    <n v="24058"/>
    <n v="20778"/>
    <n v="17313303"/>
    <n v="45527151"/>
    <n v="60107819"/>
    <n v="22012892"/>
    <n v="-23514259"/>
    <n v="-14146259"/>
  </r>
  <r>
    <n v="6920560"/>
    <x v="14"/>
    <s v="Shriners"/>
    <x v="0"/>
    <x v="8"/>
    <n v="16144074"/>
    <n v="1629152"/>
    <n v="8472552"/>
    <n v="0"/>
    <n v="0"/>
    <n v="500006"/>
    <n v="3417544"/>
    <n v="1813053"/>
    <n v="0"/>
    <n v="283937"/>
    <n v="12947"/>
    <n v="14883"/>
    <n v="16749408"/>
    <n v="47507871"/>
    <n v="62782560"/>
    <n v="23400502"/>
    <n v="-24107369"/>
    <n v="-24107369"/>
  </r>
  <r>
    <n v="6920540"/>
    <x v="15"/>
    <s v="Providence St. Vincent Med Ctr"/>
    <x v="0"/>
    <x v="0"/>
    <n v="113931251"/>
    <n v="30329500"/>
    <n v="16550500"/>
    <n v="49512000"/>
    <n v="1632500"/>
    <n v="4574431"/>
    <n v="2201883"/>
    <n v="4379232"/>
    <n v="2503369"/>
    <n v="1885643"/>
    <n v="230857"/>
    <n v="131336"/>
    <n v="703173625"/>
    <n v="662106673"/>
    <n v="1277933534"/>
    <n v="722762542"/>
    <n v="60655869"/>
    <n v="81665247"/>
  </r>
  <r>
    <n v="6920540"/>
    <x v="15"/>
    <s v="Providence St. Vincent Med Ctr"/>
    <x v="0"/>
    <x v="1"/>
    <n v="124102761"/>
    <n v="28222500"/>
    <n v="22222568"/>
    <n v="50640000"/>
    <n v="1486500"/>
    <n v="4251613"/>
    <n v="4176632"/>
    <n v="7864308"/>
    <n v="2116695"/>
    <n v="2597081"/>
    <n v="374323"/>
    <n v="150541"/>
    <n v="749753505"/>
    <n v="698766003"/>
    <n v="1334302973"/>
    <n v="766381757"/>
    <n v="67615754"/>
    <n v="94967061"/>
  </r>
  <r>
    <n v="6920540"/>
    <x v="15"/>
    <s v="Providence St. Vincent Med Ctr"/>
    <x v="0"/>
    <x v="2"/>
    <n v="140642893"/>
    <n v="33582000"/>
    <n v="27622920"/>
    <n v="57260000"/>
    <n v="2707000"/>
    <n v="5257017"/>
    <n v="3141837"/>
    <n v="6646039"/>
    <n v="2506587"/>
    <n v="1553199"/>
    <n v="215127"/>
    <n v="151167"/>
    <n v="760034412"/>
    <n v="709179052"/>
    <n v="1378380363"/>
    <n v="778414667"/>
    <n v="69235615"/>
    <n v="67921854"/>
  </r>
  <r>
    <n v="6920540"/>
    <x v="15"/>
    <s v="Providence St. Vincent Med Ctr"/>
    <x v="0"/>
    <x v="3"/>
    <n v="140705794"/>
    <n v="33261000"/>
    <n v="24640945"/>
    <n v="64228000"/>
    <n v="1653000"/>
    <n v="4559689"/>
    <n v="1316474"/>
    <n v="6746060"/>
    <n v="2086687"/>
    <n v="1766601"/>
    <n v="279534"/>
    <n v="167804"/>
    <n v="778657378"/>
    <n v="686358779"/>
    <n v="1443661427"/>
    <n v="794542328"/>
    <n v="108183549"/>
    <n v="107580757"/>
  </r>
  <r>
    <n v="6920540"/>
    <x v="15"/>
    <s v="Providence St. Vincent Med Ctr"/>
    <x v="0"/>
    <x v="4"/>
    <n v="124953087"/>
    <n v="16603460"/>
    <n v="28000905"/>
    <n v="63107767"/>
    <n v="1710995"/>
    <n v="1155920"/>
    <n v="2194958"/>
    <n v="6482063"/>
    <n v="1933229"/>
    <n v="3067375"/>
    <n v="239216"/>
    <n v="457199"/>
    <n v="789552296"/>
    <n v="738808427"/>
    <n v="1471183464"/>
    <n v="804857939"/>
    <n v="66049512"/>
    <n v="65853950"/>
  </r>
  <r>
    <n v="6920540"/>
    <x v="15"/>
    <s v="Providence St. Vincent Med Ctr"/>
    <x v="0"/>
    <x v="5"/>
    <n v="131525827"/>
    <n v="14536506"/>
    <n v="41357044"/>
    <n v="61343080"/>
    <n v="2038097"/>
    <n v="1364492"/>
    <n v="2592259"/>
    <n v="4897301"/>
    <n v="783441"/>
    <n v="1915240"/>
    <n v="271405"/>
    <n v="426962"/>
    <n v="827526207"/>
    <n v="776178910"/>
    <n v="1553745254"/>
    <n v="853992998"/>
    <n v="77814088"/>
    <n v="188818992"/>
  </r>
  <r>
    <n v="6920540"/>
    <x v="15"/>
    <s v="Providence St. Vincent Med Ctr"/>
    <x v="0"/>
    <x v="6"/>
    <n v="148359886"/>
    <n v="13252758"/>
    <n v="42227061"/>
    <n v="78979435"/>
    <n v="2311474"/>
    <n v="1530524"/>
    <n v="1828752"/>
    <n v="4364604"/>
    <n v="960520"/>
    <n v="2136934"/>
    <n v="201913"/>
    <n v="565911"/>
    <n v="861680736"/>
    <n v="826344026"/>
    <n v="1705512783"/>
    <n v="885193669"/>
    <n v="58849643"/>
    <n v="60526387"/>
  </r>
  <r>
    <n v="6920540"/>
    <x v="15"/>
    <s v="Providence St. Vincent Med Ctr"/>
    <x v="0"/>
    <x v="7"/>
    <n v="141740686"/>
    <n v="13334156"/>
    <n v="41214674"/>
    <n v="75351693"/>
    <n v="2164665"/>
    <n v="724461"/>
    <n v="1261364"/>
    <n v="5133962"/>
    <n v="1020776"/>
    <n v="1196887"/>
    <n v="99369"/>
    <n v="238680"/>
    <n v="906433775"/>
    <n v="858645038"/>
    <n v="1846152578"/>
    <n v="929618207"/>
    <n v="70973169"/>
    <n v="87330718"/>
  </r>
  <r>
    <n v="6920540"/>
    <x v="15"/>
    <s v="Providence St. Vincent Med Ctr"/>
    <x v="0"/>
    <x v="8"/>
    <n v="182846013.07606131"/>
    <n v="16885336.670320239"/>
    <n v="56940364.931377217"/>
    <n v="93269562.789046824"/>
    <n v="0"/>
    <n v="1917403.5409256369"/>
    <n v="1765148.294747642"/>
    <n v="6265037.2192235962"/>
    <n v="1971588.2531378709"/>
    <n v="3100922.524036366"/>
    <n v="123496.18713071079"/>
    <n v="607152.66611520061"/>
    <n v="941278933"/>
    <n v="924686065"/>
    <n v="1933918597"/>
    <n v="967739780"/>
    <n v="43053715"/>
    <n v="25910925"/>
  </r>
  <r>
    <n v="6920520"/>
    <x v="16"/>
    <s v="Providence Portland Med Ctr"/>
    <x v="0"/>
    <x v="0"/>
    <n v="109906453"/>
    <n v="30975500"/>
    <n v="17593500"/>
    <n v="40762000"/>
    <n v="980500"/>
    <n v="4715074"/>
    <n v="4394666"/>
    <n v="5711774"/>
    <n v="2694368"/>
    <n v="1763790"/>
    <n v="211339"/>
    <n v="103942"/>
    <n v="586054184"/>
    <n v="593644429"/>
    <n v="1116621366"/>
    <n v="621263326"/>
    <n v="27618896"/>
    <n v="30345521"/>
  </r>
  <r>
    <n v="6920520"/>
    <x v="16"/>
    <s v="Providence Portland Med Ctr"/>
    <x v="0"/>
    <x v="1"/>
    <n v="122493759"/>
    <n v="28131500"/>
    <n v="23686756"/>
    <n v="45694000"/>
    <n v="1007500"/>
    <n v="4325108"/>
    <n v="6431050"/>
    <n v="7006495"/>
    <n v="3495198"/>
    <n v="2299392"/>
    <n v="295985"/>
    <n v="120775"/>
    <n v="607494171"/>
    <n v="626457691"/>
    <n v="1158312860"/>
    <n v="649286993"/>
    <n v="22829302"/>
    <n v="31093131"/>
  </r>
  <r>
    <n v="6920520"/>
    <x v="16"/>
    <s v="Providence Portland Med Ctr"/>
    <x v="0"/>
    <x v="2"/>
    <n v="143401466"/>
    <n v="32099000"/>
    <n v="31301204"/>
    <n v="55714000"/>
    <n v="1540000"/>
    <n v="4988004"/>
    <n v="5847910"/>
    <n v="7502882"/>
    <n v="2912452"/>
    <n v="1211274"/>
    <n v="179458"/>
    <n v="105282"/>
    <n v="588750854"/>
    <n v="622036587"/>
    <n v="1167745634"/>
    <n v="630412168"/>
    <n v="8375581"/>
    <n v="8413158"/>
  </r>
  <r>
    <n v="6920520"/>
    <x v="16"/>
    <s v="Providence Portland Med Ctr"/>
    <x v="0"/>
    <x v="3"/>
    <n v="142984211"/>
    <n v="32404000"/>
    <n v="28300289"/>
    <n v="56014000"/>
    <n v="1065000"/>
    <n v="4857512"/>
    <n v="8655113"/>
    <n v="8072356"/>
    <n v="2251181"/>
    <n v="1027919"/>
    <n v="220966"/>
    <n v="115875"/>
    <n v="594306026"/>
    <n v="607691124"/>
    <n v="1172821704"/>
    <n v="649739731"/>
    <n v="42048607"/>
    <n v="40404326"/>
  </r>
  <r>
    <n v="6920520"/>
    <x v="16"/>
    <s v="Providence Portland Med Ctr"/>
    <x v="0"/>
    <x v="4"/>
    <n v="133134716"/>
    <n v="13781229"/>
    <n v="36617365"/>
    <n v="56314068"/>
    <n v="2545491"/>
    <n v="1212933"/>
    <n v="11094747"/>
    <n v="7198590"/>
    <n v="1922868"/>
    <n v="1903122"/>
    <n v="205387"/>
    <n v="338916"/>
    <n v="608553018"/>
    <n v="676558362"/>
    <n v="1221859686"/>
    <n v="664764289"/>
    <n v="-11794074"/>
    <n v="-11722340"/>
  </r>
  <r>
    <n v="6920520"/>
    <x v="16"/>
    <s v="Providence Portland Med Ctr"/>
    <x v="0"/>
    <x v="5"/>
    <n v="141650678"/>
    <n v="13044207"/>
    <n v="46747837"/>
    <n v="55745129"/>
    <n v="1634896"/>
    <n v="1650990"/>
    <n v="12244930"/>
    <n v="6240278"/>
    <n v="2438230"/>
    <n v="1237900"/>
    <n v="282698"/>
    <n v="383583"/>
    <n v="687482350"/>
    <n v="758176450"/>
    <n v="1368418440"/>
    <n v="766262057"/>
    <n v="8085607"/>
    <n v="40897152"/>
  </r>
  <r>
    <n v="6920520"/>
    <x v="16"/>
    <s v="Providence Portland Med Ctr"/>
    <x v="0"/>
    <x v="6"/>
    <n v="162545033"/>
    <n v="9740037"/>
    <n v="53367071"/>
    <n v="73765268"/>
    <n v="1662232"/>
    <n v="2225652"/>
    <n v="9974789"/>
    <n v="5824101"/>
    <n v="3219084"/>
    <n v="2031372"/>
    <n v="215158"/>
    <n v="520269"/>
    <n v="732768296"/>
    <n v="819397172"/>
    <n v="1530841610"/>
    <n v="817126417"/>
    <n v="-2270755"/>
    <n v="-3093396"/>
  </r>
  <r>
    <n v="6920520"/>
    <x v="16"/>
    <s v="Providence Portland Med Ctr"/>
    <x v="0"/>
    <x v="7"/>
    <n v="153747379"/>
    <n v="12904051"/>
    <n v="44372833"/>
    <n v="70377027"/>
    <n v="1372988"/>
    <n v="442872"/>
    <n v="11936883"/>
    <n v="7401270"/>
    <n v="3421025"/>
    <n v="1204096"/>
    <n v="88523"/>
    <n v="225811"/>
    <n v="757863724"/>
    <n v="841157493"/>
    <n v="1606387414"/>
    <n v="834846285"/>
    <n v="-6311208"/>
    <n v="-4226665"/>
  </r>
  <r>
    <n v="6920520"/>
    <x v="16"/>
    <s v="Providence Portland Med Ctr"/>
    <x v="0"/>
    <x v="8"/>
    <n v="170053811.13128269"/>
    <n v="16371485.850606119"/>
    <n v="54599405.982825369"/>
    <n v="71859805.638047218"/>
    <n v="0"/>
    <n v="1680380.3078009449"/>
    <n v="10631359.327989411"/>
    <n v="9244295.9687744323"/>
    <n v="1911827.6891052071"/>
    <n v="3003301.7969182259"/>
    <n v="126709.45172329051"/>
    <n v="625239.11749246356"/>
    <n v="793830250"/>
    <n v="910990763"/>
    <n v="1730144198"/>
    <n v="902855281"/>
    <n v="-8135482"/>
    <n v="-14278617"/>
  </r>
  <r>
    <n v="6920510"/>
    <x v="17"/>
    <s v="Adventist Med Ctr"/>
    <x v="0"/>
    <x v="8"/>
    <n v="24342309"/>
    <n v="4386389"/>
    <n v="13061028"/>
    <n v="0"/>
    <n v="0"/>
    <n v="6171819"/>
    <n v="0"/>
    <n v="339385"/>
    <n v="268354"/>
    <n v="70178"/>
    <n v="11977"/>
    <n v="33179"/>
    <n v="323089443"/>
    <n v="342935201"/>
    <n v="965228340"/>
    <n v="341451411"/>
    <n v="-1483790"/>
    <n v="-1483790"/>
  </r>
  <r>
    <n v="6920510"/>
    <x v="17"/>
    <s v="Adventist Med Ctr"/>
    <x v="0"/>
    <x v="0"/>
    <n v="31044827"/>
    <n v="8620906"/>
    <n v="13695638"/>
    <n v="7209230"/>
    <n v="0"/>
    <n v="413408"/>
    <n v="79420"/>
    <n v="264322"/>
    <n v="454812"/>
    <n v="181596"/>
    <n v="53106"/>
    <n v="72389"/>
    <n v="244879184"/>
    <n v="271639001"/>
    <n v="573592001"/>
    <n v="272020241"/>
    <n v="381240"/>
    <n v="381240"/>
  </r>
  <r>
    <n v="6920510"/>
    <x v="17"/>
    <s v="Adventist Med Ctr"/>
    <x v="0"/>
    <x v="1"/>
    <n v="22285674"/>
    <n v="6981328"/>
    <n v="7461877"/>
    <n v="5683263"/>
    <n v="0"/>
    <n v="470990"/>
    <n v="0"/>
    <n v="329647"/>
    <n v="1012726"/>
    <n v="212922"/>
    <n v="59675"/>
    <n v="73246"/>
    <n v="267487663"/>
    <n v="288144525"/>
    <n v="647839769"/>
    <n v="294727827"/>
    <n v="6583302"/>
    <n v="6583302"/>
  </r>
  <r>
    <n v="6920510"/>
    <x v="17"/>
    <s v="Adventist Med Ctr"/>
    <x v="0"/>
    <x v="2"/>
    <n v="24130549"/>
    <n v="6572681"/>
    <n v="6602752"/>
    <n v="7088318"/>
    <n v="0"/>
    <n v="692395"/>
    <n v="74772"/>
    <n v="335611"/>
    <n v="2561922"/>
    <n v="99695"/>
    <n v="42506"/>
    <n v="59897"/>
    <n v="262872123"/>
    <n v="290609793"/>
    <n v="706995791"/>
    <n v="296947898"/>
    <n v="6338105"/>
    <n v="6338105"/>
  </r>
  <r>
    <n v="6920510"/>
    <x v="17"/>
    <s v="Adventist Med Ctr"/>
    <x v="0"/>
    <x v="3"/>
    <n v="25476088"/>
    <n v="6032214"/>
    <n v="7941389"/>
    <n v="6711962"/>
    <n v="0"/>
    <n v="656373"/>
    <n v="46945"/>
    <n v="497861"/>
    <n v="3119232"/>
    <n v="269506"/>
    <n v="62335"/>
    <n v="138271"/>
    <n v="277940827"/>
    <n v="318542380"/>
    <n v="750710993"/>
    <n v="321308626"/>
    <n v="2766246"/>
    <n v="2766246"/>
  </r>
  <r>
    <n v="6920510"/>
    <x v="17"/>
    <s v="Adventist Med Ctr"/>
    <x v="0"/>
    <x v="4"/>
    <n v="33220163"/>
    <n v="6171186"/>
    <n v="14172507"/>
    <n v="9944790"/>
    <n v="0"/>
    <n v="868865"/>
    <n v="13026"/>
    <n v="499965"/>
    <n v="1193545"/>
    <n v="232686"/>
    <n v="36403"/>
    <n v="87190"/>
    <n v="303711223"/>
    <n v="347181893"/>
    <n v="824695986"/>
    <n v="352646235"/>
    <n v="5464342"/>
    <n v="5464342"/>
  </r>
  <r>
    <n v="6920510"/>
    <x v="17"/>
    <s v="Adventist Med Ctr"/>
    <x v="0"/>
    <x v="5"/>
    <n v="27466979"/>
    <n v="2920438"/>
    <n v="10796942"/>
    <n v="11694983"/>
    <n v="0"/>
    <n v="1055465"/>
    <n v="15543"/>
    <n v="757470"/>
    <n v="0"/>
    <n v="108345"/>
    <n v="32157"/>
    <n v="85637"/>
    <n v="294486734"/>
    <n v="337232129"/>
    <n v="827085765"/>
    <n v="341397920"/>
    <n v="4165792"/>
    <n v="7150758"/>
  </r>
  <r>
    <n v="6920510"/>
    <x v="17"/>
    <s v="Adventist Med Ctr"/>
    <x v="0"/>
    <x v="6"/>
    <n v="21811736"/>
    <n v="2001325"/>
    <n v="10788458"/>
    <n v="4752447"/>
    <m/>
    <n v="1530889"/>
    <n v="21132"/>
    <n v="1116543"/>
    <n v="1323749"/>
    <n v="117372"/>
    <n v="38072"/>
    <n v="121749"/>
    <n v="305892387"/>
    <n v="339405858"/>
    <n v="835152453"/>
    <n v="351699895"/>
    <n v="12294036"/>
    <n v="14652065"/>
  </r>
  <r>
    <n v="6920510"/>
    <x v="17"/>
    <s v="Adventist Med Ctr"/>
    <x v="0"/>
    <x v="7"/>
    <n v="27068831"/>
    <n v="9300365"/>
    <n v="12029634"/>
    <m/>
    <m/>
    <n v="4709214"/>
    <n v="170173"/>
    <n v="437361"/>
    <n v="122048"/>
    <n v="107792"/>
    <n v="31346"/>
    <n v="160898"/>
    <n v="296352073"/>
    <n v="365573696"/>
    <n v="878046517"/>
    <n v="362584001"/>
    <n v="-2989695"/>
    <n v="-606974"/>
  </r>
  <r>
    <n v="6920434"/>
    <x v="18"/>
    <s v="Kaiser Westside Med Ctr"/>
    <x v="0"/>
    <x v="3"/>
    <n v="4147006"/>
    <n v="497024"/>
    <n v="802609"/>
    <n v="0"/>
    <n v="0"/>
    <n v="129371"/>
    <n v="573410"/>
    <n v="330203"/>
    <n v="0"/>
    <n v="1621825"/>
    <n v="0"/>
    <n v="192564"/>
    <n v="0"/>
    <n v="61450609"/>
    <n v="0"/>
    <n v="61485591"/>
    <n v="34983"/>
    <n v="585190"/>
  </r>
  <r>
    <n v="6920434"/>
    <x v="18"/>
    <s v="Kaiser Westside Med Ctr"/>
    <x v="0"/>
    <x v="4"/>
    <n v="10058000"/>
    <n v="1100743"/>
    <n v="3421119"/>
    <n v="0"/>
    <n v="0"/>
    <n v="416291"/>
    <n v="1541285"/>
    <n v="758217"/>
    <n v="0"/>
    <n v="2224837"/>
    <n v="0"/>
    <n v="595508"/>
    <n v="0"/>
    <n v="172363696"/>
    <n v="0"/>
    <n v="182698021"/>
    <n v="10334325"/>
    <n v="11617638"/>
  </r>
  <r>
    <n v="6920434"/>
    <x v="18"/>
    <s v="Kaiser Westside Med Ctr"/>
    <x v="0"/>
    <x v="5"/>
    <n v="11401464"/>
    <n v="2978215"/>
    <n v="3707780"/>
    <n v="0"/>
    <n v="0"/>
    <n v="480893"/>
    <n v="1409861"/>
    <n v="822998"/>
    <n v="0"/>
    <n v="1339194"/>
    <n v="0"/>
    <n v="662523"/>
    <n v="0"/>
    <n v="188945886"/>
    <n v="0"/>
    <n v="201249818"/>
    <n v="12303932"/>
    <n v="13283752"/>
  </r>
  <r>
    <n v="6920434"/>
    <x v="18"/>
    <s v="Kaiser Westside Med Ctr"/>
    <x v="0"/>
    <x v="6"/>
    <n v="12371077"/>
    <n v="2461008"/>
    <n v="3714744"/>
    <m/>
    <m/>
    <n v="733464"/>
    <n v="1714560"/>
    <n v="885355"/>
    <m/>
    <n v="2077752"/>
    <m/>
    <n v="784192"/>
    <m/>
    <n v="181483824"/>
    <m/>
    <n v="190620064"/>
    <n v="9136240"/>
    <n v="9799659"/>
  </r>
  <r>
    <n v="6920434"/>
    <x v="18"/>
    <s v="Kaiser Westside Med Ctr"/>
    <x v="0"/>
    <x v="7"/>
    <n v="13674266"/>
    <n v="3432329"/>
    <n v="3836346"/>
    <m/>
    <m/>
    <n v="1410002"/>
    <n v="1914554"/>
    <n v="979279"/>
    <m/>
    <n v="1335395"/>
    <m/>
    <n v="766361"/>
    <n v="0"/>
    <n v="179247637"/>
    <n v="0"/>
    <n v="202300001"/>
    <n v="23052364"/>
    <n v="23796401"/>
  </r>
  <r>
    <n v="6920434"/>
    <x v="18"/>
    <s v="Kaiser Westside Med Ctr"/>
    <x v="0"/>
    <x v="8"/>
    <n v="17349116"/>
    <n v="4322010"/>
    <n v="5984948"/>
    <n v="0"/>
    <n v="0"/>
    <n v="1689363"/>
    <n v="2074426"/>
    <n v="1064327"/>
    <n v="0"/>
    <n v="1457208"/>
    <n v="0"/>
    <n v="756158"/>
    <m/>
    <n v="189917307"/>
    <m/>
    <n v="206263048"/>
    <n v="16345741"/>
    <n v="19483956"/>
  </r>
  <r>
    <n v="6920418"/>
    <x v="19"/>
    <s v="Legacy Good Samaritan Med Ctr"/>
    <x v="0"/>
    <x v="0"/>
    <n v="38144021"/>
    <n v="15296457"/>
    <n v="5518463"/>
    <n v="10349802"/>
    <n v="287080"/>
    <n v="432728"/>
    <n v="0"/>
    <n v="5741521"/>
    <n v="0"/>
    <n v="319160"/>
    <n v="198810"/>
    <n v="0"/>
    <n v="282590284"/>
    <n v="274095985"/>
    <n v="606891581"/>
    <n v="286042462"/>
    <n v="11946477"/>
    <n v="28022677"/>
  </r>
  <r>
    <n v="6920418"/>
    <x v="19"/>
    <s v="Legacy Good Samaritan Med Ctr"/>
    <x v="0"/>
    <x v="1"/>
    <n v="44249224"/>
    <n v="15577688"/>
    <n v="6270781"/>
    <n v="15980442"/>
    <n v="530931"/>
    <n v="195806"/>
    <n v="0"/>
    <n v="4980827"/>
    <n v="0"/>
    <n v="462716"/>
    <n v="250033"/>
    <n v="0"/>
    <n v="275834000"/>
    <n v="276394000"/>
    <n v="610125000"/>
    <n v="279339000"/>
    <n v="2945000"/>
    <n v="14169000"/>
  </r>
  <r>
    <n v="6920418"/>
    <x v="19"/>
    <s v="Legacy Good Samaritan Med Ctr"/>
    <x v="0"/>
    <x v="2"/>
    <n v="44455289"/>
    <n v="14192239"/>
    <n v="11594350"/>
    <n v="13585011"/>
    <n v="209212"/>
    <n v="64555"/>
    <n v="0"/>
    <n v="4101776"/>
    <n v="0"/>
    <n v="467491"/>
    <n v="240655"/>
    <n v="0"/>
    <n v="275922000"/>
    <n v="275964000"/>
    <n v="637967000"/>
    <n v="282847000"/>
    <n v="6883000"/>
    <n v="11448000"/>
  </r>
  <r>
    <n v="6920418"/>
    <x v="19"/>
    <s v="Legacy Good Samaritan Med Ctr"/>
    <x v="0"/>
    <x v="3"/>
    <n v="46172958"/>
    <n v="12776298"/>
    <n v="15491594"/>
    <n v="12984892"/>
    <n v="126502"/>
    <n v="0"/>
    <n v="0"/>
    <n v="4194485"/>
    <n v="183506"/>
    <n v="291316"/>
    <n v="124365"/>
    <n v="0"/>
    <n v="271853000"/>
    <n v="264981000"/>
    <n v="657672000"/>
    <n v="276723000"/>
    <n v="11742000"/>
    <n v="21285000"/>
  </r>
  <r>
    <n v="6920418"/>
    <x v="19"/>
    <s v="Legacy Good Samaritan Med Ctr"/>
    <x v="0"/>
    <x v="4"/>
    <n v="48204132"/>
    <n v="10743827"/>
    <n v="13582399"/>
    <n v="18654975"/>
    <n v="290518"/>
    <n v="136804"/>
    <n v="0"/>
    <n v="4394805"/>
    <n v="0"/>
    <n v="368904"/>
    <n v="31900"/>
    <n v="0"/>
    <n v="278750000"/>
    <n v="274399000"/>
    <n v="679742000"/>
    <n v="285354000"/>
    <n v="10955000"/>
    <n v="21365000"/>
  </r>
  <r>
    <n v="6920418"/>
    <x v="19"/>
    <s v="Legacy Good Samaritan Med Ctr"/>
    <x v="0"/>
    <x v="5"/>
    <n v="39914779"/>
    <n v="3954509"/>
    <n v="18551596"/>
    <n v="10152660"/>
    <n v="214056"/>
    <n v="201898"/>
    <n v="0"/>
    <n v="6065344"/>
    <n v="0"/>
    <n v="381941"/>
    <n v="392775"/>
    <n v="0"/>
    <n v="306004000"/>
    <n v="293127000"/>
    <n v="742753000"/>
    <n v="318752000"/>
    <n v="25625000"/>
    <n v="34714000"/>
  </r>
  <r>
    <n v="6920418"/>
    <x v="19"/>
    <s v="Legacy Good Samaritan Med Ctr"/>
    <x v="0"/>
    <x v="6"/>
    <n v="53710646"/>
    <n v="4098243"/>
    <n v="23721169"/>
    <n v="19676418"/>
    <n v="354724"/>
    <n v="115975"/>
    <m/>
    <n v="5160695"/>
    <m/>
    <n v="454020"/>
    <n v="129402"/>
    <m/>
    <n v="320775000"/>
    <n v="314174000"/>
    <n v="806943000"/>
    <n v="332026000"/>
    <n v="17852000"/>
    <n v="17487000"/>
  </r>
  <r>
    <n v="6920418"/>
    <x v="19"/>
    <s v="Legacy Good Samaritan Med Ctr"/>
    <x v="0"/>
    <x v="7"/>
    <n v="54804666"/>
    <n v="6341424"/>
    <n v="23157619"/>
    <n v="18018657"/>
    <n v="389777"/>
    <n v="135683"/>
    <m/>
    <n v="6050803"/>
    <m/>
    <n v="612166"/>
    <n v="98537"/>
    <m/>
    <n v="315166000"/>
    <n v="314649000"/>
    <n v="815506000"/>
    <n v="325310000"/>
    <n v="10661000"/>
    <n v="19780000"/>
  </r>
  <r>
    <n v="6920418"/>
    <x v="19"/>
    <s v="Legacy Good Samaritan Med Ctr"/>
    <x v="0"/>
    <x v="8"/>
    <n v="52164558"/>
    <n v="6130245"/>
    <n v="22019951"/>
    <n v="17301835"/>
    <n v="201387"/>
    <n v="717077"/>
    <n v="0"/>
    <n v="4948318"/>
    <n v="0"/>
    <n v="751741"/>
    <n v="94004"/>
    <n v="0"/>
    <n v="331271000"/>
    <n v="321797000"/>
    <n v="854251000"/>
    <n v="343826000"/>
    <n v="22029000"/>
    <n v="27624000"/>
  </r>
  <r>
    <n v="6920380"/>
    <x v="20"/>
    <s v="St. Anthony Hosp"/>
    <x v="1"/>
    <x v="0"/>
    <n v="3116417"/>
    <n v="1683799"/>
    <n v="15004"/>
    <n v="440515"/>
    <n v="0"/>
    <n v="207883"/>
    <n v="0"/>
    <n v="142147"/>
    <n v="0"/>
    <n v="182137"/>
    <n v="442035"/>
    <n v="2897"/>
    <n v="49892000"/>
    <n v="44512000"/>
    <n v="86901000"/>
    <n v="51732000"/>
    <n v="7220000"/>
    <n v="12580000"/>
  </r>
  <r>
    <n v="6920380"/>
    <x v="20"/>
    <s v="St. Anthony Hosp"/>
    <x v="1"/>
    <x v="1"/>
    <n v="3198014"/>
    <n v="1891500"/>
    <n v="19830"/>
    <n v="411612"/>
    <n v="0"/>
    <n v="238004"/>
    <n v="0"/>
    <n v="164057"/>
    <n v="0"/>
    <n v="182137"/>
    <n v="286775"/>
    <n v="4099"/>
    <n v="53684959"/>
    <n v="46413831"/>
    <n v="92616753"/>
    <n v="54350268"/>
    <n v="7936437"/>
    <n v="18074621"/>
  </r>
  <r>
    <n v="6920380"/>
    <x v="20"/>
    <s v="St. Anthony Hosp"/>
    <x v="1"/>
    <x v="2"/>
    <n v="2845098"/>
    <n v="1135768"/>
    <n v="16968"/>
    <n v="565438"/>
    <n v="0"/>
    <n v="276558"/>
    <n v="0"/>
    <n v="162098"/>
    <n v="0"/>
    <n v="467791"/>
    <n v="144388"/>
    <n v="76089"/>
    <n v="51918736"/>
    <n v="44647032"/>
    <n v="97025851"/>
    <n v="52810122"/>
    <n v="8163090"/>
    <n v="8519634"/>
  </r>
  <r>
    <n v="6920380"/>
    <x v="20"/>
    <s v="St. Anthony Hosp"/>
    <x v="1"/>
    <x v="3"/>
    <n v="2119878"/>
    <n v="1161958"/>
    <n v="16968"/>
    <n v="20753"/>
    <n v="0"/>
    <n v="221970"/>
    <n v="0"/>
    <n v="179966"/>
    <n v="0"/>
    <n v="323702"/>
    <n v="187028"/>
    <n v="7533"/>
    <n v="50173774"/>
    <n v="45381648"/>
    <n v="101324457"/>
    <n v="51797501"/>
    <n v="6415853"/>
    <n v="13505778"/>
  </r>
  <r>
    <n v="6920380"/>
    <x v="20"/>
    <s v="St. Anthony Hosp"/>
    <x v="1"/>
    <x v="4"/>
    <n v="2425881"/>
    <n v="973887"/>
    <n v="488320"/>
    <n v="25859"/>
    <n v="0"/>
    <n v="274357"/>
    <n v="0"/>
    <n v="251644"/>
    <n v="0"/>
    <n v="299363"/>
    <n v="107224"/>
    <n v="5227"/>
    <n v="58249613"/>
    <n v="51717610"/>
    <n v="106387857"/>
    <n v="58271494"/>
    <n v="6553884"/>
    <n v="1731801"/>
  </r>
  <r>
    <n v="6920380"/>
    <x v="20"/>
    <s v="St. Anthony Hosp"/>
    <x v="1"/>
    <x v="5"/>
    <n v="3594477"/>
    <n v="553296"/>
    <n v="18056"/>
    <n v="1948725"/>
    <n v="0"/>
    <n v="400369"/>
    <n v="0"/>
    <n v="302690"/>
    <n v="0"/>
    <n v="266961"/>
    <n v="98273"/>
    <n v="6107"/>
    <n v="60858628"/>
    <n v="60115289"/>
    <n v="122495788"/>
    <n v="64015961"/>
    <n v="3900672"/>
    <n v="4513210"/>
  </r>
  <r>
    <n v="6920380"/>
    <x v="20"/>
    <s v="St. Anthony Hosp"/>
    <x v="1"/>
    <x v="6"/>
    <n v="6007876"/>
    <n v="286961"/>
    <n v="3376334"/>
    <n v="668032"/>
    <m/>
    <n v="443599"/>
    <m/>
    <n v="239176"/>
    <n v="547328"/>
    <n v="337627"/>
    <n v="100647"/>
    <n v="8172"/>
    <n v="65179508"/>
    <n v="60646285"/>
    <n v="124684786"/>
    <n v="67673945"/>
    <n v="7027660"/>
    <n v="6939087"/>
  </r>
  <r>
    <n v="6920380"/>
    <x v="20"/>
    <s v="St. Anthony Hosp"/>
    <x v="1"/>
    <x v="7"/>
    <n v="3828906"/>
    <n v="670118"/>
    <n v="663572"/>
    <n v="924370"/>
    <m/>
    <n v="327892"/>
    <m/>
    <n v="246715"/>
    <n v="482950"/>
    <n v="275942"/>
    <n v="224461"/>
    <n v="12886"/>
    <n v="68524790"/>
    <n v="62774097"/>
    <n v="133179036"/>
    <n v="75494256"/>
    <n v="12720159"/>
    <n v="16349722"/>
  </r>
  <r>
    <n v="6920380"/>
    <x v="20"/>
    <s v="St. Anthony Hosp"/>
    <x v="1"/>
    <x v="8"/>
    <n v="2539358"/>
    <n v="752765"/>
    <n v="0"/>
    <n v="0"/>
    <n v="0"/>
    <n v="605409"/>
    <n v="0"/>
    <n v="215296"/>
    <n v="510800"/>
    <n v="282342"/>
    <n v="158038"/>
    <n v="14708"/>
    <n v="73927000"/>
    <n v="65825000"/>
    <n v="137031000"/>
    <n v="77988000"/>
    <n v="12163000"/>
    <n v="16062000"/>
  </r>
  <r>
    <n v="6920350"/>
    <x v="21"/>
    <s v="Providence Willamette Falls"/>
    <x v="0"/>
    <x v="0"/>
    <n v="18052851"/>
    <n v="4795000"/>
    <n v="4806000"/>
    <n v="7653000"/>
    <n v="439000"/>
    <n v="102367"/>
    <n v="11792"/>
    <n v="0"/>
    <n v="26157"/>
    <n v="206374"/>
    <n v="11757"/>
    <n v="1404"/>
    <n v="90722264"/>
    <n v="98886468"/>
    <n v="195500619"/>
    <n v="94678260"/>
    <n v="-4208207"/>
    <n v="-3299493"/>
  </r>
  <r>
    <n v="6920350"/>
    <x v="21"/>
    <s v="Providence Willamette Falls"/>
    <x v="0"/>
    <x v="1"/>
    <n v="18375142"/>
    <n v="3977000"/>
    <n v="6061000"/>
    <n v="7967000"/>
    <n v="86000"/>
    <n v="55788"/>
    <n v="82427"/>
    <n v="0"/>
    <n v="33936"/>
    <n v="90030"/>
    <n v="14747"/>
    <n v="7214"/>
    <n v="90689499"/>
    <n v="99729824"/>
    <n v="173264537"/>
    <n v="95119208"/>
    <n v="-4610616"/>
    <n v="-5990062"/>
  </r>
  <r>
    <n v="6920350"/>
    <x v="21"/>
    <s v="Providence Willamette Falls"/>
    <x v="0"/>
    <x v="2"/>
    <n v="17609271"/>
    <n v="3721000"/>
    <n v="5558446"/>
    <n v="7322000"/>
    <n v="231000"/>
    <n v="541999"/>
    <n v="45881"/>
    <n v="0"/>
    <n v="58591"/>
    <n v="108553"/>
    <n v="12587"/>
    <n v="9214"/>
    <n v="88847500"/>
    <n v="92071722"/>
    <n v="181678362"/>
    <n v="92075156"/>
    <n v="3434"/>
    <n v="3434"/>
  </r>
  <r>
    <n v="6920350"/>
    <x v="21"/>
    <s v="Providence Willamette Falls"/>
    <x v="0"/>
    <x v="3"/>
    <n v="18045336"/>
    <n v="5724000"/>
    <n v="5307165"/>
    <n v="6188000"/>
    <n v="0"/>
    <n v="551700"/>
    <n v="54374"/>
    <n v="0"/>
    <n v="63169"/>
    <n v="126944"/>
    <n v="17045"/>
    <n v="12939"/>
    <n v="94099135"/>
    <n v="88942742"/>
    <n v="190947341"/>
    <n v="96383757"/>
    <n v="7441015"/>
    <n v="7441015"/>
  </r>
  <r>
    <n v="6920350"/>
    <x v="21"/>
    <s v="Providence Willamette Falls"/>
    <x v="0"/>
    <x v="4"/>
    <n v="19083446"/>
    <n v="1743263"/>
    <n v="8733609"/>
    <n v="7719585"/>
    <n v="413849"/>
    <n v="99621"/>
    <n v="63273"/>
    <n v="0"/>
    <n v="50344"/>
    <n v="210384"/>
    <n v="11514"/>
    <n v="38004"/>
    <n v="115266404"/>
    <n v="114943131"/>
    <n v="227110075"/>
    <n v="117071067"/>
    <n v="2127936"/>
    <n v="2127936"/>
  </r>
  <r>
    <n v="6920350"/>
    <x v="21"/>
    <s v="Providence Willamette Falls"/>
    <x v="0"/>
    <x v="5"/>
    <n v="22529585"/>
    <n v="2455381"/>
    <n v="10649700"/>
    <n v="8556918"/>
    <n v="330811"/>
    <n v="201749"/>
    <n v="0"/>
    <n v="0"/>
    <n v="35215"/>
    <n v="204550"/>
    <n v="31688"/>
    <n v="63573"/>
    <n v="125810301"/>
    <n v="123683071"/>
    <n v="248262575"/>
    <n v="129745725"/>
    <n v="6062654"/>
    <n v="9992031"/>
  </r>
  <r>
    <n v="6920350"/>
    <x v="21"/>
    <s v="Providence Willamette Falls"/>
    <x v="0"/>
    <x v="6"/>
    <n v="25933592"/>
    <n v="1546963"/>
    <n v="11502587"/>
    <n v="11730183"/>
    <n v="508226"/>
    <n v="212608"/>
    <m/>
    <m/>
    <n v="50527"/>
    <n v="257257"/>
    <n v="40375"/>
    <n v="84866"/>
    <n v="129973307"/>
    <n v="132774158"/>
    <n v="269074884"/>
    <n v="136130534"/>
    <n v="3356376"/>
    <n v="3595014"/>
  </r>
  <r>
    <n v="6920350"/>
    <x v="21"/>
    <s v="Providence Willamette Falls"/>
    <x v="0"/>
    <x v="7"/>
    <n v="29064917"/>
    <n v="2971702"/>
    <n v="13072563"/>
    <n v="11191385"/>
    <n v="586909"/>
    <n v="411657"/>
    <m/>
    <n v="4404"/>
    <n v="53696"/>
    <n v="668175"/>
    <n v="49491"/>
    <n v="54936"/>
    <n v="130949877"/>
    <n v="134435337"/>
    <n v="278527752"/>
    <n v="134456440"/>
    <n v="21103"/>
    <n v="-210824"/>
  </r>
  <r>
    <n v="6920350"/>
    <x v="21"/>
    <s v="Providence Willamette Falls"/>
    <x v="0"/>
    <x v="8"/>
    <n v="31546815.701399758"/>
    <n v="3383835.772762592"/>
    <n v="13047333.681686269"/>
    <n v="13760015.72415529"/>
    <n v="0"/>
    <n v="343392.78545317549"/>
    <n v="147633.37578388071"/>
    <n v="6732.0580735390158"/>
    <n v="324565.70844377228"/>
    <n v="428614.44973887998"/>
    <n v="11513.12482662732"/>
    <n v="93179.020475727113"/>
    <n v="137734490"/>
    <n v="141642550"/>
    <n v="294974390"/>
    <n v="140476247"/>
    <n v="-1166303"/>
    <n v="-1352932"/>
  </r>
  <r>
    <n v="6920340"/>
    <x v="22"/>
    <s v="St. Alphonsus Med Ctr - Ontario"/>
    <x v="1"/>
    <x v="0"/>
    <n v="5975668"/>
    <n v="1506751"/>
    <n v="945679"/>
    <n v="3038269"/>
    <n v="0"/>
    <n v="168113"/>
    <n v="0"/>
    <n v="49546"/>
    <n v="2773"/>
    <n v="135328"/>
    <n v="129209"/>
    <n v="0"/>
    <n v="62240619"/>
    <n v="58651621"/>
    <n v="126555187"/>
    <n v="64116929"/>
    <n v="5465308"/>
    <n v="6756383"/>
  </r>
  <r>
    <n v="6920340"/>
    <x v="22"/>
    <s v="St. Alphonsus Med Ctr - Ontario"/>
    <x v="1"/>
    <x v="1"/>
    <n v="6361853"/>
    <n v="2007141"/>
    <n v="456853"/>
    <n v="3296044"/>
    <n v="0"/>
    <n v="115177"/>
    <n v="0"/>
    <n v="38119"/>
    <n v="69996"/>
    <n v="127062"/>
    <n v="251461"/>
    <n v="0"/>
    <n v="58600000"/>
    <n v="58592000"/>
    <n v="125873000"/>
    <n v="60628000"/>
    <n v="2036000"/>
    <n v="4422000"/>
  </r>
  <r>
    <n v="6920340"/>
    <x v="22"/>
    <s v="St. Alphonsus Med Ctr - Ontario"/>
    <x v="1"/>
    <x v="2"/>
    <n v="8402885"/>
    <n v="2242528"/>
    <n v="1205405"/>
    <n v="4252115"/>
    <n v="0"/>
    <n v="206913"/>
    <n v="0"/>
    <n v="30000"/>
    <n v="77493"/>
    <n v="82633"/>
    <n v="305798"/>
    <n v="0"/>
    <n v="59455828"/>
    <n v="60867252"/>
    <n v="130115229"/>
    <n v="61681724"/>
    <n v="814473"/>
    <n v="531693"/>
  </r>
  <r>
    <n v="6920340"/>
    <x v="22"/>
    <s v="St. Alphonsus Med Ctr - Ontario"/>
    <x v="1"/>
    <x v="3"/>
    <n v="8843783"/>
    <n v="2611463"/>
    <n v="328031"/>
    <n v="5525744"/>
    <n v="64778"/>
    <n v="8277"/>
    <n v="0"/>
    <n v="10118"/>
    <n v="0"/>
    <n v="42514"/>
    <n v="252858"/>
    <n v="0"/>
    <n v="56387356"/>
    <n v="62212330"/>
    <n v="128804379"/>
    <n v="59132800"/>
    <n v="-3079530"/>
    <n v="-1669303"/>
  </r>
  <r>
    <n v="6920340"/>
    <x v="22"/>
    <s v="St. Alphonsus Med Ctr - Ontario"/>
    <x v="1"/>
    <x v="4"/>
    <n v="6281695"/>
    <n v="1966068"/>
    <n v="754790"/>
    <n v="3253401"/>
    <n v="0"/>
    <n v="81564"/>
    <n v="0"/>
    <n v="3526"/>
    <n v="73330"/>
    <n v="128463"/>
    <n v="20553"/>
    <n v="0"/>
    <n v="56831208"/>
    <n v="61819217"/>
    <n v="140833615"/>
    <n v="60483598"/>
    <n v="-1335619"/>
    <n v="-60930"/>
  </r>
  <r>
    <n v="6920340"/>
    <x v="22"/>
    <s v="St. Alphonsus Med Ctr - Ontario"/>
    <x v="1"/>
    <x v="5"/>
    <n v="4658651"/>
    <n v="474091"/>
    <n v="901298"/>
    <n v="2546147"/>
    <n v="273420"/>
    <n v="92344"/>
    <n v="0"/>
    <n v="2485"/>
    <n v="80352"/>
    <n v="254477"/>
    <n v="33246"/>
    <n v="791"/>
    <n v="62608195"/>
    <n v="62017996"/>
    <n v="151330269"/>
    <n v="67623996"/>
    <n v="5606000"/>
    <n v="5833571"/>
  </r>
  <r>
    <n v="6920340"/>
    <x v="22"/>
    <s v="St. Alphonsus Med Ctr - Ontario"/>
    <x v="1"/>
    <x v="6"/>
    <n v="9994468"/>
    <n v="1392845"/>
    <n v="2279109"/>
    <n v="6136436"/>
    <m/>
    <n v="119500"/>
    <m/>
    <n v="29045"/>
    <m/>
    <n v="17173"/>
    <n v="19436"/>
    <n v="925"/>
    <n v="67711558"/>
    <n v="68328525"/>
    <n v="159826759"/>
    <n v="72231550"/>
    <n v="3903024"/>
    <n v="3125562"/>
  </r>
  <r>
    <n v="6920340"/>
    <x v="22"/>
    <s v="St. Alphonsus Med Ctr - Ontario"/>
    <x v="1"/>
    <x v="7"/>
    <n v="9441904"/>
    <n v="1522610"/>
    <n v="2749900"/>
    <n v="4934952"/>
    <m/>
    <n v="120361"/>
    <m/>
    <n v="90006"/>
    <m/>
    <n v="19349"/>
    <n v="3801"/>
    <n v="925"/>
    <n v="68885609"/>
    <n v="73327303"/>
    <n v="165256908"/>
    <n v="73492078"/>
    <n v="164775"/>
    <n v="2367364"/>
  </r>
  <r>
    <n v="6920340"/>
    <x v="22"/>
    <s v="St. Alphonsus Med Ctr - Ontario"/>
    <x v="1"/>
    <x v="8"/>
    <n v="11036181.303574691"/>
    <n v="1495202.530181875"/>
    <n v="3985115.0730176568"/>
    <n v="5205182.7003751546"/>
    <n v="0"/>
    <n v="98448"/>
    <n v="0"/>
    <n v="95875"/>
    <n v="0"/>
    <n v="21342"/>
    <n v="17397"/>
    <n v="117619"/>
    <n v="72821732"/>
    <n v="76050614"/>
    <n v="176960282"/>
    <n v="76219223"/>
    <n v="168609"/>
    <n v="168609"/>
  </r>
  <r>
    <n v="6920327"/>
    <x v="23"/>
    <s v="Bay Area Hosp"/>
    <x v="0"/>
    <x v="0"/>
    <n v="25562768"/>
    <n v="3071507"/>
    <n v="7515010"/>
    <n v="14295348"/>
    <n v="0"/>
    <n v="386291"/>
    <n v="0"/>
    <n v="140477"/>
    <n v="0"/>
    <n v="154135"/>
    <n v="0"/>
    <n v="0"/>
    <n v="123315410"/>
    <n v="119766156"/>
    <n v="275932913"/>
    <n v="125014030"/>
    <n v="5247874"/>
    <n v="10387134"/>
  </r>
  <r>
    <n v="6920327"/>
    <x v="23"/>
    <s v="Bay Area Hosp"/>
    <x v="0"/>
    <x v="1"/>
    <n v="23023847"/>
    <n v="3295242"/>
    <n v="10683924"/>
    <n v="8172277"/>
    <n v="0"/>
    <n v="416610"/>
    <n v="0"/>
    <n v="254442"/>
    <n v="0"/>
    <n v="201352"/>
    <n v="0"/>
    <n v="0"/>
    <n v="119892151"/>
    <n v="120590244"/>
    <n v="277012923"/>
    <n v="121475295"/>
    <n v="885051"/>
    <n v="2770055"/>
  </r>
  <r>
    <n v="6920327"/>
    <x v="23"/>
    <s v="Bay Area Hosp"/>
    <x v="0"/>
    <x v="2"/>
    <n v="24532416"/>
    <n v="3228403"/>
    <n v="10949813"/>
    <n v="9253444"/>
    <n v="0"/>
    <n v="621381"/>
    <n v="0"/>
    <n v="132280"/>
    <n v="94123"/>
    <n v="252972"/>
    <n v="0"/>
    <n v="0"/>
    <n v="124900183"/>
    <n v="122497794"/>
    <n v="284382248"/>
    <n v="127320291"/>
    <n v="4822497"/>
    <n v="9219614"/>
  </r>
  <r>
    <n v="6920327"/>
    <x v="23"/>
    <s v="Bay Area Hosp"/>
    <x v="0"/>
    <x v="3"/>
    <n v="23399711"/>
    <n v="3694201"/>
    <n v="6937881"/>
    <n v="11677143"/>
    <n v="0"/>
    <n v="351931"/>
    <n v="0"/>
    <n v="208406"/>
    <n v="82337"/>
    <n v="156097"/>
    <n v="0"/>
    <n v="291715"/>
    <n v="126714279"/>
    <n v="123469328"/>
    <n v="292135182"/>
    <n v="129998542"/>
    <n v="6529214"/>
    <n v="5092728"/>
  </r>
  <r>
    <n v="6920327"/>
    <x v="23"/>
    <s v="Bay Area Hosp"/>
    <x v="0"/>
    <x v="4"/>
    <n v="26768387"/>
    <n v="1152054"/>
    <n v="12010705"/>
    <n v="12274822"/>
    <n v="0"/>
    <n v="397610"/>
    <n v="0"/>
    <n v="184432"/>
    <n v="182579"/>
    <n v="254555"/>
    <n v="0"/>
    <n v="311630"/>
    <n v="141025814"/>
    <n v="137861117"/>
    <n v="340959245"/>
    <n v="142520776"/>
    <n v="4659659"/>
    <n v="5650774"/>
  </r>
  <r>
    <n v="6920327"/>
    <x v="23"/>
    <s v="Bay Area Hosp"/>
    <x v="0"/>
    <x v="5"/>
    <n v="32871514"/>
    <n v="687458"/>
    <n v="17897271"/>
    <n v="12375806"/>
    <n v="0"/>
    <n v="539330"/>
    <n v="0"/>
    <n v="37920"/>
    <n v="844009"/>
    <n v="296050"/>
    <n v="0"/>
    <n v="193670"/>
    <n v="149674126"/>
    <n v="144529094"/>
    <n v="367508102"/>
    <n v="154762404"/>
    <n v="10233310"/>
    <n v="11007842"/>
  </r>
  <r>
    <n v="6920327"/>
    <x v="23"/>
    <s v="Bay Area Hosp"/>
    <x v="0"/>
    <x v="6"/>
    <n v="47532500"/>
    <n v="594110"/>
    <n v="17830498"/>
    <n v="26400499"/>
    <m/>
    <n v="571167"/>
    <m/>
    <n v="213121"/>
    <n v="1456267"/>
    <n v="238000"/>
    <m/>
    <n v="228838"/>
    <n v="172301426"/>
    <n v="168307789"/>
    <n v="428688881"/>
    <n v="176048907"/>
    <n v="7741118"/>
    <n v="10159519"/>
  </r>
  <r>
    <n v="6920327"/>
    <x v="23"/>
    <s v="Bay Area Hosp"/>
    <x v="0"/>
    <x v="7"/>
    <n v="60404407"/>
    <n v="911145"/>
    <n v="19428667"/>
    <n v="33386392"/>
    <m/>
    <n v="550842"/>
    <m/>
    <n v="196356"/>
    <n v="5244039"/>
    <n v="476805"/>
    <m/>
    <n v="210161"/>
    <n v="180639585"/>
    <n v="172406691"/>
    <n v="458231564"/>
    <n v="183874412"/>
    <n v="11467721"/>
    <n v="11033697"/>
  </r>
  <r>
    <n v="6920327"/>
    <x v="23"/>
    <s v="Bay Area Hosp"/>
    <x v="0"/>
    <x v="8"/>
    <n v="60998233.250548981"/>
    <n v="933248.35257456941"/>
    <n v="20794394.5706404"/>
    <n v="32473679.587334011"/>
    <n v="0"/>
    <n v="537647.38"/>
    <n v="0"/>
    <n v="184555.36"/>
    <n v="5491430"/>
    <n v="441150"/>
    <n v="0"/>
    <n v="142128"/>
    <n v="183842618"/>
    <n v="176966971"/>
    <n v="478695620"/>
    <n v="186995533"/>
    <n v="10028562"/>
    <n v="8122309"/>
  </r>
  <r>
    <n v="6920325"/>
    <x v="24"/>
    <s v="Samaritan Pacific Comm Hosp"/>
    <x v="2"/>
    <x v="0"/>
    <n v="5973253"/>
    <n v="1975789"/>
    <n v="0"/>
    <n v="1669232"/>
    <n v="98558"/>
    <n v="140866"/>
    <n v="27290"/>
    <n v="203509"/>
    <n v="1733544"/>
    <n v="87560"/>
    <n v="17273"/>
    <n v="19633"/>
    <n v="65878364"/>
    <n v="66006599"/>
    <n v="111642272"/>
    <n v="68027692"/>
    <n v="2021093"/>
    <n v="2242713"/>
  </r>
  <r>
    <n v="6920325"/>
    <x v="24"/>
    <s v="Samaritan Pacific Comm Hosp"/>
    <x v="2"/>
    <x v="1"/>
    <n v="7660730"/>
    <n v="2053387"/>
    <n v="0"/>
    <n v="3228574"/>
    <n v="137351"/>
    <n v="159639"/>
    <n v="28779"/>
    <n v="256087"/>
    <n v="1461331"/>
    <n v="137367"/>
    <n v="167231"/>
    <n v="30984"/>
    <n v="61560788"/>
    <n v="64609584"/>
    <n v="113711201"/>
    <n v="63924023"/>
    <n v="-685561"/>
    <n v="5151933"/>
  </r>
  <r>
    <n v="6920325"/>
    <x v="24"/>
    <s v="Samaritan Pacific Comm Hosp"/>
    <x v="2"/>
    <x v="2"/>
    <n v="5731419"/>
    <n v="2206317"/>
    <n v="0"/>
    <n v="1815566"/>
    <n v="99723"/>
    <n v="132767"/>
    <n v="45007"/>
    <n v="456003"/>
    <n v="770719"/>
    <n v="97834"/>
    <n v="92249"/>
    <n v="15234"/>
    <n v="62208961"/>
    <n v="62585454"/>
    <n v="116554836"/>
    <n v="64430134"/>
    <n v="1844680"/>
    <n v="2122768"/>
  </r>
  <r>
    <n v="6920325"/>
    <x v="24"/>
    <s v="Samaritan Pacific Comm Hosp"/>
    <x v="2"/>
    <x v="3"/>
    <n v="6323448"/>
    <n v="2209302"/>
    <n v="671201"/>
    <n v="327377"/>
    <n v="98907"/>
    <n v="247108"/>
    <n v="65227"/>
    <n v="538161"/>
    <n v="1870863"/>
    <n v="137109"/>
    <n v="136315"/>
    <n v="21878"/>
    <n v="66800248"/>
    <n v="67335753"/>
    <n v="131191897"/>
    <n v="69238174"/>
    <n v="1902421"/>
    <n v="2152941"/>
  </r>
  <r>
    <n v="6920325"/>
    <x v="24"/>
    <s v="Samaritan Pacific Comm Hosp"/>
    <x v="2"/>
    <x v="4"/>
    <n v="7549690"/>
    <n v="1294398"/>
    <n v="557992"/>
    <n v="2926295"/>
    <n v="0"/>
    <n v="168488"/>
    <n v="67883"/>
    <n v="734043"/>
    <n v="1593279"/>
    <n v="104993"/>
    <n v="82287"/>
    <n v="20032"/>
    <n v="72318243"/>
    <n v="73034952"/>
    <n v="145703920"/>
    <n v="75352450"/>
    <n v="2317498"/>
    <n v="2573222"/>
  </r>
  <r>
    <n v="6920325"/>
    <x v="24"/>
    <s v="Samaritan Pacific Comm Hosp"/>
    <x v="2"/>
    <x v="5"/>
    <n v="7152083"/>
    <n v="1662401"/>
    <n v="218689"/>
    <n v="3139242"/>
    <n v="0"/>
    <n v="446277"/>
    <n v="56170"/>
    <n v="633376"/>
    <n v="731102"/>
    <n v="156484"/>
    <n v="79891"/>
    <n v="28451"/>
    <n v="82742634"/>
    <n v="81086857"/>
    <n v="164965678"/>
    <n v="85095591"/>
    <n v="4008734"/>
    <n v="4255239"/>
  </r>
  <r>
    <n v="6920325"/>
    <x v="24"/>
    <s v="Samaritan Pacific Comm Hosp"/>
    <x v="2"/>
    <x v="6"/>
    <n v="6938227"/>
    <n v="1671505"/>
    <m/>
    <n v="3209831"/>
    <m/>
    <n v="286549"/>
    <n v="56654"/>
    <n v="492354"/>
    <n v="698243"/>
    <n v="229166"/>
    <n v="256814"/>
    <n v="37111"/>
    <n v="89704624"/>
    <n v="89451791"/>
    <n v="173893790"/>
    <n v="92893250"/>
    <n v="3441459"/>
    <n v="3708753"/>
  </r>
  <r>
    <n v="6920325"/>
    <x v="24"/>
    <s v="Samaritan Pacific Comm Hosp"/>
    <x v="2"/>
    <x v="7"/>
    <n v="9911280"/>
    <n v="1953873"/>
    <n v="1867816"/>
    <n v="3612880"/>
    <n v="46668"/>
    <n v="319079"/>
    <m/>
    <n v="352831"/>
    <n v="1206066"/>
    <n v="222497"/>
    <n v="295343"/>
    <n v="34227"/>
    <n v="87908094"/>
    <n v="92415307"/>
    <n v="175803096"/>
    <n v="92514920"/>
    <n v="99613"/>
    <n v="130876"/>
  </r>
  <r>
    <n v="6920325"/>
    <x v="24"/>
    <s v="Samaritan Pacific Comm Hosp"/>
    <x v="2"/>
    <x v="8"/>
    <n v="7452830.2057999996"/>
    <n v="2086226"/>
    <n v="548918"/>
    <n v="2061800.471799999"/>
    <n v="0"/>
    <n v="270437"/>
    <n v="0"/>
    <n v="641206"/>
    <n v="1216172"/>
    <n v="228555"/>
    <n v="357635"/>
    <n v="41880.733999999997"/>
    <n v="97899041"/>
    <n v="98337691"/>
    <n v="182261025"/>
    <n v="101534347"/>
    <n v="3196656"/>
    <n v="3454252"/>
  </r>
  <r>
    <n v="6920315"/>
    <x v="25"/>
    <s v="Providence Newberg Med Ctr"/>
    <x v="2"/>
    <x v="0"/>
    <n v="15177872"/>
    <n v="5061000"/>
    <n v="0"/>
    <n v="9026000"/>
    <n v="91000"/>
    <n v="241801"/>
    <n v="81083"/>
    <n v="374421"/>
    <n v="0"/>
    <n v="130101"/>
    <n v="23809"/>
    <n v="148657"/>
    <n v="85559523"/>
    <n v="84609748"/>
    <n v="160861696"/>
    <n v="88364146"/>
    <n v="3754398"/>
    <n v="3851858"/>
  </r>
  <r>
    <n v="6920315"/>
    <x v="25"/>
    <s v="Providence Newberg Med Ctr"/>
    <x v="2"/>
    <x v="1"/>
    <n v="14950713"/>
    <n v="4198000"/>
    <n v="0"/>
    <n v="9468000"/>
    <n v="373000"/>
    <n v="129452"/>
    <n v="116605"/>
    <n v="240061"/>
    <n v="0"/>
    <n v="188923"/>
    <n v="25174"/>
    <n v="211498"/>
    <n v="89032675"/>
    <n v="88393031"/>
    <n v="163514414"/>
    <n v="92527219"/>
    <n v="4134188"/>
    <n v="4232590"/>
  </r>
  <r>
    <n v="6920315"/>
    <x v="25"/>
    <s v="Providence Newberg Med Ctr"/>
    <x v="2"/>
    <x v="2"/>
    <n v="15724307"/>
    <n v="5034000"/>
    <n v="0"/>
    <n v="9325000"/>
    <n v="522000"/>
    <n v="151959"/>
    <n v="59200"/>
    <n v="231807"/>
    <n v="9722"/>
    <n v="137155"/>
    <n v="9937"/>
    <n v="243527"/>
    <n v="81407486"/>
    <n v="80399229"/>
    <n v="157756352"/>
    <n v="84472090"/>
    <n v="4072861"/>
    <n v="4072861"/>
  </r>
  <r>
    <n v="6920315"/>
    <x v="25"/>
    <s v="Providence Newberg Med Ctr"/>
    <x v="2"/>
    <x v="3"/>
    <n v="15640033"/>
    <n v="5378000"/>
    <n v="0"/>
    <n v="9036000"/>
    <n v="210000"/>
    <n v="163953"/>
    <n v="55275"/>
    <n v="312481"/>
    <n v="15429"/>
    <n v="153737"/>
    <n v="11083"/>
    <n v="304075"/>
    <n v="83630999"/>
    <n v="74182997"/>
    <n v="163794119"/>
    <n v="88210554"/>
    <n v="14027557"/>
    <n v="14027557"/>
  </r>
  <r>
    <n v="6920315"/>
    <x v="25"/>
    <s v="Providence Newberg Med Ctr"/>
    <x v="2"/>
    <x v="4"/>
    <n v="12794620"/>
    <n v="2230862"/>
    <n v="83717"/>
    <n v="9039816"/>
    <n v="395871"/>
    <n v="143659"/>
    <n v="64320"/>
    <n v="440959"/>
    <n v="5513"/>
    <n v="202518"/>
    <n v="9236"/>
    <n v="178149"/>
    <n v="95188540"/>
    <n v="90599199"/>
    <n v="188050095"/>
    <n v="99244997"/>
    <n v="8645798"/>
    <n v="8645798"/>
  </r>
  <r>
    <n v="6920315"/>
    <x v="25"/>
    <s v="Providence Newberg Med Ctr"/>
    <x v="2"/>
    <x v="5"/>
    <n v="15286793"/>
    <n v="2742307"/>
    <n v="858650"/>
    <n v="9987970"/>
    <n v="726343"/>
    <n v="143790"/>
    <n v="0"/>
    <n v="364658"/>
    <n v="1397"/>
    <n v="198868"/>
    <n v="34557"/>
    <n v="228253"/>
    <n v="104358034"/>
    <n v="96090943"/>
    <n v="203421044"/>
    <n v="108222681"/>
    <n v="12131738"/>
    <n v="12351666"/>
  </r>
  <r>
    <n v="6920315"/>
    <x v="25"/>
    <s v="Providence Newberg Med Ctr"/>
    <x v="2"/>
    <x v="6"/>
    <n v="18926551"/>
    <n v="2379834"/>
    <n v="817311"/>
    <n v="13977943"/>
    <n v="692707"/>
    <n v="217900"/>
    <m/>
    <n v="235027"/>
    <m/>
    <n v="216919"/>
    <n v="20192"/>
    <n v="368718"/>
    <n v="110941054"/>
    <n v="104696122"/>
    <n v="224338562"/>
    <n v="113653998"/>
    <n v="8957876"/>
    <n v="9036825"/>
  </r>
  <r>
    <n v="6920315"/>
    <x v="25"/>
    <s v="Providence Newberg Med Ctr"/>
    <x v="2"/>
    <x v="7"/>
    <n v="21479633"/>
    <n v="3178146"/>
    <n v="2506471"/>
    <n v="13335897"/>
    <n v="519240"/>
    <n v="806300"/>
    <m/>
    <n v="204501"/>
    <m/>
    <n v="817431"/>
    <n v="55855"/>
    <n v="55791"/>
    <n v="114275285"/>
    <n v="105638179"/>
    <n v="239546262"/>
    <n v="118608126"/>
    <n v="12969947"/>
    <n v="13072205"/>
  </r>
  <r>
    <n v="6920315"/>
    <x v="25"/>
    <s v="Providence Newberg Med Ctr"/>
    <x v="2"/>
    <x v="8"/>
    <n v="22689045.05203994"/>
    <n v="3483924.2875603079"/>
    <n v="3136740.8569084331"/>
    <n v="14719632.76619618"/>
    <n v="0"/>
    <n v="326684.41215578438"/>
    <n v="117845.77272474879"/>
    <n v="140764.74818865801"/>
    <n v="236244.22021716891"/>
    <n v="342133.30522233289"/>
    <n v="15561.15151192204"/>
    <n v="169513.53135439981"/>
    <n v="123204165"/>
    <n v="114174708"/>
    <n v="252713488"/>
    <n v="124353313"/>
    <n v="10178605"/>
    <n v="10106583"/>
  </r>
  <r>
    <n v="6920296"/>
    <x v="26"/>
    <s v="Providence Milwaukie Hosp"/>
    <x v="0"/>
    <x v="0"/>
    <n v="10598573"/>
    <n v="5184000"/>
    <n v="1462000"/>
    <n v="0"/>
    <n v="0"/>
    <n v="702823"/>
    <n v="96602"/>
    <n v="2651492"/>
    <n v="252745"/>
    <n v="219274"/>
    <n v="12330"/>
    <n v="17307"/>
    <n v="90768956"/>
    <n v="83564077"/>
    <n v="172028985"/>
    <n v="91597117"/>
    <n v="8033040"/>
    <n v="9668988"/>
  </r>
  <r>
    <n v="6920296"/>
    <x v="26"/>
    <s v="Providence Milwaukie Hosp"/>
    <x v="0"/>
    <x v="1"/>
    <n v="12632776"/>
    <n v="4688000"/>
    <n v="1792802"/>
    <n v="0"/>
    <n v="76000"/>
    <n v="653878"/>
    <n v="119181"/>
    <n v="4737298"/>
    <n v="241654"/>
    <n v="285400"/>
    <n v="23528"/>
    <n v="15035"/>
    <n v="93737459"/>
    <n v="87415868"/>
    <n v="176771351"/>
    <n v="95199942"/>
    <n v="7784074"/>
    <n v="10616088"/>
  </r>
  <r>
    <n v="6920296"/>
    <x v="26"/>
    <s v="Providence Milwaukie Hosp"/>
    <x v="0"/>
    <x v="2"/>
    <n v="14872478"/>
    <n v="5328000"/>
    <n v="3246088"/>
    <n v="606000"/>
    <n v="50000"/>
    <n v="719587"/>
    <n v="59244"/>
    <n v="4466649"/>
    <n v="210383"/>
    <n v="155023"/>
    <n v="15329"/>
    <n v="16175"/>
    <n v="86175425"/>
    <n v="81155850"/>
    <n v="172688582"/>
    <n v="86830756"/>
    <n v="5674906"/>
    <n v="5674906"/>
  </r>
  <r>
    <n v="6920296"/>
    <x v="26"/>
    <s v="Providence Milwaukie Hosp"/>
    <x v="0"/>
    <x v="3"/>
    <n v="15817653"/>
    <n v="5434000"/>
    <n v="3062110"/>
    <n v="1997000"/>
    <n v="0"/>
    <n v="658804"/>
    <n v="60528"/>
    <n v="4224821"/>
    <n v="177706"/>
    <n v="139974"/>
    <n v="42139"/>
    <n v="20571"/>
    <n v="84628752"/>
    <n v="81386112"/>
    <n v="174563713"/>
    <n v="86973851"/>
    <n v="5587739"/>
    <n v="5587739"/>
  </r>
  <r>
    <n v="6920296"/>
    <x v="26"/>
    <s v="Providence Milwaukie Hosp"/>
    <x v="0"/>
    <x v="4"/>
    <n v="16762162"/>
    <n v="2269339"/>
    <n v="5724826"/>
    <n v="3158005"/>
    <n v="0"/>
    <n v="220250"/>
    <n v="70433"/>
    <n v="4922530"/>
    <n v="83539"/>
    <n v="243422"/>
    <n v="21525"/>
    <n v="48293"/>
    <n v="91082774"/>
    <n v="94803001"/>
    <n v="191911246"/>
    <n v="92854462"/>
    <n v="-1948539"/>
    <n v="-1948539"/>
  </r>
  <r>
    <n v="6920296"/>
    <x v="26"/>
    <s v="Providence Milwaukie Hosp"/>
    <x v="0"/>
    <x v="5"/>
    <n v="18218476"/>
    <n v="2378129"/>
    <n v="7324684"/>
    <n v="3193941"/>
    <n v="242089"/>
    <n v="157647"/>
    <m/>
    <n v="3980372"/>
    <n v="568325"/>
    <n v="272644"/>
    <n v="41128"/>
    <n v="59517"/>
    <n v="97395905"/>
    <n v="99520711"/>
    <n v="205399289"/>
    <n v="101028798"/>
    <n v="1508088"/>
    <n v="4452770"/>
  </r>
  <r>
    <n v="6920296"/>
    <x v="26"/>
    <s v="Providence Milwaukie Hosp"/>
    <x v="0"/>
    <x v="6"/>
    <n v="23878998"/>
    <n v="1848527"/>
    <n v="8668822"/>
    <n v="8118509"/>
    <n v="230884"/>
    <n v="253096"/>
    <m/>
    <n v="3440594"/>
    <n v="957811"/>
    <n v="261325"/>
    <n v="23900"/>
    <n v="75530"/>
    <n v="98743630"/>
    <n v="106875043"/>
    <n v="221024784"/>
    <n v="100519606"/>
    <n v="-6355436"/>
    <n v="-6188794"/>
  </r>
  <r>
    <n v="6920296"/>
    <x v="26"/>
    <s v="Providence Milwaukie Hosp"/>
    <x v="0"/>
    <x v="7"/>
    <n v="26546874"/>
    <n v="3258649"/>
    <n v="8861653"/>
    <n v="7745603"/>
    <n v="287527"/>
    <n v="837576"/>
    <m/>
    <n v="3755429"/>
    <n v="1017897"/>
    <n v="672845"/>
    <n v="61096"/>
    <n v="48600"/>
    <n v="106159895"/>
    <n v="111916684"/>
    <n v="242289142"/>
    <n v="108869104"/>
    <n v="-3047580"/>
    <n v="-2782452"/>
  </r>
  <r>
    <n v="6920296"/>
    <x v="26"/>
    <s v="Providence Milwaukie Hosp"/>
    <x v="0"/>
    <x v="8"/>
    <n v="27540699.463714801"/>
    <n v="3237706.0348783298"/>
    <n v="7933342.8527751938"/>
    <n v="6257231.3713866621"/>
    <n v="0"/>
    <n v="977972.10649068304"/>
    <n v="132702.75076349519"/>
    <n v="8157979.2239858694"/>
    <n v="328378.80852131289"/>
    <n v="404090.01369283051"/>
    <n v="20792.766505302319"/>
    <n v="90503.534715119022"/>
    <n v="113954173"/>
    <n v="121770729"/>
    <n v="260373214"/>
    <n v="115380082"/>
    <n v="-6390649"/>
    <n v="-6592424"/>
  </r>
  <r>
    <n v="6920290"/>
    <x v="27"/>
    <s v="Providence Medford Med Ctr"/>
    <x v="0"/>
    <x v="0"/>
    <n v="25871994"/>
    <n v="8978000"/>
    <n v="3402000"/>
    <n v="12527000"/>
    <n v="128000"/>
    <n v="289708"/>
    <n v="104074"/>
    <n v="200131"/>
    <n v="78640"/>
    <n v="102866"/>
    <n v="49185"/>
    <n v="12390"/>
    <n v="156348469"/>
    <n v="150729384"/>
    <n v="396784173"/>
    <n v="160912891"/>
    <n v="10183506"/>
    <n v="11877085"/>
  </r>
  <r>
    <n v="6920290"/>
    <x v="27"/>
    <s v="Providence Medford Med Ctr"/>
    <x v="0"/>
    <x v="1"/>
    <n v="26168548"/>
    <n v="7868000"/>
    <n v="4356000"/>
    <n v="12588000"/>
    <n v="460000"/>
    <n v="317880"/>
    <n v="165128"/>
    <n v="88047"/>
    <n v="92671"/>
    <n v="176131"/>
    <n v="44488"/>
    <n v="12203"/>
    <n v="165558121"/>
    <n v="158429315"/>
    <n v="411500642"/>
    <n v="171409197"/>
    <n v="12979882"/>
    <n v="16224912"/>
  </r>
  <r>
    <n v="6920290"/>
    <x v="27"/>
    <s v="Providence Medford Med Ctr"/>
    <x v="0"/>
    <x v="2"/>
    <n v="33674752"/>
    <n v="9182000"/>
    <n v="7740000"/>
    <n v="14877000"/>
    <n v="1205000"/>
    <n v="263696"/>
    <n v="67792"/>
    <n v="105141"/>
    <n v="59945"/>
    <n v="122500"/>
    <n v="40299"/>
    <n v="11379"/>
    <n v="157568911"/>
    <n v="156416584"/>
    <n v="426075740"/>
    <n v="161642813"/>
    <n v="5226229"/>
    <n v="5271217"/>
  </r>
  <r>
    <n v="6920290"/>
    <x v="27"/>
    <s v="Providence Medford Med Ctr"/>
    <x v="0"/>
    <x v="3"/>
    <n v="42248126"/>
    <n v="11104000"/>
    <n v="9408000"/>
    <n v="20257000"/>
    <n v="650000"/>
    <n v="274348"/>
    <n v="88851"/>
    <n v="134824"/>
    <n v="59694"/>
    <n v="213505"/>
    <n v="37359"/>
    <n v="20545"/>
    <n v="158116143"/>
    <n v="156713958"/>
    <n v="444561415"/>
    <n v="164784691"/>
    <n v="8070733"/>
    <n v="8095283"/>
  </r>
  <r>
    <n v="6920290"/>
    <x v="27"/>
    <s v="Providence Medford Med Ctr"/>
    <x v="0"/>
    <x v="4"/>
    <n v="49855412"/>
    <n v="4677839"/>
    <n v="16954212"/>
    <n v="25454215"/>
    <n v="1580890"/>
    <n v="342455"/>
    <n v="103392"/>
    <n v="203752"/>
    <n v="41368"/>
    <n v="368857"/>
    <n v="69340"/>
    <n v="59092"/>
    <n v="176683458"/>
    <n v="182222330"/>
    <n v="494438084"/>
    <n v="182268259"/>
    <n v="45928"/>
    <n v="64300"/>
  </r>
  <r>
    <n v="6920290"/>
    <x v="27"/>
    <s v="Providence Medford Med Ctr"/>
    <x v="0"/>
    <x v="5"/>
    <n v="61356858"/>
    <n v="4139265"/>
    <n v="20696710"/>
    <n v="31806509"/>
    <n v="3718114"/>
    <n v="196374"/>
    <n v="0"/>
    <n v="208315"/>
    <n v="31756"/>
    <n v="385117"/>
    <n v="56752"/>
    <n v="117946"/>
    <n v="177001214"/>
    <n v="207776299"/>
    <n v="523584689"/>
    <n v="184349074"/>
    <n v="-23427225"/>
    <n v="-20961095"/>
  </r>
  <r>
    <n v="6920290"/>
    <x v="27"/>
    <s v="Providence Medford Med Ctr"/>
    <x v="0"/>
    <x v="6"/>
    <n v="70973247"/>
    <n v="4705035"/>
    <n v="21667532"/>
    <n v="40267929"/>
    <n v="3259361"/>
    <n v="136092"/>
    <m/>
    <n v="241692"/>
    <n v="49611"/>
    <n v="429022"/>
    <n v="58402"/>
    <n v="158571"/>
    <n v="189125931"/>
    <n v="224350569"/>
    <n v="564847516"/>
    <n v="194052178"/>
    <n v="-30298391"/>
    <n v="-29959489"/>
  </r>
  <r>
    <n v="6920290"/>
    <x v="27"/>
    <s v="Providence Medford Med Ctr"/>
    <x v="0"/>
    <x v="7"/>
    <n v="69479028"/>
    <n v="4700833"/>
    <n v="20954474"/>
    <n v="38418311"/>
    <n v="3646129"/>
    <n v="518351"/>
    <m/>
    <n v="225004"/>
    <n v="52724"/>
    <n v="800244"/>
    <n v="79012"/>
    <n v="83946"/>
    <n v="206246968"/>
    <n v="242018776"/>
    <n v="619148517"/>
    <n v="211924322"/>
    <n v="-30094454"/>
    <n v="-30650166"/>
  </r>
  <r>
    <n v="6920290"/>
    <x v="27"/>
    <s v="Providence Medford Med Ctr"/>
    <x v="0"/>
    <x v="8"/>
    <n v="80920040.981771082"/>
    <n v="5309188.8421147447"/>
    <n v="24053131.45184508"/>
    <n v="48747038.615631342"/>
    <n v="0"/>
    <n v="589109.06559500098"/>
    <n v="250151.39356045079"/>
    <n v="394840.86311400827"/>
    <n v="498989.2430605503"/>
    <n v="849218.1419016741"/>
    <n v="59651.948011920373"/>
    <n v="168721.41693630689"/>
    <n v="207588219"/>
    <n v="259672311"/>
    <n v="647082483"/>
    <n v="211930677"/>
    <n v="-47741634"/>
    <n v="-47582280"/>
  </r>
  <r>
    <n v="6920280"/>
    <x v="28"/>
    <s v="Asante Rogue Med Ctr"/>
    <x v="0"/>
    <x v="8"/>
    <n v="98382925.829994306"/>
    <n v="4893444.9730478888"/>
    <n v="37382623.988217182"/>
    <n v="42604872.199311577"/>
    <n v="2747614.6694176681"/>
    <n v="2520500"/>
    <n v="0"/>
    <n v="2287694"/>
    <n v="4882890"/>
    <n v="561434"/>
    <n v="8293"/>
    <n v="493559"/>
    <n v="531833378"/>
    <n v="502060656"/>
    <n v="1687371565"/>
    <n v="546632392"/>
    <n v="44571736"/>
    <n v="81880357"/>
  </r>
  <r>
    <n v="6920280"/>
    <x v="28"/>
    <s v="Asante Rogue Med Ctr"/>
    <x v="0"/>
    <x v="0"/>
    <n v="63213076"/>
    <n v="15318557"/>
    <n v="11275741"/>
    <n v="29538998"/>
    <n v="1580132"/>
    <n v="1093135"/>
    <n v="112903"/>
    <n v="2235021"/>
    <n v="1817750"/>
    <n v="136351"/>
    <n v="54316"/>
    <n v="50172"/>
    <n v="337505646"/>
    <n v="323952328"/>
    <n v="774762744"/>
    <n v="352319635"/>
    <n v="28367307"/>
    <n v="37992307"/>
  </r>
  <r>
    <n v="6920280"/>
    <x v="28"/>
    <s v="Asante Rogue Med Ctr"/>
    <x v="0"/>
    <x v="1"/>
    <n v="68292892"/>
    <n v="14300404"/>
    <n v="12141845"/>
    <n v="33066447"/>
    <n v="1623975"/>
    <n v="950834"/>
    <n v="50912"/>
    <n v="2972023"/>
    <n v="2742539"/>
    <n v="113321"/>
    <n v="73636"/>
    <n v="256956"/>
    <n v="351989406"/>
    <n v="343405823"/>
    <n v="836304408"/>
    <n v="363356303"/>
    <n v="19950480"/>
    <n v="16800534"/>
  </r>
  <r>
    <n v="6920280"/>
    <x v="28"/>
    <s v="Asante Rogue Med Ctr"/>
    <x v="0"/>
    <x v="2"/>
    <n v="75069148"/>
    <n v="13931585"/>
    <n v="18711034"/>
    <n v="30644281"/>
    <n v="2467465"/>
    <n v="833860"/>
    <n v="154291"/>
    <n v="2548369"/>
    <n v="5592711"/>
    <n v="68902"/>
    <n v="25875"/>
    <n v="90775"/>
    <n v="375752274"/>
    <n v="352796300"/>
    <n v="900006249"/>
    <n v="385937435"/>
    <n v="33141135"/>
    <n v="67630655"/>
  </r>
  <r>
    <n v="6920280"/>
    <x v="28"/>
    <s v="Asante Rogue Med Ctr"/>
    <x v="0"/>
    <x v="3"/>
    <n v="82546040"/>
    <n v="13230611"/>
    <n v="24672718"/>
    <n v="37080028"/>
    <n v="2158661"/>
    <n v="1013165"/>
    <n v="176040"/>
    <n v="11649"/>
    <n v="3606409"/>
    <n v="70550"/>
    <n v="27070"/>
    <n v="499139"/>
    <n v="380559201"/>
    <n v="368934963"/>
    <n v="985042432"/>
    <n v="393052063"/>
    <n v="24117100"/>
    <n v="24137837"/>
  </r>
  <r>
    <n v="6920280"/>
    <x v="28"/>
    <s v="Asante Rogue Med Ctr"/>
    <x v="0"/>
    <x v="4"/>
    <n v="68227657"/>
    <n v="7332577"/>
    <n v="25391925"/>
    <n v="28531231"/>
    <n v="2172367"/>
    <n v="1626534"/>
    <n v="231518"/>
    <n v="4165"/>
    <n v="191620"/>
    <n v="154682"/>
    <n v="11821"/>
    <n v="2579217"/>
    <n v="407824888"/>
    <n v="373218246"/>
    <n v="1142227320"/>
    <n v="418059264"/>
    <n v="44841019"/>
    <n v="44821357"/>
  </r>
  <r>
    <n v="6920280"/>
    <x v="28"/>
    <s v="Asante Rogue Med Ctr"/>
    <x v="0"/>
    <x v="5"/>
    <n v="73705968"/>
    <n v="3653384"/>
    <n v="31360234"/>
    <n v="30707162"/>
    <n v="1999392"/>
    <n v="2682802"/>
    <n v="270710"/>
    <n v="75250"/>
    <n v="532774"/>
    <n v="143879"/>
    <n v="148415"/>
    <n v="2131966"/>
    <n v="445747256"/>
    <n v="406552400"/>
    <n v="1289980945"/>
    <n v="464879752"/>
    <n v="58327351"/>
    <n v="58327351"/>
  </r>
  <r>
    <n v="6920280"/>
    <x v="28"/>
    <s v="Asante Rogue Med Ctr"/>
    <x v="0"/>
    <x v="6"/>
    <n v="80994804"/>
    <n v="4147199"/>
    <n v="33593414"/>
    <n v="33921580"/>
    <n v="2614065"/>
    <n v="3253134"/>
    <n v="212679"/>
    <n v="15075"/>
    <n v="2309711"/>
    <n v="49603"/>
    <n v="307167"/>
    <n v="571177"/>
    <n v="471734520"/>
    <n v="434178533"/>
    <n v="1390872781"/>
    <n v="484832492"/>
    <n v="50653959"/>
    <n v="50653959"/>
  </r>
  <r>
    <n v="6920280"/>
    <x v="28"/>
    <s v="Asante Rogue Med Ctr"/>
    <x v="0"/>
    <x v="7"/>
    <n v="94940741"/>
    <n v="5298883"/>
    <n v="35902732"/>
    <n v="41294933"/>
    <n v="3618566"/>
    <n v="2850723"/>
    <m/>
    <n v="1838966"/>
    <n v="3265852"/>
    <n v="712055"/>
    <n v="59973"/>
    <n v="98059"/>
    <n v="475451494"/>
    <n v="462200693"/>
    <n v="1480866109"/>
    <n v="487911098"/>
    <n v="25710405"/>
    <n v="82438491"/>
  </r>
  <r>
    <n v="6920270"/>
    <x v="29"/>
    <s v="Willamette Valley Med Ctr"/>
    <x v="2"/>
    <x v="0"/>
    <n v="3303049"/>
    <n v="267979"/>
    <n v="1182201"/>
    <n v="1696746"/>
    <n v="0"/>
    <n v="108120"/>
    <n v="0"/>
    <n v="0"/>
    <n v="0"/>
    <n v="48003"/>
    <n v="0"/>
    <n v="0"/>
    <n v="98495826"/>
    <n v="67712479"/>
    <n v="260549490"/>
    <n v="98744644"/>
    <n v="31032165"/>
    <n v="20360710"/>
  </r>
  <r>
    <n v="6920270"/>
    <x v="29"/>
    <s v="Willamette Valley Med Ctr"/>
    <x v="2"/>
    <x v="1"/>
    <n v="4447642"/>
    <n v="219579"/>
    <n v="2177100"/>
    <n v="1938541"/>
    <n v="0"/>
    <n v="60056"/>
    <n v="0"/>
    <n v="0"/>
    <n v="0"/>
    <n v="52366"/>
    <n v="0"/>
    <n v="0"/>
    <n v="93310252"/>
    <n v="66193208"/>
    <n v="266999111"/>
    <n v="93978247"/>
    <n v="27785039"/>
    <n v="15834301"/>
  </r>
  <r>
    <n v="6920270"/>
    <x v="29"/>
    <s v="Willamette Valley Med Ctr"/>
    <x v="2"/>
    <x v="2"/>
    <n v="2664765"/>
    <n v="306123"/>
    <n v="1655024"/>
    <n v="503696"/>
    <n v="89783"/>
    <n v="68704"/>
    <n v="0"/>
    <n v="0"/>
    <n v="0"/>
    <n v="41435"/>
    <n v="0"/>
    <n v="0"/>
    <n v="86805645"/>
    <n v="60764078"/>
    <n v="277264253"/>
    <n v="87155146"/>
    <n v="26391068"/>
    <n v="13045765"/>
  </r>
  <r>
    <n v="6920270"/>
    <x v="29"/>
    <s v="Willamette Valley Med Ctr"/>
    <x v="2"/>
    <x v="3"/>
    <n v="5862511"/>
    <n v="557097"/>
    <n v="3086302"/>
    <n v="1080558"/>
    <n v="91569"/>
    <n v="44677"/>
    <n v="0"/>
    <n v="0"/>
    <n v="0"/>
    <n v="1002308"/>
    <n v="0"/>
    <n v="0"/>
    <n v="84796034"/>
    <n v="59584244"/>
    <n v="284630450"/>
    <n v="85155903"/>
    <n v="25571659"/>
    <n v="25571659"/>
  </r>
  <r>
    <n v="6920270"/>
    <x v="29"/>
    <s v="Willamette Valley Med Ctr"/>
    <x v="2"/>
    <x v="4"/>
    <n v="10741588"/>
    <n v="274621"/>
    <n v="5349226"/>
    <n v="2961507"/>
    <n v="148836"/>
    <n v="87669"/>
    <n v="0"/>
    <n v="876024"/>
    <n v="0"/>
    <n v="1043705"/>
    <n v="0"/>
    <n v="0"/>
    <n v="92766441"/>
    <n v="62435144"/>
    <n v="305216809"/>
    <n v="93135814"/>
    <n v="30700670"/>
    <n v="30700670"/>
  </r>
  <r>
    <n v="6920270"/>
    <x v="29"/>
    <s v="Willamette Valley Med Ctr"/>
    <x v="2"/>
    <x v="5"/>
    <n v="9777675"/>
    <n v="163992"/>
    <n v="7118677"/>
    <n v="0"/>
    <n v="97659"/>
    <n v="68547"/>
    <n v="0"/>
    <n v="1269748"/>
    <n v="0"/>
    <n v="1059052"/>
    <n v="0"/>
    <n v="0"/>
    <n v="94755633"/>
    <n v="63112573"/>
    <n v="323608446"/>
    <n v="95152882"/>
    <n v="32040309"/>
    <n v="32040309"/>
  </r>
  <r>
    <n v="6920270"/>
    <x v="29"/>
    <s v="Willamette Valley Med Ctr"/>
    <x v="2"/>
    <x v="6"/>
    <n v="15550227"/>
    <n v="810064"/>
    <n v="6835295"/>
    <n v="2351132"/>
    <n v="95885"/>
    <n v="82556"/>
    <m/>
    <n v="664977"/>
    <n v="3568021"/>
    <n v="1131596"/>
    <n v="10131"/>
    <n v="571"/>
    <n v="106953906"/>
    <n v="80905214"/>
    <n v="356092911"/>
    <n v="107811509"/>
    <n v="26906295"/>
    <n v="10080884"/>
  </r>
  <r>
    <n v="6920270"/>
    <x v="29"/>
    <s v="Willamette Valley Med Ctr"/>
    <x v="2"/>
    <x v="7"/>
    <n v="13240012"/>
    <n v="702239"/>
    <n v="5038434"/>
    <n v="1894569"/>
    <n v="52707"/>
    <n v="89771"/>
    <m/>
    <n v="773963"/>
    <n v="3481152"/>
    <n v="1200259"/>
    <n v="6254"/>
    <n v="665"/>
    <n v="111909825"/>
    <n v="100161115"/>
    <n v="383979960"/>
    <n v="113754199"/>
    <n v="13593084"/>
    <n v="13559348"/>
  </r>
  <r>
    <n v="6920270"/>
    <x v="29"/>
    <s v="Willamette Valley Med Ctr"/>
    <x v="2"/>
    <x v="8"/>
    <n v="16237153"/>
    <n v="783530"/>
    <n v="7842000"/>
    <n v="2750635"/>
    <n v="0"/>
    <n v="105684"/>
    <n v="0"/>
    <n v="607211"/>
    <n v="3185957"/>
    <n v="1291099"/>
    <n v="2317"/>
    <n v="753"/>
    <n v="111365939"/>
    <n v="104298610"/>
    <n v="390334213"/>
    <n v="113022195"/>
    <n v="8723585"/>
    <n v="8723585"/>
  </r>
  <r>
    <n v="6920243"/>
    <x v="30"/>
    <s v="Samaritan North Lincoln Hosp"/>
    <x v="2"/>
    <x v="0"/>
    <n v="2819627"/>
    <n v="1566011"/>
    <n v="0"/>
    <n v="0"/>
    <n v="41632"/>
    <n v="15814"/>
    <n v="18927"/>
    <n v="264063"/>
    <n v="175479"/>
    <n v="202331"/>
    <n v="521871"/>
    <n v="13499"/>
    <n v="46160627"/>
    <n v="46589131"/>
    <n v="76796593"/>
    <n v="47794484"/>
    <n v="1205352"/>
    <n v="1265252"/>
  </r>
  <r>
    <n v="6920243"/>
    <x v="30"/>
    <s v="Samaritan North Lincoln Hosp"/>
    <x v="2"/>
    <x v="1"/>
    <n v="3076877"/>
    <n v="1216580"/>
    <n v="0"/>
    <n v="543249"/>
    <n v="156148"/>
    <n v="52877"/>
    <n v="19787"/>
    <n v="310038"/>
    <n v="228908"/>
    <n v="124610"/>
    <n v="403076"/>
    <n v="21604"/>
    <n v="41487120"/>
    <n v="43611366"/>
    <n v="75841680"/>
    <n v="43240046"/>
    <n v="-371320"/>
    <n v="-307632"/>
  </r>
  <r>
    <n v="6920243"/>
    <x v="30"/>
    <s v="Samaritan North Lincoln Hosp"/>
    <x v="2"/>
    <x v="2"/>
    <n v="4483279"/>
    <n v="1554449"/>
    <n v="203317"/>
    <n v="1412998"/>
    <n v="129518"/>
    <n v="157554"/>
    <n v="32836"/>
    <n v="326271"/>
    <n v="192881"/>
    <n v="104201"/>
    <n v="358058"/>
    <n v="11196"/>
    <n v="40968165"/>
    <n v="44363585"/>
    <n v="79648118"/>
    <n v="43619890"/>
    <n v="-743695"/>
    <n v="-337024"/>
  </r>
  <r>
    <n v="6920243"/>
    <x v="30"/>
    <s v="Samaritan North Lincoln Hosp"/>
    <x v="2"/>
    <x v="3"/>
    <n v="3743990"/>
    <n v="1494560"/>
    <n v="798877"/>
    <n v="0"/>
    <n v="107386"/>
    <n v="84401"/>
    <n v="37996"/>
    <n v="320477"/>
    <n v="324107"/>
    <n v="143331"/>
    <n v="419979"/>
    <n v="12876"/>
    <n v="43054811"/>
    <n v="45667290"/>
    <n v="76696692"/>
    <n v="46127812"/>
    <n v="460522"/>
    <n v="538224"/>
  </r>
  <r>
    <n v="6920243"/>
    <x v="30"/>
    <s v="Samaritan North Lincoln Hosp"/>
    <x v="2"/>
    <x v="4"/>
    <n v="4648239"/>
    <n v="1208371"/>
    <n v="1241112"/>
    <n v="798491"/>
    <n v="0"/>
    <n v="29158"/>
    <n v="47518"/>
    <n v="413585"/>
    <n v="378629"/>
    <n v="72176"/>
    <n v="445177"/>
    <n v="14022"/>
    <n v="45657152"/>
    <n v="48136249"/>
    <n v="85584698"/>
    <n v="48633718"/>
    <n v="497469"/>
    <n v="572438"/>
  </r>
  <r>
    <n v="6920243"/>
    <x v="30"/>
    <s v="Samaritan North Lincoln Hosp"/>
    <x v="2"/>
    <x v="5"/>
    <n v="4496398"/>
    <n v="1566884"/>
    <n v="236524"/>
    <n v="1290186"/>
    <n v="0"/>
    <n v="12866"/>
    <n v="34808"/>
    <n v="322806"/>
    <n v="425553"/>
    <n v="94425"/>
    <n v="494595"/>
    <n v="17751"/>
    <n v="52162875"/>
    <n v="54846072"/>
    <n v="95448396"/>
    <n v="55467098"/>
    <n v="621026"/>
    <n v="696277"/>
  </r>
  <r>
    <n v="6920243"/>
    <x v="30"/>
    <s v="Samaritan North Lincoln Hosp"/>
    <x v="2"/>
    <x v="6"/>
    <n v="3740021"/>
    <n v="1230929"/>
    <n v="376400"/>
    <n v="792444"/>
    <m/>
    <n v="15192"/>
    <n v="34580"/>
    <n v="146497"/>
    <n v="442700"/>
    <n v="187496"/>
    <n v="491132"/>
    <n v="22652"/>
    <n v="57661356"/>
    <n v="59840223"/>
    <n v="102318341"/>
    <n v="62216769"/>
    <n v="2376546"/>
    <n v="2469708"/>
  </r>
  <r>
    <n v="6920243"/>
    <x v="30"/>
    <s v="Samaritan North Lincoln Hosp"/>
    <x v="2"/>
    <x v="7"/>
    <n v="3373070"/>
    <n v="1341613"/>
    <n v="515129"/>
    <m/>
    <m/>
    <n v="28412"/>
    <m/>
    <n v="253836"/>
    <n v="518204"/>
    <n v="167473"/>
    <n v="526583"/>
    <n v="21820"/>
    <n v="59563352"/>
    <n v="63074934"/>
    <n v="107222829"/>
    <n v="67437579"/>
    <n v="4362645"/>
    <n v="10841744"/>
  </r>
  <r>
    <n v="6920243"/>
    <x v="30"/>
    <s v="Samaritan North Lincoln Hosp"/>
    <x v="2"/>
    <x v="8"/>
    <n v="4179936.4169999999"/>
    <n v="1746188.091"/>
    <n v="0"/>
    <n v="0"/>
    <n v="0"/>
    <n v="45099"/>
    <n v="0"/>
    <n v="428178"/>
    <n v="1097065"/>
    <n v="224201"/>
    <n v="613095"/>
    <n v="26110.326000000001"/>
    <n v="65176549"/>
    <n v="65358988"/>
    <n v="107008648"/>
    <n v="68721896"/>
    <n v="3362908"/>
    <n v="3245938"/>
  </r>
  <r>
    <n v="6920242"/>
    <x v="31"/>
    <s v="St. Charles - Madras"/>
    <x v="2"/>
    <x v="0"/>
    <n v="949745"/>
    <n v="567883"/>
    <n v="0"/>
    <n v="255539"/>
    <n v="0"/>
    <n v="10326"/>
    <n v="0"/>
    <n v="80402"/>
    <n v="0"/>
    <n v="15571"/>
    <n v="15928"/>
    <n v="4096"/>
    <n v="22779177"/>
    <n v="24921067"/>
    <n v="41944019"/>
    <n v="24201515"/>
    <n v="-719552"/>
    <n v="-674345"/>
  </r>
  <r>
    <n v="6920242"/>
    <x v="31"/>
    <s v="St. Charles - Madras"/>
    <x v="2"/>
    <x v="1"/>
    <n v="1765001.05"/>
    <n v="443078.7"/>
    <n v="1271582.78"/>
    <n v="0"/>
    <n v="0"/>
    <n v="13487.18"/>
    <n v="26735.75"/>
    <n v="0"/>
    <n v="0"/>
    <n v="7712.33"/>
    <n v="2404.3200000000002"/>
    <n v="0"/>
    <n v="23935312"/>
    <n v="24584587"/>
    <n v="42623478"/>
    <n v="25135915"/>
    <n v="551328"/>
    <n v="864278"/>
  </r>
  <r>
    <n v="6920242"/>
    <x v="31"/>
    <s v="St. Charles - Madras"/>
    <x v="2"/>
    <x v="2"/>
    <n v="2696753"/>
    <n v="271020"/>
    <n v="1448119"/>
    <n v="362778"/>
    <n v="555896"/>
    <n v="51096"/>
    <n v="0"/>
    <n v="949"/>
    <n v="0"/>
    <n v="4755"/>
    <n v="0"/>
    <n v="2141"/>
    <n v="23788672"/>
    <n v="25314157"/>
    <n v="42431118"/>
    <n v="25102346"/>
    <n v="-211811"/>
    <n v="-2712559"/>
  </r>
  <r>
    <n v="6920242"/>
    <x v="31"/>
    <s v="St. Charles - Madras"/>
    <x v="2"/>
    <x v="3"/>
    <n v="7033631"/>
    <n v="1098116"/>
    <n v="3490547"/>
    <n v="0"/>
    <n v="2200852"/>
    <n v="48149"/>
    <n v="0"/>
    <n v="48494"/>
    <n v="9638"/>
    <n v="42869"/>
    <n v="14875"/>
    <n v="80091"/>
    <n v="24052580"/>
    <n v="27104316"/>
    <n v="43548580"/>
    <n v="25735587"/>
    <n v="-1368729"/>
    <n v="-1389950"/>
  </r>
  <r>
    <n v="6920242"/>
    <x v="31"/>
    <s v="St. Charles - Madras"/>
    <x v="2"/>
    <x v="4"/>
    <n v="6893853"/>
    <n v="633490"/>
    <n v="4389625"/>
    <n v="320616"/>
    <n v="1282131"/>
    <n v="18358"/>
    <n v="0"/>
    <n v="43077"/>
    <n v="24900"/>
    <n v="77409"/>
    <n v="32143"/>
    <n v="72104"/>
    <n v="21012882"/>
    <n v="28219289"/>
    <n v="44452211"/>
    <n v="27334803"/>
    <n v="-884486"/>
    <n v="-835941"/>
  </r>
  <r>
    <n v="6920242"/>
    <x v="31"/>
    <s v="St. Charles - Madras"/>
    <x v="2"/>
    <x v="5"/>
    <n v="5987529"/>
    <n v="459659"/>
    <n v="4441828"/>
    <n v="300349"/>
    <n v="493906"/>
    <n v="110083"/>
    <n v="0"/>
    <n v="40890"/>
    <n v="0"/>
    <n v="74446"/>
    <n v="27761"/>
    <n v="38607"/>
    <n v="22526076"/>
    <n v="29781267"/>
    <n v="46691326"/>
    <n v="32025366"/>
    <n v="2244099"/>
    <n v="2335596"/>
  </r>
  <r>
    <n v="6920242"/>
    <x v="31"/>
    <s v="St. Charles - Madras"/>
    <x v="2"/>
    <x v="6"/>
    <n v="6077959"/>
    <n v="375601"/>
    <n v="4527496"/>
    <n v="559009"/>
    <n v="345480"/>
    <n v="68842"/>
    <m/>
    <n v="43037"/>
    <m/>
    <n v="74948"/>
    <n v="63060"/>
    <n v="20486"/>
    <n v="27174795"/>
    <n v="33519771"/>
    <n v="53842179"/>
    <n v="33631090"/>
    <n v="111319"/>
    <n v="208970"/>
  </r>
  <r>
    <n v="6920242"/>
    <x v="31"/>
    <s v="St. Charles - Madras"/>
    <x v="2"/>
    <x v="7"/>
    <n v="7274350"/>
    <n v="844456"/>
    <n v="5084061"/>
    <n v="561625"/>
    <n v="564279"/>
    <n v="55449"/>
    <m/>
    <n v="24010"/>
    <m/>
    <n v="80008"/>
    <n v="41524"/>
    <n v="18938"/>
    <n v="26718353"/>
    <n v="34798460"/>
    <n v="53955305"/>
    <n v="33052311"/>
    <n v="-1746149"/>
    <n v="-1719303"/>
  </r>
  <r>
    <n v="6920242"/>
    <x v="31"/>
    <s v="St. Charles - Madras"/>
    <x v="2"/>
    <x v="8"/>
    <n v="8292301"/>
    <n v="1818458"/>
    <n v="5261187"/>
    <n v="550661"/>
    <n v="464545"/>
    <n v="56414"/>
    <n v="0"/>
    <n v="44493"/>
    <n v="0"/>
    <n v="59761"/>
    <n v="26409"/>
    <n v="10373"/>
    <n v="32222725"/>
    <n v="37173710"/>
    <n v="60825160"/>
    <n v="38684479"/>
    <n v="1510769"/>
    <n v="1562502"/>
  </r>
  <r>
    <n v="6920241"/>
    <x v="32"/>
    <s v="Samaritan Lebanon Hosp"/>
    <x v="2"/>
    <x v="0"/>
    <n v="9537578"/>
    <n v="2824235"/>
    <n v="2110208"/>
    <n v="1671567"/>
    <n v="0"/>
    <n v="49509"/>
    <n v="34354"/>
    <n v="1027399"/>
    <n v="1268994"/>
    <n v="414026"/>
    <n v="20113"/>
    <n v="117174"/>
    <n v="76665149"/>
    <n v="77946438"/>
    <n v="136532868"/>
    <n v="78083606"/>
    <n v="137168"/>
    <n v="579374"/>
  </r>
  <r>
    <n v="6920241"/>
    <x v="32"/>
    <s v="Samaritan Lebanon Hosp"/>
    <x v="2"/>
    <x v="1"/>
    <n v="6946978"/>
    <n v="2353275"/>
    <n v="785917"/>
    <n v="1462323"/>
    <n v="0"/>
    <n v="70437"/>
    <n v="36228"/>
    <n v="702983"/>
    <n v="996296"/>
    <n v="357222"/>
    <n v="44351"/>
    <n v="137946"/>
    <n v="77541029"/>
    <n v="75984150"/>
    <n v="150815864"/>
    <n v="79251008"/>
    <n v="3266858"/>
    <n v="3832101"/>
  </r>
  <r>
    <n v="6920241"/>
    <x v="32"/>
    <s v="Samaritan Lebanon Hosp"/>
    <x v="2"/>
    <x v="2"/>
    <n v="8671473"/>
    <n v="2754300"/>
    <n v="906020"/>
    <n v="2665766"/>
    <n v="69275"/>
    <n v="100678"/>
    <n v="81519"/>
    <n v="741909"/>
    <n v="852278"/>
    <n v="384021"/>
    <n v="88357"/>
    <n v="27350"/>
    <n v="78661975"/>
    <n v="81906048"/>
    <n v="155305181"/>
    <n v="83399177"/>
    <n v="1493129"/>
    <n v="2966856"/>
  </r>
  <r>
    <n v="6920241"/>
    <x v="32"/>
    <s v="Samaritan Lebanon Hosp"/>
    <x v="2"/>
    <x v="3"/>
    <n v="10937549"/>
    <n v="2710288"/>
    <n v="2914166"/>
    <n v="3043960"/>
    <n v="29380"/>
    <n v="119808"/>
    <n v="78525"/>
    <n v="989090"/>
    <n v="451775"/>
    <n v="481677"/>
    <n v="92605"/>
    <n v="26275"/>
    <n v="77704094"/>
    <n v="85158110"/>
    <n v="156902161"/>
    <n v="83586415"/>
    <n v="-1571695"/>
    <n v="-570490"/>
  </r>
  <r>
    <n v="6920241"/>
    <x v="32"/>
    <s v="Samaritan Lebanon Hosp"/>
    <x v="2"/>
    <x v="4"/>
    <n v="10147509"/>
    <n v="1750713"/>
    <n v="2098031"/>
    <n v="3983860"/>
    <n v="0"/>
    <n v="63374"/>
    <n v="106349"/>
    <n v="1380897"/>
    <n v="288902"/>
    <n v="343577"/>
    <n v="100423"/>
    <n v="31383"/>
    <n v="88173274"/>
    <n v="92695940"/>
    <n v="178778182"/>
    <n v="94189991"/>
    <n v="1494051"/>
    <n v="2348515"/>
  </r>
  <r>
    <n v="6920241"/>
    <x v="32"/>
    <s v="Samaritan Lebanon Hosp"/>
    <x v="2"/>
    <x v="5"/>
    <n v="10414075"/>
    <n v="2306909"/>
    <n v="1574985"/>
    <n v="3932857"/>
    <n v="0"/>
    <n v="19928"/>
    <n v="72273"/>
    <n v="1324816"/>
    <n v="670708"/>
    <n v="382018"/>
    <n v="93063"/>
    <n v="36518"/>
    <n v="100228087"/>
    <n v="103181119"/>
    <n v="198937764"/>
    <n v="107870414"/>
    <n v="4689295"/>
    <n v="5667118"/>
  </r>
  <r>
    <n v="6920241"/>
    <x v="32"/>
    <s v="Samaritan Lebanon Hosp"/>
    <x v="2"/>
    <x v="6"/>
    <n v="12119583"/>
    <n v="2162676"/>
    <n v="1716010"/>
    <n v="5206879"/>
    <m/>
    <n v="65953"/>
    <n v="74933"/>
    <n v="1251324"/>
    <n v="952959"/>
    <n v="355163"/>
    <n v="284602"/>
    <n v="49084"/>
    <n v="110837703"/>
    <n v="114145890"/>
    <n v="220982828"/>
    <n v="118469880"/>
    <n v="4323990"/>
    <n v="5091630"/>
  </r>
  <r>
    <n v="6920241"/>
    <x v="32"/>
    <s v="Samaritan Lebanon Hosp"/>
    <x v="2"/>
    <x v="7"/>
    <n v="17638974"/>
    <n v="2336654"/>
    <n v="4286223"/>
    <n v="7078110"/>
    <m/>
    <n v="168349"/>
    <m/>
    <n v="1439482"/>
    <n v="1335172"/>
    <n v="484560"/>
    <n v="463791"/>
    <n v="46633"/>
    <n v="111772503"/>
    <n v="122324611"/>
    <n v="228379082"/>
    <n v="121716107"/>
    <n v="-608505"/>
    <n v="322213"/>
  </r>
  <r>
    <n v="6920241"/>
    <x v="32"/>
    <s v="Samaritan Lebanon Hosp"/>
    <x v="2"/>
    <x v="8"/>
    <n v="14678696.9816"/>
    <n v="2570116"/>
    <n v="3787433"/>
    <n v="4516675.8335999995"/>
    <n v="0"/>
    <n v="136346"/>
    <n v="0"/>
    <n v="1186657"/>
    <n v="1576521"/>
    <n v="387043"/>
    <n v="461501"/>
    <n v="56404.148000000001"/>
    <n v="121952754"/>
    <n v="131223138"/>
    <n v="237657394"/>
    <n v="133656603"/>
    <n v="2433465"/>
    <n v="2320501"/>
  </r>
  <r>
    <n v="6920231"/>
    <x v="33"/>
    <s v="Lake District Hosp"/>
    <x v="1"/>
    <x v="0"/>
    <n v="1783189"/>
    <n v="241222"/>
    <n v="812020"/>
    <n v="245450"/>
    <n v="283158"/>
    <n v="31064"/>
    <n v="0"/>
    <n v="111889"/>
    <n v="0"/>
    <n v="9175"/>
    <n v="40906"/>
    <n v="8305"/>
    <n v="13066608"/>
    <n v="14155971"/>
    <n v="16500977"/>
    <n v="13129866"/>
    <n v="-1026105"/>
    <n v="-203826"/>
  </r>
  <r>
    <n v="6920231"/>
    <x v="33"/>
    <s v="Lake District Hosp"/>
    <x v="1"/>
    <x v="1"/>
    <n v="2282133"/>
    <n v="250436"/>
    <n v="900891"/>
    <n v="361003"/>
    <n v="555299"/>
    <n v="20981"/>
    <n v="0"/>
    <n v="105652"/>
    <n v="0"/>
    <n v="25984"/>
    <n v="53775"/>
    <n v="8112"/>
    <n v="14992913"/>
    <n v="15920481"/>
    <n v="18959019"/>
    <n v="15072837"/>
    <n v="-847644"/>
    <n v="-230679"/>
  </r>
  <r>
    <n v="6920231"/>
    <x v="33"/>
    <s v="Lake District Hosp"/>
    <x v="1"/>
    <x v="2"/>
    <n v="1914538"/>
    <n v="297828"/>
    <n v="761717"/>
    <n v="140281"/>
    <n v="409880"/>
    <n v="30585"/>
    <n v="0"/>
    <n v="145554"/>
    <n v="0"/>
    <n v="25088"/>
    <n v="71680"/>
    <n v="31925"/>
    <n v="17365872"/>
    <n v="18009701"/>
    <n v="20131420"/>
    <n v="17482867"/>
    <n v="-526834"/>
    <n v="-159487"/>
  </r>
  <r>
    <n v="6920231"/>
    <x v="33"/>
    <s v="Lake District Hosp"/>
    <x v="1"/>
    <x v="3"/>
    <n v="1964246"/>
    <n v="320479"/>
    <n v="165831"/>
    <n v="961276"/>
    <n v="197441"/>
    <n v="42326"/>
    <n v="0"/>
    <n v="180001"/>
    <n v="0"/>
    <n v="17028"/>
    <n v="70210"/>
    <n v="9654"/>
    <n v="17970176"/>
    <n v="18824300"/>
    <n v="22220248"/>
    <n v="19142031"/>
    <n v="317731"/>
    <n v="1903065"/>
  </r>
  <r>
    <n v="6920231"/>
    <x v="33"/>
    <s v="Lake District Hosp"/>
    <x v="1"/>
    <x v="4"/>
    <n v="4873680"/>
    <n v="340793"/>
    <n v="975593"/>
    <n v="3068595"/>
    <n v="0"/>
    <n v="88121"/>
    <n v="0"/>
    <n v="268381"/>
    <n v="0"/>
    <n v="20216"/>
    <n v="104385"/>
    <n v="7596"/>
    <n v="18827010"/>
    <n v="19729558"/>
    <n v="23759586"/>
    <n v="19227559"/>
    <n v="-501999"/>
    <n v="1285518"/>
  </r>
  <r>
    <n v="6920231"/>
    <x v="33"/>
    <s v="Lake District Hosp"/>
    <x v="1"/>
    <x v="5"/>
    <n v="3151559"/>
    <n v="196827"/>
    <n v="109512"/>
    <n v="2258776"/>
    <n v="0"/>
    <n v="104829"/>
    <n v="0"/>
    <n v="284694"/>
    <n v="0"/>
    <n v="21845"/>
    <n v="100516"/>
    <n v="74560"/>
    <n v="20607273"/>
    <n v="20733244"/>
    <n v="26234592"/>
    <n v="20823578"/>
    <n v="90334"/>
    <n v="1296669"/>
  </r>
  <r>
    <n v="6920231"/>
    <x v="33"/>
    <s v="Lake District Hosp"/>
    <x v="1"/>
    <x v="6"/>
    <n v="2092656"/>
    <n v="341855"/>
    <n v="879239"/>
    <n v="112548"/>
    <m/>
    <n v="179973"/>
    <m/>
    <n v="286544"/>
    <m/>
    <n v="32916"/>
    <n v="248464"/>
    <n v="11116"/>
    <n v="22128479"/>
    <n v="23810009"/>
    <n v="28813937"/>
    <n v="22536884"/>
    <n v="-1273125"/>
    <n v="457481"/>
  </r>
  <r>
    <n v="6920231"/>
    <x v="33"/>
    <s v="Lake District Hosp"/>
    <x v="1"/>
    <x v="7"/>
    <n v="1918634"/>
    <n v="395282"/>
    <n v="254575"/>
    <n v="381863"/>
    <m/>
    <n v="382084"/>
    <m/>
    <n v="210496"/>
    <m/>
    <n v="78578"/>
    <n v="203330"/>
    <n v="12425"/>
    <n v="24707173"/>
    <n v="27013744"/>
    <n v="31423382"/>
    <n v="25359072"/>
    <n v="-1654672"/>
    <n v="-396100"/>
  </r>
  <r>
    <n v="6920231"/>
    <x v="33"/>
    <s v="Lake District Hosp"/>
    <x v="1"/>
    <x v="8"/>
    <n v="3229095.88465366"/>
    <n v="436979.85465366108"/>
    <n v="56449.099999999627"/>
    <n v="1271151.93"/>
    <n v="0"/>
    <n v="381481"/>
    <n v="0"/>
    <n v="172150"/>
    <n v="0"/>
    <n v="766317"/>
    <n v="131805"/>
    <n v="12762"/>
    <n v="25830613"/>
    <n v="29678200"/>
    <n v="35819024"/>
    <n v="25830613"/>
    <n v="-3847587"/>
    <n v="-3254813"/>
  </r>
  <r>
    <n v="6920210"/>
    <x v="34"/>
    <s v="Grande Ronde Hosp"/>
    <x v="1"/>
    <x v="0"/>
    <n v="3047996"/>
    <n v="2326243"/>
    <n v="435528"/>
    <n v="0"/>
    <n v="29779"/>
    <n v="122846"/>
    <n v="0"/>
    <n v="38249"/>
    <n v="39459"/>
    <n v="36578"/>
    <n v="0"/>
    <n v="19314"/>
    <n v="51348800"/>
    <n v="52746746"/>
    <n v="72729226"/>
    <n v="51881031"/>
    <n v="-865715"/>
    <n v="3452795"/>
  </r>
  <r>
    <n v="6920210"/>
    <x v="34"/>
    <s v="Grande Ronde Hosp"/>
    <x v="1"/>
    <x v="1"/>
    <n v="3901922"/>
    <n v="2805632"/>
    <n v="301895"/>
    <n v="304282"/>
    <n v="0"/>
    <n v="136303"/>
    <n v="0"/>
    <n v="197894"/>
    <n v="80649"/>
    <n v="37841"/>
    <n v="0"/>
    <n v="37426"/>
    <n v="59484138"/>
    <n v="57208082"/>
    <n v="87784435"/>
    <n v="60035084"/>
    <n v="2827002"/>
    <n v="5329964"/>
  </r>
  <r>
    <n v="6920210"/>
    <x v="34"/>
    <s v="Grande Ronde Hosp"/>
    <x v="1"/>
    <x v="2"/>
    <n v="4076630"/>
    <n v="2725176"/>
    <n v="504019"/>
    <n v="472613"/>
    <n v="0"/>
    <n v="97838"/>
    <n v="0"/>
    <n v="187004"/>
    <n v="34311"/>
    <n v="22214"/>
    <n v="0"/>
    <n v="33456"/>
    <n v="65162834"/>
    <n v="63270316"/>
    <n v="94145886"/>
    <n v="66238914"/>
    <n v="2968598"/>
    <n v="3603882"/>
  </r>
  <r>
    <n v="6920210"/>
    <x v="34"/>
    <s v="Grande Ronde Hosp"/>
    <x v="1"/>
    <x v="3"/>
    <n v="4005618"/>
    <n v="2204092"/>
    <n v="146698"/>
    <n v="397502"/>
    <n v="0"/>
    <n v="86896"/>
    <n v="0"/>
    <n v="245397"/>
    <n v="758420"/>
    <n v="8131"/>
    <n v="15153"/>
    <n v="143328"/>
    <n v="65806038"/>
    <n v="65130803"/>
    <n v="100856536"/>
    <n v="66564305"/>
    <n v="1433502"/>
    <n v="3661680"/>
  </r>
  <r>
    <n v="6920210"/>
    <x v="34"/>
    <s v="Grande Ronde Hosp"/>
    <x v="1"/>
    <x v="4"/>
    <n v="4865087"/>
    <n v="2043077"/>
    <n v="289594"/>
    <n v="792134"/>
    <n v="0"/>
    <n v="724875"/>
    <n v="0"/>
    <n v="280680"/>
    <n v="660283"/>
    <n v="32455"/>
    <n v="13067"/>
    <n v="28922"/>
    <n v="68226564"/>
    <n v="66001201"/>
    <n v="103100365"/>
    <n v="69525716"/>
    <n v="3524515"/>
    <n v="5967180"/>
  </r>
  <r>
    <n v="6920210"/>
    <x v="34"/>
    <s v="Grande Ronde Hosp"/>
    <x v="1"/>
    <x v="5"/>
    <n v="5545841"/>
    <n v="952748"/>
    <n v="1763293"/>
    <n v="709497"/>
    <n v="0"/>
    <n v="1261603"/>
    <n v="0"/>
    <n v="191188"/>
    <n v="593504"/>
    <n v="24049"/>
    <n v="9370"/>
    <n v="40588"/>
    <n v="73127581"/>
    <n v="71479272"/>
    <n v="111345652"/>
    <n v="74336189"/>
    <n v="2856917"/>
    <n v="5368045"/>
  </r>
  <r>
    <n v="6920210"/>
    <x v="34"/>
    <s v="Grande Ronde Hosp"/>
    <x v="1"/>
    <x v="6"/>
    <n v="3487064"/>
    <n v="1193840"/>
    <m/>
    <n v="158996"/>
    <m/>
    <n v="1347541"/>
    <m/>
    <n v="234762"/>
    <n v="452903"/>
    <n v="6919"/>
    <m/>
    <n v="92103"/>
    <n v="84102598"/>
    <n v="79750659"/>
    <n v="131371907"/>
    <n v="85470704"/>
    <n v="5720045"/>
    <n v="6364687"/>
  </r>
  <r>
    <n v="6920210"/>
    <x v="34"/>
    <s v="Grande Ronde Hosp"/>
    <x v="1"/>
    <x v="7"/>
    <n v="3251992"/>
    <n v="1451522"/>
    <m/>
    <m/>
    <m/>
    <n v="787022"/>
    <m/>
    <n v="411853"/>
    <n v="568079"/>
    <n v="13215"/>
    <m/>
    <n v="20301"/>
    <n v="89515881"/>
    <n v="90134066"/>
    <n v="145198452"/>
    <n v="93132355"/>
    <n v="2998289"/>
    <n v="8506830"/>
  </r>
  <r>
    <n v="6920210"/>
    <x v="34"/>
    <s v="Grande Ronde Hosp"/>
    <x v="1"/>
    <x v="8"/>
    <n v="8177090"/>
    <n v="2678490"/>
    <n v="0"/>
    <n v="1986977"/>
    <n v="0"/>
    <n v="1924075"/>
    <n v="0"/>
    <n v="791923"/>
    <n v="685871"/>
    <n v="18515"/>
    <n v="0"/>
    <n v="91339"/>
    <n v="98217463"/>
    <n v="102619698"/>
    <n v="152033681"/>
    <n v="103138367"/>
    <n v="518669"/>
    <n v="4252625"/>
  </r>
  <r>
    <n v="6920207"/>
    <x v="35"/>
    <s v="Sky Lakes Med Ctr"/>
    <x v="0"/>
    <x v="0"/>
    <n v="19337766"/>
    <n v="5028691"/>
    <n v="0"/>
    <n v="5751502"/>
    <n v="0"/>
    <n v="256588"/>
    <n v="0"/>
    <n v="3403150"/>
    <n v="4768155"/>
    <n v="4961"/>
    <n v="9569"/>
    <n v="115150"/>
    <n v="162917540"/>
    <n v="155187548"/>
    <n v="333889410"/>
    <n v="168043962"/>
    <n v="12856414"/>
    <n v="14212775"/>
  </r>
  <r>
    <n v="6920207"/>
    <x v="35"/>
    <s v="Sky Lakes Med Ctr"/>
    <x v="0"/>
    <x v="1"/>
    <n v="27996052"/>
    <n v="4641879"/>
    <n v="1433149"/>
    <n v="14267580"/>
    <n v="0"/>
    <n v="89521"/>
    <n v="0"/>
    <n v="3179410"/>
    <n v="3188365"/>
    <n v="1031"/>
    <n v="1195016"/>
    <n v="100"/>
    <n v="166677792"/>
    <n v="160314920"/>
    <n v="365906118"/>
    <n v="172322702"/>
    <n v="12007782"/>
    <n v="12929108"/>
  </r>
  <r>
    <n v="6920207"/>
    <x v="35"/>
    <s v="Sky Lakes Med Ctr"/>
    <x v="0"/>
    <x v="2"/>
    <n v="25217427"/>
    <n v="5072988"/>
    <n v="0"/>
    <n v="10568869"/>
    <n v="0"/>
    <n v="66643"/>
    <n v="0"/>
    <n v="4030687"/>
    <n v="4296418"/>
    <n v="79084"/>
    <n v="1083177"/>
    <n v="19561"/>
    <n v="164379803"/>
    <n v="155732173"/>
    <n v="395065074"/>
    <n v="170856141"/>
    <n v="15123968"/>
    <n v="16982004"/>
  </r>
  <r>
    <n v="6920207"/>
    <x v="35"/>
    <s v="Sky Lakes Med Ctr"/>
    <x v="0"/>
    <x v="3"/>
    <n v="31964107"/>
    <n v="5507877"/>
    <n v="786674"/>
    <n v="14904031"/>
    <n v="0"/>
    <n v="221440"/>
    <n v="0"/>
    <n v="2394796"/>
    <n v="6857805"/>
    <n v="144823"/>
    <n v="1123185"/>
    <n v="23475"/>
    <n v="170348990"/>
    <n v="166693709"/>
    <n v="446602407"/>
    <n v="178135322"/>
    <n v="11441613"/>
    <n v="14014004"/>
  </r>
  <r>
    <n v="6920207"/>
    <x v="35"/>
    <s v="Sky Lakes Med Ctr"/>
    <x v="0"/>
    <x v="4"/>
    <n v="35864627"/>
    <n v="3957108"/>
    <n v="3604492"/>
    <n v="20640804"/>
    <n v="0"/>
    <n v="497296"/>
    <n v="0"/>
    <n v="2507905"/>
    <n v="3427264"/>
    <n v="144823"/>
    <n v="1060286"/>
    <n v="24649"/>
    <n v="188278660"/>
    <n v="183204151"/>
    <n v="499578624"/>
    <n v="200543084"/>
    <n v="17338933"/>
    <n v="19600985"/>
  </r>
  <r>
    <n v="6920207"/>
    <x v="35"/>
    <s v="Sky Lakes Med Ctr"/>
    <x v="0"/>
    <x v="5"/>
    <n v="46796112"/>
    <n v="2470413"/>
    <n v="21156128"/>
    <n v="16480004"/>
    <n v="0"/>
    <n v="637248"/>
    <n v="0"/>
    <n v="2477512"/>
    <n v="2262182"/>
    <n v="247367"/>
    <n v="1043701"/>
    <n v="21557"/>
    <n v="202852000"/>
    <n v="200182000"/>
    <n v="525184000"/>
    <n v="221229000"/>
    <n v="21047000"/>
    <n v="24480000"/>
  </r>
  <r>
    <n v="6920207"/>
    <x v="35"/>
    <s v="Sky Lakes Med Ctr"/>
    <x v="0"/>
    <x v="6"/>
    <n v="48057486"/>
    <n v="2962553"/>
    <n v="10940856"/>
    <n v="24027597"/>
    <m/>
    <n v="1272266"/>
    <m/>
    <n v="2351758"/>
    <n v="4441850"/>
    <n v="490050"/>
    <n v="1561020"/>
    <n v="9537"/>
    <n v="221784357"/>
    <n v="226063559"/>
    <n v="573520605"/>
    <n v="247232915"/>
    <n v="21169356"/>
    <n v="25740895"/>
  </r>
  <r>
    <n v="6920207"/>
    <x v="35"/>
    <s v="Sky Lakes Med Ctr"/>
    <x v="0"/>
    <x v="7"/>
    <n v="46332852"/>
    <n v="3298414"/>
    <n v="501114"/>
    <n v="31656230"/>
    <m/>
    <n v="734965"/>
    <m/>
    <n v="2518010"/>
    <n v="5495402"/>
    <n v="956370"/>
    <n v="1168734"/>
    <n v="3612"/>
    <n v="220269111"/>
    <n v="235720000"/>
    <n v="606658307"/>
    <n v="243687111"/>
    <n v="7967111"/>
    <n v="12024111"/>
  </r>
  <r>
    <n v="6920207"/>
    <x v="35"/>
    <s v="Sky Lakes Med Ctr"/>
    <x v="0"/>
    <x v="8"/>
    <n v="53892847.796504319"/>
    <n v="3632973.251196784"/>
    <n v="11245913.0073328"/>
    <n v="27850994.53797473"/>
    <n v="0"/>
    <n v="1571036"/>
    <n v="0"/>
    <n v="2340792"/>
    <n v="5597548"/>
    <n v="674989"/>
    <n v="978602"/>
    <n v="0"/>
    <n v="243453813"/>
    <n v="243653897"/>
    <n v="638681635"/>
    <n v="255752721"/>
    <n v="12098824"/>
    <n v="16696428"/>
  </r>
  <r>
    <n v="6920195"/>
    <x v="36"/>
    <s v="Blue Mountain Hosp"/>
    <x v="1"/>
    <x v="0"/>
    <n v="3821216"/>
    <n v="387048"/>
    <n v="418650"/>
    <n v="2001790"/>
    <n v="969609"/>
    <n v="44119"/>
    <n v="0"/>
    <n v="0"/>
    <n v="0"/>
    <n v="0"/>
    <n v="0"/>
    <n v="0"/>
    <n v="14507391"/>
    <n v="15995044"/>
    <n v="19093479"/>
    <n v="14737384"/>
    <n v="-1257660"/>
    <n v="-384481"/>
  </r>
  <r>
    <n v="6920195"/>
    <x v="36"/>
    <s v="Blue Mountain Hosp"/>
    <x v="1"/>
    <x v="1"/>
    <n v="3495948"/>
    <n v="369999"/>
    <n v="602629"/>
    <n v="1717000"/>
    <n v="792015"/>
    <n v="14305"/>
    <n v="0"/>
    <n v="0"/>
    <n v="0"/>
    <n v="0"/>
    <n v="0"/>
    <n v="0"/>
    <n v="15758085"/>
    <n v="17557866"/>
    <n v="19431798"/>
    <n v="16046165"/>
    <n v="-1511701"/>
    <n v="-502585"/>
  </r>
  <r>
    <n v="6920195"/>
    <x v="36"/>
    <s v="Blue Mountain Hosp"/>
    <x v="1"/>
    <x v="2"/>
    <n v="1409765"/>
    <n v="422596"/>
    <n v="719841"/>
    <n v="267328"/>
    <n v="0"/>
    <n v="0"/>
    <n v="0"/>
    <n v="0"/>
    <n v="0"/>
    <n v="0"/>
    <n v="0"/>
    <n v="0"/>
    <n v="16082990"/>
    <n v="17873268"/>
    <n v="20879974"/>
    <n v="16702858"/>
    <n v="-1170410"/>
    <n v="-293862"/>
  </r>
  <r>
    <n v="6920195"/>
    <x v="36"/>
    <s v="Blue Mountain Hosp"/>
    <x v="1"/>
    <x v="3"/>
    <n v="2895294"/>
    <n v="559512"/>
    <n v="592326"/>
    <n v="1697210"/>
    <n v="42396"/>
    <n v="3850"/>
    <n v="0"/>
    <n v="0"/>
    <n v="0"/>
    <n v="0"/>
    <n v="0"/>
    <n v="0"/>
    <n v="14685339"/>
    <n v="18662477"/>
    <n v="21285668"/>
    <n v="15155562"/>
    <n v="-3506915"/>
    <n v="-2555149"/>
  </r>
  <r>
    <n v="6920195"/>
    <x v="36"/>
    <s v="Blue Mountain Hosp"/>
    <x v="1"/>
    <x v="4"/>
    <n v="2190708"/>
    <n v="206909"/>
    <n v="83359"/>
    <n v="1806814"/>
    <n v="67828"/>
    <n v="25798"/>
    <n v="0"/>
    <n v="0"/>
    <n v="0"/>
    <n v="0"/>
    <n v="0"/>
    <n v="0"/>
    <n v="15763116"/>
    <n v="17702937"/>
    <n v="23612838"/>
    <n v="16265580"/>
    <n v="-1437357"/>
    <n v="-555899"/>
  </r>
  <r>
    <n v="6920195"/>
    <x v="36"/>
    <s v="Blue Mountain Hosp"/>
    <x v="1"/>
    <x v="5"/>
    <n v="2124193"/>
    <n v="88408"/>
    <n v="0"/>
    <n v="2018167"/>
    <n v="0"/>
    <n v="17618"/>
    <n v="0"/>
    <n v="0"/>
    <n v="0"/>
    <n v="0"/>
    <n v="0"/>
    <n v="0"/>
    <n v="18560050"/>
    <n v="19856868"/>
    <n v="28488198"/>
    <n v="19319923"/>
    <n v="-536945"/>
    <n v="538845"/>
  </r>
  <r>
    <n v="6920195"/>
    <x v="36"/>
    <s v="Blue Mountain Hosp"/>
    <x v="1"/>
    <x v="6"/>
    <n v="894418"/>
    <n v="71501"/>
    <n v="557491"/>
    <n v="233777"/>
    <m/>
    <n v="31648"/>
    <m/>
    <m/>
    <m/>
    <m/>
    <m/>
    <m/>
    <n v="20613016"/>
    <n v="21181406"/>
    <n v="30545028"/>
    <n v="21222615"/>
    <n v="41209"/>
    <n v="1068738"/>
  </r>
  <r>
    <n v="6920195"/>
    <x v="36"/>
    <s v="Blue Mountain Hosp"/>
    <x v="1"/>
    <x v="7"/>
    <n v="1040527"/>
    <n v="37763"/>
    <n v="988794"/>
    <m/>
    <m/>
    <n v="13970"/>
    <m/>
    <m/>
    <m/>
    <m/>
    <m/>
    <m/>
    <n v="22481471"/>
    <n v="23444347"/>
    <n v="33220811"/>
    <n v="23273842"/>
    <n v="-170505"/>
    <n v="913811"/>
  </r>
  <r>
    <n v="6920195"/>
    <x v="36"/>
    <s v="Blue Mountain Hosp"/>
    <x v="1"/>
    <x v="8"/>
    <n v="1040526.873820118"/>
    <n v="37762.930797625617"/>
    <n v="988793.968765934"/>
    <n v="0"/>
    <n v="0"/>
    <n v="13969.97425655864"/>
    <n v="0"/>
    <n v="0"/>
    <n v="0"/>
    <n v="0"/>
    <n v="0"/>
    <n v="0"/>
    <n v="23466616"/>
    <n v="26029064"/>
    <n v="34213318"/>
    <n v="25322447"/>
    <n v="-706617"/>
    <n v="582574"/>
  </r>
  <r>
    <n v="6920190"/>
    <x v="37"/>
    <s v="Providence Hood River Hosp"/>
    <x v="2"/>
    <x v="0"/>
    <n v="8623204"/>
    <n v="3857000"/>
    <n v="1151000"/>
    <n v="1761000"/>
    <n v="442000"/>
    <n v="934035"/>
    <n v="119251"/>
    <n v="33784"/>
    <n v="0"/>
    <n v="117776"/>
    <n v="178535"/>
    <n v="28823"/>
    <n v="62575723"/>
    <n v="62883223"/>
    <n v="99292675"/>
    <n v="63123653"/>
    <n v="240430"/>
    <n v="470352"/>
  </r>
  <r>
    <n v="6920190"/>
    <x v="37"/>
    <s v="Providence Hood River Hosp"/>
    <x v="2"/>
    <x v="1"/>
    <n v="8245890"/>
    <n v="3245000"/>
    <n v="1256000"/>
    <n v="2274000"/>
    <n v="0"/>
    <n v="809708"/>
    <n v="116413"/>
    <n v="34680"/>
    <n v="24"/>
    <n v="185076"/>
    <n v="250507"/>
    <n v="74482"/>
    <n v="64162694"/>
    <n v="64431927"/>
    <n v="100296691"/>
    <n v="65255235"/>
    <n v="823308"/>
    <n v="1055831"/>
  </r>
  <r>
    <n v="6920190"/>
    <x v="37"/>
    <s v="Providence Hood River Hosp"/>
    <x v="2"/>
    <x v="2"/>
    <n v="8194175"/>
    <n v="3522000"/>
    <n v="557000"/>
    <n v="2863000"/>
    <n v="426000"/>
    <n v="199687"/>
    <n v="75318"/>
    <n v="32786"/>
    <n v="0"/>
    <n v="211421"/>
    <n v="168585"/>
    <n v="138378"/>
    <n v="67097032"/>
    <n v="65458292"/>
    <n v="111605391"/>
    <n v="67497222"/>
    <n v="2038930"/>
    <n v="2042027"/>
  </r>
  <r>
    <n v="6920190"/>
    <x v="37"/>
    <s v="Providence Hood River Hosp"/>
    <x v="2"/>
    <x v="3"/>
    <n v="10793858"/>
    <n v="3815000"/>
    <n v="1586000"/>
    <n v="4577000"/>
    <n v="0"/>
    <n v="194330"/>
    <n v="47199"/>
    <n v="104327"/>
    <n v="0"/>
    <n v="190980"/>
    <n v="217314"/>
    <n v="61708"/>
    <n v="67733144"/>
    <n v="68360344"/>
    <n v="113899328"/>
    <n v="68135050"/>
    <n v="-225294"/>
    <n v="-225390"/>
  </r>
  <r>
    <n v="6920190"/>
    <x v="37"/>
    <s v="Providence Hood River Hosp"/>
    <x v="2"/>
    <x v="4"/>
    <n v="13740716"/>
    <n v="2693753"/>
    <n v="2876240"/>
    <n v="7172969"/>
    <n v="0"/>
    <n v="215026"/>
    <n v="81274"/>
    <n v="142384"/>
    <n v="0"/>
    <n v="235883"/>
    <n v="190036"/>
    <n v="133151"/>
    <n v="73215602"/>
    <n v="80009501"/>
    <n v="124574963"/>
    <n v="74419708"/>
    <n v="-5589793"/>
    <n v="-5589336"/>
  </r>
  <r>
    <n v="6920190"/>
    <x v="37"/>
    <s v="Providence Hood River Hosp"/>
    <x v="2"/>
    <x v="5"/>
    <n v="18167786"/>
    <n v="2473590"/>
    <n v="3582964"/>
    <n v="9945677"/>
    <n v="559875"/>
    <n v="175768"/>
    <n v="53846"/>
    <n v="752005"/>
    <n v="2972"/>
    <n v="161428"/>
    <n v="265522"/>
    <n v="194139"/>
    <n v="75260363"/>
    <n v="84025964"/>
    <n v="131788144"/>
    <n v="76923122"/>
    <n v="-7102842"/>
    <n v="-3915849"/>
  </r>
  <r>
    <n v="6920190"/>
    <x v="37"/>
    <s v="Providence Hood River Hosp"/>
    <x v="2"/>
    <x v="6"/>
    <n v="20648531"/>
    <n v="1956790"/>
    <n v="3548068"/>
    <n v="12737235"/>
    <n v="737943"/>
    <n v="200555"/>
    <n v="5986"/>
    <n v="761546"/>
    <m/>
    <n v="183360"/>
    <n v="328071"/>
    <n v="188977"/>
    <n v="83184345"/>
    <n v="93308915"/>
    <n v="150298173"/>
    <n v="84258587"/>
    <n v="-9050328"/>
    <n v="-8704148"/>
  </r>
  <r>
    <n v="6920190"/>
    <x v="37"/>
    <s v="Providence Hood River Hosp"/>
    <x v="2"/>
    <x v="7"/>
    <n v="21177410"/>
    <n v="3097831"/>
    <n v="2854008"/>
    <n v="12152177"/>
    <n v="607645"/>
    <n v="629485"/>
    <m/>
    <n v="830375"/>
    <m/>
    <n v="670977"/>
    <n v="286218"/>
    <n v="48694"/>
    <n v="86483474"/>
    <n v="91748387"/>
    <n v="158738927"/>
    <n v="88543879"/>
    <n v="-3204508"/>
    <n v="-2999854"/>
  </r>
  <r>
    <n v="6920190"/>
    <x v="37"/>
    <s v="Providence Hood River Hosp"/>
    <x v="2"/>
    <x v="8"/>
    <n v="19223698.019488119"/>
    <n v="3237425.1309302351"/>
    <n v="1965592.5314708089"/>
    <n v="11896334.047541421"/>
    <n v="0"/>
    <n v="259428.8868920746"/>
    <n v="111193.2176358071"/>
    <n v="721533.39275186474"/>
    <n v="216373.83651629469"/>
    <n v="317760.85935704102"/>
    <n v="293026.35488650913"/>
    <n v="205029.76150607059"/>
    <n v="95225524"/>
    <n v="102260878"/>
    <n v="167653480"/>
    <n v="97544206"/>
    <n v="-4716672"/>
    <n v="-4885850"/>
  </r>
  <r>
    <n v="6920175"/>
    <x v="38"/>
    <s v="Good Shepherd Med Ctr"/>
    <x v="1"/>
    <x v="0"/>
    <n v="4279813"/>
    <n v="2404645"/>
    <n v="0"/>
    <n v="0"/>
    <n v="0"/>
    <n v="591200"/>
    <n v="0"/>
    <n v="359000"/>
    <n v="350000"/>
    <n v="461900"/>
    <n v="58000"/>
    <n v="55068"/>
    <n v="76715298"/>
    <n v="67357808"/>
    <n v="111936805"/>
    <n v="78565075"/>
    <n v="11207267"/>
    <n v="12536971"/>
  </r>
  <r>
    <n v="6920175"/>
    <x v="38"/>
    <s v="Good Shepherd Med Ctr"/>
    <x v="1"/>
    <x v="1"/>
    <n v="4321323"/>
    <n v="3581396"/>
    <n v="0"/>
    <n v="0"/>
    <n v="0"/>
    <n v="205883"/>
    <n v="0"/>
    <n v="149667"/>
    <n v="30735"/>
    <n v="277000"/>
    <n v="26000"/>
    <n v="50642"/>
    <n v="79253493"/>
    <n v="69895807"/>
    <n v="120034201"/>
    <n v="81074178"/>
    <n v="11178371"/>
    <n v="13479352"/>
  </r>
  <r>
    <n v="6920175"/>
    <x v="38"/>
    <s v="Good Shepherd Med Ctr"/>
    <x v="1"/>
    <x v="2"/>
    <n v="4373588"/>
    <n v="3595808"/>
    <n v="0"/>
    <n v="0"/>
    <n v="0"/>
    <n v="188325"/>
    <n v="0"/>
    <n v="211650"/>
    <n v="50000"/>
    <n v="272510"/>
    <n v="0"/>
    <n v="55295"/>
    <n v="80216124"/>
    <n v="73631298"/>
    <n v="115500939"/>
    <n v="82731260"/>
    <n v="9099962"/>
    <n v="9685909"/>
  </r>
  <r>
    <n v="6920175"/>
    <x v="38"/>
    <s v="Good Shepherd Med Ctr"/>
    <x v="1"/>
    <x v="3"/>
    <n v="6088743"/>
    <n v="4684887"/>
    <n v="0"/>
    <n v="637369"/>
    <n v="0"/>
    <n v="205869"/>
    <n v="0"/>
    <n v="169450"/>
    <n v="35000"/>
    <n v="291745"/>
    <n v="0"/>
    <n v="64423"/>
    <n v="80440765"/>
    <n v="74784264"/>
    <n v="123934759"/>
    <n v="83766008"/>
    <n v="8981744"/>
    <n v="12211412"/>
  </r>
  <r>
    <n v="6920175"/>
    <x v="38"/>
    <s v="Good Shepherd Med Ctr"/>
    <x v="1"/>
    <x v="4"/>
    <n v="9526858"/>
    <n v="3549188"/>
    <n v="0"/>
    <n v="611706"/>
    <n v="0"/>
    <n v="194043"/>
    <n v="0"/>
    <n v="203874"/>
    <n v="4330627"/>
    <n v="313800"/>
    <n v="0"/>
    <n v="323620"/>
    <n v="82617147"/>
    <n v="75506642"/>
    <n v="145884483"/>
    <n v="85619726"/>
    <n v="10113084"/>
    <n v="13755413"/>
  </r>
  <r>
    <n v="6920175"/>
    <x v="38"/>
    <s v="Good Shepherd Med Ctr"/>
    <x v="1"/>
    <x v="5"/>
    <n v="4979708"/>
    <n v="1255546"/>
    <n v="0"/>
    <n v="0"/>
    <n v="0"/>
    <n v="244395"/>
    <n v="0"/>
    <n v="233088"/>
    <n v="2774923"/>
    <n v="252500"/>
    <n v="0"/>
    <n v="219256"/>
    <n v="87199884"/>
    <n v="76353693"/>
    <n v="144342679"/>
    <n v="90464740"/>
    <n v="14111047"/>
    <n v="20542711"/>
  </r>
  <r>
    <n v="6920175"/>
    <x v="38"/>
    <s v="Good Shepherd Med Ctr"/>
    <x v="1"/>
    <x v="6"/>
    <n v="12601174"/>
    <n v="1365386"/>
    <n v="1145958"/>
    <m/>
    <m/>
    <n v="497601"/>
    <m/>
    <n v="195877"/>
    <n v="8030892"/>
    <n v="962018"/>
    <m/>
    <n v="403442"/>
    <n v="90251824"/>
    <n v="85758387"/>
    <n v="147492211"/>
    <n v="98755062"/>
    <n v="12996675"/>
    <n v="12919861"/>
  </r>
  <r>
    <n v="6920175"/>
    <x v="38"/>
    <s v="Good Shepherd Med Ctr"/>
    <x v="1"/>
    <x v="7"/>
    <n v="15728815"/>
    <n v="2545048"/>
    <m/>
    <n v="1395379"/>
    <m/>
    <n v="602314"/>
    <m/>
    <n v="301631"/>
    <n v="9271050"/>
    <n v="814745"/>
    <m/>
    <n v="798647"/>
    <n v="94009690"/>
    <n v="92174405"/>
    <n v="143685946"/>
    <n v="101989366"/>
    <n v="9814961"/>
    <n v="21875747"/>
  </r>
  <r>
    <n v="6920175"/>
    <x v="38"/>
    <s v="Good Shepherd Med Ctr"/>
    <x v="1"/>
    <x v="8"/>
    <n v="14790119.49640123"/>
    <n v="2553187.038152331"/>
    <n v="0"/>
    <n v="1041397.688248895"/>
    <n v="0"/>
    <n v="633856"/>
    <n v="0"/>
    <n v="362585"/>
    <n v="8624829"/>
    <n v="938218.7"/>
    <n v="0"/>
    <n v="636046.06999999995"/>
    <n v="98024276"/>
    <n v="101818993"/>
    <n v="161909646"/>
    <n v="105432644"/>
    <n v="3613651"/>
    <n v="8207602"/>
  </r>
  <r>
    <n v="6920173"/>
    <x v="39"/>
    <s v="Legacy Mt. Hood Med Ctr"/>
    <x v="0"/>
    <x v="0"/>
    <n v="11571765"/>
    <n v="7775444"/>
    <n v="1966284"/>
    <n v="1124161"/>
    <n v="120098"/>
    <n v="155218"/>
    <n v="0"/>
    <n v="307118"/>
    <n v="0"/>
    <n v="88932"/>
    <n v="34510"/>
    <n v="0"/>
    <n v="96291490"/>
    <n v="92915514"/>
    <n v="226990053"/>
    <n v="96698796"/>
    <n v="3783282"/>
    <n v="6271354"/>
  </r>
  <r>
    <n v="6920173"/>
    <x v="39"/>
    <s v="Legacy Mt. Hood Med Ctr"/>
    <x v="0"/>
    <x v="1"/>
    <n v="13246280"/>
    <n v="8897803"/>
    <n v="2604451"/>
    <n v="879673"/>
    <n v="282065"/>
    <n v="101061"/>
    <n v="0"/>
    <n v="340526"/>
    <n v="0"/>
    <n v="93835"/>
    <n v="46866"/>
    <n v="0"/>
    <n v="102043000"/>
    <n v="97012000"/>
    <n v="248165000"/>
    <n v="102442000"/>
    <n v="5430000"/>
    <n v="7333000"/>
  </r>
  <r>
    <n v="6920173"/>
    <x v="39"/>
    <s v="Legacy Mt. Hood Med Ctr"/>
    <x v="0"/>
    <x v="2"/>
    <n v="15071092"/>
    <n v="9381265"/>
    <n v="3909092"/>
    <n v="998103"/>
    <n v="201082"/>
    <n v="51705"/>
    <n v="0"/>
    <n v="354756"/>
    <n v="0"/>
    <n v="117884"/>
    <n v="57205"/>
    <n v="0"/>
    <n v="99033000"/>
    <n v="96701000"/>
    <n v="263438000"/>
    <n v="102273000"/>
    <n v="5572000"/>
    <n v="6445000"/>
  </r>
  <r>
    <n v="6920173"/>
    <x v="39"/>
    <s v="Legacy Mt. Hood Med Ctr"/>
    <x v="0"/>
    <x v="3"/>
    <n v="20493136"/>
    <n v="8617698"/>
    <n v="3533508"/>
    <n v="7439511"/>
    <n v="346290"/>
    <n v="49754"/>
    <n v="0"/>
    <n v="341841"/>
    <n v="0"/>
    <n v="0"/>
    <n v="57138"/>
    <n v="107396"/>
    <n v="101477000"/>
    <n v="102412000"/>
    <n v="289256000"/>
    <n v="104133000"/>
    <n v="1721000"/>
    <n v="3320000"/>
  </r>
  <r>
    <n v="6920173"/>
    <x v="39"/>
    <s v="Legacy Mt. Hood Med Ctr"/>
    <x v="0"/>
    <x v="4"/>
    <n v="16202279"/>
    <n v="7364617"/>
    <n v="6573876"/>
    <n v="1236321"/>
    <n v="277266"/>
    <n v="75732"/>
    <n v="0"/>
    <n v="441673"/>
    <n v="0"/>
    <n v="184867"/>
    <n v="47927"/>
    <n v="0"/>
    <n v="118458000"/>
    <n v="113507000"/>
    <n v="326155000"/>
    <n v="122272000"/>
    <n v="8765000"/>
    <n v="10582000"/>
  </r>
  <r>
    <n v="6920173"/>
    <x v="39"/>
    <s v="Legacy Mt. Hood Med Ctr"/>
    <x v="0"/>
    <x v="5"/>
    <n v="14978910"/>
    <n v="3378822"/>
    <n v="9094925"/>
    <n v="1608353"/>
    <n v="137288"/>
    <n v="80855"/>
    <n v="0"/>
    <n v="392659"/>
    <n v="0"/>
    <n v="186102"/>
    <n v="99906"/>
    <n v="0"/>
    <n v="129843000"/>
    <n v="120992000"/>
    <n v="365801000"/>
    <n v="136487000"/>
    <n v="15495000"/>
    <n v="17352000"/>
  </r>
  <r>
    <n v="6920173"/>
    <x v="39"/>
    <s v="Legacy Mt. Hood Med Ctr"/>
    <x v="0"/>
    <x v="6"/>
    <n v="20557646"/>
    <n v="4175277"/>
    <n v="10853005"/>
    <n v="4356591"/>
    <n v="309804"/>
    <n v="26676"/>
    <m/>
    <n v="665525"/>
    <m/>
    <n v="121377"/>
    <n v="49391"/>
    <m/>
    <n v="143876000"/>
    <n v="137172000"/>
    <n v="409638000"/>
    <n v="148220000"/>
    <n v="11048000"/>
    <n v="10985000"/>
  </r>
  <r>
    <n v="6920173"/>
    <x v="39"/>
    <s v="Legacy Mt. Hood Med Ctr"/>
    <x v="0"/>
    <x v="7"/>
    <n v="25938796"/>
    <n v="5836194"/>
    <n v="13640440"/>
    <n v="5121844"/>
    <n v="333465"/>
    <n v="31638"/>
    <m/>
    <n v="716295"/>
    <m/>
    <n v="228077"/>
    <n v="30843"/>
    <m/>
    <n v="145312000"/>
    <n v="144409000"/>
    <n v="436124000"/>
    <n v="149323000"/>
    <n v="4914000"/>
    <n v="6862000"/>
  </r>
  <r>
    <n v="6920173"/>
    <x v="39"/>
    <s v="Legacy Mt. Hood Med Ctr"/>
    <x v="0"/>
    <x v="8"/>
    <n v="23249982"/>
    <n v="6240023"/>
    <n v="10637317"/>
    <n v="4829100"/>
    <n v="252047"/>
    <n v="314567"/>
    <n v="0"/>
    <n v="675022"/>
    <n v="0"/>
    <n v="268725"/>
    <n v="33181"/>
    <n v="0"/>
    <n v="149716000"/>
    <n v="144684000"/>
    <n v="454298000"/>
    <n v="153966000"/>
    <n v="9282000"/>
    <n v="10770000"/>
  </r>
  <r>
    <n v="6920172"/>
    <x v="40"/>
    <s v="Pioneer Memorial - Heppner"/>
    <x v="1"/>
    <x v="0"/>
    <n v="734517"/>
    <n v="117372"/>
    <n v="230890"/>
    <n v="256381"/>
    <n v="0"/>
    <n v="15225"/>
    <n v="0"/>
    <n v="0"/>
    <n v="0"/>
    <n v="100000"/>
    <n v="4704"/>
    <n v="9945"/>
    <n v="5887641"/>
    <n v="7059017"/>
    <n v="6770435"/>
    <n v="6095889"/>
    <n v="-963128"/>
    <n v="200795"/>
  </r>
  <r>
    <n v="6920172"/>
    <x v="40"/>
    <s v="Pioneer Memorial - Heppner"/>
    <x v="1"/>
    <x v="1"/>
    <n v="874507"/>
    <n v="168913"/>
    <n v="281398"/>
    <n v="387789"/>
    <n v="0"/>
    <n v="23388"/>
    <n v="0"/>
    <n v="0"/>
    <n v="0"/>
    <n v="0"/>
    <n v="4032"/>
    <n v="8987"/>
    <n v="5869527"/>
    <n v="7251644"/>
    <n v="6967570"/>
    <n v="6179567"/>
    <n v="-1072077"/>
    <n v="178671"/>
  </r>
  <r>
    <n v="6920172"/>
    <x v="40"/>
    <s v="Pioneer Memorial - Heppner"/>
    <x v="1"/>
    <x v="2"/>
    <n v="521405"/>
    <n v="154971"/>
    <n v="126864"/>
    <n v="212991"/>
    <n v="0"/>
    <n v="15809"/>
    <n v="0"/>
    <n v="0"/>
    <n v="0"/>
    <n v="0"/>
    <n v="7667"/>
    <n v="3103"/>
    <n v="6569829"/>
    <n v="7654454"/>
    <n v="7075040"/>
    <n v="6741787"/>
    <n v="-912667"/>
    <n v="465435"/>
  </r>
  <r>
    <n v="6920172"/>
    <x v="40"/>
    <s v="Pioneer Memorial - Heppner"/>
    <x v="1"/>
    <x v="3"/>
    <n v="905663"/>
    <n v="102521"/>
    <n v="460050"/>
    <n v="321509"/>
    <n v="0"/>
    <n v="9081"/>
    <n v="0"/>
    <n v="0"/>
    <n v="0"/>
    <n v="1896"/>
    <n v="7187"/>
    <n v="3419"/>
    <n v="6753803"/>
    <n v="8116265"/>
    <n v="7878459"/>
    <n v="7335843"/>
    <n v="-780422"/>
    <n v="674857"/>
  </r>
  <r>
    <n v="6920172"/>
    <x v="40"/>
    <s v="Pioneer Memorial - Heppner"/>
    <x v="1"/>
    <x v="4"/>
    <n v="867657"/>
    <n v="150708"/>
    <n v="470450"/>
    <n v="199117"/>
    <n v="0"/>
    <n v="22525"/>
    <n v="0"/>
    <n v="0"/>
    <n v="0"/>
    <n v="2712"/>
    <n v="20253"/>
    <n v="1892"/>
    <n v="7221126"/>
    <n v="8793030"/>
    <n v="7643501"/>
    <n v="7612460"/>
    <n v="-1180570"/>
    <n v="319127"/>
  </r>
  <r>
    <n v="6920172"/>
    <x v="40"/>
    <s v="Pioneer Memorial - Heppner"/>
    <x v="1"/>
    <x v="5"/>
    <n v="1079162"/>
    <n v="71632"/>
    <n v="517230"/>
    <n v="410185"/>
    <n v="0"/>
    <n v="38061"/>
    <n v="0"/>
    <n v="550"/>
    <n v="1088"/>
    <n v="2119"/>
    <n v="34863"/>
    <n v="3434"/>
    <n v="7568690"/>
    <n v="9358307"/>
    <n v="8598365"/>
    <n v="8041299"/>
    <n v="-1317008"/>
    <n v="294247"/>
  </r>
  <r>
    <n v="6920172"/>
    <x v="40"/>
    <s v="Pioneer Memorial - Heppner"/>
    <x v="1"/>
    <x v="6"/>
    <n v="961616"/>
    <n v="63574"/>
    <n v="646179"/>
    <n v="216977"/>
    <m/>
    <n v="14758"/>
    <m/>
    <m/>
    <n v="643"/>
    <n v="2151"/>
    <n v="16088"/>
    <n v="1245"/>
    <n v="8117878"/>
    <n v="9882511"/>
    <n v="9026882"/>
    <n v="8489481"/>
    <n v="-1393030"/>
    <n v="427181"/>
  </r>
  <r>
    <n v="6920172"/>
    <x v="40"/>
    <s v="Pioneer Memorial - Heppner"/>
    <x v="1"/>
    <x v="7"/>
    <n v="842075"/>
    <n v="66762"/>
    <n v="486383"/>
    <n v="209736"/>
    <m/>
    <n v="28600"/>
    <m/>
    <m/>
    <n v="506"/>
    <n v="1242"/>
    <n v="46939"/>
    <n v="1907"/>
    <n v="8857424"/>
    <n v="10817454"/>
    <n v="9515574"/>
    <n v="9427837"/>
    <n v="-1389617"/>
    <n v="705913"/>
  </r>
  <r>
    <n v="6920172"/>
    <x v="40"/>
    <s v="Pioneer Memorial - Heppner"/>
    <x v="1"/>
    <x v="8"/>
    <n v="1109955"/>
    <n v="203840"/>
    <n v="698534"/>
    <n v="144807"/>
    <n v="0"/>
    <n v="14203"/>
    <n v="0"/>
    <n v="0"/>
    <n v="2707"/>
    <n v="3425"/>
    <n v="40388"/>
    <n v="2052"/>
    <n v="10120299"/>
    <n v="12225337"/>
    <n v="11018993"/>
    <n v="10661354"/>
    <n v="-1563983"/>
    <n v="421148"/>
  </r>
  <r>
    <n v="6920165"/>
    <x v="41"/>
    <s v="Curry General Hosp"/>
    <x v="1"/>
    <x v="0"/>
    <n v="3056101"/>
    <n v="277256"/>
    <n v="0"/>
    <n v="2457382"/>
    <n v="0"/>
    <n v="58215"/>
    <n v="0"/>
    <n v="7896"/>
    <n v="171329"/>
    <n v="6708"/>
    <n v="0"/>
    <n v="77314"/>
    <n v="22203359"/>
    <n v="22932214"/>
    <n v="37081387"/>
    <n v="22379967"/>
    <n v="-552247"/>
    <n v="101229"/>
  </r>
  <r>
    <n v="6920165"/>
    <x v="41"/>
    <s v="Curry General Hosp"/>
    <x v="1"/>
    <x v="1"/>
    <n v="1962253"/>
    <n v="273296"/>
    <n v="346566"/>
    <n v="1294272"/>
    <n v="0"/>
    <n v="21346"/>
    <n v="0"/>
    <n v="8700"/>
    <n v="0"/>
    <n v="18073"/>
    <n v="0"/>
    <n v="0"/>
    <n v="22778135"/>
    <n v="24340791"/>
    <n v="39317627"/>
    <n v="23208357"/>
    <n v="-1132434"/>
    <n v="-967494"/>
  </r>
  <r>
    <n v="6920165"/>
    <x v="41"/>
    <s v="Curry General Hosp"/>
    <x v="1"/>
    <x v="2"/>
    <n v="4980989"/>
    <n v="331058"/>
    <n v="760143"/>
    <n v="3865916"/>
    <n v="0"/>
    <n v="4824"/>
    <n v="0"/>
    <n v="8513"/>
    <n v="0"/>
    <n v="10535"/>
    <n v="0"/>
    <n v="0"/>
    <n v="26828205"/>
    <n v="24514060"/>
    <n v="40667803"/>
    <n v="27291312"/>
    <n v="2777252"/>
    <n v="2334906"/>
  </r>
  <r>
    <n v="6920165"/>
    <x v="41"/>
    <s v="Curry General Hosp"/>
    <x v="1"/>
    <x v="3"/>
    <n v="2602086"/>
    <n v="595895"/>
    <n v="714412"/>
    <n v="1272985"/>
    <n v="0"/>
    <n v="3518"/>
    <n v="0"/>
    <n v="6792"/>
    <n v="0"/>
    <n v="2100"/>
    <n v="0"/>
    <n v="6384"/>
    <n v="25758509"/>
    <n v="24751520"/>
    <n v="39137807"/>
    <n v="26140736"/>
    <n v="1389216"/>
    <n v="1159305"/>
  </r>
  <r>
    <n v="6920165"/>
    <x v="41"/>
    <s v="Curry General Hosp"/>
    <x v="1"/>
    <x v="4"/>
    <n v="1611670"/>
    <n v="597721"/>
    <n v="509615"/>
    <n v="451051"/>
    <n v="0"/>
    <n v="4248"/>
    <n v="0"/>
    <n v="30288"/>
    <n v="6875"/>
    <n v="9400"/>
    <n v="2472"/>
    <n v="0"/>
    <n v="27371141"/>
    <n v="28092896"/>
    <n v="41285932"/>
    <n v="28380670"/>
    <n v="287774"/>
    <n v="7882"/>
  </r>
  <r>
    <n v="6920165"/>
    <x v="41"/>
    <s v="Curry General Hosp"/>
    <x v="1"/>
    <x v="5"/>
    <n v="1169970"/>
    <n v="163185"/>
    <n v="84675"/>
    <n v="877510"/>
    <n v="0"/>
    <n v="3402"/>
    <n v="0"/>
    <n v="32173"/>
    <n v="0"/>
    <n v="4850"/>
    <n v="4175"/>
    <n v="0"/>
    <n v="32357129"/>
    <n v="33336258"/>
    <n v="49708015"/>
    <n v="33577925"/>
    <n v="241667"/>
    <n v="5094"/>
  </r>
  <r>
    <n v="6920165"/>
    <x v="41"/>
    <s v="Curry General Hosp"/>
    <x v="1"/>
    <x v="6"/>
    <n v="1199374"/>
    <n v="246436"/>
    <n v="74578"/>
    <n v="839014"/>
    <m/>
    <n v="2940"/>
    <m/>
    <n v="35396"/>
    <m/>
    <n v="1010"/>
    <m/>
    <m/>
    <n v="35201290"/>
    <n v="37292714"/>
    <n v="55804699"/>
    <n v="35554017"/>
    <n v="-1738697"/>
    <n v="-899247"/>
  </r>
  <r>
    <n v="6920165"/>
    <x v="41"/>
    <s v="Curry General Hosp"/>
    <x v="1"/>
    <x v="7"/>
    <n v="1973614"/>
    <n v="209724"/>
    <m/>
    <n v="1455793"/>
    <m/>
    <n v="2144"/>
    <m/>
    <n v="9036"/>
    <n v="285542"/>
    <n v="7225"/>
    <m/>
    <n v="4150"/>
    <n v="35783314"/>
    <n v="37578694"/>
    <n v="57036831"/>
    <n v="36223085"/>
    <n v="-1355609"/>
    <n v="-290119"/>
  </r>
  <r>
    <n v="6920165"/>
    <x v="41"/>
    <s v="Curry General Hosp"/>
    <x v="1"/>
    <x v="8"/>
    <n v="1475552"/>
    <n v="165432"/>
    <n v="0"/>
    <n v="1142432"/>
    <n v="0"/>
    <n v="0"/>
    <n v="0"/>
    <n v="24397"/>
    <n v="65844"/>
    <n v="63719"/>
    <n v="0"/>
    <n v="13728"/>
    <n v="42489686"/>
    <n v="42946545"/>
    <n v="68835966"/>
    <n v="42830962"/>
    <n v="-115583"/>
    <n v="-833040"/>
  </r>
  <r>
    <n v="6920163"/>
    <x v="42"/>
    <s v="PeaceHealth Peace Harbor"/>
    <x v="2"/>
    <x v="0"/>
    <n v="4730628"/>
    <n v="4212878"/>
    <n v="0"/>
    <n v="0"/>
    <n v="0"/>
    <n v="83404"/>
    <n v="0"/>
    <n v="48960"/>
    <n v="373907"/>
    <n v="9671"/>
    <n v="0"/>
    <n v="1808"/>
    <n v="55060655"/>
    <n v="53742882"/>
    <n v="79656951"/>
    <n v="55060655"/>
    <n v="1317773"/>
    <n v="1741302"/>
  </r>
  <r>
    <n v="6920163"/>
    <x v="42"/>
    <s v="PeaceHealth Peace Harbor"/>
    <x v="2"/>
    <x v="1"/>
    <n v="3033005"/>
    <n v="2922151"/>
    <n v="0"/>
    <n v="0"/>
    <n v="0"/>
    <n v="28169"/>
    <n v="0"/>
    <n v="75940"/>
    <n v="0"/>
    <n v="5926"/>
    <n v="0"/>
    <n v="819"/>
    <n v="55796935"/>
    <n v="57350583"/>
    <n v="84480168"/>
    <n v="56225258"/>
    <n v="-1125325"/>
    <n v="-519312"/>
  </r>
  <r>
    <n v="6920163"/>
    <x v="42"/>
    <s v="PeaceHealth Peace Harbor"/>
    <x v="2"/>
    <x v="2"/>
    <n v="2155676"/>
    <n v="2115355"/>
    <n v="0"/>
    <n v="0"/>
    <n v="0"/>
    <n v="10171"/>
    <n v="0"/>
    <n v="17510"/>
    <n v="0"/>
    <n v="12104"/>
    <n v="536"/>
    <n v="0"/>
    <n v="62444575"/>
    <n v="59865460"/>
    <n v="88665757"/>
    <n v="66177014"/>
    <n v="6311554"/>
    <n v="6482848"/>
  </r>
  <r>
    <n v="6920163"/>
    <x v="42"/>
    <s v="PeaceHealth Peace Harbor"/>
    <x v="2"/>
    <x v="3"/>
    <n v="5354257"/>
    <n v="3350482"/>
    <n v="0"/>
    <n v="1990983"/>
    <n v="0"/>
    <n v="0"/>
    <n v="0"/>
    <n v="0"/>
    <n v="12793"/>
    <n v="0"/>
    <n v="0"/>
    <n v="0"/>
    <n v="58701704"/>
    <n v="60045471"/>
    <n v="87861421"/>
    <n v="62298066"/>
    <n v="2252595"/>
    <n v="2261436"/>
  </r>
  <r>
    <n v="6920163"/>
    <x v="42"/>
    <s v="PeaceHealth Peace Harbor"/>
    <x v="2"/>
    <x v="4"/>
    <n v="2083830"/>
    <n v="2065401"/>
    <n v="0"/>
    <n v="0"/>
    <n v="0"/>
    <n v="0"/>
    <n v="0"/>
    <n v="0"/>
    <n v="9429"/>
    <n v="9000"/>
    <n v="0"/>
    <n v="0"/>
    <n v="64338227"/>
    <n v="65923171"/>
    <n v="94617810"/>
    <n v="67498143"/>
    <n v="1574972"/>
    <n v="2182596"/>
  </r>
  <r>
    <n v="6920163"/>
    <x v="42"/>
    <s v="PeaceHealth Peace Harbor"/>
    <x v="2"/>
    <x v="5"/>
    <n v="3036069"/>
    <n v="733900"/>
    <n v="0"/>
    <n v="2274776"/>
    <n v="0"/>
    <n v="0"/>
    <n v="0"/>
    <n v="0"/>
    <n v="4392"/>
    <n v="10501"/>
    <n v="0"/>
    <n v="12500"/>
    <n v="68480128"/>
    <n v="73125965"/>
    <n v="100634605"/>
    <n v="74551491"/>
    <n v="1425527"/>
    <n v="1600967"/>
  </r>
  <r>
    <n v="6920163"/>
    <x v="42"/>
    <s v="PeaceHealth Peace Harbor"/>
    <x v="2"/>
    <x v="6"/>
    <n v="540855"/>
    <n v="535830"/>
    <m/>
    <m/>
    <m/>
    <m/>
    <m/>
    <m/>
    <m/>
    <n v="5025"/>
    <m/>
    <m/>
    <n v="71101425"/>
    <n v="76528251"/>
    <n v="107135267"/>
    <n v="77512660"/>
    <n v="984410"/>
    <n v="1152885"/>
  </r>
  <r>
    <n v="6920163"/>
    <x v="42"/>
    <s v="PeaceHealth Peace Harbor"/>
    <x v="2"/>
    <x v="7"/>
    <n v="836565"/>
    <n v="835096"/>
    <m/>
    <m/>
    <m/>
    <m/>
    <m/>
    <m/>
    <m/>
    <n v="1469"/>
    <m/>
    <m/>
    <n v="68929387"/>
    <n v="75087294"/>
    <n v="105072715"/>
    <n v="72162024"/>
    <n v="-2925271"/>
    <n v="-2254443"/>
  </r>
  <r>
    <n v="6920163"/>
    <x v="42"/>
    <s v="PeaceHealth Peace Harbor"/>
    <x v="2"/>
    <x v="8"/>
    <n v="1212569"/>
    <n v="1192109"/>
    <n v="0"/>
    <n v="0"/>
    <n v="0"/>
    <n v="0"/>
    <n v="0"/>
    <n v="0"/>
    <n v="5540"/>
    <n v="14920"/>
    <n v="0"/>
    <n v="0"/>
    <n v="70806751"/>
    <n v="84538722"/>
    <n v="118691396"/>
    <n v="74065231"/>
    <n v="-10473491"/>
    <n v="-10425147"/>
  </r>
  <r>
    <n v="6920160"/>
    <x v="43"/>
    <s v="PeaceHealth Sacred Heart - UD"/>
    <x v="0"/>
    <x v="6"/>
    <n v="13232639"/>
    <n v="729568"/>
    <n v="6601299"/>
    <n v="5771790"/>
    <m/>
    <n v="72869"/>
    <m/>
    <m/>
    <m/>
    <n v="57112"/>
    <m/>
    <m/>
    <n v="104816689"/>
    <n v="123652308"/>
    <n v="220118845"/>
    <n v="110846664"/>
    <n v="-12805643"/>
    <n v="-12128949"/>
  </r>
  <r>
    <n v="6920160"/>
    <x v="43"/>
    <s v="PeaceHealth Sacred Heart - UD"/>
    <x v="0"/>
    <x v="7"/>
    <n v="10483880"/>
    <n v="1096820"/>
    <n v="6810884"/>
    <n v="2484255"/>
    <m/>
    <m/>
    <m/>
    <m/>
    <n v="91920"/>
    <m/>
    <m/>
    <m/>
    <n v="110057777"/>
    <n v="112489915"/>
    <n v="239791106"/>
    <n v="114186215"/>
    <n v="1696300"/>
    <n v="2697308"/>
  </r>
  <r>
    <n v="6920160"/>
    <x v="43"/>
    <s v="PeaceHealth Sacred Heart - UD"/>
    <x v="0"/>
    <x v="8"/>
    <n v="11079958"/>
    <n v="2193080"/>
    <n v="8323893"/>
    <n v="488227"/>
    <n v="0"/>
    <n v="0"/>
    <n v="0"/>
    <n v="0"/>
    <n v="74818"/>
    <n v="0"/>
    <n v="0"/>
    <n v="0"/>
    <n v="111583222"/>
    <n v="124764690"/>
    <n v="271645174"/>
    <n v="114086374"/>
    <n v="-10678316"/>
    <n v="-10615843"/>
  </r>
  <r>
    <n v="6920140"/>
    <x v="44"/>
    <s v="Wallowa Memorial Hospital"/>
    <x v="1"/>
    <x v="0"/>
    <n v="1768448"/>
    <n v="219191"/>
    <n v="427308"/>
    <n v="898566"/>
    <n v="0"/>
    <n v="8848"/>
    <n v="0"/>
    <n v="0"/>
    <n v="200320"/>
    <n v="13716"/>
    <n v="499"/>
    <n v="0"/>
    <n v="16814151"/>
    <n v="15769247"/>
    <n v="20976786"/>
    <n v="17005350"/>
    <n v="1236103"/>
    <n v="529071"/>
  </r>
  <r>
    <n v="6920140"/>
    <x v="44"/>
    <s v="Wallowa Memorial Hospital"/>
    <x v="1"/>
    <x v="1"/>
    <n v="2338903"/>
    <n v="316332"/>
    <n v="534618"/>
    <n v="1308017"/>
    <n v="0"/>
    <n v="12670"/>
    <n v="0"/>
    <n v="0"/>
    <n v="152725"/>
    <n v="12559"/>
    <n v="277"/>
    <n v="1705"/>
    <n v="15277047"/>
    <n v="16328771"/>
    <n v="20718679"/>
    <n v="15592136"/>
    <n v="-736635"/>
    <n v="-138771"/>
  </r>
  <r>
    <n v="6920140"/>
    <x v="44"/>
    <s v="Wallowa Memorial Hospital"/>
    <x v="1"/>
    <x v="2"/>
    <n v="2282732"/>
    <n v="282901"/>
    <n v="501620"/>
    <n v="1274849"/>
    <n v="0"/>
    <n v="12575"/>
    <n v="0"/>
    <n v="0"/>
    <n v="196951"/>
    <n v="12290"/>
    <n v="277"/>
    <n v="1269"/>
    <n v="17053133"/>
    <n v="17137002"/>
    <n v="20826547"/>
    <n v="17405152"/>
    <n v="268150"/>
    <n v="1506721"/>
  </r>
  <r>
    <n v="6920140"/>
    <x v="44"/>
    <s v="Wallowa Memorial Hospital"/>
    <x v="1"/>
    <x v="3"/>
    <n v="2196977"/>
    <n v="237235"/>
    <n v="609436"/>
    <n v="1058627"/>
    <n v="0"/>
    <n v="8345"/>
    <n v="0"/>
    <n v="903"/>
    <n v="268463"/>
    <n v="2044"/>
    <n v="11924"/>
    <n v="0"/>
    <n v="16647742"/>
    <n v="17422966"/>
    <n v="22546375"/>
    <n v="17204302"/>
    <n v="-218664"/>
    <n v="159354"/>
  </r>
  <r>
    <n v="6920140"/>
    <x v="44"/>
    <s v="Wallowa Memorial Hospital"/>
    <x v="1"/>
    <x v="4"/>
    <n v="2096884"/>
    <n v="174429"/>
    <n v="212442"/>
    <n v="1646931"/>
    <n v="0"/>
    <n v="6894"/>
    <n v="0"/>
    <n v="1078"/>
    <n v="54015"/>
    <n v="0"/>
    <n v="1095"/>
    <n v="0"/>
    <n v="16110853"/>
    <n v="16153822"/>
    <n v="21025891"/>
    <n v="16563915"/>
    <n v="410093"/>
    <n v="656538"/>
  </r>
  <r>
    <n v="6920140"/>
    <x v="44"/>
    <s v="Wallowa Memorial Hospital"/>
    <x v="1"/>
    <x v="5"/>
    <n v="2485169"/>
    <n v="88180"/>
    <n v="464072"/>
    <n v="1436258"/>
    <n v="0"/>
    <n v="34441"/>
    <n v="0"/>
    <n v="942"/>
    <n v="461195"/>
    <n v="0"/>
    <n v="82"/>
    <n v="0"/>
    <n v="17493800"/>
    <n v="16909655"/>
    <n v="23295284"/>
    <n v="17918918"/>
    <n v="1009263"/>
    <n v="1511295"/>
  </r>
  <r>
    <n v="6920140"/>
    <x v="44"/>
    <s v="Wallowa Memorial Hospital"/>
    <x v="1"/>
    <x v="6"/>
    <n v="2422599"/>
    <n v="104983"/>
    <n v="552274"/>
    <n v="1434145"/>
    <m/>
    <n v="4110"/>
    <m/>
    <n v="679"/>
    <n v="326019"/>
    <m/>
    <n v="390"/>
    <m/>
    <n v="19899949"/>
    <n v="19352001"/>
    <n v="27697668"/>
    <n v="20435135"/>
    <n v="1083134"/>
    <n v="1246429"/>
  </r>
  <r>
    <n v="6920140"/>
    <x v="44"/>
    <s v="Wallowa Memorial Hospital"/>
    <x v="1"/>
    <x v="7"/>
    <n v="1680651"/>
    <n v="210337"/>
    <n v="388507"/>
    <m/>
    <m/>
    <n v="24562"/>
    <m/>
    <n v="1347"/>
    <n v="1055262"/>
    <m/>
    <n v="636"/>
    <m/>
    <n v="21345395"/>
    <n v="20982874"/>
    <n v="31330277"/>
    <n v="22115714"/>
    <n v="1132840"/>
    <n v="1616441"/>
  </r>
  <r>
    <n v="6920140"/>
    <x v="44"/>
    <s v="Wallowa Memorial Hospital"/>
    <x v="1"/>
    <x v="8"/>
    <n v="1836767.50650842"/>
    <n v="194453.13706258929"/>
    <n v="479778.94531903788"/>
    <n v="114403.0841267928"/>
    <n v="0"/>
    <n v="16746.34"/>
    <n v="0"/>
    <n v="2073"/>
    <n v="1029313"/>
    <n v="0"/>
    <n v="0"/>
    <n v="0"/>
    <n v="22884209"/>
    <n v="21827562"/>
    <n v="34880021"/>
    <n v="23915633"/>
    <n v="2088071"/>
    <n v="2956749"/>
  </r>
  <r>
    <n v="6920130"/>
    <x v="45"/>
    <s v="Salem Health West Valley Hosp"/>
    <x v="2"/>
    <x v="0"/>
    <n v="2366468"/>
    <n v="1017921"/>
    <n v="746539"/>
    <n v="0"/>
    <n v="55341"/>
    <n v="109577"/>
    <n v="0"/>
    <n v="12259"/>
    <n v="392978"/>
    <n v="31853"/>
    <n v="0"/>
    <n v="0"/>
    <n v="20008361"/>
    <n v="19772285"/>
    <n v="30358443"/>
    <n v="20210617"/>
    <n v="488332"/>
    <n v="489503"/>
  </r>
  <r>
    <n v="6920130"/>
    <x v="45"/>
    <s v="Salem Health West Valley Hosp"/>
    <x v="2"/>
    <x v="1"/>
    <n v="2556914"/>
    <n v="1017878"/>
    <n v="895185"/>
    <n v="0"/>
    <n v="92580"/>
    <n v="84071"/>
    <n v="0"/>
    <n v="33631"/>
    <n v="396479"/>
    <n v="37090"/>
    <n v="0"/>
    <n v="0"/>
    <n v="23234524"/>
    <n v="21974049"/>
    <n v="36432504"/>
    <n v="23482641"/>
    <n v="1508592"/>
    <n v="1510219"/>
  </r>
  <r>
    <n v="6920130"/>
    <x v="45"/>
    <s v="Salem Health West Valley Hosp"/>
    <x v="2"/>
    <x v="2"/>
    <n v="2510925"/>
    <n v="1038198"/>
    <n v="817058"/>
    <n v="0"/>
    <n v="151049"/>
    <n v="57746"/>
    <n v="0"/>
    <n v="40315"/>
    <n v="393813"/>
    <n v="12746"/>
    <n v="0"/>
    <n v="0"/>
    <n v="19440210"/>
    <n v="18972584"/>
    <n v="35267850"/>
    <n v="20288531"/>
    <n v="1315947"/>
    <n v="1318167"/>
  </r>
  <r>
    <n v="6920130"/>
    <x v="45"/>
    <s v="Salem Health West Valley Hosp"/>
    <x v="2"/>
    <x v="3"/>
    <n v="2261372"/>
    <n v="1101848"/>
    <n v="626113"/>
    <n v="0"/>
    <n v="0"/>
    <n v="40754"/>
    <n v="0"/>
    <n v="73532"/>
    <n v="367034"/>
    <n v="30461"/>
    <n v="21630"/>
    <n v="0"/>
    <n v="20462080"/>
    <n v="19914823"/>
    <n v="38910641"/>
    <n v="20900101"/>
    <n v="985278"/>
    <n v="987524"/>
  </r>
  <r>
    <n v="6920130"/>
    <x v="45"/>
    <s v="Salem Health West Valley Hosp"/>
    <x v="2"/>
    <x v="4"/>
    <n v="2525402"/>
    <n v="635968"/>
    <n v="1151812"/>
    <n v="0"/>
    <n v="0"/>
    <n v="31207"/>
    <n v="0"/>
    <n v="53571"/>
    <n v="602014"/>
    <n v="30042"/>
    <n v="20788"/>
    <n v="0"/>
    <n v="22541103"/>
    <n v="20838525"/>
    <n v="43904228"/>
    <n v="22754530"/>
    <n v="1916005"/>
    <n v="1917861"/>
  </r>
  <r>
    <n v="6920130"/>
    <x v="45"/>
    <s v="Salem Health West Valley Hosp"/>
    <x v="2"/>
    <x v="5"/>
    <n v="2755011"/>
    <n v="412367"/>
    <n v="1550026"/>
    <n v="0"/>
    <n v="0"/>
    <n v="25548"/>
    <n v="0"/>
    <n v="80689"/>
    <n v="627569"/>
    <n v="28467"/>
    <n v="30344"/>
    <n v="0"/>
    <n v="25945477"/>
    <n v="22309246"/>
    <n v="52766641"/>
    <n v="26558793"/>
    <n v="4249547"/>
    <n v="4251538"/>
  </r>
  <r>
    <n v="6920130"/>
    <x v="45"/>
    <s v="Salem Health West Valley Hosp"/>
    <x v="2"/>
    <x v="6"/>
    <n v="2919805"/>
    <n v="374484"/>
    <n v="1656667"/>
    <m/>
    <m/>
    <n v="55174"/>
    <m/>
    <n v="105873"/>
    <n v="647814"/>
    <n v="58018"/>
    <n v="21775"/>
    <m/>
    <n v="26522160"/>
    <n v="23167718"/>
    <n v="54109946"/>
    <n v="27339846"/>
    <n v="4172128"/>
    <n v="4164323"/>
  </r>
  <r>
    <n v="6920130"/>
    <x v="45"/>
    <s v="Salem Health West Valley Hosp"/>
    <x v="2"/>
    <x v="7"/>
    <n v="3277131"/>
    <n v="388577"/>
    <n v="1709306"/>
    <m/>
    <m/>
    <n v="101518"/>
    <m/>
    <n v="85039"/>
    <n v="964801"/>
    <n v="22438"/>
    <n v="5452"/>
    <m/>
    <n v="27179718"/>
    <n v="24728023"/>
    <n v="55917678"/>
    <n v="27626498"/>
    <n v="2898475"/>
    <n v="2865456"/>
  </r>
  <r>
    <n v="6920130"/>
    <x v="45"/>
    <s v="Salem Health West Valley Hosp"/>
    <x v="2"/>
    <x v="8"/>
    <n v="4279194"/>
    <n v="661212"/>
    <n v="2489528"/>
    <n v="0"/>
    <n v="0"/>
    <n v="51699"/>
    <n v="0"/>
    <n v="20500"/>
    <n v="1049355"/>
    <n v="6900"/>
    <n v="0"/>
    <n v="0"/>
    <n v="28501966"/>
    <n v="26230944"/>
    <n v="57098620"/>
    <n v="29042135"/>
    <n v="2811191"/>
    <n v="2811191"/>
  </r>
  <r>
    <n v="6920125"/>
    <x v="46"/>
    <s v="PeaceHealth Cottage Grove"/>
    <x v="2"/>
    <x v="8"/>
    <n v="637866"/>
    <n v="631366"/>
    <n v="0"/>
    <n v="0"/>
    <n v="0"/>
    <n v="0"/>
    <n v="0"/>
    <n v="0"/>
    <n v="0"/>
    <n v="6500"/>
    <n v="0"/>
    <n v="0"/>
    <n v="35794076"/>
    <n v="37615286"/>
    <n v="54020868"/>
    <n v="38470242"/>
    <n v="854956"/>
    <n v="917967"/>
  </r>
  <r>
    <n v="6920125"/>
    <x v="46"/>
    <s v="PeaceHealth Cottage Grove"/>
    <x v="2"/>
    <x v="0"/>
    <n v="2019066"/>
    <n v="1050622"/>
    <n v="52726"/>
    <n v="0"/>
    <n v="0"/>
    <n v="23265"/>
    <n v="0"/>
    <n v="0"/>
    <n v="892453"/>
    <n v="0"/>
    <n v="0"/>
    <n v="0"/>
    <n v="18441261"/>
    <n v="20462410"/>
    <n v="23455805"/>
    <n v="18541537"/>
    <n v="-1920873"/>
    <n v="-1920873"/>
  </r>
  <r>
    <n v="6920125"/>
    <x v="46"/>
    <s v="PeaceHealth Cottage Grove"/>
    <x v="2"/>
    <x v="1"/>
    <n v="2083987"/>
    <n v="607797"/>
    <n v="318181"/>
    <n v="1152896"/>
    <n v="0"/>
    <n v="4051"/>
    <n v="0"/>
    <n v="1062"/>
    <n v="0"/>
    <n v="0"/>
    <n v="0"/>
    <n v="0"/>
    <n v="27610255"/>
    <n v="28035878"/>
    <n v="32700084"/>
    <n v="27737399"/>
    <n v="-298479"/>
    <n v="-382240"/>
  </r>
  <r>
    <n v="6920125"/>
    <x v="46"/>
    <s v="PeaceHealth Cottage Grove"/>
    <x v="2"/>
    <x v="2"/>
    <n v="3004603"/>
    <n v="563536"/>
    <n v="1240707"/>
    <n v="1170907"/>
    <n v="0"/>
    <n v="10463"/>
    <n v="0"/>
    <n v="16859"/>
    <n v="0"/>
    <n v="2132"/>
    <n v="0"/>
    <n v="0"/>
    <n v="26775495"/>
    <n v="31079739"/>
    <n v="34004848"/>
    <n v="27748857"/>
    <n v="-3330882"/>
    <n v="-3229571"/>
  </r>
  <r>
    <n v="6920125"/>
    <x v="46"/>
    <s v="PeaceHealth Cottage Grove"/>
    <x v="2"/>
    <x v="3"/>
    <n v="1207260"/>
    <n v="896002"/>
    <n v="0"/>
    <n v="311258"/>
    <n v="0"/>
    <n v="0"/>
    <n v="0"/>
    <n v="0"/>
    <n v="0"/>
    <n v="0"/>
    <n v="0"/>
    <n v="0"/>
    <n v="20541695"/>
    <n v="28844316"/>
    <n v="36054974"/>
    <n v="22722138"/>
    <n v="-6122178"/>
    <n v="-6065046"/>
  </r>
  <r>
    <n v="6920125"/>
    <x v="46"/>
    <s v="PeaceHealth Cottage Grove"/>
    <x v="2"/>
    <x v="4"/>
    <n v="664009"/>
    <n v="657659"/>
    <n v="0"/>
    <n v="0"/>
    <n v="0"/>
    <n v="0"/>
    <n v="0"/>
    <n v="0"/>
    <n v="0"/>
    <n v="6350"/>
    <n v="0"/>
    <n v="0"/>
    <n v="26275868"/>
    <n v="26633068"/>
    <n v="38864593"/>
    <n v="27497976"/>
    <n v="864908"/>
    <n v="1185824"/>
  </r>
  <r>
    <n v="6920125"/>
    <x v="46"/>
    <s v="PeaceHealth Cottage Grove"/>
    <x v="2"/>
    <x v="5"/>
    <n v="301160"/>
    <n v="280512"/>
    <n v="0"/>
    <n v="0"/>
    <n v="0"/>
    <n v="0"/>
    <n v="0"/>
    <n v="0"/>
    <n v="0"/>
    <n v="8148"/>
    <n v="12500"/>
    <n v="0"/>
    <n v="29190043"/>
    <n v="29153104"/>
    <n v="41409504"/>
    <n v="29707602"/>
    <n v="554498"/>
    <n v="664541"/>
  </r>
  <r>
    <n v="6920125"/>
    <x v="46"/>
    <s v="PeaceHealth Cottage Grove"/>
    <x v="2"/>
    <x v="6"/>
    <n v="214526"/>
    <n v="206306"/>
    <m/>
    <m/>
    <m/>
    <n v="1320"/>
    <m/>
    <m/>
    <m/>
    <n v="6900"/>
    <m/>
    <m/>
    <n v="28008942"/>
    <n v="33952767"/>
    <n v="41781350"/>
    <n v="30771131"/>
    <n v="-3181636"/>
    <n v="-2970227"/>
  </r>
  <r>
    <n v="6920125"/>
    <x v="46"/>
    <s v="PeaceHealth Cottage Grove"/>
    <x v="2"/>
    <x v="7"/>
    <n v="300098"/>
    <n v="293298"/>
    <m/>
    <m/>
    <m/>
    <m/>
    <m/>
    <m/>
    <m/>
    <n v="6800"/>
    <m/>
    <m/>
    <n v="31447210"/>
    <n v="36083623"/>
    <n v="45560079"/>
    <n v="34421940"/>
    <n v="-1661683"/>
    <n v="-668121"/>
  </r>
  <r>
    <n v="6920110"/>
    <x v="47"/>
    <s v="Good Samaritan Regional Med Ctr"/>
    <x v="0"/>
    <x v="0"/>
    <n v="61262735"/>
    <n v="9889313"/>
    <n v="10677849"/>
    <n v="29805287"/>
    <n v="1230747"/>
    <n v="525325"/>
    <n v="138685"/>
    <n v="4528452"/>
    <n v="3541203"/>
    <n v="780642"/>
    <n v="45459"/>
    <n v="99772"/>
    <n v="290527611"/>
    <n v="296749483"/>
    <n v="541690597"/>
    <n v="299098608"/>
    <n v="2349124"/>
    <n v="2855684"/>
  </r>
  <r>
    <n v="6920110"/>
    <x v="47"/>
    <s v="Good Samaritan Regional Med Ctr"/>
    <x v="0"/>
    <x v="1"/>
    <n v="69525357"/>
    <n v="10959185"/>
    <n v="4711623"/>
    <n v="39943263"/>
    <n v="1475545"/>
    <n v="695265"/>
    <n v="146252"/>
    <n v="4617750"/>
    <n v="5791225"/>
    <n v="883822"/>
    <n v="143068"/>
    <n v="158359"/>
    <n v="305931903"/>
    <n v="317548266"/>
    <n v="594370289"/>
    <n v="314933774"/>
    <n v="-2614492"/>
    <n v="-1972425"/>
  </r>
  <r>
    <n v="6920110"/>
    <x v="47"/>
    <s v="Good Samaritan Regional Med Ctr"/>
    <x v="0"/>
    <x v="2"/>
    <n v="71322355"/>
    <n v="10049142"/>
    <n v="10538767"/>
    <n v="34991893"/>
    <n v="1633090"/>
    <n v="534972"/>
    <n v="336980"/>
    <n v="6387692"/>
    <n v="5323081"/>
    <n v="1130573"/>
    <n v="283447"/>
    <n v="112718"/>
    <n v="312047653"/>
    <n v="327241969"/>
    <n v="618216627"/>
    <n v="321736685"/>
    <n v="-5505284"/>
    <n v="-3039435"/>
  </r>
  <r>
    <n v="6920110"/>
    <x v="47"/>
    <s v="Good Samaritan Regional Med Ctr"/>
    <x v="0"/>
    <x v="3"/>
    <n v="73039765"/>
    <n v="11720480"/>
    <n v="10518553"/>
    <n v="37171291"/>
    <n v="1369364"/>
    <n v="637532"/>
    <n v="310301"/>
    <n v="7665468"/>
    <n v="2309276"/>
    <n v="892191"/>
    <n v="341784"/>
    <n v="103525"/>
    <n v="305994496"/>
    <n v="328150869"/>
    <n v="624329324"/>
    <n v="315695122"/>
    <n v="-12455747"/>
    <n v="-11069483"/>
  </r>
  <r>
    <n v="6920110"/>
    <x v="47"/>
    <s v="Good Samaritan Regional Med Ctr"/>
    <x v="0"/>
    <x v="4"/>
    <n v="67853671"/>
    <n v="3289527"/>
    <n v="16233989"/>
    <n v="34926031"/>
    <n v="772387"/>
    <n v="423954"/>
    <n v="362040"/>
    <n v="8699891"/>
    <n v="1794615"/>
    <n v="950508"/>
    <n v="293894"/>
    <n v="106835"/>
    <n v="312270629"/>
    <n v="330158917"/>
    <n v="648186521"/>
    <n v="322441595"/>
    <n v="-7717322"/>
    <n v="-6427286"/>
  </r>
  <r>
    <n v="6920110"/>
    <x v="47"/>
    <s v="Good Samaritan Regional Med Ctr"/>
    <x v="0"/>
    <x v="5"/>
    <n v="63523852"/>
    <n v="4342632"/>
    <n v="17890139"/>
    <n v="27025049"/>
    <n v="967319"/>
    <n v="526957"/>
    <n v="258026"/>
    <n v="9036649"/>
    <n v="2072140"/>
    <n v="931553"/>
    <n v="343195"/>
    <n v="130193"/>
    <n v="356536543"/>
    <n v="362168699"/>
    <n v="708498934"/>
    <n v="370601067"/>
    <n v="8432368"/>
    <n v="9794053"/>
  </r>
  <r>
    <n v="6920110"/>
    <x v="47"/>
    <s v="Good Samaritan Regional Med Ctr"/>
    <x v="0"/>
    <x v="6"/>
    <n v="77566752"/>
    <n v="4478117"/>
    <n v="22411683"/>
    <n v="34262628"/>
    <n v="1645038"/>
    <n v="908133"/>
    <n v="258150"/>
    <n v="8434146"/>
    <n v="3553558"/>
    <n v="1030905"/>
    <n v="415295"/>
    <n v="169099"/>
    <n v="382146350"/>
    <n v="408077455"/>
    <n v="764822070"/>
    <n v="397898891"/>
    <n v="-10178563"/>
    <n v="-9242308"/>
  </r>
  <r>
    <n v="6920110"/>
    <x v="47"/>
    <s v="Good Samaritan Regional Med Ctr"/>
    <x v="0"/>
    <x v="7"/>
    <n v="89428922"/>
    <n v="4534007"/>
    <n v="23492484"/>
    <n v="45859954"/>
    <n v="2544419"/>
    <n v="1200887"/>
    <n v="747644"/>
    <n v="5111484"/>
    <n v="4090904"/>
    <n v="1212117"/>
    <n v="472664"/>
    <n v="162358"/>
    <n v="392186200"/>
    <n v="428068311"/>
    <n v="798187552"/>
    <n v="413946003"/>
    <n v="-14122308"/>
    <n v="-12270841"/>
  </r>
  <r>
    <n v="6920110"/>
    <x v="47"/>
    <s v="Good Samaritan Regional Med Ctr"/>
    <x v="0"/>
    <x v="8"/>
    <n v="96356177.046199992"/>
    <n v="5356278.9778999994"/>
    <n v="22668590"/>
    <n v="49190336.252299987"/>
    <n v="3436953"/>
    <n v="1071685"/>
    <n v="753713"/>
    <n v="6877625"/>
    <n v="5557095"/>
    <n v="992851"/>
    <n v="258583"/>
    <n v="192466.81599999999"/>
    <n v="400007519"/>
    <n v="450167849"/>
    <n v="823324043"/>
    <n v="426448649"/>
    <n v="-23719200"/>
    <n v="-24381633"/>
  </r>
  <r>
    <n v="6920105"/>
    <x v="48"/>
    <s v="Coquille Valley Hosp"/>
    <x v="2"/>
    <x v="0"/>
    <n v="1118104"/>
    <n v="113385"/>
    <n v="162434"/>
    <n v="825634"/>
    <n v="0"/>
    <n v="8391"/>
    <n v="0"/>
    <n v="0"/>
    <n v="0"/>
    <n v="8260"/>
    <n v="0"/>
    <n v="0"/>
    <n v="14361909"/>
    <n v="13654753"/>
    <n v="21318764"/>
    <n v="14765441"/>
    <n v="1110688"/>
    <n v="1673208"/>
  </r>
  <r>
    <n v="6920105"/>
    <x v="48"/>
    <s v="Coquille Valley Hosp"/>
    <x v="2"/>
    <x v="1"/>
    <n v="1028691"/>
    <n v="188699"/>
    <n v="155933"/>
    <n v="667459"/>
    <n v="0"/>
    <n v="8870"/>
    <n v="0"/>
    <n v="0"/>
    <n v="0"/>
    <n v="7730"/>
    <n v="0"/>
    <n v="0"/>
    <n v="14751760"/>
    <n v="14332834"/>
    <n v="23546390"/>
    <n v="15132173"/>
    <n v="799339"/>
    <n v="1399828"/>
  </r>
  <r>
    <n v="6920105"/>
    <x v="48"/>
    <s v="Coquille Valley Hosp"/>
    <x v="2"/>
    <x v="2"/>
    <n v="1743034"/>
    <n v="194799"/>
    <n v="514379"/>
    <n v="1021529"/>
    <n v="0"/>
    <n v="2812"/>
    <n v="0"/>
    <n v="0"/>
    <n v="0"/>
    <n v="6600"/>
    <n v="2915"/>
    <n v="0"/>
    <n v="15884770"/>
    <n v="16379609"/>
    <n v="27458119"/>
    <n v="16497087"/>
    <n v="117478"/>
    <n v="575744"/>
  </r>
  <r>
    <n v="6920105"/>
    <x v="48"/>
    <s v="Coquille Valley Hosp"/>
    <x v="2"/>
    <x v="3"/>
    <n v="1577175"/>
    <n v="280181"/>
    <n v="335375"/>
    <n v="948405"/>
    <n v="0"/>
    <n v="3250"/>
    <n v="0"/>
    <n v="0"/>
    <n v="0"/>
    <n v="3814"/>
    <n v="6150"/>
    <n v="0"/>
    <n v="20009101"/>
    <n v="19278342"/>
    <n v="33903505"/>
    <n v="20686445"/>
    <n v="1408103"/>
    <n v="1055201"/>
  </r>
  <r>
    <n v="6920105"/>
    <x v="48"/>
    <s v="Coquille Valley Hosp"/>
    <x v="2"/>
    <x v="4"/>
    <n v="3478989"/>
    <n v="140464"/>
    <n v="734257"/>
    <n v="2601618"/>
    <n v="0"/>
    <n v="1650"/>
    <n v="0"/>
    <n v="0"/>
    <n v="0"/>
    <n v="1000"/>
    <n v="0"/>
    <n v="0"/>
    <n v="22767964"/>
    <n v="22624580"/>
    <n v="37526915"/>
    <n v="23462631"/>
    <n v="838051"/>
    <n v="702344"/>
  </r>
  <r>
    <n v="6920105"/>
    <x v="48"/>
    <s v="Coquille Valley Hosp"/>
    <x v="2"/>
    <x v="5"/>
    <n v="4516802"/>
    <n v="89658"/>
    <n v="911659"/>
    <n v="3502079"/>
    <n v="0"/>
    <n v="1300"/>
    <n v="0"/>
    <n v="10206"/>
    <n v="0"/>
    <n v="1900"/>
    <n v="0"/>
    <n v="0"/>
    <n v="18784849"/>
    <n v="24633520"/>
    <n v="34205994"/>
    <n v="20980975"/>
    <n v="-3652545"/>
    <n v="-3854999"/>
  </r>
  <r>
    <n v="6920105"/>
    <x v="48"/>
    <s v="Coquille Valley Hosp"/>
    <x v="2"/>
    <x v="6"/>
    <n v="5348985"/>
    <n v="119882"/>
    <n v="2485521"/>
    <n v="2720797"/>
    <m/>
    <n v="4525"/>
    <m/>
    <n v="10206"/>
    <m/>
    <n v="8054"/>
    <m/>
    <m/>
    <n v="23223926"/>
    <n v="25212527"/>
    <n v="38140520"/>
    <n v="23745963"/>
    <n v="-1466564"/>
    <n v="-1314147"/>
  </r>
  <r>
    <n v="6920105"/>
    <x v="48"/>
    <s v="Coquille Valley Hosp"/>
    <x v="2"/>
    <x v="7"/>
    <n v="5813762"/>
    <n v="131168"/>
    <n v="1273641"/>
    <n v="4284616"/>
    <m/>
    <n v="1820"/>
    <m/>
    <n v="12247"/>
    <m/>
    <n v="12363"/>
    <n v="97907"/>
    <m/>
    <n v="25657612"/>
    <n v="27204246"/>
    <n v="42255726"/>
    <n v="26112339"/>
    <n v="-1091907"/>
    <n v="-1067688"/>
  </r>
  <r>
    <n v="6920105"/>
    <x v="48"/>
    <s v="Coquille Valley Hosp"/>
    <x v="2"/>
    <x v="8"/>
    <n v="5302099.8892940283"/>
    <n v="75208.432504334502"/>
    <n v="641614.54029206093"/>
    <n v="4459296.9964976329"/>
    <n v="0"/>
    <n v="2560"/>
    <n v="0"/>
    <n v="12247"/>
    <n v="0"/>
    <n v="21072.92"/>
    <n v="90100"/>
    <n v="0"/>
    <n v="26591215"/>
    <n v="26084939"/>
    <n v="44195350"/>
    <n v="27044738"/>
    <n v="959799"/>
    <n v="1121981"/>
  </r>
  <r>
    <n v="6920075"/>
    <x v="49"/>
    <s v="Harney District Hosp"/>
    <x v="1"/>
    <x v="0"/>
    <n v="986773"/>
    <n v="154685"/>
    <n v="723691"/>
    <n v="0"/>
    <n v="0"/>
    <n v="51352"/>
    <n v="0"/>
    <n v="10729"/>
    <n v="20308"/>
    <n v="26008"/>
    <n v="0"/>
    <n v="0"/>
    <n v="13622462"/>
    <n v="14323003"/>
    <n v="17551692"/>
    <n v="13793884"/>
    <n v="-529119"/>
    <n v="-188713"/>
  </r>
  <r>
    <n v="6920075"/>
    <x v="49"/>
    <s v="Harney District Hosp"/>
    <x v="1"/>
    <x v="1"/>
    <n v="222847"/>
    <n v="133042"/>
    <n v="0"/>
    <n v="0"/>
    <n v="0"/>
    <n v="31677"/>
    <n v="0"/>
    <n v="0"/>
    <n v="13817"/>
    <n v="38722"/>
    <n v="3283"/>
    <n v="2306"/>
    <n v="13984826"/>
    <n v="14442220"/>
    <n v="17153463"/>
    <n v="14257432"/>
    <n v="-184788"/>
    <n v="-143786"/>
  </r>
  <r>
    <n v="6920075"/>
    <x v="49"/>
    <s v="Harney District Hosp"/>
    <x v="1"/>
    <x v="2"/>
    <n v="827846"/>
    <n v="153119"/>
    <n v="0"/>
    <n v="0"/>
    <n v="0"/>
    <n v="66005"/>
    <n v="0"/>
    <n v="0"/>
    <n v="589349"/>
    <n v="19372"/>
    <n v="0"/>
    <n v="0"/>
    <n v="14409221"/>
    <n v="15127930"/>
    <n v="17245684"/>
    <n v="14848609"/>
    <n v="-279321"/>
    <n v="-102653"/>
  </r>
  <r>
    <n v="6920075"/>
    <x v="49"/>
    <s v="Harney District Hosp"/>
    <x v="1"/>
    <x v="3"/>
    <n v="1228980"/>
    <n v="213322"/>
    <n v="268536"/>
    <n v="632530"/>
    <n v="0"/>
    <n v="77552"/>
    <n v="8255"/>
    <n v="0"/>
    <n v="3501"/>
    <n v="20075"/>
    <n v="0"/>
    <n v="5210"/>
    <n v="16139089"/>
    <n v="17477135"/>
    <n v="22327285"/>
    <n v="16859869"/>
    <n v="-617266"/>
    <n v="-393018"/>
  </r>
  <r>
    <n v="6920075"/>
    <x v="49"/>
    <s v="Harney District Hosp"/>
    <x v="1"/>
    <x v="4"/>
    <n v="2535114"/>
    <n v="339610"/>
    <n v="176089"/>
    <n v="1654782"/>
    <n v="0"/>
    <n v="90585"/>
    <n v="0"/>
    <n v="11464"/>
    <n v="231770"/>
    <n v="30814"/>
    <n v="0"/>
    <n v="0"/>
    <n v="17651564"/>
    <n v="19261647"/>
    <n v="24504805"/>
    <n v="18843117"/>
    <n v="-418530"/>
    <n v="-280099"/>
  </r>
  <r>
    <n v="6920075"/>
    <x v="49"/>
    <s v="Harney District Hosp"/>
    <x v="1"/>
    <x v="5"/>
    <n v="3186537"/>
    <n v="248985"/>
    <n v="492427"/>
    <n v="2077655"/>
    <n v="0"/>
    <n v="133662"/>
    <n v="0"/>
    <n v="22265"/>
    <n v="189878"/>
    <n v="21665"/>
    <n v="0"/>
    <n v="0"/>
    <n v="20243587"/>
    <n v="20849010"/>
    <n v="27112112"/>
    <n v="21774031"/>
    <n v="925021"/>
    <n v="1287652"/>
  </r>
  <r>
    <n v="6920075"/>
    <x v="49"/>
    <s v="Harney District Hosp"/>
    <x v="1"/>
    <x v="6"/>
    <n v="4088617"/>
    <n v="126662"/>
    <n v="862072"/>
    <n v="2749842"/>
    <m/>
    <n v="136175"/>
    <m/>
    <m/>
    <n v="175125"/>
    <n v="38741"/>
    <m/>
    <m/>
    <n v="21504115"/>
    <n v="21955065"/>
    <n v="27836838"/>
    <n v="22278655"/>
    <n v="323590"/>
    <n v="760986"/>
  </r>
  <r>
    <n v="6920075"/>
    <x v="49"/>
    <s v="Harney District Hosp"/>
    <x v="1"/>
    <x v="7"/>
    <n v="4312703"/>
    <n v="149335"/>
    <n v="413324"/>
    <n v="3455625"/>
    <m/>
    <n v="223586"/>
    <m/>
    <m/>
    <n v="62040"/>
    <n v="8793"/>
    <m/>
    <m/>
    <n v="22049603"/>
    <n v="24382161"/>
    <n v="30047893"/>
    <n v="23953384"/>
    <n v="-428777"/>
    <n v="112818"/>
  </r>
  <r>
    <n v="6920075"/>
    <x v="49"/>
    <s v="Harney District Hosp"/>
    <x v="1"/>
    <x v="8"/>
    <n v="5448652"/>
    <n v="224411"/>
    <n v="1068693"/>
    <n v="3834423"/>
    <n v="0"/>
    <n v="287677"/>
    <n v="0"/>
    <n v="0"/>
    <n v="13533"/>
    <n v="16278"/>
    <n v="3637"/>
    <n v="0"/>
    <n v="22684653"/>
    <n v="25533755"/>
    <n v="29912820"/>
    <n v="24462160"/>
    <n v="-1071595"/>
    <n v="-407418"/>
  </r>
  <r>
    <n v="6920070"/>
    <x v="50"/>
    <s v="St. Charles - Bend"/>
    <x v="0"/>
    <x v="0"/>
    <n v="56438286"/>
    <n v="14746299"/>
    <n v="18431318"/>
    <n v="21169378"/>
    <n v="0"/>
    <n v="502183"/>
    <n v="0"/>
    <n v="348373"/>
    <n v="0"/>
    <n v="1095810"/>
    <n v="31763"/>
    <n v="113162"/>
    <n v="338310960"/>
    <n v="347756991"/>
    <n v="671458348"/>
    <n v="368928724"/>
    <n v="21171733"/>
    <n v="19218335"/>
  </r>
  <r>
    <n v="6920070"/>
    <x v="50"/>
    <s v="St. Charles - Bend"/>
    <x v="0"/>
    <x v="1"/>
    <n v="83694715"/>
    <n v="11024264"/>
    <n v="43413530"/>
    <n v="26685362"/>
    <n v="0"/>
    <n v="432658"/>
    <n v="0"/>
    <n v="555035"/>
    <n v="0"/>
    <n v="1417380"/>
    <n v="62725"/>
    <n v="103761"/>
    <n v="345811631"/>
    <n v="360902506"/>
    <n v="708243488"/>
    <n v="377126052"/>
    <n v="16223546"/>
    <n v="14194413"/>
  </r>
  <r>
    <n v="6920070"/>
    <x v="50"/>
    <s v="St. Charles - Bend"/>
    <x v="0"/>
    <x v="2"/>
    <n v="96696868"/>
    <n v="13114048"/>
    <n v="55157170"/>
    <n v="25766872"/>
    <n v="0"/>
    <n v="486984"/>
    <n v="0"/>
    <n v="593562"/>
    <n v="611524"/>
    <n v="732568"/>
    <n v="21808"/>
    <n v="212332"/>
    <n v="365059709"/>
    <n v="370285346"/>
    <n v="782763986"/>
    <n v="400541429"/>
    <n v="30256083"/>
    <n v="30680788"/>
  </r>
  <r>
    <n v="6920070"/>
    <x v="50"/>
    <s v="St. Charles - Bend"/>
    <x v="0"/>
    <x v="3"/>
    <n v="123833675"/>
    <n v="12084761"/>
    <n v="60510948"/>
    <n v="32143366"/>
    <n v="16978483"/>
    <n v="589573"/>
    <n v="0"/>
    <n v="581629"/>
    <n v="100514"/>
    <n v="518790"/>
    <n v="98684"/>
    <n v="226927"/>
    <n v="383158346"/>
    <n v="389761038"/>
    <n v="859888361"/>
    <n v="416423883"/>
    <n v="26662845"/>
    <n v="27255663"/>
  </r>
  <r>
    <n v="6920070"/>
    <x v="50"/>
    <s v="St. Charles - Bend"/>
    <x v="0"/>
    <x v="4"/>
    <n v="101331817"/>
    <n v="5900372"/>
    <n v="40214408"/>
    <n v="49301536"/>
    <n v="4052143"/>
    <n v="146553"/>
    <n v="0"/>
    <n v="503576"/>
    <n v="259672"/>
    <n v="402864"/>
    <n v="127752"/>
    <n v="422941"/>
    <n v="404401359"/>
    <n v="413009510"/>
    <n v="962258044"/>
    <n v="463043079"/>
    <n v="50033569"/>
    <n v="50749640"/>
  </r>
  <r>
    <n v="6920070"/>
    <x v="50"/>
    <s v="St. Charles - Bend"/>
    <x v="0"/>
    <x v="5"/>
    <n v="100687723"/>
    <n v="3675221"/>
    <n v="34703837"/>
    <n v="54162233"/>
    <n v="5708905"/>
    <n v="1081603"/>
    <n v="0"/>
    <n v="613566"/>
    <n v="0"/>
    <n v="433399"/>
    <n v="136878"/>
    <n v="172081"/>
    <n v="430301100"/>
    <n v="450056793"/>
    <n v="1044415901"/>
    <n v="511877964"/>
    <n v="61821171"/>
    <n v="62505555"/>
  </r>
  <r>
    <n v="6920070"/>
    <x v="50"/>
    <s v="St. Charles - Bend"/>
    <x v="0"/>
    <x v="6"/>
    <n v="109697234"/>
    <n v="3033530"/>
    <n v="40518104"/>
    <n v="58493038"/>
    <n v="5181680"/>
    <n v="583413"/>
    <m/>
    <n v="803370"/>
    <m/>
    <n v="705347"/>
    <n v="160135"/>
    <n v="218617"/>
    <n v="516076195"/>
    <n v="555294714"/>
    <n v="1189156356"/>
    <n v="578149723"/>
    <n v="22855009"/>
    <n v="42965244"/>
  </r>
  <r>
    <n v="6920070"/>
    <x v="50"/>
    <s v="St. Charles - Bend"/>
    <x v="0"/>
    <x v="7"/>
    <n v="113991460"/>
    <n v="7436155"/>
    <n v="40698328"/>
    <n v="57434367"/>
    <n v="6829339"/>
    <n v="420655"/>
    <n v="1757"/>
    <n v="264112"/>
    <m/>
    <n v="571097"/>
    <n v="148245"/>
    <n v="187405"/>
    <n v="530004040"/>
    <n v="586713223"/>
    <n v="1268241236"/>
    <n v="598495312"/>
    <n v="11782089"/>
    <n v="69766754"/>
  </r>
  <r>
    <n v="6920070"/>
    <x v="50"/>
    <s v="St. Charles - Bend"/>
    <x v="0"/>
    <x v="8"/>
    <n v="129422691"/>
    <n v="11932092"/>
    <n v="51103005"/>
    <n v="57757456"/>
    <n v="6919604"/>
    <n v="195584"/>
    <n v="36375"/>
    <n v="507206"/>
    <n v="0"/>
    <n v="673803"/>
    <n v="173710"/>
    <n v="123856"/>
    <n v="550586924"/>
    <n v="606007111"/>
    <n v="1330505240"/>
    <n v="615933126"/>
    <n v="9926015"/>
    <n v="-11914173"/>
  </r>
  <r>
    <n v="6920065"/>
    <x v="51"/>
    <s v="Southern Coos Hosp"/>
    <x v="2"/>
    <x v="0"/>
    <n v="304285"/>
    <n v="242937"/>
    <n v="0"/>
    <n v="0"/>
    <n v="0"/>
    <n v="61348"/>
    <n v="0"/>
    <n v="0"/>
    <n v="0"/>
    <n v="0"/>
    <n v="0"/>
    <n v="0"/>
    <n v="15114366"/>
    <n v="15465022"/>
    <n v="21548160"/>
    <n v="15128633"/>
    <n v="-336389"/>
    <n v="248014"/>
  </r>
  <r>
    <n v="6920065"/>
    <x v="51"/>
    <s v="Southern Coos Hosp"/>
    <x v="2"/>
    <x v="1"/>
    <n v="303192"/>
    <n v="268810"/>
    <n v="0"/>
    <n v="0"/>
    <n v="0"/>
    <n v="34382"/>
    <n v="0"/>
    <n v="0"/>
    <n v="0"/>
    <n v="0"/>
    <n v="0"/>
    <n v="0"/>
    <n v="15281905"/>
    <n v="15864528"/>
    <n v="20562403"/>
    <n v="15373122"/>
    <n v="-491406"/>
    <n v="384060"/>
  </r>
  <r>
    <n v="6920065"/>
    <x v="51"/>
    <s v="Southern Coos Hosp"/>
    <x v="2"/>
    <x v="2"/>
    <n v="416066"/>
    <n v="385161"/>
    <n v="0"/>
    <n v="0"/>
    <n v="0"/>
    <n v="30905"/>
    <n v="0"/>
    <n v="0"/>
    <n v="0"/>
    <n v="0"/>
    <n v="0"/>
    <n v="0"/>
    <n v="13505536"/>
    <n v="14301959"/>
    <n v="20104915"/>
    <n v="13722284"/>
    <n v="-579675"/>
    <n v="248736"/>
  </r>
  <r>
    <n v="6920065"/>
    <x v="51"/>
    <s v="Southern Coos Hosp"/>
    <x v="2"/>
    <x v="3"/>
    <n v="277594"/>
    <n v="249355"/>
    <n v="0"/>
    <n v="0"/>
    <n v="0"/>
    <n v="28239"/>
    <n v="0"/>
    <n v="0"/>
    <n v="0"/>
    <n v="0"/>
    <n v="0"/>
    <n v="0"/>
    <n v="13042040"/>
    <n v="14053724"/>
    <n v="18038045"/>
    <n v="13596560"/>
    <n v="-457164"/>
    <n v="355339"/>
  </r>
  <r>
    <n v="6920065"/>
    <x v="51"/>
    <s v="Southern Coos Hosp"/>
    <x v="2"/>
    <x v="4"/>
    <n v="484588"/>
    <n v="85958"/>
    <n v="270983"/>
    <n v="108561"/>
    <n v="0"/>
    <n v="19086"/>
    <n v="0"/>
    <n v="0"/>
    <n v="0"/>
    <n v="0"/>
    <n v="0"/>
    <n v="0"/>
    <n v="13553039"/>
    <n v="14454695"/>
    <n v="19527336"/>
    <n v="15850553"/>
    <n v="1395858"/>
    <n v="2185199"/>
  </r>
  <r>
    <n v="6920065"/>
    <x v="51"/>
    <s v="Southern Coos Hosp"/>
    <x v="2"/>
    <x v="5"/>
    <n v="3694867"/>
    <n v="101157"/>
    <n v="1214408"/>
    <n v="2361743"/>
    <n v="0"/>
    <n v="17559"/>
    <n v="0"/>
    <n v="0"/>
    <n v="0"/>
    <n v="0"/>
    <n v="0"/>
    <n v="0"/>
    <n v="15556069"/>
    <n v="16506538"/>
    <n v="22875121"/>
    <n v="16378937"/>
    <n v="-127601"/>
    <n v="448850"/>
  </r>
  <r>
    <n v="6920065"/>
    <x v="51"/>
    <s v="Southern Coos Hosp"/>
    <x v="2"/>
    <x v="6"/>
    <n v="2588407"/>
    <n v="60105"/>
    <n v="968935"/>
    <n v="1548905"/>
    <m/>
    <n v="10462"/>
    <m/>
    <m/>
    <m/>
    <m/>
    <m/>
    <m/>
    <n v="15406034"/>
    <n v="17072124"/>
    <n v="24129316"/>
    <n v="16311076"/>
    <n v="-761048"/>
    <n v="-72115"/>
  </r>
  <r>
    <n v="6920065"/>
    <x v="51"/>
    <s v="Southern Coos Hosp"/>
    <x v="2"/>
    <x v="7"/>
    <n v="1032378"/>
    <n v="28865"/>
    <n v="661549"/>
    <n v="168430"/>
    <m/>
    <n v="30849"/>
    <m/>
    <n v="105058"/>
    <n v="14586"/>
    <n v="1000"/>
    <n v="2950"/>
    <n v="19091"/>
    <n v="16884812"/>
    <n v="17846336"/>
    <n v="25038263"/>
    <n v="17112827"/>
    <n v="-733509"/>
    <n v="196122"/>
  </r>
  <r>
    <n v="6920065"/>
    <x v="51"/>
    <s v="Southern Coos Hosp"/>
    <x v="2"/>
    <x v="8"/>
    <n v="1507133"/>
    <n v="104284"/>
    <n v="574907"/>
    <n v="777743"/>
    <n v="0"/>
    <n v="8242"/>
    <n v="0"/>
    <n v="24232"/>
    <n v="14917"/>
    <n v="0"/>
    <n v="2808"/>
    <n v="0"/>
    <n v="18533783"/>
    <n v="20536480"/>
    <n v="28901177"/>
    <n v="18597262"/>
    <n v="-1939218"/>
    <n v="-920659"/>
  </r>
  <r>
    <n v="6920060"/>
    <x v="52"/>
    <s v="St. Alphonsus Med Ctr - Baker City"/>
    <x v="1"/>
    <x v="0"/>
    <n v="1453396"/>
    <n v="722254"/>
    <n v="120681"/>
    <n v="0"/>
    <n v="0"/>
    <n v="9590"/>
    <n v="0"/>
    <n v="0"/>
    <n v="503259"/>
    <n v="18496"/>
    <n v="76780"/>
    <n v="2336"/>
    <n v="27339954"/>
    <n v="27166115"/>
    <n v="47230027"/>
    <n v="27453475"/>
    <n v="287360"/>
    <n v="250516"/>
  </r>
  <r>
    <n v="6920060"/>
    <x v="52"/>
    <s v="St. Alphonsus Med Ctr - Baker City"/>
    <x v="1"/>
    <x v="1"/>
    <n v="1707568"/>
    <n v="758912"/>
    <n v="305850"/>
    <n v="0"/>
    <n v="0"/>
    <n v="9628"/>
    <n v="0"/>
    <n v="34400"/>
    <n v="425015"/>
    <n v="33396"/>
    <n v="140141"/>
    <n v="226"/>
    <n v="28499331"/>
    <n v="27989911"/>
    <n v="50660923"/>
    <n v="28630078"/>
    <n v="640167"/>
    <n v="1219119"/>
  </r>
  <r>
    <n v="6920060"/>
    <x v="52"/>
    <s v="St. Alphonsus Med Ctr - Baker City"/>
    <x v="1"/>
    <x v="2"/>
    <n v="1344700"/>
    <n v="816289"/>
    <n v="0"/>
    <n v="0"/>
    <n v="0"/>
    <n v="19601"/>
    <n v="0"/>
    <n v="21056"/>
    <n v="398570"/>
    <n v="39269"/>
    <n v="49915"/>
    <n v="0"/>
    <n v="30980000"/>
    <n v="30284000"/>
    <n v="49844000"/>
    <n v="31222000"/>
    <n v="938000"/>
    <n v="822000"/>
  </r>
  <r>
    <n v="6920060"/>
    <x v="52"/>
    <s v="St. Alphonsus Med Ctr - Baker City"/>
    <x v="1"/>
    <x v="3"/>
    <n v="1309440"/>
    <n v="863966"/>
    <n v="376001"/>
    <n v="0"/>
    <n v="0"/>
    <n v="15317"/>
    <n v="0"/>
    <n v="43347"/>
    <n v="0"/>
    <n v="6017"/>
    <n v="4792"/>
    <n v="0"/>
    <n v="30068969"/>
    <n v="31554196"/>
    <n v="52313718"/>
    <n v="30606131"/>
    <n v="-948065"/>
    <n v="-653287"/>
  </r>
  <r>
    <n v="6920060"/>
    <x v="52"/>
    <s v="St. Alphonsus Med Ctr - Baker City"/>
    <x v="1"/>
    <x v="4"/>
    <n v="2534187"/>
    <n v="583567"/>
    <n v="1615741"/>
    <n v="286635"/>
    <n v="0"/>
    <n v="4835"/>
    <n v="0"/>
    <n v="26516"/>
    <n v="0"/>
    <n v="14096"/>
    <n v="277"/>
    <n v="2520"/>
    <n v="31341047"/>
    <n v="33171481"/>
    <n v="53682326"/>
    <n v="31934894"/>
    <n v="-1236587"/>
    <n v="-1027205"/>
  </r>
  <r>
    <n v="6920060"/>
    <x v="52"/>
    <s v="St. Alphonsus Med Ctr - Baker City"/>
    <x v="1"/>
    <x v="5"/>
    <n v="1539735"/>
    <n v="200410"/>
    <n v="1171457"/>
    <n v="53620"/>
    <n v="0"/>
    <n v="19170"/>
    <n v="0"/>
    <n v="10725"/>
    <n v="67145"/>
    <n v="17209"/>
    <n v="0"/>
    <n v="0"/>
    <n v="30140372"/>
    <n v="32048079"/>
    <n v="55332827"/>
    <n v="30795107"/>
    <n v="-1252972"/>
    <n v="-1250680"/>
  </r>
  <r>
    <n v="6920060"/>
    <x v="52"/>
    <s v="St. Alphonsus Med Ctr - Baker City"/>
    <x v="1"/>
    <x v="6"/>
    <n v="1448246"/>
    <n v="325845"/>
    <n v="1070846"/>
    <m/>
    <m/>
    <n v="10369"/>
    <m/>
    <n v="22847"/>
    <m/>
    <n v="18339"/>
    <m/>
    <m/>
    <n v="30084370"/>
    <n v="31791163"/>
    <n v="55103084"/>
    <n v="31346321"/>
    <n v="-444842"/>
    <n v="-602805"/>
  </r>
  <r>
    <n v="6920060"/>
    <x v="52"/>
    <s v="St. Alphonsus Med Ctr - Baker City"/>
    <x v="1"/>
    <x v="7"/>
    <n v="1187949"/>
    <n v="289594"/>
    <n v="398749"/>
    <n v="438110"/>
    <m/>
    <n v="25152"/>
    <m/>
    <n v="18621"/>
    <m/>
    <n v="13620"/>
    <n v="819"/>
    <n v="3284"/>
    <n v="30745117"/>
    <n v="32690115"/>
    <n v="58303780"/>
    <n v="31601879"/>
    <n v="-1088236"/>
    <n v="-932389"/>
  </r>
  <r>
    <n v="6920060"/>
    <x v="52"/>
    <s v="St. Alphonsus Med Ctr - Baker City"/>
    <x v="1"/>
    <x v="8"/>
    <n v="1649337.311109079"/>
    <n v="368438.3112953449"/>
    <n v="412784.99981373362"/>
    <n v="799015"/>
    <n v="0"/>
    <n v="31354"/>
    <n v="0"/>
    <n v="26545"/>
    <n v="3999"/>
    <n v="2109"/>
    <n v="1742"/>
    <n v="3350"/>
    <n v="32351140"/>
    <n v="32238848"/>
    <n v="61556934"/>
    <n v="33760595"/>
    <n v="1521747"/>
    <n v="1538692"/>
  </r>
  <r>
    <n v="6920051"/>
    <x v="53"/>
    <s v="PeaceHealth Sacred Heart - RB"/>
    <x v="0"/>
    <x v="6"/>
    <n v="137506605"/>
    <n v="3412135"/>
    <n v="68747433"/>
    <n v="63853389"/>
    <m/>
    <n v="756422"/>
    <m/>
    <m/>
    <n v="135314"/>
    <n v="592854"/>
    <n v="9058"/>
    <m/>
    <n v="608178486"/>
    <n v="560809660"/>
    <n v="1440988509"/>
    <n v="634077691"/>
    <n v="73268030"/>
    <n v="75458634"/>
  </r>
  <r>
    <n v="6920051"/>
    <x v="53"/>
    <s v="PeaceHealth Sacred Heart - RB"/>
    <x v="0"/>
    <x v="7"/>
    <n v="105622562"/>
    <n v="4690175"/>
    <n v="50809925"/>
    <n v="48309588"/>
    <m/>
    <n v="700027"/>
    <m/>
    <m/>
    <m/>
    <n v="734301"/>
    <n v="378547"/>
    <m/>
    <n v="648223262"/>
    <n v="595194841"/>
    <n v="1605469504"/>
    <n v="665968302"/>
    <n v="70773461"/>
    <n v="76908035"/>
  </r>
  <r>
    <n v="6920051"/>
    <x v="53"/>
    <s v="PeaceHealth Sacred Heart - RB"/>
    <x v="0"/>
    <x v="8"/>
    <n v="79560321"/>
    <n v="9594235"/>
    <n v="44350080"/>
    <n v="20738832"/>
    <n v="0"/>
    <n v="424654"/>
    <n v="0"/>
    <n v="0"/>
    <n v="3135420"/>
    <n v="808843"/>
    <n v="508257"/>
    <n v="0"/>
    <n v="690548902"/>
    <n v="611223195"/>
    <n v="1842972254"/>
    <n v="701673477"/>
    <n v="90450282"/>
    <n v="90739744"/>
  </r>
  <r>
    <n v="6920045"/>
    <x v="54"/>
    <s v="Kaiser Sunnyside Med Ctr"/>
    <x v="0"/>
    <x v="0"/>
    <n v="25776564"/>
    <n v="7448078"/>
    <n v="5563166"/>
    <n v="0"/>
    <n v="766894"/>
    <n v="930997"/>
    <n v="6456510"/>
    <n v="2241297"/>
    <n v="0"/>
    <n v="1604906"/>
    <n v="0"/>
    <n v="764716"/>
    <n v="0"/>
    <n v="418695660"/>
    <n v="0"/>
    <n v="457761490"/>
    <n v="39065830"/>
    <n v="48723308"/>
  </r>
  <r>
    <n v="6920045"/>
    <x v="54"/>
    <s v="Kaiser Sunnyside Med Ctr"/>
    <x v="0"/>
    <x v="1"/>
    <n v="30220012"/>
    <n v="7367388"/>
    <n v="8306518"/>
    <n v="0"/>
    <n v="0"/>
    <n v="1180482"/>
    <n v="6266884"/>
    <n v="2527376"/>
    <n v="0"/>
    <n v="3475807"/>
    <n v="0"/>
    <n v="1095557"/>
    <n v="0"/>
    <n v="461933383"/>
    <n v="0"/>
    <n v="489395562"/>
    <n v="27462179"/>
    <n v="36585974"/>
  </r>
  <r>
    <n v="6920045"/>
    <x v="54"/>
    <s v="Kaiser Sunnyside Med Ctr"/>
    <x v="0"/>
    <x v="2"/>
    <n v="30989873"/>
    <n v="7630955"/>
    <n v="9261310"/>
    <n v="0"/>
    <n v="0"/>
    <n v="1209999"/>
    <n v="5449601"/>
    <n v="2470452"/>
    <n v="0"/>
    <n v="3810770"/>
    <n v="0"/>
    <n v="1156786"/>
    <n v="0"/>
    <n v="489757201"/>
    <n v="0"/>
    <n v="527916560"/>
    <n v="38159359"/>
    <n v="47393562"/>
  </r>
  <r>
    <n v="6920045"/>
    <x v="54"/>
    <s v="Kaiser Sunnyside Med Ctr"/>
    <x v="0"/>
    <x v="3"/>
    <n v="31109852"/>
    <n v="7691503"/>
    <n v="9472087"/>
    <n v="0"/>
    <n v="0"/>
    <n v="985895"/>
    <n v="4369778"/>
    <n v="2516373"/>
    <n v="0"/>
    <n v="4606742"/>
    <n v="0"/>
    <n v="1467474"/>
    <n v="0"/>
    <n v="515218148"/>
    <n v="0"/>
    <n v="521991514"/>
    <n v="6773365"/>
    <n v="10100018"/>
  </r>
  <r>
    <n v="6920045"/>
    <x v="54"/>
    <s v="Kaiser Sunnyside Med Ctr"/>
    <x v="0"/>
    <x v="4"/>
    <n v="33877436"/>
    <n v="4321056"/>
    <n v="12669276"/>
    <n v="0"/>
    <n v="0"/>
    <n v="1125528"/>
    <n v="4167178"/>
    <n v="2049994"/>
    <n v="0"/>
    <n v="7934326"/>
    <n v="0"/>
    <n v="1610078"/>
    <n v="0"/>
    <n v="502415146"/>
    <n v="0"/>
    <n v="534988198"/>
    <n v="32573052"/>
    <n v="36066120"/>
  </r>
  <r>
    <n v="6920045"/>
    <x v="54"/>
    <s v="Kaiser Sunnyside Med Ctr"/>
    <x v="0"/>
    <x v="5"/>
    <n v="38317780"/>
    <n v="8406130"/>
    <n v="15105204"/>
    <n v="0"/>
    <n v="0"/>
    <n v="1300192"/>
    <n v="3811846"/>
    <n v="2225144"/>
    <n v="0"/>
    <n v="5677998"/>
    <n v="0"/>
    <n v="1791266"/>
    <n v="0"/>
    <n v="537271284"/>
    <n v="0"/>
    <n v="573710662"/>
    <n v="36439378"/>
    <n v="39014280"/>
  </r>
  <r>
    <n v="6920045"/>
    <x v="54"/>
    <s v="Kaiser Sunnyside Med Ctr"/>
    <x v="0"/>
    <x v="6"/>
    <n v="41028839"/>
    <n v="7167350"/>
    <n v="12670532"/>
    <m/>
    <m/>
    <n v="2200393"/>
    <n v="5143681"/>
    <n v="2656065"/>
    <m/>
    <n v="8838239"/>
    <m/>
    <n v="2352577"/>
    <m/>
    <n v="566133314"/>
    <m/>
    <n v="596666571"/>
    <n v="30533257"/>
    <n v="32458558"/>
  </r>
  <r>
    <n v="6920045"/>
    <x v="54"/>
    <s v="Kaiser Sunnyside Med Ctr"/>
    <x v="0"/>
    <x v="7"/>
    <n v="42241635"/>
    <n v="8404632"/>
    <n v="12784998"/>
    <m/>
    <m/>
    <n v="4230007"/>
    <n v="5743662"/>
    <n v="2937836"/>
    <m/>
    <n v="5841418"/>
    <m/>
    <n v="2299082"/>
    <n v="0"/>
    <n v="587049944"/>
    <n v="0"/>
    <n v="659673905"/>
    <n v="72623961"/>
    <n v="74893207"/>
  </r>
  <r>
    <n v="6920045"/>
    <x v="54"/>
    <s v="Kaiser Sunnyside Med Ctr"/>
    <x v="0"/>
    <x v="8"/>
    <n v="52005389"/>
    <n v="11385390"/>
    <n v="19132356"/>
    <n v="0"/>
    <n v="0"/>
    <n v="5068089"/>
    <n v="6223277"/>
    <n v="3192980"/>
    <n v="0"/>
    <n v="4731671"/>
    <n v="0"/>
    <n v="2271627"/>
    <m/>
    <n v="608653262"/>
    <m/>
    <n v="657320737"/>
    <n v="48667475"/>
    <n v="58142716"/>
  </r>
  <r>
    <n v="6920025"/>
    <x v="55"/>
    <s v="Asante Ashland Comm Hosp"/>
    <x v="2"/>
    <x v="0"/>
    <n v="8918898"/>
    <n v="806111"/>
    <n v="89409"/>
    <n v="6592401"/>
    <n v="179117"/>
    <n v="73916"/>
    <n v="0"/>
    <n v="27973"/>
    <n v="1118537"/>
    <n v="20876"/>
    <n v="4620"/>
    <n v="5937"/>
    <n v="47921914"/>
    <n v="47583262"/>
    <n v="92674394"/>
    <n v="48755162"/>
    <n v="1171900"/>
    <n v="2017009"/>
  </r>
  <r>
    <n v="6920025"/>
    <x v="55"/>
    <s v="Asante Ashland Comm Hosp"/>
    <x v="2"/>
    <x v="1"/>
    <n v="10976991"/>
    <n v="866868"/>
    <n v="8024794"/>
    <n v="196712"/>
    <n v="8078"/>
    <n v="73759"/>
    <n v="0"/>
    <n v="4042"/>
    <n v="1750651"/>
    <n v="38167"/>
    <n v="6285"/>
    <n v="7636"/>
    <n v="49182455"/>
    <n v="50609649"/>
    <n v="93312248"/>
    <n v="49799396"/>
    <n v="-810253"/>
    <n v="-535415"/>
  </r>
  <r>
    <n v="6920025"/>
    <x v="55"/>
    <s v="Asante Ashland Comm Hosp"/>
    <x v="2"/>
    <x v="2"/>
    <n v="12660226"/>
    <n v="771387"/>
    <n v="8150082"/>
    <n v="469028"/>
    <n v="24521"/>
    <n v="45702"/>
    <n v="0"/>
    <n v="2370"/>
    <n v="3157447"/>
    <n v="28938"/>
    <n v="7141"/>
    <n v="3612"/>
    <n v="47764779"/>
    <n v="51840146"/>
    <n v="94300415"/>
    <n v="48256579"/>
    <n v="-3583567"/>
    <n v="-3333413"/>
  </r>
  <r>
    <n v="6920025"/>
    <x v="55"/>
    <s v="Asante Ashland Comm Hosp"/>
    <x v="2"/>
    <x v="3"/>
    <n v="16592777"/>
    <n v="949636"/>
    <n v="4083709"/>
    <n v="9231116"/>
    <n v="3009"/>
    <n v="5252"/>
    <n v="0"/>
    <n v="3531"/>
    <n v="2256696"/>
    <n v="28108"/>
    <n v="28108"/>
    <n v="3612"/>
    <n v="43698325"/>
    <n v="48023643"/>
    <n v="84550041"/>
    <n v="44145624"/>
    <n v="-3878019"/>
    <n v="-3615809"/>
  </r>
  <r>
    <n v="6920025"/>
    <x v="55"/>
    <s v="Asante Ashland Comm Hosp"/>
    <x v="2"/>
    <x v="4"/>
    <n v="11533304"/>
    <n v="530960"/>
    <n v="0"/>
    <n v="10510597"/>
    <n v="191005"/>
    <n v="74745"/>
    <n v="0"/>
    <n v="298"/>
    <n v="13687"/>
    <n v="11032"/>
    <n v="16750"/>
    <n v="184230"/>
    <n v="44166663"/>
    <n v="50277886"/>
    <n v="97527699"/>
    <n v="44679437"/>
    <n v="-5598449"/>
    <n v="-5587031"/>
  </r>
  <r>
    <n v="6920025"/>
    <x v="55"/>
    <s v="Asante Ashland Comm Hosp"/>
    <x v="2"/>
    <x v="5"/>
    <n v="11296305"/>
    <n v="554216"/>
    <n v="0"/>
    <n v="10035246"/>
    <n v="394077"/>
    <n v="89739"/>
    <n v="0"/>
    <n v="5375"/>
    <n v="45951"/>
    <n v="10018"/>
    <n v="9400"/>
    <n v="152283"/>
    <n v="50276130"/>
    <n v="50483694"/>
    <n v="110963450"/>
    <n v="51369557"/>
    <n v="885863"/>
    <n v="885863"/>
  </r>
  <r>
    <n v="6920025"/>
    <x v="55"/>
    <s v="Asante Ashland Comm Hosp"/>
    <x v="2"/>
    <x v="6"/>
    <n v="10241116"/>
    <n v="609620"/>
    <m/>
    <n v="9029534"/>
    <n v="398176"/>
    <n v="111367"/>
    <m/>
    <n v="3412"/>
    <n v="18865"/>
    <n v="12343"/>
    <n v="17000"/>
    <n v="40798"/>
    <n v="57138111"/>
    <n v="52768607"/>
    <n v="126663675"/>
    <n v="58563183"/>
    <n v="5794576"/>
    <n v="5794576"/>
  </r>
  <r>
    <n v="6920025"/>
    <x v="55"/>
    <s v="Asante Ashland Comm Hosp"/>
    <x v="2"/>
    <x v="7"/>
    <n v="9408298"/>
    <n v="862745"/>
    <m/>
    <n v="7181190"/>
    <n v="287956"/>
    <n v="219291"/>
    <m/>
    <n v="169759"/>
    <n v="488180"/>
    <n v="182373"/>
    <n v="4826"/>
    <n v="11978"/>
    <n v="60962770"/>
    <n v="52326694"/>
    <n v="144235266"/>
    <n v="62273342"/>
    <n v="9946648"/>
    <n v="13100444"/>
  </r>
  <r>
    <n v="6920025"/>
    <x v="55"/>
    <s v="Asante Ashland Comm Hosp"/>
    <x v="2"/>
    <x v="8"/>
    <n v="9655622.8127248306"/>
    <n v="803932.91583071754"/>
    <n v="0"/>
    <n v="7950367.0552967004"/>
    <n v="397952.84159741132"/>
    <n v="105538"/>
    <n v="0"/>
    <n v="162743"/>
    <n v="0"/>
    <n v="200650"/>
    <n v="2705"/>
    <n v="31734"/>
    <n v="57111233"/>
    <n v="50301121"/>
    <n v="152851908"/>
    <n v="57930960"/>
    <n v="7629839"/>
    <n v="10459782"/>
  </r>
  <r>
    <n v="6920015"/>
    <x v="56"/>
    <s v="Columbia Memorial Hosp"/>
    <x v="2"/>
    <x v="0"/>
    <n v="7772067"/>
    <n v="1050907"/>
    <n v="1155839"/>
    <n v="5146723"/>
    <n v="0"/>
    <n v="109713"/>
    <n v="0"/>
    <n v="9225"/>
    <n v="183382"/>
    <n v="58233"/>
    <n v="22305"/>
    <n v="35740"/>
    <n v="58882182"/>
    <n v="56844321"/>
    <n v="98741352"/>
    <n v="59787270"/>
    <n v="2942949"/>
    <n v="4248710"/>
  </r>
  <r>
    <n v="6920015"/>
    <x v="56"/>
    <s v="Columbia Memorial Hosp"/>
    <x v="2"/>
    <x v="1"/>
    <n v="9528643"/>
    <n v="1175194"/>
    <n v="714671"/>
    <n v="7164474"/>
    <n v="0"/>
    <n v="117717"/>
    <n v="0"/>
    <n v="9461"/>
    <n v="164572"/>
    <n v="110162"/>
    <n v="32852"/>
    <n v="39540"/>
    <n v="66254871"/>
    <n v="64060872"/>
    <n v="111778936"/>
    <n v="68434858"/>
    <n v="4373986"/>
    <n v="4159461"/>
  </r>
  <r>
    <n v="6920015"/>
    <x v="56"/>
    <s v="Columbia Memorial Hosp"/>
    <x v="2"/>
    <x v="2"/>
    <n v="13327512"/>
    <n v="1214969"/>
    <n v="2087417"/>
    <n v="9653892"/>
    <n v="0"/>
    <n v="101429"/>
    <n v="0"/>
    <n v="9280"/>
    <n v="0"/>
    <n v="147425"/>
    <n v="52997"/>
    <n v="60103"/>
    <n v="66916207"/>
    <n v="64041288"/>
    <n v="122188627"/>
    <n v="69402998"/>
    <n v="5361710"/>
    <n v="5556058"/>
  </r>
  <r>
    <n v="6920015"/>
    <x v="56"/>
    <s v="Columbia Memorial Hosp"/>
    <x v="2"/>
    <x v="3"/>
    <n v="17244654"/>
    <n v="1320604"/>
    <n v="2055347"/>
    <n v="13435911"/>
    <n v="0"/>
    <n v="96302"/>
    <n v="0"/>
    <n v="10300"/>
    <n v="0"/>
    <n v="208759"/>
    <n v="52894"/>
    <n v="64537"/>
    <n v="70438029"/>
    <n v="68348391"/>
    <n v="132244360"/>
    <n v="72589291"/>
    <n v="4240900"/>
    <n v="4876155"/>
  </r>
  <r>
    <n v="6920015"/>
    <x v="56"/>
    <s v="Columbia Memorial Hosp"/>
    <x v="2"/>
    <x v="4"/>
    <n v="21312498"/>
    <n v="937716"/>
    <n v="3301720"/>
    <n v="15941274"/>
    <n v="522587"/>
    <n v="139950"/>
    <n v="0"/>
    <n v="11930"/>
    <n v="0"/>
    <n v="246644"/>
    <n v="63418"/>
    <n v="147259"/>
    <n v="75819625"/>
    <n v="74696756"/>
    <n v="147894222"/>
    <n v="78613672"/>
    <n v="3916916"/>
    <n v="4780225"/>
  </r>
  <r>
    <n v="6920015"/>
    <x v="56"/>
    <s v="Columbia Memorial Hosp"/>
    <x v="2"/>
    <x v="5"/>
    <n v="22211203"/>
    <n v="961398"/>
    <n v="1959603"/>
    <n v="17907349"/>
    <n v="522587"/>
    <n v="497433"/>
    <n v="0"/>
    <n v="104609"/>
    <n v="0"/>
    <n v="96482"/>
    <n v="0"/>
    <n v="161742"/>
    <n v="88269238"/>
    <n v="87691881"/>
    <n v="177977736"/>
    <n v="91459849"/>
    <n v="3767968"/>
    <n v="3282718"/>
  </r>
  <r>
    <n v="6920015"/>
    <x v="56"/>
    <s v="Columbia Memorial Hosp"/>
    <x v="2"/>
    <x v="6"/>
    <n v="20602755"/>
    <n v="1074595.2103898122"/>
    <m/>
    <n v="18571920.032094993"/>
    <n v="214655.85947063006"/>
    <n v="214700"/>
    <n v="79315"/>
    <n v="3060"/>
    <m/>
    <n v="208184"/>
    <n v="144424"/>
    <n v="91900"/>
    <n v="98801884"/>
    <n v="94390873"/>
    <n v="202997239"/>
    <n v="101473883"/>
    <n v="7083010"/>
    <n v="8042991"/>
  </r>
  <r>
    <n v="6920015"/>
    <x v="56"/>
    <s v="Columbia Memorial Hosp"/>
    <x v="2"/>
    <x v="7"/>
    <n v="22802905"/>
    <n v="978721"/>
    <n v="935238"/>
    <n v="20186013"/>
    <m/>
    <n v="257686"/>
    <m/>
    <n v="57528"/>
    <m/>
    <n v="136725"/>
    <n v="124390"/>
    <n v="126603"/>
    <n v="112822216"/>
    <n v="102309502"/>
    <n v="231786656"/>
    <n v="114416599"/>
    <n v="12107097"/>
    <n v="14619550"/>
  </r>
  <r>
    <n v="6920015"/>
    <x v="56"/>
    <s v="Columbia Memorial Hosp"/>
    <x v="2"/>
    <x v="8"/>
    <n v="27567112.982692882"/>
    <n v="1147992.5"/>
    <n v="0"/>
    <n v="25703613.55182058"/>
    <n v="362894.74681216758"/>
    <n v="153268.72"/>
    <n v="0"/>
    <n v="9138.6913937499994"/>
    <n v="0"/>
    <n v="56645.88"/>
    <n v="50358.618749999987"/>
    <n v="83200.273916378574"/>
    <n v="136838727"/>
    <n v="122317452"/>
    <n v="263318515"/>
    <n v="138691625"/>
    <n v="16374173"/>
    <n v="14121572"/>
  </r>
  <r>
    <n v="6920010"/>
    <x v="57"/>
    <s v="Samaritan Albany Hosp"/>
    <x v="0"/>
    <x v="0"/>
    <n v="21349586"/>
    <n v="3536346"/>
    <n v="4709824"/>
    <n v="10155653"/>
    <n v="334896"/>
    <n v="215759"/>
    <n v="56843"/>
    <n v="932060"/>
    <n v="456662"/>
    <n v="880086"/>
    <n v="29369"/>
    <n v="42088"/>
    <n v="109457449"/>
    <n v="114495159"/>
    <n v="194677565"/>
    <n v="117849683"/>
    <n v="3354524"/>
    <n v="4265834"/>
  </r>
  <r>
    <n v="6920010"/>
    <x v="57"/>
    <s v="Samaritan Albany Hosp"/>
    <x v="0"/>
    <x v="1"/>
    <n v="22581916"/>
    <n v="4039980"/>
    <n v="4484068"/>
    <n v="11179998"/>
    <n v="369778"/>
    <n v="220580"/>
    <n v="59944"/>
    <n v="653297"/>
    <n v="769989"/>
    <n v="674712"/>
    <n v="63727"/>
    <n v="65843"/>
    <n v="108308763"/>
    <n v="111620447"/>
    <n v="207399366"/>
    <n v="117439958"/>
    <n v="5819511"/>
    <n v="6196158"/>
  </r>
  <r>
    <n v="6920010"/>
    <x v="57"/>
    <s v="Samaritan Albany Hosp"/>
    <x v="0"/>
    <x v="2"/>
    <n v="25265570"/>
    <n v="3816085"/>
    <n v="6344393"/>
    <n v="11525364"/>
    <n v="539777"/>
    <n v="271796"/>
    <n v="137176"/>
    <n v="750589"/>
    <n v="893461"/>
    <n v="815771"/>
    <n v="124740"/>
    <n v="46418"/>
    <n v="120408639"/>
    <n v="126812162"/>
    <n v="232775139"/>
    <n v="129054081"/>
    <n v="2241919"/>
    <n v="3340203"/>
  </r>
  <r>
    <n v="6920010"/>
    <x v="57"/>
    <s v="Samaritan Albany Hosp"/>
    <x v="0"/>
    <x v="3"/>
    <n v="29485095"/>
    <n v="4725692"/>
    <n v="7376805"/>
    <n v="14060501"/>
    <n v="536384"/>
    <n v="482902"/>
    <n v="141219"/>
    <n v="606777"/>
    <n v="477041"/>
    <n v="870749"/>
    <n v="159710"/>
    <n v="47314"/>
    <n v="143689603"/>
    <n v="156911020"/>
    <n v="283575075"/>
    <n v="153133384"/>
    <n v="-3777636"/>
    <n v="-3203337"/>
  </r>
  <r>
    <n v="6920010"/>
    <x v="57"/>
    <s v="Samaritan Albany Hosp"/>
    <x v="0"/>
    <x v="4"/>
    <n v="27176596"/>
    <n v="2145778"/>
    <n v="9214881"/>
    <n v="11722699"/>
    <n v="650954"/>
    <n v="433884"/>
    <n v="170461"/>
    <n v="1343676"/>
    <n v="477423"/>
    <n v="825577"/>
    <n v="140962"/>
    <n v="50301"/>
    <n v="154478123"/>
    <n v="161655594"/>
    <n v="303243025"/>
    <n v="166255800"/>
    <n v="4600206"/>
    <n v="5097580"/>
  </r>
  <r>
    <n v="6920010"/>
    <x v="57"/>
    <s v="Samaritan Albany Hosp"/>
    <x v="0"/>
    <x v="5"/>
    <n v="27862062"/>
    <n v="2419471"/>
    <n v="10073890"/>
    <n v="11844662"/>
    <n v="363535"/>
    <n v="312441"/>
    <n v="120907"/>
    <n v="1199429"/>
    <n v="379100"/>
    <n v="931289"/>
    <n v="156144"/>
    <n v="61194"/>
    <n v="168822652"/>
    <n v="174355840"/>
    <n v="331602160"/>
    <n v="180779498"/>
    <n v="6423658"/>
    <n v="6956921"/>
  </r>
  <r>
    <n v="6920010"/>
    <x v="57"/>
    <s v="Samaritan Albany Hosp"/>
    <x v="0"/>
    <x v="6"/>
    <n v="33012035"/>
    <n v="2535806"/>
    <n v="11478536"/>
    <n v="15183225"/>
    <n v="501083"/>
    <n v="314829"/>
    <n v="110155"/>
    <n v="1171867"/>
    <n v="429485"/>
    <n v="903782"/>
    <n v="311111"/>
    <n v="72156"/>
    <n v="157823839"/>
    <n v="173886733"/>
    <n v="326419425"/>
    <n v="170123966"/>
    <n v="-3762767"/>
    <n v="-3289615"/>
  </r>
  <r>
    <n v="6920010"/>
    <x v="57"/>
    <s v="Samaritan Albany Hosp"/>
    <x v="0"/>
    <x v="7"/>
    <n v="36057931"/>
    <n v="1912193"/>
    <n v="12870660"/>
    <n v="16232741"/>
    <n v="811424"/>
    <n v="863988"/>
    <m/>
    <n v="1349697"/>
    <n v="397018"/>
    <n v="984473"/>
    <n v="564560"/>
    <n v="71177"/>
    <n v="165940803"/>
    <n v="188618118"/>
    <n v="349889763"/>
    <n v="183612771"/>
    <n v="-5005347"/>
    <n v="-4475871"/>
  </r>
  <r>
    <n v="6920010"/>
    <x v="57"/>
    <s v="Samaritan Albany Hosp"/>
    <x v="0"/>
    <x v="8"/>
    <n v="38147603.969056502"/>
    <n v="2562538"/>
    <n v="11702311.483999999"/>
    <n v="17938036.923999991"/>
    <n v="1011301"/>
    <n v="933371"/>
    <n v="0"/>
    <n v="1511182"/>
    <n v="586440.58505646931"/>
    <n v="1209742"/>
    <n v="607229"/>
    <n v="85451.975999999995"/>
    <n v="176673321"/>
    <n v="196699087"/>
    <n v="368784879"/>
    <n v="192639688"/>
    <n v="-4059399"/>
    <n v="-4389843"/>
  </r>
  <r>
    <n v="6920005"/>
    <x v="58"/>
    <s v="Asante Three Rivers Med Ctr"/>
    <x v="0"/>
    <x v="0"/>
    <n v="24047805"/>
    <n v="8015685"/>
    <n v="3122864"/>
    <n v="8770905"/>
    <n v="701572"/>
    <n v="258862"/>
    <n v="0"/>
    <n v="1058560"/>
    <n v="2043587"/>
    <n v="53025"/>
    <n v="3234"/>
    <n v="19511"/>
    <n v="127295928"/>
    <n v="121542761"/>
    <n v="312168829"/>
    <n v="128454669"/>
    <n v="6911908"/>
    <n v="10654908"/>
  </r>
  <r>
    <n v="6920005"/>
    <x v="58"/>
    <s v="Asante Three Rivers Med Ctr"/>
    <x v="0"/>
    <x v="1"/>
    <n v="25336378"/>
    <n v="7093119"/>
    <n v="2483419"/>
    <n v="11749464"/>
    <n v="527769"/>
    <n v="209718"/>
    <n v="0"/>
    <n v="1080844"/>
    <n v="2038842"/>
    <n v="44069"/>
    <n v="9207"/>
    <n v="99927"/>
    <n v="135820613"/>
    <n v="127655241"/>
    <n v="352393646"/>
    <n v="137792315"/>
    <n v="10137074"/>
    <n v="8912094"/>
  </r>
  <r>
    <n v="6920005"/>
    <x v="58"/>
    <s v="Asante Three Rivers Med Ctr"/>
    <x v="0"/>
    <x v="2"/>
    <n v="29410919"/>
    <n v="7323143"/>
    <n v="7294829"/>
    <n v="11045685"/>
    <n v="611038"/>
    <n v="71759"/>
    <n v="0"/>
    <n v="1366878"/>
    <n v="1643300"/>
    <n v="19292"/>
    <n v="7763"/>
    <n v="27232"/>
    <n v="127743216"/>
    <n v="127812893"/>
    <n v="359189500"/>
    <n v="129516770"/>
    <n v="1703877"/>
    <n v="14770099"/>
  </r>
  <r>
    <n v="6920005"/>
    <x v="58"/>
    <s v="Asante Three Rivers Med Ctr"/>
    <x v="0"/>
    <x v="3"/>
    <n v="28179940"/>
    <n v="7301105"/>
    <n v="7607258"/>
    <n v="11193605"/>
    <n v="792592"/>
    <n v="241814"/>
    <n v="0"/>
    <n v="4530"/>
    <n v="817490"/>
    <n v="27436"/>
    <n v="0"/>
    <n v="194110"/>
    <n v="124046933"/>
    <n v="123558322"/>
    <n v="374090280"/>
    <n v="126753596"/>
    <n v="3195274"/>
    <n v="3349128"/>
  </r>
  <r>
    <n v="6920005"/>
    <x v="58"/>
    <s v="Asante Three Rivers Med Ctr"/>
    <x v="0"/>
    <x v="4"/>
    <n v="26714642"/>
    <n v="3721962"/>
    <n v="11121470"/>
    <n v="9766392"/>
    <n v="667688"/>
    <n v="380896"/>
    <n v="0"/>
    <n v="1488"/>
    <n v="68436"/>
    <n v="55161"/>
    <n v="10000"/>
    <n v="921149"/>
    <n v="129924148"/>
    <n v="124381107"/>
    <n v="426262133"/>
    <n v="131984987"/>
    <n v="7603880"/>
    <n v="7603880"/>
  </r>
  <r>
    <n v="6920005"/>
    <x v="58"/>
    <s v="Asante Three Rivers Med Ctr"/>
    <x v="0"/>
    <x v="5"/>
    <n v="30359971"/>
    <n v="2047157"/>
    <n v="14008428"/>
    <n v="12126618"/>
    <n v="718041"/>
    <n v="506513"/>
    <n v="0"/>
    <n v="26875"/>
    <n v="85835"/>
    <n v="50089"/>
    <n v="29000"/>
    <n v="761416"/>
    <n v="149164762"/>
    <n v="140850437"/>
    <n v="490016510"/>
    <n v="156351248"/>
    <n v="15500811"/>
    <n v="15500811"/>
  </r>
  <r>
    <n v="6920005"/>
    <x v="58"/>
    <s v="Asante Three Rivers Med Ctr"/>
    <x v="0"/>
    <x v="6"/>
    <n v="29373641"/>
    <n v="2112687"/>
    <n v="13905182"/>
    <n v="11538432"/>
    <n v="868462"/>
    <n v="593536"/>
    <m/>
    <n v="8063"/>
    <n v="81921"/>
    <n v="17965"/>
    <n v="43401"/>
    <n v="203992"/>
    <n v="155426039"/>
    <n v="151435683"/>
    <n v="523064978"/>
    <n v="163708069"/>
    <n v="12272387"/>
    <n v="12272387"/>
  </r>
  <r>
    <n v="6920005"/>
    <x v="58"/>
    <s v="Asante Three Rivers Med Ctr"/>
    <x v="0"/>
    <x v="7"/>
    <n v="31061235"/>
    <n v="2607836"/>
    <n v="15059776"/>
    <n v="10665829"/>
    <n v="1160354"/>
    <n v="697099"/>
    <m/>
    <n v="538576"/>
    <n v="128150"/>
    <n v="127596"/>
    <n v="42680"/>
    <n v="33339"/>
    <n v="167302113"/>
    <n v="165888248"/>
    <n v="581898298"/>
    <n v="173157995"/>
    <n v="7269747"/>
    <n v="21647648"/>
  </r>
  <r>
    <n v="6920005"/>
    <x v="58"/>
    <s v="Asante Three Rivers Med Ctr"/>
    <x v="0"/>
    <x v="8"/>
    <n v="32127598.069594089"/>
    <n v="2808501.8142574811"/>
    <n v="15177543.60716982"/>
    <n v="11868027.343896139"/>
    <n v="629771.30427065492"/>
    <n v="768852"/>
    <n v="0"/>
    <n v="542620"/>
    <n v="0"/>
    <n v="205362"/>
    <n v="1477"/>
    <n v="125443"/>
    <n v="175689912"/>
    <n v="172303316"/>
    <n v="652939909"/>
    <n v="182189441"/>
    <n v="9866125"/>
    <n v="19146760"/>
  </r>
  <r>
    <n v="6920004"/>
    <x v="59"/>
    <s v="Tuality Healthcare"/>
    <x v="0"/>
    <x v="0"/>
    <n v="30754581"/>
    <n v="3868546"/>
    <n v="7669651"/>
    <n v="16184448"/>
    <n v="0"/>
    <n v="2103373"/>
    <n v="0"/>
    <n v="269789"/>
    <n v="239237"/>
    <n v="403170"/>
    <n v="14594"/>
    <n v="1773"/>
    <n v="173288900"/>
    <n v="178255400"/>
    <n v="364295435"/>
    <n v="180214900"/>
    <n v="1959500"/>
    <n v="3712500"/>
  </r>
  <r>
    <n v="6920004"/>
    <x v="59"/>
    <s v="Tuality Healthcare"/>
    <x v="0"/>
    <x v="1"/>
    <n v="33039183"/>
    <n v="4073160"/>
    <n v="8829586"/>
    <n v="17094815"/>
    <n v="0"/>
    <n v="1900444"/>
    <n v="0"/>
    <n v="249686"/>
    <n v="171008"/>
    <n v="433402"/>
    <n v="286427"/>
    <n v="656"/>
    <n v="170848900"/>
    <n v="175492100"/>
    <n v="370619876"/>
    <n v="178290300"/>
    <n v="2798200"/>
    <n v="-5790100"/>
  </r>
  <r>
    <n v="6920004"/>
    <x v="59"/>
    <s v="Tuality Healthcare"/>
    <x v="0"/>
    <x v="2"/>
    <n v="42806204"/>
    <n v="5619300"/>
    <n v="13687797"/>
    <n v="20590957"/>
    <n v="0"/>
    <n v="1907170"/>
    <n v="0"/>
    <n v="250505"/>
    <n v="203194"/>
    <n v="418125"/>
    <n v="128333"/>
    <n v="822"/>
    <n v="154437200"/>
    <n v="166846600"/>
    <n v="378087289"/>
    <n v="166679600"/>
    <n v="-167000"/>
    <n v="-1127900"/>
  </r>
  <r>
    <n v="6920004"/>
    <x v="59"/>
    <s v="Tuality Healthcare"/>
    <x v="0"/>
    <x v="3"/>
    <n v="33972228"/>
    <n v="5006529"/>
    <n v="7610956"/>
    <n v="18960949"/>
    <n v="0"/>
    <n v="1847536"/>
    <n v="0"/>
    <n v="262677"/>
    <n v="114688"/>
    <n v="0"/>
    <n v="166993"/>
    <n v="1899"/>
    <n v="149470700"/>
    <n v="164069100"/>
    <n v="376110301"/>
    <n v="160785800"/>
    <n v="-3283300"/>
    <n v="1165500"/>
  </r>
  <r>
    <n v="6920004"/>
    <x v="59"/>
    <s v="Tuality Healthcare"/>
    <x v="0"/>
    <x v="4"/>
    <n v="37879141"/>
    <n v="4048064"/>
    <n v="11154263"/>
    <n v="19601061"/>
    <n v="0"/>
    <n v="1870558"/>
    <n v="0"/>
    <n v="376069"/>
    <n v="125158"/>
    <n v="492293"/>
    <n v="209669"/>
    <n v="2006"/>
    <n v="159179200"/>
    <n v="173632100"/>
    <n v="394319016"/>
    <n v="173576100"/>
    <n v="-56000"/>
    <n v="1947600"/>
  </r>
  <r>
    <n v="6920004"/>
    <x v="59"/>
    <s v="Tuality Healthcare"/>
    <x v="0"/>
    <x v="5"/>
    <n v="34737299"/>
    <n v="2823741"/>
    <n v="9406725"/>
    <n v="18905006"/>
    <n v="0"/>
    <n v="2226329"/>
    <n v="0"/>
    <n v="326620"/>
    <n v="348565"/>
    <n v="496519"/>
    <n v="201819"/>
    <n v="1974"/>
    <n v="155750100"/>
    <n v="174630400"/>
    <n v="399247013"/>
    <n v="169826200"/>
    <n v="-4804200"/>
    <n v="-16283900"/>
  </r>
  <r>
    <n v="6920004"/>
    <x v="59"/>
    <s v="Tuality Healthcare"/>
    <x v="0"/>
    <x v="6"/>
    <n v="38377064"/>
    <n v="2817901"/>
    <n v="10626947"/>
    <n v="20647091"/>
    <m/>
    <n v="2450070"/>
    <m/>
    <n v="680311"/>
    <n v="353278"/>
    <n v="587021"/>
    <n v="212487"/>
    <n v="1958"/>
    <n v="160925957"/>
    <n v="181531815"/>
    <n v="417486410"/>
    <n v="177068894"/>
    <n v="-4462921"/>
    <n v="-16049402"/>
  </r>
  <r>
    <n v="6920004"/>
    <x v="59"/>
    <s v="Tuality Healthcare"/>
    <x v="0"/>
    <x v="7"/>
    <n v="42537528"/>
    <n v="3101500"/>
    <n v="10799395"/>
    <n v="23623666"/>
    <m/>
    <n v="2594377"/>
    <m/>
    <n v="1412988"/>
    <n v="385952"/>
    <n v="435795"/>
    <n v="181899"/>
    <n v="1957"/>
    <n v="165509819"/>
    <n v="190615100"/>
    <n v="430626982"/>
    <n v="189120719"/>
    <n v="-1494381"/>
    <n v="8184719"/>
  </r>
  <r>
    <n v="6920004"/>
    <x v="59"/>
    <s v="Tuality Community Hosp"/>
    <x v="0"/>
    <x v="8"/>
    <n v="42911807"/>
    <n v="3110327"/>
    <n v="10597098"/>
    <n v="24058967"/>
    <n v="0"/>
    <n v="2600075"/>
    <n v="0"/>
    <n v="1548477"/>
    <n v="445518"/>
    <n v="338972"/>
    <n v="210448"/>
    <n v="1923"/>
    <n v="175006400"/>
    <n v="193886900"/>
    <n v="462958500"/>
    <n v="192327800"/>
    <n v="-1559100"/>
    <n v="5419600"/>
  </r>
  <r>
    <n v="6920003"/>
    <x v="60"/>
    <s v="Legacy Emanuel Med Ctr"/>
    <x v="0"/>
    <x v="0"/>
    <n v="100079697"/>
    <n v="32144512"/>
    <n v="36756460"/>
    <n v="15653415"/>
    <n v="675623"/>
    <n v="1861641"/>
    <n v="3230462"/>
    <n v="8864232"/>
    <n v="0"/>
    <n v="736161"/>
    <n v="157191"/>
    <n v="0"/>
    <n v="515212539"/>
    <n v="547717041"/>
    <n v="1092956992"/>
    <n v="542550283"/>
    <n v="-5166758"/>
    <n v="13538402"/>
  </r>
  <r>
    <n v="6920003"/>
    <x v="60"/>
    <s v="Legacy Emanuel Med Ctr"/>
    <x v="0"/>
    <x v="1"/>
    <n v="100635393"/>
    <n v="36052825"/>
    <n v="36020122"/>
    <n v="16645923"/>
    <n v="979225"/>
    <n v="1841365"/>
    <n v="830000"/>
    <n v="7500666"/>
    <n v="0"/>
    <n v="595216"/>
    <n v="170051"/>
    <n v="0"/>
    <n v="541905000"/>
    <n v="561178000"/>
    <n v="1161755000"/>
    <n v="558615000"/>
    <n v="-2563000"/>
    <n v="11021000"/>
  </r>
  <r>
    <n v="6920003"/>
    <x v="60"/>
    <s v="Legacy Emanuel Med Ctr"/>
    <x v="0"/>
    <x v="2"/>
    <n v="133998605"/>
    <n v="31442359"/>
    <n v="51335252"/>
    <n v="37249286"/>
    <n v="917187"/>
    <n v="1479635"/>
    <n v="3797022"/>
    <n v="7222173"/>
    <n v="0"/>
    <n v="427669"/>
    <n v="128022"/>
    <n v="0"/>
    <n v="544538000"/>
    <n v="573259000"/>
    <n v="1208539000"/>
    <n v="571284000"/>
    <n v="-1975000"/>
    <n v="3512000"/>
  </r>
  <r>
    <n v="6920003"/>
    <x v="60"/>
    <s v="Legacy Emanuel Med Ctr"/>
    <x v="0"/>
    <x v="3"/>
    <n v="152374462"/>
    <n v="29870424"/>
    <n v="34055455"/>
    <n v="73574377"/>
    <n v="1315543"/>
    <n v="1734842"/>
    <n v="3694464"/>
    <n v="7178260"/>
    <n v="0"/>
    <n v="597980"/>
    <n v="353117"/>
    <n v="0"/>
    <n v="566092000"/>
    <n v="596319000"/>
    <n v="1293948000"/>
    <n v="593631000"/>
    <n v="-2688000"/>
    <n v="6241000"/>
  </r>
  <r>
    <n v="6920003"/>
    <x v="60"/>
    <s v="Legacy Emanuel Med Ctr"/>
    <x v="0"/>
    <x v="4"/>
    <n v="151501923"/>
    <n v="30831175"/>
    <n v="65433082"/>
    <n v="40206239"/>
    <n v="378484"/>
    <n v="1924517"/>
    <n v="3590778"/>
    <n v="7994424"/>
    <n v="0"/>
    <n v="487882"/>
    <n v="655342"/>
    <n v="0"/>
    <n v="620665000"/>
    <n v="657348000"/>
    <n v="1398325000"/>
    <n v="649800000"/>
    <n v="-7548000"/>
    <n v="1079000"/>
  </r>
  <r>
    <n v="6920003"/>
    <x v="60"/>
    <s v="Legacy Emanuel Med Ctr"/>
    <x v="0"/>
    <x v="5"/>
    <n v="135594922"/>
    <n v="11139320"/>
    <n v="87343572"/>
    <n v="24220338"/>
    <n v="1672002"/>
    <n v="795550"/>
    <n v="3556144"/>
    <n v="5844018"/>
    <n v="0"/>
    <n v="551076"/>
    <n v="472902"/>
    <n v="0"/>
    <n v="659189000"/>
    <n v="683316000"/>
    <n v="1505877000"/>
    <n v="705031000"/>
    <n v="21715000"/>
    <n v="29452000"/>
  </r>
  <r>
    <n v="6920003"/>
    <x v="60"/>
    <s v="Legacy Emanuel Med Ctr"/>
    <x v="0"/>
    <x v="6"/>
    <n v="176026562"/>
    <n v="14555897"/>
    <n v="102317247"/>
    <n v="46933298"/>
    <n v="1141685"/>
    <n v="663755"/>
    <n v="3707108"/>
    <n v="5891329"/>
    <m/>
    <n v="602081"/>
    <n v="214162"/>
    <m/>
    <n v="716650000"/>
    <n v="776633000"/>
    <n v="1674267000"/>
    <n v="762942000"/>
    <n v="-13691000"/>
    <n v="-15553000"/>
  </r>
  <r>
    <n v="6920003"/>
    <x v="60"/>
    <s v="Legacy Emanuel Med Ctr"/>
    <x v="0"/>
    <x v="7"/>
    <n v="200795319"/>
    <n v="20693604"/>
    <n v="114793047"/>
    <n v="52489011"/>
    <n v="939477"/>
    <n v="903042"/>
    <n v="3740246"/>
    <n v="5905843"/>
    <m/>
    <n v="1147102"/>
    <n v="183947"/>
    <m/>
    <n v="778184000"/>
    <n v="846781000"/>
    <n v="1858488000"/>
    <n v="831704000"/>
    <n v="-15077000"/>
    <n v="-12601000"/>
  </r>
  <r>
    <n v="6920003"/>
    <x v="60"/>
    <s v="Legacy Emanuel Med Ctr"/>
    <x v="0"/>
    <x v="8"/>
    <n v="233462986"/>
    <n v="20030772"/>
    <n v="126963688"/>
    <n v="72058055"/>
    <n v="1200494"/>
    <n v="1975718"/>
    <n v="3962939"/>
    <n v="5648291"/>
    <n v="0"/>
    <n v="1468203"/>
    <n v="154826"/>
    <n v="0"/>
    <n v="834517000"/>
    <n v="939194000"/>
    <n v="2054711000"/>
    <n v="890672000"/>
    <n v="-48522000"/>
    <n v="-41343000"/>
  </r>
  <r>
    <m/>
    <x v="61"/>
    <m/>
    <x v="3"/>
    <x v="9"/>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29670E-3C89-4BF4-8631-75847C790700}" name="PivotTable1" cacheId="10" applyNumberFormats="0" applyBorderFormats="0" applyFontFormats="0" applyPatternFormats="0" applyAlignmentFormats="0" applyWidthHeightFormats="1" dataCaption="Values" grandTotalCaption="All hospitals" updatedVersion="6" minRefreshableVersion="3" useAutoFormatting="1" rowGrandTotals="0" colGrandTotals="0" itemPrintTitles="1" createdVersion="5" indent="0" outline="1" outlineData="1" multipleFieldFilters="0">
  <location ref="D3:J64" firstHeaderRow="1" firstDataRow="2" firstDataCol="1"/>
  <pivotFields count="33">
    <pivotField subtotalTop="0" showAll="0"/>
    <pivotField axis="axisRow" subtotalTop="0" showAll="0">
      <items count="63">
        <item x="17"/>
        <item x="2"/>
        <item x="55"/>
        <item x="28"/>
        <item x="58"/>
        <item x="23"/>
        <item x="36"/>
        <item x="56"/>
        <item x="48"/>
        <item x="41"/>
        <item x="47"/>
        <item x="38"/>
        <item x="34"/>
        <item x="49"/>
        <item x="54"/>
        <item x="18"/>
        <item x="33"/>
        <item x="60"/>
        <item x="19"/>
        <item x="1"/>
        <item x="39"/>
        <item x="6"/>
        <item x="10"/>
        <item x="5"/>
        <item x="9"/>
        <item x="3"/>
        <item x="13"/>
        <item x="46"/>
        <item x="42"/>
        <item h="1" x="0"/>
        <item x="53"/>
        <item x="43"/>
        <item x="40"/>
        <item x="37"/>
        <item x="27"/>
        <item x="26"/>
        <item x="25"/>
        <item x="16"/>
        <item x="7"/>
        <item x="15"/>
        <item x="21"/>
        <item x="8"/>
        <item x="45"/>
        <item x="57"/>
        <item x="32"/>
        <item x="30"/>
        <item x="24"/>
        <item x="4"/>
        <item x="14"/>
        <item x="35"/>
        <item x="51"/>
        <item x="52"/>
        <item x="22"/>
        <item x="20"/>
        <item x="50"/>
        <item x="31"/>
        <item x="12"/>
        <item x="11"/>
        <item x="59"/>
        <item x="44"/>
        <item x="29"/>
        <item x="61"/>
        <item t="default"/>
      </items>
    </pivotField>
    <pivotField subtotalTop="0" showAll="0"/>
    <pivotField subtotalTop="0" showAll="0">
      <items count="5">
        <item x="1"/>
        <item x="2"/>
        <item x="0"/>
        <item x="3"/>
        <item t="default"/>
      </items>
    </pivotField>
    <pivotField axis="axisCol" numFmtId="1" subtotalTop="0" showAll="0">
      <items count="11">
        <item h="1" x="0"/>
        <item h="1" x="1"/>
        <item h="1" x="2"/>
        <item x="3"/>
        <item x="4"/>
        <item x="5"/>
        <item x="6"/>
        <item x="7"/>
        <item h="1" x="9"/>
        <item x="8"/>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1"/>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rowItems>
  <colFields count="1">
    <field x="4"/>
  </colFields>
  <colItems count="6">
    <i>
      <x v="3"/>
    </i>
    <i>
      <x v="4"/>
    </i>
    <i>
      <x v="5"/>
    </i>
    <i>
      <x v="6"/>
    </i>
    <i>
      <x v="7"/>
    </i>
    <i>
      <x v="9"/>
    </i>
  </colItems>
  <dataFields count="1">
    <dataField name="Sum of Net Revenue " fld="17" baseField="0" baseItem="0"/>
  </dataFields>
  <formats count="4">
    <format dxfId="3">
      <pivotArea collapsedLevelsAreSubtotals="1" fieldPosition="0">
        <references count="1">
          <reference field="1" count="59">
            <x v="0"/>
            <x v="1"/>
            <x v="2"/>
            <x v="3"/>
            <x v="4"/>
            <x v="5"/>
            <x v="6"/>
            <x v="7"/>
            <x v="8"/>
            <x v="9"/>
            <x v="10"/>
            <x v="11"/>
            <x v="12"/>
            <x v="13"/>
            <x v="14"/>
            <x v="15"/>
            <x v="16"/>
            <x v="17"/>
            <x v="18"/>
            <x v="19"/>
            <x v="20"/>
            <x v="21"/>
            <x v="22"/>
            <x v="23"/>
            <x v="24"/>
            <x v="25"/>
            <x v="26"/>
            <x v="27"/>
            <x v="28"/>
            <x v="30"/>
            <x v="31"/>
            <x v="32"/>
            <x v="33"/>
            <x v="34"/>
            <x v="35"/>
            <x v="36"/>
            <x v="37"/>
            <x v="38"/>
            <x v="39"/>
            <x v="40"/>
            <x v="41"/>
            <x v="42"/>
            <x v="43"/>
            <x v="44"/>
            <x v="45"/>
            <x v="46"/>
            <x v="47"/>
            <x v="48"/>
            <x v="49"/>
            <x v="50"/>
            <x v="51"/>
            <x v="52"/>
            <x v="53"/>
            <x v="54"/>
            <x v="55"/>
            <x v="56"/>
            <x v="57"/>
            <x v="58"/>
            <x v="59"/>
          </reference>
        </references>
      </pivotArea>
    </format>
    <format dxfId="2">
      <pivotArea collapsedLevelsAreSubtotals="1" fieldPosition="0">
        <references count="1">
          <reference field="1" count="1">
            <x v="60"/>
          </reference>
        </references>
      </pivotArea>
    </format>
    <format dxfId="1">
      <pivotArea outline="0" collapsedLevelsAreSubtotals="1" fieldPosition="0">
        <references count="1">
          <reference field="4" count="3" selected="0">
            <x v="4"/>
            <x v="5"/>
            <x v="6"/>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A5EC8-3EFD-4C62-939E-2966305683CD}">
  <dimension ref="A26:B49"/>
  <sheetViews>
    <sheetView tabSelected="1" workbookViewId="0">
      <selection activeCell="N29" sqref="N29"/>
    </sheetView>
  </sheetViews>
  <sheetFormatPr defaultRowHeight="15" x14ac:dyDescent="0.25"/>
  <cols>
    <col min="1" max="1" width="33.28515625" customWidth="1"/>
    <col min="2" max="2" width="23.140625" customWidth="1"/>
  </cols>
  <sheetData>
    <row r="26" spans="1:2" ht="15.75" thickBot="1" x14ac:dyDescent="0.3">
      <c r="A26" t="s">
        <v>248</v>
      </c>
    </row>
    <row r="27" spans="1:2" x14ac:dyDescent="0.25">
      <c r="A27" s="56" t="s">
        <v>252</v>
      </c>
      <c r="B27" s="57">
        <v>0.89811966975830992</v>
      </c>
    </row>
    <row r="28" spans="1:2" ht="15.75" thickBot="1" x14ac:dyDescent="0.3">
      <c r="A28" s="60" t="s">
        <v>253</v>
      </c>
      <c r="B28" s="61">
        <v>0.81453688950356518</v>
      </c>
    </row>
    <row r="29" spans="1:2" x14ac:dyDescent="0.25">
      <c r="A29" t="s">
        <v>245</v>
      </c>
      <c r="B29" s="36">
        <v>1131327014.6286201</v>
      </c>
    </row>
    <row r="30" spans="1:2" x14ac:dyDescent="0.25">
      <c r="A30" t="s">
        <v>250</v>
      </c>
      <c r="B30" s="36">
        <v>1558123372.28246</v>
      </c>
    </row>
    <row r="31" spans="1:2" x14ac:dyDescent="0.25">
      <c r="A31" t="s">
        <v>246</v>
      </c>
      <c r="B31" s="36">
        <v>426796357.65383983</v>
      </c>
    </row>
    <row r="32" spans="1:2" x14ac:dyDescent="0.25">
      <c r="A32" t="s">
        <v>251</v>
      </c>
      <c r="B32">
        <f>B29/B30</f>
        <v>0.72608307837097941</v>
      </c>
    </row>
    <row r="40" spans="1:2" x14ac:dyDescent="0.25">
      <c r="A40" t="s">
        <v>249</v>
      </c>
    </row>
    <row r="42" spans="1:2" x14ac:dyDescent="0.25">
      <c r="A42" t="s">
        <v>234</v>
      </c>
      <c r="B42" s="78">
        <v>6.7572282714600376E-2</v>
      </c>
    </row>
    <row r="43" spans="1:2" x14ac:dyDescent="0.25">
      <c r="A43" t="s">
        <v>235</v>
      </c>
      <c r="B43" s="78">
        <v>7.2671580662707819E-2</v>
      </c>
    </row>
    <row r="44" spans="1:2" x14ac:dyDescent="0.25">
      <c r="A44" t="s">
        <v>236</v>
      </c>
      <c r="B44" s="78">
        <v>5.7734455786545465E-2</v>
      </c>
    </row>
    <row r="45" spans="1:2" x14ac:dyDescent="0.25">
      <c r="A45" t="s">
        <v>237</v>
      </c>
      <c r="B45" s="78">
        <v>5.0617849073079313E-2</v>
      </c>
    </row>
    <row r="46" spans="1:2" x14ac:dyDescent="0.25">
      <c r="A46" t="s">
        <v>238</v>
      </c>
      <c r="B46" s="79">
        <v>1131327014.6286201</v>
      </c>
    </row>
    <row r="47" spans="1:2" x14ac:dyDescent="0.25">
      <c r="A47" t="s">
        <v>239</v>
      </c>
      <c r="B47" s="79">
        <v>1164893492.4978213</v>
      </c>
    </row>
    <row r="48" spans="1:2" x14ac:dyDescent="0.25">
      <c r="A48" t="s">
        <v>240</v>
      </c>
      <c r="B48" s="79">
        <v>33566477.869201183</v>
      </c>
    </row>
    <row r="49" spans="1:2" x14ac:dyDescent="0.25">
      <c r="A49" t="s">
        <v>241</v>
      </c>
      <c r="B49">
        <v>2.9670004724690502E-2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A223-1C13-49F9-A6BC-3AF195DD67B4}">
  <dimension ref="A1:Y64"/>
  <sheetViews>
    <sheetView workbookViewId="0">
      <pane xSplit="1" ySplit="1" topLeftCell="M2" activePane="bottomRight" state="frozen"/>
      <selection pane="topRight" activeCell="B1" sqref="B1"/>
      <selection pane="bottomLeft" activeCell="A2" sqref="A2"/>
      <selection pane="bottomRight" activeCell="X2" sqref="X2:Y7"/>
    </sheetView>
  </sheetViews>
  <sheetFormatPr defaultRowHeight="15" x14ac:dyDescent="0.25"/>
  <cols>
    <col min="1" max="1" width="56.42578125" bestFit="1" customWidth="1"/>
    <col min="2" max="2" width="11.28515625" customWidth="1"/>
    <col min="3" max="3" width="13.5703125" customWidth="1"/>
    <col min="4" max="4" width="13.7109375" customWidth="1"/>
    <col min="5" max="5" width="13.85546875" customWidth="1"/>
    <col min="6" max="6" width="14.7109375" customWidth="1"/>
    <col min="7" max="8" width="15.5703125" customWidth="1"/>
    <col min="9" max="9" width="16.42578125" customWidth="1"/>
    <col min="10" max="12" width="17" customWidth="1"/>
    <col min="13" max="13" width="12.140625" customWidth="1"/>
    <col min="14" max="15" width="13.7109375" customWidth="1"/>
    <col min="16" max="18" width="18.85546875" customWidth="1"/>
    <col min="19" max="19" width="15.85546875" customWidth="1"/>
    <col min="20" max="20" width="21" customWidth="1"/>
    <col min="21" max="21" width="16.85546875" customWidth="1"/>
    <col min="22" max="22" width="12.85546875" customWidth="1"/>
    <col min="23" max="23" width="52.42578125" customWidth="1"/>
    <col min="24" max="24" width="30.140625" customWidth="1"/>
    <col min="25" max="25" width="16.42578125" bestFit="1" customWidth="1"/>
  </cols>
  <sheetData>
    <row r="1" spans="1:25" ht="45.75" thickBot="1" x14ac:dyDescent="0.3">
      <c r="A1" s="37" t="s">
        <v>194</v>
      </c>
      <c r="B1" s="37" t="s">
        <v>72</v>
      </c>
      <c r="C1" s="38" t="s">
        <v>190</v>
      </c>
      <c r="D1" s="38" t="s">
        <v>185</v>
      </c>
      <c r="E1" s="38" t="s">
        <v>186</v>
      </c>
      <c r="F1" s="38" t="s">
        <v>205</v>
      </c>
      <c r="G1" s="38" t="s">
        <v>202</v>
      </c>
      <c r="H1" s="38" t="s">
        <v>203</v>
      </c>
      <c r="I1" s="38" t="s">
        <v>206</v>
      </c>
      <c r="J1" s="38" t="s">
        <v>197</v>
      </c>
      <c r="K1" s="38" t="s">
        <v>198</v>
      </c>
      <c r="L1" s="38" t="s">
        <v>199</v>
      </c>
      <c r="M1" s="38" t="s">
        <v>200</v>
      </c>
      <c r="N1" s="38" t="s">
        <v>188</v>
      </c>
      <c r="O1" s="38" t="s">
        <v>207</v>
      </c>
      <c r="P1" s="38" t="s">
        <v>201</v>
      </c>
      <c r="Q1" s="38" t="s">
        <v>208</v>
      </c>
      <c r="R1" s="38" t="s">
        <v>209</v>
      </c>
      <c r="S1" s="38" t="s">
        <v>210</v>
      </c>
      <c r="T1" s="38" t="s">
        <v>191</v>
      </c>
      <c r="U1" s="38" t="s">
        <v>189</v>
      </c>
      <c r="V1" s="38" t="s">
        <v>192</v>
      </c>
      <c r="W1" s="42" t="s">
        <v>193</v>
      </c>
    </row>
    <row r="2" spans="1:25" x14ac:dyDescent="0.25">
      <c r="A2" s="13" t="s">
        <v>154</v>
      </c>
      <c r="B2" s="13" t="s">
        <v>25</v>
      </c>
      <c r="C2" s="36">
        <v>13717380</v>
      </c>
      <c r="D2" s="36">
        <v>14113532</v>
      </c>
      <c r="E2" s="36">
        <v>21452047</v>
      </c>
      <c r="F2" s="36">
        <f>AVERAGE(C2:E2)</f>
        <v>16427653</v>
      </c>
      <c r="G2" s="36">
        <v>296352073</v>
      </c>
      <c r="H2" s="33">
        <f>IF(B2="DRG",0.015,0.01)</f>
        <v>1.4999999999999999E-2</v>
      </c>
      <c r="I2" s="36">
        <f>G2*H2</f>
        <v>4445281.0949999997</v>
      </c>
      <c r="J2" s="33">
        <v>1.2202159872561614E-2</v>
      </c>
      <c r="K2" s="33">
        <v>3.4956041144112368E-2</v>
      </c>
      <c r="L2" s="33">
        <v>-8.2455237731242307E-3</v>
      </c>
      <c r="M2" s="33">
        <f>AVERAGE(J2:L2)</f>
        <v>1.2970892414516584E-2</v>
      </c>
      <c r="N2" s="34">
        <f>IF(M2&lt;-0.02,0.75,IF(M2&lt;0,0.8,IF(M2&lt;0.03,0.9,IF(M2&lt;0.06,1,1.05))))</f>
        <v>0.9</v>
      </c>
      <c r="O2" s="36">
        <f>I2*N2</f>
        <v>4000752.9855</v>
      </c>
      <c r="P2" s="39">
        <f>(F2+O2)</f>
        <v>20428405.9855</v>
      </c>
      <c r="Q2" s="36">
        <v>17715771</v>
      </c>
      <c r="R2" s="36">
        <v>6626538</v>
      </c>
      <c r="S2" s="33">
        <v>2.0509918053868446E-2</v>
      </c>
      <c r="T2" s="36">
        <v>24342309</v>
      </c>
      <c r="U2" s="36">
        <f>T2-P2</f>
        <v>3913903.0144999996</v>
      </c>
      <c r="V2">
        <f>P2/T2</f>
        <v>0.83921397865338088</v>
      </c>
      <c r="X2" s="47" t="s">
        <v>242</v>
      </c>
      <c r="Y2" s="48">
        <f>AVERAGE(V2:V61)</f>
        <v>0.89811966975830992</v>
      </c>
    </row>
    <row r="3" spans="1:25" ht="15.75" thickBot="1" x14ac:dyDescent="0.3">
      <c r="A3" s="13" t="s">
        <v>155</v>
      </c>
      <c r="B3" s="13" t="s">
        <v>204</v>
      </c>
      <c r="C3" s="36">
        <v>4014401</v>
      </c>
      <c r="D3" s="36">
        <v>1952362</v>
      </c>
      <c r="E3" s="36">
        <v>2645243</v>
      </c>
      <c r="F3" s="36">
        <f>AVERAGE(C3:E3)</f>
        <v>2870668.6666666665</v>
      </c>
      <c r="G3" s="36">
        <v>82557102</v>
      </c>
      <c r="H3" s="33">
        <f>IF(B3="DRG",0.015,0.01)</f>
        <v>0.01</v>
      </c>
      <c r="I3" s="36">
        <f>G3*H3</f>
        <v>825571.02</v>
      </c>
      <c r="J3" s="33">
        <v>6.2916314212254701E-2</v>
      </c>
      <c r="K3" s="33">
        <v>9.2948943519523736E-2</v>
      </c>
      <c r="L3" s="33">
        <v>8.4328799675245536E-2</v>
      </c>
      <c r="M3" s="33">
        <f>AVERAGE(J3:L3)</f>
        <v>8.0064685802341329E-2</v>
      </c>
      <c r="N3" s="34">
        <f>IF(M3&lt;-0.02,0.75,IF(M3&lt;0,0.8,IF(M3&lt;0.03,0.9,IF(M3&lt;0.06,1,1.05))))</f>
        <v>1.05</v>
      </c>
      <c r="O3" s="36">
        <f>I3*N3</f>
        <v>866849.57100000011</v>
      </c>
      <c r="P3" s="40">
        <f>(F3+O3)</f>
        <v>3737518.2376666665</v>
      </c>
      <c r="Q3" s="36">
        <v>4317423</v>
      </c>
      <c r="R3" s="36">
        <v>1097614</v>
      </c>
      <c r="S3" s="33">
        <v>1.2808567179086062E-2</v>
      </c>
      <c r="T3" s="36">
        <v>5415037</v>
      </c>
      <c r="U3" s="36">
        <f>T3-P3</f>
        <v>1677518.7623333335</v>
      </c>
      <c r="V3">
        <f>P3/T3</f>
        <v>0.69021102490466202</v>
      </c>
      <c r="X3" s="49" t="s">
        <v>243</v>
      </c>
      <c r="Y3" s="50">
        <f>MEDIAN(V2:V61)</f>
        <v>0.81453688950356518</v>
      </c>
    </row>
    <row r="4" spans="1:25" x14ac:dyDescent="0.25">
      <c r="A4" s="13" t="s">
        <v>26</v>
      </c>
      <c r="B4" s="13" t="s">
        <v>204</v>
      </c>
      <c r="C4" s="36">
        <v>994244</v>
      </c>
      <c r="D4" s="36">
        <v>1026661</v>
      </c>
      <c r="E4" s="36">
        <v>1638881</v>
      </c>
      <c r="F4" s="36">
        <f>AVERAGE(C4:E4)</f>
        <v>1219928.6666666667</v>
      </c>
      <c r="G4" s="36">
        <v>60962770</v>
      </c>
      <c r="H4" s="33">
        <f>IF(B4="DRG",0.015,0.01)</f>
        <v>0.01</v>
      </c>
      <c r="I4" s="36">
        <f>G4*H4</f>
        <v>609627.70000000007</v>
      </c>
      <c r="J4" s="33">
        <v>1.724490246236696E-2</v>
      </c>
      <c r="K4" s="33">
        <v>9.8945714750511421E-2</v>
      </c>
      <c r="L4" s="33">
        <v>0.15972561742390509</v>
      </c>
      <c r="M4" s="33">
        <f>AVERAGE(J4:L4)</f>
        <v>9.1972078212261166E-2</v>
      </c>
      <c r="N4" s="34">
        <f>IF(M4&lt;-0.02,0.75,IF(M4&lt;0,0.8,IF(M4&lt;0.03,0.9,IF(M4&lt;0.06,1,1.05))))</f>
        <v>1.05</v>
      </c>
      <c r="O4" s="36">
        <f>I4*N4</f>
        <v>640109.08500000008</v>
      </c>
      <c r="P4" s="40">
        <f>(F4+O4)</f>
        <v>1860037.7516666669</v>
      </c>
      <c r="Q4" s="36">
        <v>1201885.7574281287</v>
      </c>
      <c r="R4" s="36">
        <v>503370.0000000014</v>
      </c>
      <c r="S4" s="33">
        <v>8.8138527844426225E-3</v>
      </c>
      <c r="T4" s="36">
        <v>1705255.7574281301</v>
      </c>
      <c r="U4" s="36">
        <f>T4-P4</f>
        <v>-154781.9942385368</v>
      </c>
      <c r="V4">
        <f>P4/T4</f>
        <v>1.0907676127550388</v>
      </c>
      <c r="X4" s="47" t="s">
        <v>245</v>
      </c>
      <c r="Y4" s="74">
        <f>SUM(P2:P61)</f>
        <v>1131327014.6286201</v>
      </c>
    </row>
    <row r="5" spans="1:25" x14ac:dyDescent="0.25">
      <c r="A5" s="13" t="s">
        <v>156</v>
      </c>
      <c r="B5" s="13" t="s">
        <v>25</v>
      </c>
      <c r="C5" s="36">
        <v>37545784</v>
      </c>
      <c r="D5" s="36">
        <v>42664389</v>
      </c>
      <c r="E5" s="36">
        <v>48086033</v>
      </c>
      <c r="F5" s="36">
        <f>AVERAGE(C5:E5)</f>
        <v>42765402</v>
      </c>
      <c r="G5" s="36">
        <v>475451494</v>
      </c>
      <c r="H5" s="33">
        <f>IF(B5="DRG",0.015,0.01)</f>
        <v>1.4999999999999999E-2</v>
      </c>
      <c r="I5" s="36">
        <f>G5*H5</f>
        <v>7131772.4100000001</v>
      </c>
      <c r="J5" s="33">
        <v>0.1254676090947493</v>
      </c>
      <c r="K5" s="33">
        <v>0.10447723664527005</v>
      </c>
      <c r="L5" s="33">
        <v>5.2694855897702904E-2</v>
      </c>
      <c r="M5" s="33">
        <f>AVERAGE(J5:L5)</f>
        <v>9.4213233879240743E-2</v>
      </c>
      <c r="N5" s="34">
        <f>IF(M5&lt;-0.02,0.75,IF(M5&lt;0,0.8,IF(M5&lt;0.03,0.9,IF(M5&lt;0.06,1,1.05))))</f>
        <v>1.05</v>
      </c>
      <c r="O5" s="36">
        <f>I5*N5</f>
        <v>7488361.0305000003</v>
      </c>
      <c r="P5" s="40">
        <f>(F5+O5)</f>
        <v>50253763.030500002</v>
      </c>
      <c r="Q5" s="36">
        <v>49906573.630682737</v>
      </c>
      <c r="R5" s="36">
        <v>5871479.9999999925</v>
      </c>
      <c r="S5" s="33">
        <v>1.104007428431841E-2</v>
      </c>
      <c r="T5" s="36">
        <v>55778053.630682729</v>
      </c>
      <c r="U5" s="36">
        <f>T5-P5</f>
        <v>5524290.600182727</v>
      </c>
      <c r="V5">
        <f>P5/T5</f>
        <v>0.90095942327496537</v>
      </c>
      <c r="X5" s="75" t="s">
        <v>244</v>
      </c>
      <c r="Y5" s="76">
        <f>SUM(T2:T61)</f>
        <v>1558123372.28246</v>
      </c>
    </row>
    <row r="6" spans="1:25" x14ac:dyDescent="0.25">
      <c r="A6" s="13" t="s">
        <v>28</v>
      </c>
      <c r="B6" s="13" t="s">
        <v>25</v>
      </c>
      <c r="C6" s="36">
        <v>16859461</v>
      </c>
      <c r="D6" s="36">
        <v>16968252</v>
      </c>
      <c r="E6" s="36">
        <v>18956116</v>
      </c>
      <c r="F6" s="36">
        <f>AVERAGE(C6:E6)</f>
        <v>17594609.666666668</v>
      </c>
      <c r="G6" s="36">
        <v>167302113</v>
      </c>
      <c r="H6" s="33">
        <f>IF(B6="DRG",0.015,0.01)</f>
        <v>1.4999999999999999E-2</v>
      </c>
      <c r="I6" s="36">
        <f>G6*H6</f>
        <v>2509531.6949999998</v>
      </c>
      <c r="J6" s="33">
        <v>9.9140948334483392E-2</v>
      </c>
      <c r="K6" s="33">
        <v>7.4965070903133063E-2</v>
      </c>
      <c r="L6" s="33">
        <v>4.1983317027896982E-2</v>
      </c>
      <c r="M6" s="33">
        <f>AVERAGE(J6:L6)</f>
        <v>7.202977875517115E-2</v>
      </c>
      <c r="N6" s="34">
        <f>IF(M6&lt;-0.02,0.75,IF(M6&lt;0,0.8,IF(M6&lt;0.03,0.9,IF(M6&lt;0.06,1,1.05))))</f>
        <v>1.05</v>
      </c>
      <c r="O6" s="36">
        <f>I6*N6</f>
        <v>2635008.2797499998</v>
      </c>
      <c r="P6" s="40">
        <f>(F6+O6)</f>
        <v>20229617.946416669</v>
      </c>
      <c r="Q6" s="36">
        <v>18615816.725697957</v>
      </c>
      <c r="R6" s="36">
        <v>1643753.9999999925</v>
      </c>
      <c r="S6" s="33">
        <v>9.3559953516283417E-3</v>
      </c>
      <c r="T6" s="36">
        <v>20259570.72569795</v>
      </c>
      <c r="U6" s="36">
        <f>T6-P6</f>
        <v>29952.779281280935</v>
      </c>
      <c r="V6">
        <f>P6/T6</f>
        <v>0.99852154916375957</v>
      </c>
      <c r="X6" s="75" t="s">
        <v>246</v>
      </c>
      <c r="Y6" s="77">
        <f>Y5-Y4</f>
        <v>426796357.65383983</v>
      </c>
    </row>
    <row r="7" spans="1:25" ht="15.75" thickBot="1" x14ac:dyDescent="0.3">
      <c r="A7" s="13" t="s">
        <v>29</v>
      </c>
      <c r="B7" s="13" t="s">
        <v>25</v>
      </c>
      <c r="C7" s="36">
        <v>19428738</v>
      </c>
      <c r="D7" s="36">
        <v>19880875</v>
      </c>
      <c r="E7" s="36">
        <v>25583851</v>
      </c>
      <c r="F7" s="36">
        <f>AVERAGE(C7:E7)</f>
        <v>21631154.666666668</v>
      </c>
      <c r="G7" s="36">
        <v>180639585</v>
      </c>
      <c r="H7" s="33">
        <f>IF(B7="DRG",0.015,0.01)</f>
        <v>1.4999999999999999E-2</v>
      </c>
      <c r="I7" s="36">
        <f>G7*H7</f>
        <v>2709593.7749999999</v>
      </c>
      <c r="J7" s="33">
        <v>6.6122712852147214E-2</v>
      </c>
      <c r="K7" s="33">
        <v>4.3971406195665842E-2</v>
      </c>
      <c r="L7" s="33">
        <v>6.2367138936112544E-2</v>
      </c>
      <c r="M7" s="33">
        <f>AVERAGE(J7:L7)</f>
        <v>5.7487085994641862E-2</v>
      </c>
      <c r="N7" s="34">
        <f>IF(M7&lt;-0.02,0.75,IF(M7&lt;0,0.8,IF(M7&lt;0.03,0.9,IF(M7&lt;0.06,1,1.05))))</f>
        <v>1</v>
      </c>
      <c r="O7" s="36">
        <f>I7*N7</f>
        <v>2709593.7749999999</v>
      </c>
      <c r="P7" s="40">
        <f>(F7+O7)</f>
        <v>24340748.441666666</v>
      </c>
      <c r="Q7" s="36">
        <v>27219072.923214968</v>
      </c>
      <c r="R7" s="36">
        <v>1305480.7400000021</v>
      </c>
      <c r="S7" s="33">
        <v>7.1010778360434471E-3</v>
      </c>
      <c r="T7" s="36">
        <v>28524553.66321497</v>
      </c>
      <c r="U7" s="36">
        <f>T7-P7</f>
        <v>4183805.221548304</v>
      </c>
      <c r="V7">
        <f>P7/T7</f>
        <v>0.85332618098267721</v>
      </c>
      <c r="X7" s="49" t="s">
        <v>247</v>
      </c>
      <c r="Y7" s="50">
        <f>(Y5/Y4)-1</f>
        <v>0.37725286511782263</v>
      </c>
    </row>
    <row r="8" spans="1:25" x14ac:dyDescent="0.25">
      <c r="A8" s="13" t="s">
        <v>30</v>
      </c>
      <c r="B8" s="13" t="s">
        <v>204</v>
      </c>
      <c r="C8" s="36">
        <v>88408</v>
      </c>
      <c r="D8" s="36">
        <v>628992</v>
      </c>
      <c r="E8" s="36">
        <v>1026557</v>
      </c>
      <c r="F8" s="36">
        <f>AVERAGE(C8:E8)</f>
        <v>581319</v>
      </c>
      <c r="G8" s="36">
        <v>22481471</v>
      </c>
      <c r="H8" s="33">
        <f>IF(B8="DRG",0.015,0.01)</f>
        <v>0.01</v>
      </c>
      <c r="I8" s="36">
        <f>G8*H8</f>
        <v>224814.71</v>
      </c>
      <c r="J8" s="33">
        <v>-2.7792295031403593E-2</v>
      </c>
      <c r="K8" s="33">
        <v>1.9417494027008453E-3</v>
      </c>
      <c r="L8" s="33">
        <v>-7.3260358130814839E-3</v>
      </c>
      <c r="M8" s="33">
        <f>AVERAGE(J8:L8)</f>
        <v>-1.1058860480594743E-2</v>
      </c>
      <c r="N8" s="34">
        <f>IF(M8&lt;-0.02,0.75,IF(M8&lt;0,0.8,IF(M8&lt;0.03,0.9,IF(M8&lt;0.06,1,1.05))))</f>
        <v>0.8</v>
      </c>
      <c r="O8" s="36">
        <f>I8*N8</f>
        <v>179851.76800000001</v>
      </c>
      <c r="P8" s="40">
        <f>(F8+O8)</f>
        <v>761170.76800000004</v>
      </c>
      <c r="Q8" s="36">
        <v>1026556.8995635596</v>
      </c>
      <c r="R8" s="36">
        <v>13969.97425655846</v>
      </c>
      <c r="S8" s="33">
        <v>5.9531268831255688E-4</v>
      </c>
      <c r="T8" s="36">
        <v>1040526.873820118</v>
      </c>
      <c r="U8" s="36">
        <f>T8-P8</f>
        <v>279356.10582011798</v>
      </c>
      <c r="V8">
        <f>P8/T8</f>
        <v>0.73152437207651411</v>
      </c>
    </row>
    <row r="9" spans="1:25" x14ac:dyDescent="0.25">
      <c r="A9" s="13" t="s">
        <v>32</v>
      </c>
      <c r="B9" s="13" t="s">
        <v>204</v>
      </c>
      <c r="C9" s="36">
        <v>3443588</v>
      </c>
      <c r="D9" s="36">
        <v>1289251.0698604423</v>
      </c>
      <c r="E9" s="36">
        <v>1913959</v>
      </c>
      <c r="F9" s="36">
        <f>AVERAGE(C9:E9)</f>
        <v>2215599.3566201474</v>
      </c>
      <c r="G9" s="36">
        <v>112822216</v>
      </c>
      <c r="H9" s="33">
        <f>IF(B9="DRG",0.015,0.01)</f>
        <v>0.01</v>
      </c>
      <c r="I9" s="36">
        <f>G9*H9</f>
        <v>1128222.1599999999</v>
      </c>
      <c r="J9" s="33">
        <v>4.1198056209342748E-2</v>
      </c>
      <c r="K9" s="33">
        <v>6.9801310352930912E-2</v>
      </c>
      <c r="L9" s="33">
        <v>0.10581591400038032</v>
      </c>
      <c r="M9" s="33">
        <f>AVERAGE(J9:L9)</f>
        <v>7.2271760187551326E-2</v>
      </c>
      <c r="N9" s="34">
        <f>IF(M9&lt;-0.02,0.75,IF(M9&lt;0,0.8,IF(M9&lt;0.03,0.9,IF(M9&lt;0.06,1,1.05))))</f>
        <v>1.05</v>
      </c>
      <c r="O9" s="36">
        <f>I9*N9</f>
        <v>1184633.2679999999</v>
      </c>
      <c r="P9" s="40">
        <f>(F9+O9)</f>
        <v>3400232.624620147</v>
      </c>
      <c r="Q9" s="36">
        <v>1510887.2468121676</v>
      </c>
      <c r="R9" s="36">
        <v>352612.18406013492</v>
      </c>
      <c r="S9" s="33">
        <v>2.5768449604192454E-3</v>
      </c>
      <c r="T9" s="36">
        <v>1863499.4308723025</v>
      </c>
      <c r="U9" s="36">
        <f>T9-P9</f>
        <v>-1536733.1937478445</v>
      </c>
      <c r="V9">
        <f>P9/T9</f>
        <v>1.8246491350032241</v>
      </c>
      <c r="W9" t="s">
        <v>213</v>
      </c>
    </row>
    <row r="10" spans="1:25" x14ac:dyDescent="0.25">
      <c r="A10" s="13" t="s">
        <v>33</v>
      </c>
      <c r="B10" s="13" t="s">
        <v>204</v>
      </c>
      <c r="C10" s="36">
        <v>1001317</v>
      </c>
      <c r="D10" s="36">
        <v>2605403</v>
      </c>
      <c r="E10" s="36">
        <v>1404809</v>
      </c>
      <c r="F10" s="36">
        <f>AVERAGE(C10:E10)</f>
        <v>1670509.6666666667</v>
      </c>
      <c r="G10" s="36">
        <v>25657612</v>
      </c>
      <c r="H10" s="33">
        <f>IF(B10="DRG",0.015,0.01)</f>
        <v>0.01</v>
      </c>
      <c r="I10" s="36">
        <f>G10*H10</f>
        <v>256576.12</v>
      </c>
      <c r="J10" s="33">
        <v>-0.17408843011347186</v>
      </c>
      <c r="K10" s="33">
        <v>-6.1760561153068418E-2</v>
      </c>
      <c r="L10" s="33">
        <v>-4.1815748485802058E-2</v>
      </c>
      <c r="M10" s="33">
        <f>AVERAGE(J10:L10)</f>
        <v>-9.2554913250780788E-2</v>
      </c>
      <c r="N10" s="34">
        <f>IF(M10&lt;-0.02,0.75,IF(M10&lt;0,0.8,IF(M10&lt;0.03,0.9,IF(M10&lt;0.06,1,1.05))))</f>
        <v>0.75</v>
      </c>
      <c r="O10" s="36">
        <f>I10*N10</f>
        <v>192432.09</v>
      </c>
      <c r="P10" s="40">
        <f>(F10+O10)</f>
        <v>1862941.7566666668</v>
      </c>
      <c r="Q10" s="36">
        <v>716822.97279639542</v>
      </c>
      <c r="R10" s="36">
        <v>125979.91999999993</v>
      </c>
      <c r="S10" s="33">
        <v>4.7376518899192805E-3</v>
      </c>
      <c r="T10" s="36">
        <v>842802.89279639535</v>
      </c>
      <c r="U10" s="36">
        <f>T10-P10</f>
        <v>-1020138.8638702715</v>
      </c>
      <c r="V10">
        <f>P10/T10</f>
        <v>2.2104121528172271</v>
      </c>
      <c r="W10" t="s">
        <v>213</v>
      </c>
    </row>
    <row r="11" spans="1:25" x14ac:dyDescent="0.25">
      <c r="A11" s="13" t="s">
        <v>34</v>
      </c>
      <c r="B11" s="13" t="s">
        <v>204</v>
      </c>
      <c r="C11" s="36">
        <v>247860</v>
      </c>
      <c r="D11" s="36">
        <v>321014</v>
      </c>
      <c r="E11" s="36">
        <v>495266</v>
      </c>
      <c r="F11" s="36">
        <f>AVERAGE(C11:E11)</f>
        <v>354713.33333333331</v>
      </c>
      <c r="G11" s="36">
        <v>35783314</v>
      </c>
      <c r="H11" s="33">
        <f>IF(B11="DRG",0.015,0.01)</f>
        <v>0.01</v>
      </c>
      <c r="I11" s="36">
        <f>G11*H11</f>
        <v>357833.14</v>
      </c>
      <c r="J11" s="33">
        <v>7.1971987548366968E-3</v>
      </c>
      <c r="K11" s="33">
        <v>-4.8902969248172438E-2</v>
      </c>
      <c r="L11" s="33">
        <v>-3.7423896943068212E-2</v>
      </c>
      <c r="M11" s="33">
        <f>AVERAGE(J11:L11)</f>
        <v>-2.6376555812134651E-2</v>
      </c>
      <c r="N11" s="34">
        <f>IF(M11&lt;-0.02,0.75,IF(M11&lt;0,0.8,IF(M11&lt;0.03,0.9,IF(M11&lt;0.06,1,1.05))))</f>
        <v>0.75</v>
      </c>
      <c r="O11" s="36">
        <f>I11*N11</f>
        <v>268374.85499999998</v>
      </c>
      <c r="P11" s="40">
        <f>(F11+O11)</f>
        <v>623088.18833333324</v>
      </c>
      <c r="Q11" s="36">
        <v>231276</v>
      </c>
      <c r="R11" s="36">
        <v>101844</v>
      </c>
      <c r="S11" s="33">
        <v>2.3969110997901937E-3</v>
      </c>
      <c r="T11" s="36">
        <v>333120</v>
      </c>
      <c r="U11" s="36">
        <f>T11-P11</f>
        <v>-289968.18833333324</v>
      </c>
      <c r="V11">
        <f>P11/T11</f>
        <v>1.8704616604626958</v>
      </c>
      <c r="W11" t="s">
        <v>214</v>
      </c>
    </row>
    <row r="12" spans="1:25" x14ac:dyDescent="0.25">
      <c r="A12" s="13" t="s">
        <v>35</v>
      </c>
      <c r="B12" s="13" t="s">
        <v>25</v>
      </c>
      <c r="C12" s="36">
        <v>25272230</v>
      </c>
      <c r="D12" s="36">
        <v>32088396</v>
      </c>
      <c r="E12" s="36">
        <v>34661814</v>
      </c>
      <c r="F12" s="36">
        <f>AVERAGE(C12:E12)</f>
        <v>30674146.666666668</v>
      </c>
      <c r="G12" s="36">
        <v>392186200</v>
      </c>
      <c r="H12" s="33">
        <f>IF(B12="DRG",0.015,0.01)</f>
        <v>1.4999999999999999E-2</v>
      </c>
      <c r="I12" s="36">
        <f>G12*H12</f>
        <v>5882793</v>
      </c>
      <c r="J12" s="33">
        <v>2.2753221053192489E-2</v>
      </c>
      <c r="K12" s="33">
        <v>-2.5580777504604808E-2</v>
      </c>
      <c r="L12" s="33">
        <v>-3.4116304778041305E-2</v>
      </c>
      <c r="M12" s="33">
        <f>AVERAGE(J12:L12)</f>
        <v>-1.2314620409817874E-2</v>
      </c>
      <c r="N12" s="34">
        <f>IF(M12&lt;-0.02,0.75,IF(M12&lt;0,0.8,IF(M12&lt;0.03,0.9,IF(M12&lt;0.06,1,1.05))))</f>
        <v>0.8</v>
      </c>
      <c r="O12" s="36">
        <f>I12*N12</f>
        <v>4706234.4000000004</v>
      </c>
      <c r="P12" s="40">
        <f>(F12+O12)</f>
        <v>35380381.06666667</v>
      </c>
      <c r="Q12" s="36">
        <v>37018916.977899998</v>
      </c>
      <c r="R12" s="36">
        <v>10146923.816000007</v>
      </c>
      <c r="S12" s="33">
        <v>2.536683270696221E-2</v>
      </c>
      <c r="T12" s="36">
        <v>47165840.793900006</v>
      </c>
      <c r="U12" s="36">
        <f>T12-P12</f>
        <v>11785459.727233335</v>
      </c>
      <c r="V12">
        <f>P12/T12</f>
        <v>0.75012722069914717</v>
      </c>
    </row>
    <row r="13" spans="1:25" x14ac:dyDescent="0.25">
      <c r="A13" s="13" t="s">
        <v>36</v>
      </c>
      <c r="B13" s="13" t="s">
        <v>204</v>
      </c>
      <c r="C13" s="36">
        <v>4030469</v>
      </c>
      <c r="D13" s="36">
        <v>10542236</v>
      </c>
      <c r="E13" s="36">
        <v>11816098</v>
      </c>
      <c r="F13" s="36">
        <f>AVERAGE(C13:E13)</f>
        <v>8796267.666666666</v>
      </c>
      <c r="G13" s="36">
        <v>94009690</v>
      </c>
      <c r="H13" s="33">
        <f>IF(B13="DRG",0.015,0.01)</f>
        <v>0.01</v>
      </c>
      <c r="I13" s="36">
        <f>G13*H13</f>
        <v>940096.9</v>
      </c>
      <c r="J13" s="33">
        <v>0.15598394468386245</v>
      </c>
      <c r="K13" s="33">
        <v>0.13160515255410402</v>
      </c>
      <c r="L13" s="33">
        <v>9.6235140828309487E-2</v>
      </c>
      <c r="M13" s="33">
        <f>AVERAGE(J13:L13)</f>
        <v>0.12794141268875864</v>
      </c>
      <c r="N13" s="34">
        <f>IF(M13&lt;-0.02,0.75,IF(M13&lt;0,0.8,IF(M13&lt;0.03,0.9,IF(M13&lt;0.06,1,1.05))))</f>
        <v>1.05</v>
      </c>
      <c r="O13" s="36">
        <f>I13*N13</f>
        <v>987101.74500000011</v>
      </c>
      <c r="P13" s="40">
        <f>(F13+O13)</f>
        <v>9783369.4116666652</v>
      </c>
      <c r="Q13" s="36">
        <v>11178016.038152331</v>
      </c>
      <c r="R13" s="36">
        <v>2570705.7700000033</v>
      </c>
      <c r="S13" s="33">
        <v>2.6225195175121754E-2</v>
      </c>
      <c r="T13" s="36">
        <v>13748721.808152335</v>
      </c>
      <c r="U13" s="36">
        <f>T13-P13</f>
        <v>3965352.3964856695</v>
      </c>
      <c r="V13">
        <f>P13/T13</f>
        <v>0.71158392381360103</v>
      </c>
    </row>
    <row r="14" spans="1:25" x14ac:dyDescent="0.25">
      <c r="A14" s="13" t="s">
        <v>37</v>
      </c>
      <c r="B14" s="13" t="s">
        <v>204</v>
      </c>
      <c r="C14" s="36">
        <v>3309545</v>
      </c>
      <c r="D14" s="36">
        <v>1646743</v>
      </c>
      <c r="E14" s="36">
        <v>2019601</v>
      </c>
      <c r="F14" s="36">
        <f>AVERAGE(C14:E14)</f>
        <v>2325296.3333333335</v>
      </c>
      <c r="G14" s="36">
        <v>89515881</v>
      </c>
      <c r="H14" s="33">
        <f>IF(B14="DRG",0.015,0.01)</f>
        <v>0.01</v>
      </c>
      <c r="I14" s="36">
        <f>G14*H14</f>
        <v>895158.81</v>
      </c>
      <c r="J14" s="33">
        <v>3.8432384528079587E-2</v>
      </c>
      <c r="K14" s="33">
        <v>6.6924042184091523E-2</v>
      </c>
      <c r="L14" s="33">
        <v>3.2193849280413883E-2</v>
      </c>
      <c r="M14" s="33">
        <f>AVERAGE(J14:L14)</f>
        <v>4.5850091997528326E-2</v>
      </c>
      <c r="N14" s="34">
        <f>IF(M14&lt;-0.02,0.75,IF(M14&lt;0,0.8,IF(M14&lt;0.03,0.9,IF(M14&lt;0.06,1,1.05))))</f>
        <v>1</v>
      </c>
      <c r="O14" s="36">
        <f>I14*N14</f>
        <v>895158.81</v>
      </c>
      <c r="P14" s="40">
        <f>(F14+O14)</f>
        <v>3220455.1433333335</v>
      </c>
      <c r="Q14" s="36">
        <v>3364361</v>
      </c>
      <c r="R14" s="36">
        <v>2825752</v>
      </c>
      <c r="S14" s="33">
        <v>2.8770362353994015E-2</v>
      </c>
      <c r="T14" s="36">
        <v>6190113</v>
      </c>
      <c r="U14" s="36">
        <f>T14-P14</f>
        <v>2969657.8566666665</v>
      </c>
      <c r="V14">
        <f>P14/T14</f>
        <v>0.52025789243804332</v>
      </c>
    </row>
    <row r="15" spans="1:25" x14ac:dyDescent="0.25">
      <c r="A15" s="13" t="s">
        <v>38</v>
      </c>
      <c r="B15" s="13" t="s">
        <v>204</v>
      </c>
      <c r="C15" s="36">
        <v>931290</v>
      </c>
      <c r="D15" s="36">
        <v>1163859</v>
      </c>
      <c r="E15" s="36">
        <v>624699</v>
      </c>
      <c r="F15" s="36">
        <f>AVERAGE(C15:E15)</f>
        <v>906616</v>
      </c>
      <c r="G15" s="36">
        <v>22049603</v>
      </c>
      <c r="H15" s="33">
        <f>IF(B15="DRG",0.015,0.01)</f>
        <v>0.01</v>
      </c>
      <c r="I15" s="36">
        <f>G15*H15</f>
        <v>220496.03</v>
      </c>
      <c r="J15" s="33">
        <v>4.2482763067619403E-2</v>
      </c>
      <c r="K15" s="33">
        <v>1.4524664976409033E-2</v>
      </c>
      <c r="L15" s="33">
        <v>-1.790047702654456E-2</v>
      </c>
      <c r="M15" s="33">
        <f>AVERAGE(J15:L15)</f>
        <v>1.3035650339161292E-2</v>
      </c>
      <c r="N15" s="34">
        <f>IF(M15&lt;-0.02,0.75,IF(M15&lt;0,0.8,IF(M15&lt;0.03,0.9,IF(M15&lt;0.06,1,1.05))))</f>
        <v>0.9</v>
      </c>
      <c r="O15" s="36">
        <f>I15*N15</f>
        <v>198446.427</v>
      </c>
      <c r="P15" s="40">
        <f>(F15+O15)</f>
        <v>1105062.4269999999</v>
      </c>
      <c r="Q15" s="36">
        <v>1306637</v>
      </c>
      <c r="R15" s="36">
        <v>307592</v>
      </c>
      <c r="S15" s="33">
        <v>1.3559475650784695E-2</v>
      </c>
      <c r="T15" s="36">
        <v>1614229</v>
      </c>
      <c r="U15" s="36">
        <f>T15-P15</f>
        <v>509166.57300000009</v>
      </c>
      <c r="V15">
        <f>P15/T15</f>
        <v>0.6845759969620171</v>
      </c>
    </row>
    <row r="16" spans="1:25" x14ac:dyDescent="0.25">
      <c r="A16" s="13" t="s">
        <v>39</v>
      </c>
      <c r="B16" s="13" t="s">
        <v>25</v>
      </c>
      <c r="C16" s="36">
        <v>23511334</v>
      </c>
      <c r="D16" s="36">
        <v>19837882</v>
      </c>
      <c r="E16" s="36">
        <v>21189630</v>
      </c>
      <c r="F16" s="36">
        <f>AVERAGE(C16:E16)</f>
        <v>21512948.666666668</v>
      </c>
      <c r="G16" s="45">
        <v>491463792</v>
      </c>
      <c r="H16" s="33">
        <f>IF(B16="DRG",0.015,0.01)</f>
        <v>1.4999999999999999E-2</v>
      </c>
      <c r="I16" s="36">
        <f>G16*H16</f>
        <v>7371956.8799999999</v>
      </c>
      <c r="J16" s="33">
        <v>6.3515253268902991E-2</v>
      </c>
      <c r="K16" s="33">
        <v>5.1173064629424329E-2</v>
      </c>
      <c r="L16" s="33">
        <v>0.11009069852475065</v>
      </c>
      <c r="M16" s="33">
        <f>AVERAGE(J16:L16)</f>
        <v>7.4926338807692658E-2</v>
      </c>
      <c r="N16" s="34">
        <f>IF(M16&lt;-0.02,0.75,IF(M16&lt;0,0.8,IF(M16&lt;0.03,0.9,IF(M16&lt;0.06,1,1.05))))</f>
        <v>1.05</v>
      </c>
      <c r="O16" s="36">
        <f>I16*N16</f>
        <v>7740554.7240000004</v>
      </c>
      <c r="P16" s="40">
        <f>(F16+O16)</f>
        <v>29253503.390666667</v>
      </c>
      <c r="Q16" s="36">
        <v>30517746</v>
      </c>
      <c r="R16" s="36">
        <v>21487643</v>
      </c>
      <c r="S16" s="33">
        <f>R16/G16</f>
        <v>4.3721721416254404E-2</v>
      </c>
      <c r="T16" s="36">
        <v>52005389</v>
      </c>
      <c r="U16" s="36">
        <f>T16-P16</f>
        <v>22751885.609333333</v>
      </c>
      <c r="V16">
        <f>P16/T16</f>
        <v>0.56250907748554035</v>
      </c>
    </row>
    <row r="17" spans="1:23" x14ac:dyDescent="0.25">
      <c r="A17" s="13" t="s">
        <v>40</v>
      </c>
      <c r="B17" s="13" t="s">
        <v>25</v>
      </c>
      <c r="C17" s="36">
        <v>6685995</v>
      </c>
      <c r="D17" s="36">
        <v>6175752</v>
      </c>
      <c r="E17" s="36">
        <v>7268675</v>
      </c>
      <c r="F17" s="36">
        <f>AVERAGE(C17:E17)</f>
        <v>6710140.666666667</v>
      </c>
      <c r="G17" s="45">
        <v>223209620</v>
      </c>
      <c r="H17" s="33">
        <f>IF(B17="DRG",0.015,0.01)</f>
        <v>1.4999999999999999E-2</v>
      </c>
      <c r="I17" s="36">
        <f>G17*H17</f>
        <v>3348144.3</v>
      </c>
      <c r="J17" s="33">
        <v>6.1137605600219726E-2</v>
      </c>
      <c r="K17" s="33">
        <v>4.7929057457456313E-2</v>
      </c>
      <c r="L17" s="33">
        <v>0.11395137857661207</v>
      </c>
      <c r="M17" s="33">
        <f>AVERAGE(J17:L17)</f>
        <v>7.4339347211429374E-2</v>
      </c>
      <c r="N17" s="34">
        <f>IF(M17&lt;-0.02,0.75,IF(M17&lt;0,0.8,IF(M17&lt;0.03,0.9,IF(M17&lt;0.06,1,1.05))))</f>
        <v>1.05</v>
      </c>
      <c r="O17" s="36">
        <f>I17*N17</f>
        <v>3515551.5150000001</v>
      </c>
      <c r="P17" s="40">
        <f>(F17+O17)</f>
        <v>10225692.181666667</v>
      </c>
      <c r="Q17" s="36">
        <v>10306958</v>
      </c>
      <c r="R17" s="36">
        <v>7042158</v>
      </c>
      <c r="S17" s="33">
        <f>R17/G17</f>
        <v>3.1549527300839451E-2</v>
      </c>
      <c r="T17" s="36">
        <v>17349116</v>
      </c>
      <c r="U17" s="36">
        <f>T17-P17</f>
        <v>7123423.8183333334</v>
      </c>
      <c r="V17">
        <f>P17/T17</f>
        <v>0.58940710187577661</v>
      </c>
    </row>
    <row r="18" spans="1:23" x14ac:dyDescent="0.25">
      <c r="A18" s="13" t="s">
        <v>41</v>
      </c>
      <c r="B18" s="13" t="s">
        <v>204</v>
      </c>
      <c r="C18" s="36">
        <v>306339</v>
      </c>
      <c r="D18" s="36">
        <v>1221094</v>
      </c>
      <c r="E18" s="36">
        <v>649857</v>
      </c>
      <c r="F18" s="36">
        <f>AVERAGE(C18:E18)</f>
        <v>725763.33333333337</v>
      </c>
      <c r="G18" s="36">
        <v>24707173</v>
      </c>
      <c r="H18" s="33">
        <f>IF(B18="DRG",0.015,0.01)</f>
        <v>0.01</v>
      </c>
      <c r="I18" s="36">
        <f>G18*H18</f>
        <v>247071.73</v>
      </c>
      <c r="J18" s="33">
        <v>4.3380633241799273E-3</v>
      </c>
      <c r="K18" s="33">
        <v>-5.6490728709434723E-2</v>
      </c>
      <c r="L18" s="33">
        <v>-6.5249706298400822E-2</v>
      </c>
      <c r="M18" s="33">
        <f>AVERAGE(J18:L18)</f>
        <v>-3.913412389455187E-2</v>
      </c>
      <c r="N18" s="34">
        <f>IF(M18&lt;-0.02,0.75,IF(M18&lt;0,0.8,IF(M18&lt;0.03,0.9,IF(M18&lt;0.06,1,1.05))))</f>
        <v>0.75</v>
      </c>
      <c r="O18" s="36">
        <f>I18*N18</f>
        <v>185303.79750000002</v>
      </c>
      <c r="P18" s="40">
        <f>(F18+O18)</f>
        <v>911067.13083333336</v>
      </c>
      <c r="Q18" s="36">
        <v>493428.95465366071</v>
      </c>
      <c r="R18" s="36">
        <v>1464514.9999999993</v>
      </c>
      <c r="S18" s="33">
        <v>5.6696873589488536E-2</v>
      </c>
      <c r="T18" s="36">
        <v>1957943.9546536601</v>
      </c>
      <c r="U18" s="36">
        <f>T18-P18</f>
        <v>1046876.8238203267</v>
      </c>
      <c r="V18">
        <f>P18/T18</f>
        <v>0.46531828894688237</v>
      </c>
    </row>
    <row r="19" spans="1:23" x14ac:dyDescent="0.25">
      <c r="A19" s="13" t="s">
        <v>42</v>
      </c>
      <c r="B19" s="13" t="s">
        <v>25</v>
      </c>
      <c r="C19" s="36">
        <v>100154894</v>
      </c>
      <c r="D19" s="36">
        <v>118014829</v>
      </c>
      <c r="E19" s="36">
        <v>136426128</v>
      </c>
      <c r="F19" s="36">
        <f>AVERAGE(C19:E19)</f>
        <v>118198617</v>
      </c>
      <c r="G19" s="36">
        <v>778184000</v>
      </c>
      <c r="H19" s="33">
        <f>IF(B19="DRG",0.015,0.01)</f>
        <v>1.4999999999999999E-2</v>
      </c>
      <c r="I19" s="36">
        <f>G19*H19</f>
        <v>11672760</v>
      </c>
      <c r="J19" s="33">
        <v>3.0800064110656129E-2</v>
      </c>
      <c r="K19" s="33">
        <v>-1.7945007615257778E-2</v>
      </c>
      <c r="L19" s="33">
        <v>-1.812784355972798E-2</v>
      </c>
      <c r="M19" s="33">
        <f>AVERAGE(J19:L19)</f>
        <v>-1.7575956881098764E-3</v>
      </c>
      <c r="N19" s="34">
        <f>IF(M19&lt;-0.02,0.75,IF(M19&lt;0,0.8,IF(M19&lt;0.03,0.9,IF(M19&lt;0.06,1,1.05))))</f>
        <v>0.8</v>
      </c>
      <c r="O19" s="36">
        <f>I19*N19</f>
        <v>9338208</v>
      </c>
      <c r="P19" s="40">
        <f>(F19+O19)</f>
        <v>127536825</v>
      </c>
      <c r="Q19" s="36">
        <v>148194954</v>
      </c>
      <c r="R19" s="36">
        <v>13209977</v>
      </c>
      <c r="S19" s="33">
        <v>1.5829488194967867E-2</v>
      </c>
      <c r="T19" s="36">
        <v>161404931</v>
      </c>
      <c r="U19" s="36">
        <f>T19-P19</f>
        <v>33868106</v>
      </c>
      <c r="V19">
        <f>P19/T19</f>
        <v>0.79016684440700269</v>
      </c>
    </row>
    <row r="20" spans="1:23" x14ac:dyDescent="0.25">
      <c r="A20" s="13" t="s">
        <v>43</v>
      </c>
      <c r="B20" s="13" t="s">
        <v>25</v>
      </c>
      <c r="C20" s="36">
        <v>22720161</v>
      </c>
      <c r="D20" s="36">
        <v>28174136</v>
      </c>
      <c r="E20" s="36">
        <v>29888820</v>
      </c>
      <c r="F20" s="36">
        <f>AVERAGE(C20:E20)</f>
        <v>26927705.666666668</v>
      </c>
      <c r="G20" s="36">
        <v>315166000</v>
      </c>
      <c r="H20" s="33">
        <f>IF(B20="DRG",0.015,0.01)</f>
        <v>1.4999999999999999E-2</v>
      </c>
      <c r="I20" s="36">
        <f>G20*H20</f>
        <v>4727490</v>
      </c>
      <c r="J20" s="33">
        <v>8.0391652444533682E-2</v>
      </c>
      <c r="K20" s="33">
        <v>5.3766873678567341E-2</v>
      </c>
      <c r="L20" s="33">
        <v>3.2771817650856107E-2</v>
      </c>
      <c r="M20" s="33">
        <f>AVERAGE(J20:L20)</f>
        <v>5.5643447924652374E-2</v>
      </c>
      <c r="N20" s="34">
        <f>IF(M20&lt;-0.02,0.75,IF(M20&lt;0,0.8,IF(M20&lt;0.03,0.9,IF(M20&lt;0.06,1,1.05))))</f>
        <v>1</v>
      </c>
      <c r="O20" s="36">
        <f>I20*N20</f>
        <v>4727490</v>
      </c>
      <c r="P20" s="40">
        <f>(F20+O20)</f>
        <v>31655195.666666668</v>
      </c>
      <c r="Q20" s="36">
        <v>28351583</v>
      </c>
      <c r="R20" s="36">
        <v>6511140</v>
      </c>
      <c r="S20" s="33">
        <v>1.9655025643657308E-2</v>
      </c>
      <c r="T20" s="36">
        <v>34862723</v>
      </c>
      <c r="U20" s="36">
        <f>T20-P20</f>
        <v>3207527.3333333321</v>
      </c>
      <c r="V20">
        <f>P20/T20</f>
        <v>0.90799550186216571</v>
      </c>
    </row>
    <row r="21" spans="1:23" x14ac:dyDescent="0.25">
      <c r="A21" s="13" t="s">
        <v>44</v>
      </c>
      <c r="B21" s="13" t="s">
        <v>25</v>
      </c>
      <c r="C21" s="36">
        <v>11064080</v>
      </c>
      <c r="D21" s="36">
        <v>9965547</v>
      </c>
      <c r="E21" s="36">
        <v>13919437</v>
      </c>
      <c r="F21" s="36">
        <f>AVERAGE(C21:E21)</f>
        <v>11649688</v>
      </c>
      <c r="G21" s="36">
        <v>226788000</v>
      </c>
      <c r="H21" s="33">
        <f>IF(B21="DRG",0.015,0.01)</f>
        <v>1.4999999999999999E-2</v>
      </c>
      <c r="I21" s="36">
        <f>G21*H21</f>
        <v>3401820</v>
      </c>
      <c r="J21" s="33">
        <v>0.12929892604274865</v>
      </c>
      <c r="K21" s="33">
        <v>0.12316087556833671</v>
      </c>
      <c r="L21" s="33">
        <v>0.11434201254469373</v>
      </c>
      <c r="M21" s="33">
        <f>AVERAGE(J21:L21)</f>
        <v>0.12226727138525971</v>
      </c>
      <c r="N21" s="34">
        <f>IF(M21&lt;-0.02,0.75,IF(M21&lt;0,0.8,IF(M21&lt;0.03,0.9,IF(M21&lt;0.06,1,1.05))))</f>
        <v>1.05</v>
      </c>
      <c r="O21" s="36">
        <f>I21*N21</f>
        <v>3571911</v>
      </c>
      <c r="P21" s="40">
        <f>(F21+O21)</f>
        <v>15221599</v>
      </c>
      <c r="Q21" s="36">
        <v>12574371</v>
      </c>
      <c r="R21" s="36">
        <v>1333887</v>
      </c>
      <c r="S21" s="33">
        <v>5.6699141789617316E-3</v>
      </c>
      <c r="T21" s="36">
        <v>13908258</v>
      </c>
      <c r="U21" s="36">
        <f>T21-P21</f>
        <v>-1313341</v>
      </c>
      <c r="V21">
        <f>P21/T21</f>
        <v>1.0944288637728752</v>
      </c>
      <c r="W21" t="s">
        <v>211</v>
      </c>
    </row>
    <row r="22" spans="1:23" x14ac:dyDescent="0.25">
      <c r="A22" s="13" t="s">
        <v>157</v>
      </c>
      <c r="B22" s="13" t="s">
        <v>25</v>
      </c>
      <c r="C22" s="36">
        <v>12611035</v>
      </c>
      <c r="D22" s="36">
        <v>15338086</v>
      </c>
      <c r="E22" s="36">
        <v>19810099</v>
      </c>
      <c r="F22" s="36">
        <f>AVERAGE(C22:E22)</f>
        <v>15919740</v>
      </c>
      <c r="G22" s="36">
        <v>145312000</v>
      </c>
      <c r="H22" s="33">
        <f>IF(B22="DRG",0.015,0.01)</f>
        <v>1.4999999999999999E-2</v>
      </c>
      <c r="I22" s="36">
        <f>G22*H22</f>
        <v>2179680</v>
      </c>
      <c r="J22" s="33">
        <v>0.11352729563987779</v>
      </c>
      <c r="K22" s="33">
        <v>7.4537849143165566E-2</v>
      </c>
      <c r="L22" s="33">
        <v>3.2908527152548502E-2</v>
      </c>
      <c r="M22" s="33">
        <f>AVERAGE(J22:L22)</f>
        <v>7.3657890645197288E-2</v>
      </c>
      <c r="N22" s="34">
        <f>IF(M22&lt;-0.02,0.75,IF(M22&lt;0,0.8,IF(M22&lt;0.03,0.9,IF(M22&lt;0.06,1,1.05))))</f>
        <v>1.05</v>
      </c>
      <c r="O22" s="36">
        <f>I22*N22</f>
        <v>2288664</v>
      </c>
      <c r="P22" s="40">
        <f>(F22+O22)</f>
        <v>18208404</v>
      </c>
      <c r="Q22" s="36">
        <v>17129387</v>
      </c>
      <c r="R22" s="36">
        <v>1291495</v>
      </c>
      <c r="S22" s="33">
        <v>8.6262991263458821E-3</v>
      </c>
      <c r="T22" s="36">
        <v>18420882</v>
      </c>
      <c r="U22" s="36">
        <f>T22-P22</f>
        <v>212478</v>
      </c>
      <c r="V22">
        <f>P22/T22</f>
        <v>0.98846537315639937</v>
      </c>
    </row>
    <row r="23" spans="1:23" x14ac:dyDescent="0.25">
      <c r="A23" s="13" t="s">
        <v>159</v>
      </c>
      <c r="B23" s="13" t="s">
        <v>204</v>
      </c>
      <c r="C23" s="36">
        <v>1115247</v>
      </c>
      <c r="D23" s="36">
        <v>3966164</v>
      </c>
      <c r="E23" s="36">
        <v>7439739</v>
      </c>
      <c r="F23" s="36">
        <f>AVERAGE(C23:E23)</f>
        <v>4173716.6666666665</v>
      </c>
      <c r="G23" s="36">
        <v>99414000</v>
      </c>
      <c r="H23" s="33">
        <f>IF(B23="DRG",0.015,0.01)</f>
        <v>0.01</v>
      </c>
      <c r="I23" s="36">
        <f>G23*H23</f>
        <v>994140</v>
      </c>
      <c r="J23" s="33">
        <v>3.1800789276963726E-2</v>
      </c>
      <c r="K23" s="33">
        <v>-2.1548130182841831E-2</v>
      </c>
      <c r="L23" s="33">
        <v>-7.8802577783937358E-2</v>
      </c>
      <c r="M23" s="33">
        <f>AVERAGE(J23:L23)</f>
        <v>-2.2849972896605158E-2</v>
      </c>
      <c r="N23" s="34">
        <f>IF(M23&lt;-0.02,0.75,IF(M23&lt;0,0.8,IF(M23&lt;0.03,0.9,IF(M23&lt;0.06,1,1.05))))</f>
        <v>0.75</v>
      </c>
      <c r="O23" s="36">
        <f>I23*N23</f>
        <v>745605</v>
      </c>
      <c r="P23" s="40">
        <f>(F23+O23)</f>
        <v>4919321.666666666</v>
      </c>
      <c r="Q23" s="36">
        <v>31530713</v>
      </c>
      <c r="R23" s="36">
        <v>761825</v>
      </c>
      <c r="S23" s="33">
        <v>8.7881252307124395E-3</v>
      </c>
      <c r="T23" s="36">
        <v>32292538</v>
      </c>
      <c r="U23" s="36">
        <f>T23-P23</f>
        <v>27373216.333333336</v>
      </c>
      <c r="V23">
        <f>P23/T23</f>
        <v>0.15233617334960373</v>
      </c>
      <c r="W23" t="s">
        <v>195</v>
      </c>
    </row>
    <row r="24" spans="1:23" x14ac:dyDescent="0.25">
      <c r="A24" s="13" t="s">
        <v>45</v>
      </c>
      <c r="B24" s="13" t="s">
        <v>204</v>
      </c>
      <c r="C24" s="36">
        <v>2326833</v>
      </c>
      <c r="D24" s="36">
        <v>2241251</v>
      </c>
      <c r="E24" s="36">
        <v>1873185</v>
      </c>
      <c r="F24" s="36">
        <f>AVERAGE(C24:E24)</f>
        <v>2147089.6666666665</v>
      </c>
      <c r="G24" s="36">
        <v>22161415</v>
      </c>
      <c r="H24" s="33">
        <f>IF(B24="DRG",0.015,0.01)</f>
        <v>0.01</v>
      </c>
      <c r="I24" s="36">
        <f>G24*H24</f>
        <v>221614.15</v>
      </c>
      <c r="J24" s="33">
        <v>-9.2000227028254208E-2</v>
      </c>
      <c r="K24" s="33">
        <v>-8.669737499780869E-2</v>
      </c>
      <c r="L24" s="33">
        <v>-5.891756210945033E-2</v>
      </c>
      <c r="M24" s="33">
        <f>AVERAGE(J24:L24)</f>
        <v>-7.9205054711837738E-2</v>
      </c>
      <c r="N24" s="34">
        <f>IF(M24&lt;-0.02,0.75,IF(M24&lt;0,0.8,IF(M24&lt;0.03,0.9,IF(M24&lt;0.06,1,1.05))))</f>
        <v>0.75</v>
      </c>
      <c r="O24" s="36">
        <f>I24*N24</f>
        <v>166210.61249999999</v>
      </c>
      <c r="P24" s="40">
        <f>(F24+O24)</f>
        <v>2313300.2791666663</v>
      </c>
      <c r="Q24" s="36">
        <v>3792042.3292262745</v>
      </c>
      <c r="R24" s="36">
        <v>197406.99999999953</v>
      </c>
      <c r="S24" s="33">
        <v>9.065456243090339E-3</v>
      </c>
      <c r="T24" s="36">
        <v>3989449.329226274</v>
      </c>
      <c r="U24" s="36">
        <f>T24-P24</f>
        <v>1676149.0500596077</v>
      </c>
      <c r="V24">
        <f>P24/T24</f>
        <v>0.57985453336120318</v>
      </c>
    </row>
    <row r="25" spans="1:23" x14ac:dyDescent="0.25">
      <c r="A25" s="13" t="s">
        <v>46</v>
      </c>
      <c r="B25" s="13" t="s">
        <v>204</v>
      </c>
      <c r="C25" s="36">
        <v>4547905</v>
      </c>
      <c r="D25" s="36">
        <v>4829104</v>
      </c>
      <c r="E25" s="36">
        <v>23040980</v>
      </c>
      <c r="F25" s="36">
        <f>AVERAGE(C25:E25)</f>
        <v>10805996.333333334</v>
      </c>
      <c r="G25" s="36">
        <v>202407667</v>
      </c>
      <c r="H25" s="33">
        <f>IF(B25="DRG",0.015,0.01)</f>
        <v>0.01</v>
      </c>
      <c r="I25" s="36">
        <f>G25*H25</f>
        <v>2024076.6700000002</v>
      </c>
      <c r="J25" s="33">
        <v>0.33557914925360111</v>
      </c>
      <c r="K25" s="33">
        <v>0.30415909330690838</v>
      </c>
      <c r="L25" s="33">
        <v>0.25432658627006172</v>
      </c>
      <c r="M25" s="33">
        <f>AVERAGE(J25:L25)</f>
        <v>0.29802160961019042</v>
      </c>
      <c r="N25" s="34">
        <f>IF(M25&lt;-0.02,0.75,IF(M25&lt;0,0.8,IF(M25&lt;0.03,0.9,IF(M25&lt;0.06,1,1.05))))</f>
        <v>1.05</v>
      </c>
      <c r="O25" s="36">
        <f>I25*N25</f>
        <v>2125280.5035000001</v>
      </c>
      <c r="P25" s="40">
        <f>(F25+O25)</f>
        <v>12931276.836833334</v>
      </c>
      <c r="Q25" s="36">
        <v>17095179</v>
      </c>
      <c r="R25" s="36">
        <v>3654981</v>
      </c>
      <c r="S25" s="33">
        <v>1.5335415539747273E-2</v>
      </c>
      <c r="T25" s="36">
        <v>20750160</v>
      </c>
      <c r="U25" s="36">
        <f>T25-P25</f>
        <v>7818883.1631666664</v>
      </c>
      <c r="V25">
        <f>P25/T25</f>
        <v>0.62318925911093381</v>
      </c>
      <c r="W25" t="s">
        <v>196</v>
      </c>
    </row>
    <row r="26" spans="1:23" x14ac:dyDescent="0.25">
      <c r="A26" s="13" t="s">
        <v>47</v>
      </c>
      <c r="B26" s="13" t="s">
        <v>25</v>
      </c>
      <c r="C26" s="36">
        <v>5071543</v>
      </c>
      <c r="D26" s="36">
        <v>5978476</v>
      </c>
      <c r="E26" s="36">
        <v>1453335</v>
      </c>
      <c r="F26" s="36">
        <f>AVERAGE(C26:E26)</f>
        <v>4167784.6666666665</v>
      </c>
      <c r="G26" s="36">
        <v>223145000</v>
      </c>
      <c r="H26" s="33">
        <f>IF(B26="DRG",0.015,0.01)</f>
        <v>1.4999999999999999E-2</v>
      </c>
      <c r="I26" s="36">
        <f>G26*H26</f>
        <v>3347175</v>
      </c>
      <c r="J26" s="33">
        <v>0.12635216897070148</v>
      </c>
      <c r="K26" s="33">
        <v>0.13332685671322794</v>
      </c>
      <c r="L26" s="33">
        <v>0.10466202664015223</v>
      </c>
      <c r="M26" s="33">
        <f>AVERAGE(J26:L26)</f>
        <v>0.12144701744136055</v>
      </c>
      <c r="N26" s="34">
        <f>IF(M26&lt;-0.02,0.75,IF(M26&lt;0,0.8,IF(M26&lt;0.03,0.9,IF(M26&lt;0.06,1,1.05))))</f>
        <v>1.05</v>
      </c>
      <c r="O26" s="36">
        <f>I26*N26</f>
        <v>3514533.75</v>
      </c>
      <c r="P26" s="40">
        <f>(F26+O26)</f>
        <v>7682318.416666666</v>
      </c>
      <c r="Q26" s="36">
        <v>2710123</v>
      </c>
      <c r="R26" s="36">
        <v>1281720</v>
      </c>
      <c r="S26" s="33">
        <v>5.5626586810754511E-3</v>
      </c>
      <c r="T26" s="36">
        <v>3991843</v>
      </c>
      <c r="U26" s="36">
        <f>T26-P26</f>
        <v>-3690475.416666666</v>
      </c>
      <c r="V26">
        <f>P26/T26</f>
        <v>1.9245041492530308</v>
      </c>
      <c r="W26" t="s">
        <v>212</v>
      </c>
    </row>
    <row r="27" spans="1:23" x14ac:dyDescent="0.25">
      <c r="A27" s="13" t="s">
        <v>48</v>
      </c>
      <c r="B27" s="13" t="s">
        <v>204</v>
      </c>
      <c r="C27" s="36">
        <v>9672927</v>
      </c>
      <c r="D27" s="36">
        <v>8614056</v>
      </c>
      <c r="E27" s="36">
        <v>7873787</v>
      </c>
      <c r="F27" s="36">
        <f>AVERAGE(C27:E27)</f>
        <v>8720256.666666666</v>
      </c>
      <c r="G27" s="36">
        <v>115113365</v>
      </c>
      <c r="H27" s="33">
        <f>IF(B27="DRG",0.015,0.01)</f>
        <v>0.01</v>
      </c>
      <c r="I27" s="36">
        <f>G27*H27</f>
        <v>1151133.6500000001</v>
      </c>
      <c r="J27" s="33">
        <v>1.7579140170883141E-2</v>
      </c>
      <c r="K27" s="33">
        <v>-5.2294349577502175E-2</v>
      </c>
      <c r="L27" s="33">
        <v>-2.7509855020666205E-2</v>
      </c>
      <c r="M27" s="33">
        <f>AVERAGE(J27:L27)</f>
        <v>-2.0741688142428414E-2</v>
      </c>
      <c r="N27" s="34">
        <f>IF(M27&lt;-0.02,0.75,IF(M27&lt;0,0.8,IF(M27&lt;0.03,0.9,IF(M27&lt;0.06,1,1.05))))</f>
        <v>0.75</v>
      </c>
      <c r="O27" s="36">
        <f>I27*N27</f>
        <v>863350.23750000005</v>
      </c>
      <c r="P27" s="40">
        <f>(F27+O27)</f>
        <v>9583606.9041666668</v>
      </c>
      <c r="Q27" s="36">
        <v>6569953</v>
      </c>
      <c r="R27" s="36">
        <v>2869837</v>
      </c>
      <c r="S27" s="33">
        <v>2.3585078902938969E-2</v>
      </c>
      <c r="T27" s="36">
        <v>9439790</v>
      </c>
      <c r="U27" s="36">
        <f>T27-P27</f>
        <v>-143816.90416666679</v>
      </c>
      <c r="V27">
        <f>P27/T27</f>
        <v>1.0152351804612885</v>
      </c>
      <c r="W27" t="s">
        <v>212</v>
      </c>
    </row>
    <row r="28" spans="1:23" x14ac:dyDescent="0.25">
      <c r="A28" s="13" t="s">
        <v>160</v>
      </c>
      <c r="B28" s="13" t="s">
        <v>25</v>
      </c>
      <c r="C28" s="36">
        <v>68744657</v>
      </c>
      <c r="D28" s="36">
        <v>87863885</v>
      </c>
      <c r="E28" s="36">
        <v>119475120</v>
      </c>
      <c r="F28" s="36">
        <f>AVERAGE(C28:E28)</f>
        <v>92027887.333333328</v>
      </c>
      <c r="G28" s="36">
        <v>1668731483</v>
      </c>
      <c r="H28" s="33">
        <f>IF(B28="DRG",0.015,0.01)</f>
        <v>1.4999999999999999E-2</v>
      </c>
      <c r="I28" s="36">
        <f>G28*H28</f>
        <v>25030972.244999997</v>
      </c>
      <c r="J28" s="33">
        <v>6.3186000297324074E-2</v>
      </c>
      <c r="K28" s="33">
        <v>7.3069948053727601E-2</v>
      </c>
      <c r="L28" s="33">
        <v>4.4316940147100387E-2</v>
      </c>
      <c r="M28" s="33">
        <f>AVERAGE(J28:L28)</f>
        <v>6.0190962832717354E-2</v>
      </c>
      <c r="N28" s="34">
        <f>IF(M28&lt;-0.02,0.75,IF(M28&lt;0,0.8,IF(M28&lt;0.03,0.9,IF(M28&lt;0.06,1,1.05))))</f>
        <v>1.05</v>
      </c>
      <c r="O28" s="36">
        <f>I28*N28</f>
        <v>26282520.857249998</v>
      </c>
      <c r="P28" s="40">
        <f>(F28+O28)</f>
        <v>118310408.19058332</v>
      </c>
      <c r="Q28" s="36">
        <v>117155573</v>
      </c>
      <c r="R28" s="36">
        <v>206910637</v>
      </c>
      <c r="S28" s="33">
        <v>0.12210544939617103</v>
      </c>
      <c r="T28" s="36">
        <v>324066210</v>
      </c>
      <c r="U28" s="36">
        <f>T28-P28</f>
        <v>205755801.80941668</v>
      </c>
      <c r="V28">
        <f>P28/T28</f>
        <v>0.36508097586164051</v>
      </c>
      <c r="W28" t="s">
        <v>215</v>
      </c>
    </row>
    <row r="29" spans="1:23" x14ac:dyDescent="0.25">
      <c r="A29" s="13" t="s">
        <v>161</v>
      </c>
      <c r="B29" s="13" t="s">
        <v>204</v>
      </c>
      <c r="C29" s="36">
        <v>280512</v>
      </c>
      <c r="D29" s="36">
        <v>206306</v>
      </c>
      <c r="E29" s="36">
        <v>293298</v>
      </c>
      <c r="F29" s="36">
        <f>AVERAGE(C29:E29)</f>
        <v>260038.66666666666</v>
      </c>
      <c r="G29" s="36">
        <v>31447210</v>
      </c>
      <c r="H29" s="33">
        <f>IF(B29="DRG",0.015,0.01)</f>
        <v>0.01</v>
      </c>
      <c r="I29" s="36">
        <f>G29*H29</f>
        <v>314472.10000000003</v>
      </c>
      <c r="J29" s="33">
        <v>1.866518879578365E-2</v>
      </c>
      <c r="K29" s="33">
        <v>-0.1033967844730829</v>
      </c>
      <c r="L29" s="33">
        <v>-4.8273949696036891E-2</v>
      </c>
      <c r="M29" s="33">
        <f>AVERAGE(J29:L29)</f>
        <v>-4.4335181791112045E-2</v>
      </c>
      <c r="N29" s="34">
        <f>IF(M29&lt;-0.02,0.75,IF(M29&lt;0,0.8,IF(M29&lt;0.03,0.9,IF(M29&lt;0.06,1,1.05))))</f>
        <v>0.75</v>
      </c>
      <c r="O29" s="36">
        <f>I29*N29</f>
        <v>235854.07500000001</v>
      </c>
      <c r="P29" s="40">
        <f>(F29+O29)</f>
        <v>495892.7416666667</v>
      </c>
      <c r="Q29" s="36">
        <v>631366</v>
      </c>
      <c r="R29" s="36">
        <v>6500</v>
      </c>
      <c r="S29" s="33">
        <v>1.8159429510067532E-4</v>
      </c>
      <c r="T29" s="36">
        <v>637866</v>
      </c>
      <c r="U29" s="36">
        <f>T29-P29</f>
        <v>141973.2583333333</v>
      </c>
      <c r="V29">
        <f>P29/T29</f>
        <v>0.77742463411855578</v>
      </c>
    </row>
    <row r="30" spans="1:23" x14ac:dyDescent="0.25">
      <c r="A30" s="13" t="s">
        <v>107</v>
      </c>
      <c r="B30" s="13" t="s">
        <v>204</v>
      </c>
      <c r="C30" s="36">
        <v>738292</v>
      </c>
      <c r="D30" s="36">
        <v>535830</v>
      </c>
      <c r="E30" s="36">
        <v>835096</v>
      </c>
      <c r="F30" s="36">
        <f>AVERAGE(C30:E30)</f>
        <v>703072.66666666663</v>
      </c>
      <c r="G30" s="36">
        <v>68929387</v>
      </c>
      <c r="H30" s="33">
        <f>IF(B30="DRG",0.015,0.01)</f>
        <v>0.01</v>
      </c>
      <c r="I30" s="36">
        <f>G30*H30</f>
        <v>689293.87</v>
      </c>
      <c r="J30" s="33">
        <v>1.9121374782430575E-2</v>
      </c>
      <c r="K30" s="33">
        <v>1.2699989911325453E-2</v>
      </c>
      <c r="L30" s="33">
        <v>-4.0537540909329262E-2</v>
      </c>
      <c r="M30" s="33">
        <f>AVERAGE(J30:L30)</f>
        <v>-2.9053920718577438E-3</v>
      </c>
      <c r="N30" s="34">
        <f>IF(M30&lt;-0.02,0.75,IF(M30&lt;0,0.8,IF(M30&lt;0.03,0.9,IF(M30&lt;0.06,1,1.05))))</f>
        <v>0.8</v>
      </c>
      <c r="O30" s="36">
        <f>I30*N30</f>
        <v>551435.09600000002</v>
      </c>
      <c r="P30" s="40">
        <f>(F30+O30)</f>
        <v>1254507.7626666666</v>
      </c>
      <c r="Q30" s="36">
        <v>1197649</v>
      </c>
      <c r="R30" s="36">
        <v>14920</v>
      </c>
      <c r="S30" s="33">
        <v>2.107143710067985E-4</v>
      </c>
      <c r="T30" s="36">
        <v>1212569</v>
      </c>
      <c r="U30" s="36">
        <f>T30-P30</f>
        <v>-41938.762666666647</v>
      </c>
      <c r="V30">
        <f>P30/T30</f>
        <v>1.0345867020076107</v>
      </c>
    </row>
    <row r="31" spans="1:23" x14ac:dyDescent="0.25">
      <c r="A31" s="13" t="s">
        <v>109</v>
      </c>
      <c r="B31" s="13" t="s">
        <v>25</v>
      </c>
      <c r="C31" s="36"/>
      <c r="D31" s="36">
        <v>72294882</v>
      </c>
      <c r="E31" s="36">
        <v>55500100</v>
      </c>
      <c r="F31" s="36">
        <f>AVERAGE(C31:E31)</f>
        <v>63897491</v>
      </c>
      <c r="G31" s="36">
        <v>648223262</v>
      </c>
      <c r="H31" s="33">
        <f>IF(B31="DRG",0.015,0.01)</f>
        <v>1.4999999999999999E-2</v>
      </c>
      <c r="I31" s="36">
        <f>G31*H31</f>
        <v>9723348.9299999997</v>
      </c>
      <c r="J31" s="35"/>
      <c r="K31" s="33">
        <v>0.11555055640650193</v>
      </c>
      <c r="L31" s="33">
        <v>0.10627151590767454</v>
      </c>
      <c r="M31" s="33">
        <f>AVERAGE(J31:L31)</f>
        <v>0.11091103615708824</v>
      </c>
      <c r="N31" s="34">
        <f>IF(M31&lt;-0.02,0.75,IF(M31&lt;0,0.8,IF(M31&lt;0.03,0.9,IF(M31&lt;0.06,1,1.05))))</f>
        <v>1.05</v>
      </c>
      <c r="O31" s="36">
        <f>I31*N31</f>
        <v>10209516.376499999</v>
      </c>
      <c r="P31" s="40">
        <f>(F31+O31)</f>
        <v>74107007.376499996</v>
      </c>
      <c r="Q31" s="36">
        <v>57079735</v>
      </c>
      <c r="R31" s="36">
        <v>1741754</v>
      </c>
      <c r="S31" s="33">
        <v>2.5222746643365165E-3</v>
      </c>
      <c r="T31" s="36">
        <v>58821489</v>
      </c>
      <c r="U31" s="36">
        <f>T31-P31</f>
        <v>-15285518.376499996</v>
      </c>
      <c r="V31">
        <f>P31/T31</f>
        <v>1.2598628262623546</v>
      </c>
      <c r="W31" t="s">
        <v>211</v>
      </c>
    </row>
    <row r="32" spans="1:23" x14ac:dyDescent="0.25">
      <c r="A32" s="13" t="s">
        <v>163</v>
      </c>
      <c r="B32" s="13" t="s">
        <v>25</v>
      </c>
      <c r="C32" s="36"/>
      <c r="D32" s="36">
        <v>7330867</v>
      </c>
      <c r="E32" s="36">
        <v>7999624</v>
      </c>
      <c r="F32" s="36">
        <f>AVERAGE(C32:E32)</f>
        <v>7665245.5</v>
      </c>
      <c r="G32" s="36">
        <v>110057777</v>
      </c>
      <c r="H32" s="33">
        <f>IF(B32="DRG",0.015,0.01)</f>
        <v>1.4999999999999999E-2</v>
      </c>
      <c r="I32" s="36">
        <f>G32*H32</f>
        <v>1650866.655</v>
      </c>
      <c r="J32" s="35"/>
      <c r="K32" s="33">
        <v>-0.11552574103628414</v>
      </c>
      <c r="L32" s="33">
        <v>1.4855558527796022E-2</v>
      </c>
      <c r="M32" s="33">
        <f>AVERAGE(J32:L32)</f>
        <v>-5.0335091254244062E-2</v>
      </c>
      <c r="N32" s="34">
        <f>IF(M32&lt;-0.02,0.75,IF(M32&lt;0,0.8,IF(M32&lt;0.03,0.9,IF(M32&lt;0.06,1,1.05))))</f>
        <v>0.75</v>
      </c>
      <c r="O32" s="36">
        <f>I32*N32</f>
        <v>1238149.99125</v>
      </c>
      <c r="P32" s="40">
        <f>(F32+O32)</f>
        <v>8903395.4912500009</v>
      </c>
      <c r="Q32" s="36">
        <v>10591791</v>
      </c>
      <c r="R32" s="36">
        <v>-60</v>
      </c>
      <c r="S32" s="33">
        <v>-5.3771524898250379E-7</v>
      </c>
      <c r="T32" s="36">
        <v>10591731</v>
      </c>
      <c r="U32" s="36">
        <f>T32-P32</f>
        <v>1688335.5087499991</v>
      </c>
      <c r="V32">
        <f>P32/T32</f>
        <v>0.84059871717380297</v>
      </c>
    </row>
    <row r="33" spans="1:23" x14ac:dyDescent="0.25">
      <c r="A33" s="13" t="s">
        <v>113</v>
      </c>
      <c r="B33" s="13" t="s">
        <v>204</v>
      </c>
      <c r="C33" s="36">
        <v>589950</v>
      </c>
      <c r="D33" s="36">
        <v>710396</v>
      </c>
      <c r="E33" s="36">
        <v>553651</v>
      </c>
      <c r="F33" s="36">
        <f>AVERAGE(C33:E33)</f>
        <v>617999</v>
      </c>
      <c r="G33" s="36">
        <v>8857424</v>
      </c>
      <c r="H33" s="33">
        <f>IF(B33="DRG",0.015,0.01)</f>
        <v>0.01</v>
      </c>
      <c r="I33" s="36">
        <f>G33*H33</f>
        <v>88574.24</v>
      </c>
      <c r="J33" s="33">
        <v>-0.16378050362261123</v>
      </c>
      <c r="K33" s="33">
        <v>-0.16408894725131018</v>
      </c>
      <c r="L33" s="33">
        <v>-0.14739510239729431</v>
      </c>
      <c r="M33" s="33">
        <f>AVERAGE(J33:L33)</f>
        <v>-0.15842151775707189</v>
      </c>
      <c r="N33" s="34">
        <f>IF(M33&lt;-0.02,0.75,IF(M33&lt;0,0.8,IF(M33&lt;0.03,0.9,IF(M33&lt;0.06,1,1.05))))</f>
        <v>0.75</v>
      </c>
      <c r="O33" s="36">
        <f>I33*N33</f>
        <v>66430.680000000008</v>
      </c>
      <c r="P33" s="40">
        <f>(F33+O33)</f>
        <v>684429.68</v>
      </c>
      <c r="Q33" s="36">
        <v>905081</v>
      </c>
      <c r="R33" s="36">
        <v>60067</v>
      </c>
      <c r="S33" s="33">
        <v>5.9352989471951369E-3</v>
      </c>
      <c r="T33" s="36">
        <v>965148</v>
      </c>
      <c r="U33" s="36">
        <f>T33-P33</f>
        <v>280718.31999999995</v>
      </c>
      <c r="V33">
        <f>P33/T33</f>
        <v>0.70914479437350542</v>
      </c>
    </row>
    <row r="34" spans="1:23" x14ac:dyDescent="0.25">
      <c r="A34" s="13" t="s">
        <v>50</v>
      </c>
      <c r="B34" s="13" t="s">
        <v>204</v>
      </c>
      <c r="C34" s="36">
        <v>6619401</v>
      </c>
      <c r="D34" s="36">
        <v>6242801</v>
      </c>
      <c r="E34" s="36">
        <v>6559484</v>
      </c>
      <c r="F34" s="36">
        <f>AVERAGE(C34:E34)</f>
        <v>6473895.333333333</v>
      </c>
      <c r="G34" s="36">
        <v>86483474</v>
      </c>
      <c r="H34" s="33">
        <f>IF(B34="DRG",0.015,0.01)</f>
        <v>0.01</v>
      </c>
      <c r="I34" s="36">
        <f>G34*H34</f>
        <v>864834.74</v>
      </c>
      <c r="J34" s="33">
        <v>-9.2336891890581349E-2</v>
      </c>
      <c r="K34" s="33">
        <v>-0.10741134313111612</v>
      </c>
      <c r="L34" s="33">
        <v>-3.6191186067192745E-2</v>
      </c>
      <c r="M34" s="33">
        <f>AVERAGE(J34:L34)</f>
        <v>-7.8646473696296737E-2</v>
      </c>
      <c r="N34" s="34">
        <f>IF(M34&lt;-0.02,0.75,IF(M34&lt;0,0.8,IF(M34&lt;0.03,0.9,IF(M34&lt;0.06,1,1.05))))</f>
        <v>0.75</v>
      </c>
      <c r="O34" s="36">
        <f>I34*N34</f>
        <v>648626.05499999993</v>
      </c>
      <c r="P34" s="40">
        <f>(F34+O34)</f>
        <v>7122521.3883333327</v>
      </c>
      <c r="Q34" s="36">
        <v>5419391.4989173384</v>
      </c>
      <c r="R34" s="36">
        <v>1907972.4730293592</v>
      </c>
      <c r="S34" s="33">
        <v>2.0036355725691353E-2</v>
      </c>
      <c r="T34" s="36">
        <v>7327363.9719466977</v>
      </c>
      <c r="U34" s="36">
        <f>T34-P34</f>
        <v>204842.58361336496</v>
      </c>
      <c r="V34">
        <f>P34/T34</f>
        <v>0.97204416425912255</v>
      </c>
    </row>
    <row r="35" spans="1:23" x14ac:dyDescent="0.25">
      <c r="A35" s="13" t="s">
        <v>51</v>
      </c>
      <c r="B35" s="13" t="s">
        <v>25</v>
      </c>
      <c r="C35" s="36">
        <v>28585845</v>
      </c>
      <c r="D35" s="36">
        <v>29681539</v>
      </c>
      <c r="E35" s="36">
        <v>29354160</v>
      </c>
      <c r="F35" s="36">
        <f>AVERAGE(C35:E35)</f>
        <v>29207181.333333332</v>
      </c>
      <c r="G35" s="36">
        <v>206246968</v>
      </c>
      <c r="H35" s="33">
        <f>IF(B35="DRG",0.015,0.01)</f>
        <v>1.4999999999999999E-2</v>
      </c>
      <c r="I35" s="36">
        <f>G35*H35</f>
        <v>3093704.52</v>
      </c>
      <c r="J35" s="33">
        <v>-0.12708078479417803</v>
      </c>
      <c r="K35" s="33">
        <v>-0.15613527924432777</v>
      </c>
      <c r="L35" s="33">
        <v>-0.14200566370102627</v>
      </c>
      <c r="M35" s="33">
        <f>AVERAGE(J35:L35)</f>
        <v>-0.14174057591317735</v>
      </c>
      <c r="N35" s="34">
        <f>IF(M35&lt;-0.02,0.75,IF(M35&lt;0,0.8,IF(M35&lt;0.03,0.9,IF(M35&lt;0.06,1,1.05))))</f>
        <v>0.75</v>
      </c>
      <c r="O35" s="36">
        <f>I35*N35</f>
        <v>2320278.39</v>
      </c>
      <c r="P35" s="40">
        <f>(F35+O35)</f>
        <v>31527459.723333333</v>
      </c>
      <c r="Q35" s="36">
        <v>29861309.537020378</v>
      </c>
      <c r="R35" s="36">
        <v>2311692.8291193619</v>
      </c>
      <c r="S35" s="33">
        <v>1.1135953862195628E-2</v>
      </c>
      <c r="T35" s="36">
        <v>32173002.36613974</v>
      </c>
      <c r="U35" s="36">
        <f>T35-P35</f>
        <v>645542.64280640706</v>
      </c>
      <c r="V35">
        <f>P35/T35</f>
        <v>0.97993526884871007</v>
      </c>
    </row>
    <row r="36" spans="1:23" x14ac:dyDescent="0.25">
      <c r="A36" s="13" t="s">
        <v>52</v>
      </c>
      <c r="B36" s="13" t="s">
        <v>25</v>
      </c>
      <c r="C36" s="36">
        <v>10513227</v>
      </c>
      <c r="D36" s="36">
        <v>11706044</v>
      </c>
      <c r="E36" s="36">
        <v>13425726</v>
      </c>
      <c r="F36" s="36">
        <f>AVERAGE(C36:E36)</f>
        <v>11881665.666666666</v>
      </c>
      <c r="G36" s="36">
        <v>106159895</v>
      </c>
      <c r="H36" s="33">
        <f>IF(B36="DRG",0.015,0.01)</f>
        <v>1.4999999999999999E-2</v>
      </c>
      <c r="I36" s="36">
        <f>G36*H36</f>
        <v>1592398.425</v>
      </c>
      <c r="J36" s="33">
        <v>1.4927308152275552E-2</v>
      </c>
      <c r="K36" s="33">
        <v>-6.3225834768990241E-2</v>
      </c>
      <c r="L36" s="33">
        <v>-2.7993065874777477E-2</v>
      </c>
      <c r="M36" s="33">
        <f>AVERAGE(J36:L36)</f>
        <v>-2.5430530830497389E-2</v>
      </c>
      <c r="N36" s="34">
        <f>IF(M36&lt;-0.02,0.75,IF(M36&lt;0,0.8,IF(M36&lt;0.03,0.9,IF(M36&lt;0.06,1,1.05))))</f>
        <v>0.75</v>
      </c>
      <c r="O36" s="36">
        <f>I36*N36</f>
        <v>1194298.8187500001</v>
      </c>
      <c r="P36" s="40">
        <f>(F36+O36)</f>
        <v>13075964.485416666</v>
      </c>
      <c r="Q36" s="36">
        <v>11499427.696174838</v>
      </c>
      <c r="R36" s="36">
        <v>9784040.396153301</v>
      </c>
      <c r="S36" s="33">
        <v>8.5859430493636257E-2</v>
      </c>
      <c r="T36" s="36">
        <v>21283468.092328139</v>
      </c>
      <c r="U36" s="36">
        <f>T36-P36</f>
        <v>8207503.606911473</v>
      </c>
      <c r="V36">
        <f>P36/T36</f>
        <v>0.61437188848607061</v>
      </c>
    </row>
    <row r="37" spans="1:23" x14ac:dyDescent="0.25">
      <c r="A37" s="13" t="s">
        <v>53</v>
      </c>
      <c r="B37" s="13" t="s">
        <v>204</v>
      </c>
      <c r="C37" s="36">
        <v>4328697</v>
      </c>
      <c r="D37" s="36">
        <v>3889852</v>
      </c>
      <c r="E37" s="36">
        <v>6203857</v>
      </c>
      <c r="F37" s="36">
        <f>AVERAGE(C37:E37)</f>
        <v>4807468.666666667</v>
      </c>
      <c r="G37" s="36">
        <v>114275285</v>
      </c>
      <c r="H37" s="33">
        <f>IF(B37="DRG",0.015,0.01)</f>
        <v>0.01</v>
      </c>
      <c r="I37" s="36">
        <f>G37*H37</f>
        <v>1142752.8500000001</v>
      </c>
      <c r="J37" s="33">
        <v>0.11209977324439042</v>
      </c>
      <c r="K37" s="33">
        <v>7.8817077776709626E-2</v>
      </c>
      <c r="L37" s="33">
        <v>0.10935125136367133</v>
      </c>
      <c r="M37" s="33">
        <f>AVERAGE(J37:L37)</f>
        <v>0.10008936746159047</v>
      </c>
      <c r="N37" s="34">
        <f>IF(M37&lt;-0.02,0.75,IF(M37&lt;0,0.8,IF(M37&lt;0.03,0.9,IF(M37&lt;0.06,1,1.05))))</f>
        <v>1.05</v>
      </c>
      <c r="O37" s="36">
        <f>I37*N37</f>
        <v>1199890.4925000002</v>
      </c>
      <c r="P37" s="40">
        <f>(F37+O37)</f>
        <v>6007359.1591666676</v>
      </c>
      <c r="Q37" s="36">
        <v>6856909.3646859108</v>
      </c>
      <c r="R37" s="36">
        <v>1112502.921157849</v>
      </c>
      <c r="S37" s="33">
        <v>9.0297509110820167E-3</v>
      </c>
      <c r="T37" s="36">
        <v>7969412.2858437598</v>
      </c>
      <c r="U37" s="36">
        <f>T37-P37</f>
        <v>1962053.1266770922</v>
      </c>
      <c r="V37">
        <f>P37/T37</f>
        <v>0.75380203002392909</v>
      </c>
    </row>
    <row r="38" spans="1:23" x14ac:dyDescent="0.25">
      <c r="A38" s="13" t="s">
        <v>54</v>
      </c>
      <c r="B38" s="13" t="s">
        <v>25</v>
      </c>
      <c r="C38" s="36">
        <v>63865170</v>
      </c>
      <c r="D38" s="36">
        <v>67988424</v>
      </c>
      <c r="E38" s="36">
        <v>62070897</v>
      </c>
      <c r="F38" s="36">
        <f>AVERAGE(C38:E38)</f>
        <v>64641497</v>
      </c>
      <c r="G38" s="36">
        <v>757863724</v>
      </c>
      <c r="H38" s="33">
        <f>IF(B38="DRG",0.015,0.01)</f>
        <v>1.4999999999999999E-2</v>
      </c>
      <c r="I38" s="36">
        <f>G38*H38</f>
        <v>11367955.859999999</v>
      </c>
      <c r="J38" s="33">
        <v>1.0552012756126852E-2</v>
      </c>
      <c r="K38" s="33">
        <v>-2.7789518889094976E-3</v>
      </c>
      <c r="L38" s="33">
        <v>-7.5597246024757718E-3</v>
      </c>
      <c r="M38" s="33">
        <f>AVERAGE(J38:L38)</f>
        <v>7.1112088247193901E-5</v>
      </c>
      <c r="N38" s="34">
        <f>IF(M38&lt;-0.02,0.75,IF(M38&lt;0,0.8,IF(M38&lt;0.03,0.9,IF(M38&lt;0.06,1,1.05))))</f>
        <v>0.9</v>
      </c>
      <c r="O38" s="36">
        <f>I38*N38</f>
        <v>10231160.274</v>
      </c>
      <c r="P38" s="40">
        <f>(F38+O38)</f>
        <v>74872657.274000004</v>
      </c>
      <c r="Q38" s="36">
        <v>72882719.522536695</v>
      </c>
      <c r="R38" s="36">
        <v>25311285.970698774</v>
      </c>
      <c r="S38" s="33">
        <v>3.188501064389871E-2</v>
      </c>
      <c r="T38" s="36">
        <v>98194005.493235469</v>
      </c>
      <c r="U38" s="36">
        <f>T38-P38</f>
        <v>23321348.219235465</v>
      </c>
      <c r="V38">
        <f>P38/T38</f>
        <v>0.76249723084326104</v>
      </c>
    </row>
    <row r="39" spans="1:23" x14ac:dyDescent="0.25">
      <c r="A39" s="13" t="s">
        <v>55</v>
      </c>
      <c r="B39" s="13" t="s">
        <v>204</v>
      </c>
      <c r="C39" s="36">
        <v>3696777</v>
      </c>
      <c r="D39" s="36">
        <v>4607394</v>
      </c>
      <c r="E39" s="36">
        <v>6410589</v>
      </c>
      <c r="F39" s="36">
        <f>AVERAGE(C39:E39)</f>
        <v>4904920</v>
      </c>
      <c r="G39" s="36">
        <v>65233203</v>
      </c>
      <c r="H39" s="33">
        <f>IF(B39="DRG",0.015,0.01)</f>
        <v>0.01</v>
      </c>
      <c r="I39" s="36">
        <f>G39*H39</f>
        <v>652332.03</v>
      </c>
      <c r="J39" s="33">
        <v>-6.6410439866995269E-2</v>
      </c>
      <c r="K39" s="33">
        <v>-0.10511849222518999</v>
      </c>
      <c r="L39" s="33">
        <v>-1.2444583645910706E-2</v>
      </c>
      <c r="M39" s="33">
        <f>AVERAGE(J39:L39)</f>
        <v>-6.1324505246031981E-2</v>
      </c>
      <c r="N39" s="34">
        <f>IF(M39&lt;-0.02,0.75,IF(M39&lt;0,0.8,IF(M39&lt;0.03,0.9,IF(M39&lt;0.06,1,1.05))))</f>
        <v>0.75</v>
      </c>
      <c r="O39" s="36">
        <f>I39*N39</f>
        <v>489249.02250000002</v>
      </c>
      <c r="P39" s="40">
        <f>(F39+O39)</f>
        <v>5394169.0225</v>
      </c>
      <c r="Q39" s="36">
        <v>2794385.3629369</v>
      </c>
      <c r="R39" s="36">
        <v>722326.1633103909</v>
      </c>
      <c r="S39" s="33">
        <v>1.1354516690965535E-2</v>
      </c>
      <c r="T39" s="36">
        <v>3516711.5262472909</v>
      </c>
      <c r="U39" s="36">
        <f>T39-P39</f>
        <v>-1877457.4962527091</v>
      </c>
      <c r="V39">
        <f>P39/T39</f>
        <v>1.5338673593896279</v>
      </c>
      <c r="W39" t="s">
        <v>213</v>
      </c>
    </row>
    <row r="40" spans="1:23" x14ac:dyDescent="0.25">
      <c r="A40" s="13" t="s">
        <v>165</v>
      </c>
      <c r="B40" s="13" t="s">
        <v>25</v>
      </c>
      <c r="C40" s="36">
        <v>58715088</v>
      </c>
      <c r="D40" s="36">
        <v>58751813</v>
      </c>
      <c r="E40" s="36">
        <v>57734271</v>
      </c>
      <c r="F40" s="36">
        <f>AVERAGE(C40:E40)</f>
        <v>58400390.666666664</v>
      </c>
      <c r="G40" s="36">
        <v>906433775</v>
      </c>
      <c r="H40" s="33">
        <f>IF(B40="DRG",0.015,0.01)</f>
        <v>1.4999999999999999E-2</v>
      </c>
      <c r="I40" s="36">
        <f>G40*H40</f>
        <v>13596506.625</v>
      </c>
      <c r="J40" s="33">
        <v>9.1117946145033851E-2</v>
      </c>
      <c r="K40" s="33">
        <v>6.6482223112239627E-2</v>
      </c>
      <c r="L40" s="33">
        <v>7.6346578052768274E-2</v>
      </c>
      <c r="M40" s="33">
        <f>AVERAGE(J40:L40)</f>
        <v>7.7982249103347265E-2</v>
      </c>
      <c r="N40" s="34">
        <f>IF(M40&lt;-0.02,0.75,IF(M40&lt;0,0.8,IF(M40&lt;0.03,0.9,IF(M40&lt;0.06,1,1.05))))</f>
        <v>1.05</v>
      </c>
      <c r="O40" s="36">
        <f>I40*N40</f>
        <v>14276331.956250001</v>
      </c>
      <c r="P40" s="40">
        <f>(F40+O40)</f>
        <v>72676722.622916669</v>
      </c>
      <c r="Q40" s="36">
        <v>75797289.854835331</v>
      </c>
      <c r="R40" s="36">
        <v>13779160.432179153</v>
      </c>
      <c r="S40" s="33">
        <v>1.4638764290902443E-2</v>
      </c>
      <c r="T40" s="36">
        <v>89576450.287014484</v>
      </c>
      <c r="U40" s="36">
        <f>T40-P40</f>
        <v>16899727.664097816</v>
      </c>
      <c r="V40">
        <f>P40/T40</f>
        <v>0.81133738153332813</v>
      </c>
    </row>
    <row r="41" spans="1:23" x14ac:dyDescent="0.25">
      <c r="A41" s="13" t="s">
        <v>56</v>
      </c>
      <c r="B41" s="13" t="s">
        <v>25</v>
      </c>
      <c r="C41" s="36">
        <v>13471107</v>
      </c>
      <c r="D41" s="36">
        <v>13608303</v>
      </c>
      <c r="E41" s="36">
        <v>16684870</v>
      </c>
      <c r="F41" s="36">
        <f>AVERAGE(C41:E41)</f>
        <v>14588093.333333334</v>
      </c>
      <c r="G41" s="36">
        <v>130949877</v>
      </c>
      <c r="H41" s="33">
        <f>IF(B41="DRG",0.015,0.01)</f>
        <v>1.4999999999999999E-2</v>
      </c>
      <c r="I41" s="36">
        <f>G41*H41</f>
        <v>1964248.155</v>
      </c>
      <c r="J41" s="33">
        <v>4.6727196599348458E-2</v>
      </c>
      <c r="K41" s="33">
        <v>2.465557065984917E-2</v>
      </c>
      <c r="L41" s="33">
        <v>1.5695045919704553E-4</v>
      </c>
      <c r="M41" s="33">
        <f>AVERAGE(J41:L41)</f>
        <v>2.3846572572798222E-2</v>
      </c>
      <c r="N41" s="34">
        <f>IF(M41&lt;-0.02,0.75,IF(M41&lt;0,0.8,IF(M41&lt;0.03,0.9,IF(M41&lt;0.06,1,1.05))))</f>
        <v>0.9</v>
      </c>
      <c r="O41" s="36">
        <f>I41*N41</f>
        <v>1767823.3395</v>
      </c>
      <c r="P41" s="40">
        <f>(F41+O41)</f>
        <v>16355916.672833335</v>
      </c>
      <c r="Q41" s="36">
        <v>16755735.162892632</v>
      </c>
      <c r="R41" s="36">
        <v>1031064.8143518344</v>
      </c>
      <c r="S41" s="33">
        <v>7.485886899874057E-3</v>
      </c>
      <c r="T41" s="36">
        <v>17786799.977244467</v>
      </c>
      <c r="U41" s="36">
        <f>T41-P41</f>
        <v>1430883.3044111319</v>
      </c>
      <c r="V41">
        <f>P41/T41</f>
        <v>0.91955364055132283</v>
      </c>
    </row>
    <row r="42" spans="1:23" x14ac:dyDescent="0.25">
      <c r="A42" s="13" t="s">
        <v>167</v>
      </c>
      <c r="B42" s="13" t="s">
        <v>25</v>
      </c>
      <c r="C42" s="36">
        <v>55813599</v>
      </c>
      <c r="D42" s="36">
        <v>67105818</v>
      </c>
      <c r="E42" s="36">
        <v>61140589</v>
      </c>
      <c r="F42" s="36">
        <f>AVERAGE(C42:E42)</f>
        <v>61353335.333333336</v>
      </c>
      <c r="G42" s="36">
        <v>690271777</v>
      </c>
      <c r="H42" s="33">
        <f>IF(B42="DRG",0.015,0.01)</f>
        <v>1.4999999999999999E-2</v>
      </c>
      <c r="I42" s="36">
        <f>G42*H42</f>
        <v>10354076.654999999</v>
      </c>
      <c r="J42" s="33">
        <v>7.3563568457358758E-2</v>
      </c>
      <c r="K42" s="33">
        <v>5.3998738068821876E-2</v>
      </c>
      <c r="L42" s="33">
        <v>6.6409763892593038E-2</v>
      </c>
      <c r="M42" s="33">
        <f>AVERAGE(J42:L42)</f>
        <v>6.4657356806257893E-2</v>
      </c>
      <c r="N42" s="34">
        <f>IF(M42&lt;-0.02,0.75,IF(M42&lt;0,0.8,IF(M42&lt;0.03,0.9,IF(M42&lt;0.06,1,1.05))))</f>
        <v>1.05</v>
      </c>
      <c r="O42" s="36">
        <f>I42*N42</f>
        <v>10871780.487749999</v>
      </c>
      <c r="P42" s="40">
        <f>(F42+O42)</f>
        <v>72225115.821083337</v>
      </c>
      <c r="Q42" s="36">
        <v>67115084</v>
      </c>
      <c r="R42" s="36">
        <v>7905005</v>
      </c>
      <c r="S42" s="33">
        <v>1.0859219445514622E-2</v>
      </c>
      <c r="T42" s="36">
        <v>75020089</v>
      </c>
      <c r="U42" s="36">
        <f>T42-P42</f>
        <v>2794973.1789166629</v>
      </c>
      <c r="V42">
        <f>P42/T42</f>
        <v>0.96274367017990792</v>
      </c>
    </row>
    <row r="43" spans="1:23" x14ac:dyDescent="0.25">
      <c r="A43" s="13" t="s">
        <v>150</v>
      </c>
      <c r="B43" s="13" t="s">
        <v>204</v>
      </c>
      <c r="C43" s="36">
        <v>2589962</v>
      </c>
      <c r="D43" s="36">
        <v>2678965</v>
      </c>
      <c r="E43" s="36">
        <v>3062684</v>
      </c>
      <c r="F43" s="36">
        <f>AVERAGE(C43:E43)</f>
        <v>2777203.6666666665</v>
      </c>
      <c r="G43" s="36">
        <v>27179718</v>
      </c>
      <c r="H43" s="33">
        <f>IF(B43="DRG",0.015,0.01)</f>
        <v>0.01</v>
      </c>
      <c r="I43" s="36">
        <f>G43*H43</f>
        <v>271797.18</v>
      </c>
      <c r="J43" s="33">
        <v>0.16000527584216648</v>
      </c>
      <c r="K43" s="33">
        <v>0.1526024689385595</v>
      </c>
      <c r="L43" s="33">
        <v>0.10491648271887374</v>
      </c>
      <c r="M43" s="33">
        <f>AVERAGE(J43:L43)</f>
        <v>0.13917474249986658</v>
      </c>
      <c r="N43" s="34">
        <f>IF(M43&lt;-0.02,0.75,IF(M43&lt;0,0.8,IF(M43&lt;0.03,0.9,IF(M43&lt;0.06,1,1.05))))</f>
        <v>1.05</v>
      </c>
      <c r="O43" s="36">
        <f>I43*N43</f>
        <v>285387.03899999999</v>
      </c>
      <c r="P43" s="40">
        <f>(F43+O43)</f>
        <v>3062590.7056666664</v>
      </c>
      <c r="Q43" s="36">
        <v>4200095</v>
      </c>
      <c r="R43" s="36">
        <v>79099</v>
      </c>
      <c r="S43" s="33">
        <v>2.7752120678271809E-3</v>
      </c>
      <c r="T43" s="36">
        <v>4279194</v>
      </c>
      <c r="U43" s="36">
        <f>T43-P43</f>
        <v>1216603.2943333336</v>
      </c>
      <c r="V43">
        <f>P43/T43</f>
        <v>0.71569335385744759</v>
      </c>
    </row>
    <row r="44" spans="1:23" x14ac:dyDescent="0.25">
      <c r="A44" s="13" t="s">
        <v>57</v>
      </c>
      <c r="B44" s="13" t="s">
        <v>25</v>
      </c>
      <c r="C44" s="36">
        <v>13235996</v>
      </c>
      <c r="D44" s="36">
        <v>14944910</v>
      </c>
      <c r="E44" s="36">
        <v>15991295</v>
      </c>
      <c r="F44" s="36">
        <f>AVERAGE(C44:E44)</f>
        <v>14724067</v>
      </c>
      <c r="G44" s="36">
        <v>165940803</v>
      </c>
      <c r="H44" s="33">
        <f>IF(B44="DRG",0.015,0.01)</f>
        <v>1.4999999999999999E-2</v>
      </c>
      <c r="I44" s="36">
        <f>G44*H44</f>
        <v>2489112.0449999999</v>
      </c>
      <c r="J44" s="33">
        <v>3.5533111171710409E-2</v>
      </c>
      <c r="K44" s="33">
        <v>-2.2117794973108021E-2</v>
      </c>
      <c r="L44" s="33">
        <v>-2.7260342364747604E-2</v>
      </c>
      <c r="M44" s="33">
        <f>AVERAGE(J44:L44)</f>
        <v>-4.6150087220484049E-3</v>
      </c>
      <c r="N44" s="34">
        <f>IF(M44&lt;-0.02,0.75,IF(M44&lt;0,0.8,IF(M44&lt;0.03,0.9,IF(M44&lt;0.06,1,1.05))))</f>
        <v>0.8</v>
      </c>
      <c r="O44" s="36">
        <f>I44*N44</f>
        <v>1991289.6359999999</v>
      </c>
      <c r="P44" s="40">
        <f>(F44+O44)</f>
        <v>16715356.636</v>
      </c>
      <c r="Q44" s="36">
        <v>15862591.069056468</v>
      </c>
      <c r="R44" s="36">
        <v>4346975.9760000426</v>
      </c>
      <c r="S44" s="33">
        <v>2.4604597634750085E-2</v>
      </c>
      <c r="T44" s="36">
        <v>20209567.045056511</v>
      </c>
      <c r="U44" s="36">
        <f>T44-P44</f>
        <v>3494210.4090565108</v>
      </c>
      <c r="V44">
        <f>P44/T44</f>
        <v>0.82710117434647201</v>
      </c>
    </row>
    <row r="45" spans="1:23" x14ac:dyDescent="0.25">
      <c r="A45" s="13" t="s">
        <v>58</v>
      </c>
      <c r="B45" s="13" t="s">
        <v>204</v>
      </c>
      <c r="C45" s="36">
        <v>4552602</v>
      </c>
      <c r="D45" s="36">
        <v>4831645</v>
      </c>
      <c r="E45" s="36">
        <v>7958049</v>
      </c>
      <c r="F45" s="36">
        <f>AVERAGE(C45:E45)</f>
        <v>5780765.333333333</v>
      </c>
      <c r="G45" s="36">
        <v>111772503</v>
      </c>
      <c r="H45" s="33">
        <f>IF(B45="DRG",0.015,0.01)</f>
        <v>0.01</v>
      </c>
      <c r="I45" s="36">
        <f>G45*H45</f>
        <v>1117725.03</v>
      </c>
      <c r="J45" s="33">
        <v>4.3471558383005746E-2</v>
      </c>
      <c r="K45" s="33">
        <v>3.6498644212351695E-2</v>
      </c>
      <c r="L45" s="33">
        <v>-4.9993794165631667E-3</v>
      </c>
      <c r="M45" s="33">
        <f>AVERAGE(J45:L45)</f>
        <v>2.4990274392931427E-2</v>
      </c>
      <c r="N45" s="34">
        <f>IF(M45&lt;-0.02,0.75,IF(M45&lt;0,0.8,IF(M45&lt;0.03,0.9,IF(M45&lt;0.06,1,1.05))))</f>
        <v>0.9</v>
      </c>
      <c r="O45" s="36">
        <f>I45*N45</f>
        <v>1005952.527</v>
      </c>
      <c r="P45" s="40">
        <f>(F45+O45)</f>
        <v>6786717.8603333328</v>
      </c>
      <c r="Q45" s="36">
        <v>7934070</v>
      </c>
      <c r="R45" s="36">
        <v>2227951.148</v>
      </c>
      <c r="S45" s="33">
        <v>1.8268969538810086E-2</v>
      </c>
      <c r="T45" s="36">
        <v>10162021.148</v>
      </c>
      <c r="U45" s="36">
        <f>T45-P45</f>
        <v>3375303.2876666673</v>
      </c>
      <c r="V45">
        <f>P45/T45</f>
        <v>0.66785118447318281</v>
      </c>
    </row>
    <row r="46" spans="1:23" x14ac:dyDescent="0.25">
      <c r="A46" s="13" t="s">
        <v>59</v>
      </c>
      <c r="B46" s="13" t="s">
        <v>204</v>
      </c>
      <c r="C46" s="36">
        <v>2228961</v>
      </c>
      <c r="D46" s="36">
        <v>2050029</v>
      </c>
      <c r="E46" s="36">
        <v>2374946</v>
      </c>
      <c r="F46" s="36">
        <f>AVERAGE(C46:E46)</f>
        <v>2217978.6666666665</v>
      </c>
      <c r="G46" s="36">
        <v>59563352</v>
      </c>
      <c r="H46" s="33">
        <f>IF(B46="DRG",0.015,0.01)</f>
        <v>0.01</v>
      </c>
      <c r="I46" s="36">
        <f>G46*H46</f>
        <v>595633.52</v>
      </c>
      <c r="J46" s="33">
        <v>1.1196295144195213E-2</v>
      </c>
      <c r="K46" s="33">
        <v>3.819783698507391E-2</v>
      </c>
      <c r="L46" s="33">
        <v>6.4691601695843801E-2</v>
      </c>
      <c r="M46" s="33">
        <f>AVERAGE(J46:L46)</f>
        <v>3.8028577941704306E-2</v>
      </c>
      <c r="N46" s="34">
        <f>IF(M46&lt;-0.02,0.75,IF(M46&lt;0,0.8,IF(M46&lt;0.03,0.9,IF(M46&lt;0.06,1,1.05))))</f>
        <v>1</v>
      </c>
      <c r="O46" s="36">
        <f>I46*N46</f>
        <v>595633.52</v>
      </c>
      <c r="P46" s="40">
        <f>(F46+O46)</f>
        <v>2813612.1866666665</v>
      </c>
      <c r="Q46" s="36">
        <v>2843253.091</v>
      </c>
      <c r="R46" s="36">
        <v>1336683.3259999999</v>
      </c>
      <c r="S46" s="33">
        <v>2.050865451621257E-2</v>
      </c>
      <c r="T46" s="36">
        <v>4179936.4169999999</v>
      </c>
      <c r="U46" s="36">
        <f>T46-P46</f>
        <v>1366324.2303333334</v>
      </c>
      <c r="V46">
        <f>P46/T46</f>
        <v>0.6731232023586704</v>
      </c>
    </row>
    <row r="47" spans="1:23" x14ac:dyDescent="0.25">
      <c r="A47" s="13" t="s">
        <v>60</v>
      </c>
      <c r="B47" s="13" t="s">
        <v>204</v>
      </c>
      <c r="C47" s="36">
        <v>2612192</v>
      </c>
      <c r="D47" s="36">
        <v>2369748</v>
      </c>
      <c r="E47" s="36">
        <v>5074423</v>
      </c>
      <c r="F47" s="36">
        <f>AVERAGE(C47:E47)</f>
        <v>3352121</v>
      </c>
      <c r="G47" s="36">
        <v>87908094</v>
      </c>
      <c r="H47" s="33">
        <f>IF(B47="DRG",0.015,0.01)</f>
        <v>0.01</v>
      </c>
      <c r="I47" s="36">
        <f>G47*H47</f>
        <v>879080.94000000006</v>
      </c>
      <c r="J47" s="33">
        <v>4.7108598141118736E-2</v>
      </c>
      <c r="K47" s="33">
        <v>3.7047460391363203E-2</v>
      </c>
      <c r="L47" s="33">
        <v>1.0767236246866992E-3</v>
      </c>
      <c r="M47" s="33">
        <f>AVERAGE(J47:L47)</f>
        <v>2.8410927385722876E-2</v>
      </c>
      <c r="N47" s="34">
        <f>IF(M47&lt;-0.02,0.75,IF(M47&lt;0,0.8,IF(M47&lt;0.03,0.9,IF(M47&lt;0.06,1,1.05))))</f>
        <v>0.9</v>
      </c>
      <c r="O47" s="36">
        <f>I47*N47</f>
        <v>791172.84600000002</v>
      </c>
      <c r="P47" s="40">
        <f>(F47+O47)</f>
        <v>4143293.8459999999</v>
      </c>
      <c r="Q47" s="36">
        <v>3851316</v>
      </c>
      <c r="R47" s="36">
        <v>1539713.7340000011</v>
      </c>
      <c r="S47" s="33">
        <v>1.5727567075963504E-2</v>
      </c>
      <c r="T47" s="36">
        <v>5391029.7340000011</v>
      </c>
      <c r="U47" s="36">
        <f>T47-P47</f>
        <v>1247735.8880000012</v>
      </c>
      <c r="V47">
        <f>P47/T47</f>
        <v>0.76855332847993507</v>
      </c>
    </row>
    <row r="48" spans="1:23" x14ac:dyDescent="0.25">
      <c r="A48" s="13" t="s">
        <v>61</v>
      </c>
      <c r="B48" s="13" t="s">
        <v>204</v>
      </c>
      <c r="C48" s="36">
        <v>2220336</v>
      </c>
      <c r="D48" s="36">
        <v>2653523</v>
      </c>
      <c r="E48" s="36">
        <v>1797097</v>
      </c>
      <c r="F48" s="36">
        <f>AVERAGE(C48:E48)</f>
        <v>2223652</v>
      </c>
      <c r="G48" s="36">
        <v>48671431</v>
      </c>
      <c r="H48" s="33">
        <f>IF(B48="DRG",0.015,0.01)</f>
        <v>0.01</v>
      </c>
      <c r="I48" s="36">
        <f>G48*H48</f>
        <v>486714.31</v>
      </c>
      <c r="J48" s="33">
        <v>5.2380093719803884E-3</v>
      </c>
      <c r="K48" s="33">
        <v>2.4322981713402258E-2</v>
      </c>
      <c r="L48" s="33">
        <v>-1.3668589505043166E-3</v>
      </c>
      <c r="M48" s="33">
        <f>AVERAGE(J48:L48)</f>
        <v>9.3980440449594436E-3</v>
      </c>
      <c r="N48" s="34">
        <f>IF(M48&lt;-0.02,0.75,IF(M48&lt;0,0.8,IF(M48&lt;0.03,0.9,IF(M48&lt;0.06,1,1.05))))</f>
        <v>0.9</v>
      </c>
      <c r="O48" s="36">
        <f>I48*N48</f>
        <v>438042.87900000002</v>
      </c>
      <c r="P48" s="40">
        <f>(F48+O48)</f>
        <v>2661694.8790000002</v>
      </c>
      <c r="Q48" s="36">
        <v>3505847.1927388371</v>
      </c>
      <c r="R48" s="36">
        <v>306299.2900000005</v>
      </c>
      <c r="S48" s="33">
        <v>6.0799788432919733E-3</v>
      </c>
      <c r="T48" s="36">
        <v>3812146.4827388376</v>
      </c>
      <c r="U48" s="36">
        <f>T48-P48</f>
        <v>1150451.6037388374</v>
      </c>
      <c r="V48">
        <f>P48/T48</f>
        <v>0.69821421895826652</v>
      </c>
    </row>
    <row r="49" spans="1:23" x14ac:dyDescent="0.25">
      <c r="A49" s="13" t="s">
        <v>168</v>
      </c>
      <c r="B49" s="13" t="s">
        <v>25</v>
      </c>
      <c r="C49" s="36">
        <v>14033568</v>
      </c>
      <c r="D49" s="36">
        <v>13562813</v>
      </c>
      <c r="E49" s="36">
        <v>13880387</v>
      </c>
      <c r="F49" s="36">
        <f>AVERAGE(C49:E49)</f>
        <v>13825589.333333334</v>
      </c>
      <c r="G49" s="36">
        <v>17313303</v>
      </c>
      <c r="H49" s="33">
        <f>IF(B49="DRG",0.015,0.01)</f>
        <v>1.4999999999999999E-2</v>
      </c>
      <c r="I49" s="36">
        <f>G49*H49</f>
        <v>259699.54499999998</v>
      </c>
      <c r="J49" s="33">
        <v>-0.37931024725754592</v>
      </c>
      <c r="K49" s="33">
        <v>-1.2252656531355763</v>
      </c>
      <c r="L49" s="33">
        <v>-1.0682039870090672</v>
      </c>
      <c r="M49" s="33">
        <f>AVERAGE(J49:L49)</f>
        <v>-0.89092662913406306</v>
      </c>
      <c r="N49" s="34">
        <f>IF(M49&lt;-0.02,0.75,IF(M49&lt;0,0.8,IF(M49&lt;0.03,0.9,IF(M49&lt;0.06,1,1.05))))</f>
        <v>0.75</v>
      </c>
      <c r="O49" s="36">
        <f>I49*N49</f>
        <v>194774.65875</v>
      </c>
      <c r="P49" s="40">
        <f>(F49+O49)</f>
        <v>14020363.992083333</v>
      </c>
      <c r="Q49" s="36">
        <v>10101704</v>
      </c>
      <c r="R49" s="36">
        <v>6042370</v>
      </c>
      <c r="S49" s="33">
        <v>0.36075125759668641</v>
      </c>
      <c r="T49" s="36">
        <v>16144074</v>
      </c>
      <c r="U49" s="36">
        <f>T49-P49</f>
        <v>2123710.0079166666</v>
      </c>
      <c r="V49">
        <f>P49/T49</f>
        <v>0.86845265898083301</v>
      </c>
    </row>
    <row r="50" spans="1:23" x14ac:dyDescent="0.25">
      <c r="A50" s="13" t="s">
        <v>62</v>
      </c>
      <c r="B50" s="13" t="s">
        <v>25</v>
      </c>
      <c r="C50" s="36">
        <v>25888723</v>
      </c>
      <c r="D50" s="36">
        <v>18345259</v>
      </c>
      <c r="E50" s="36">
        <v>9294930</v>
      </c>
      <c r="F50" s="36">
        <f>AVERAGE(C50:E50)</f>
        <v>17842970.666666668</v>
      </c>
      <c r="G50" s="36">
        <v>220269111</v>
      </c>
      <c r="H50" s="33">
        <f>IF(B50="DRG",0.015,0.01)</f>
        <v>1.4999999999999999E-2</v>
      </c>
      <c r="I50" s="36">
        <f>G50*H50</f>
        <v>3304036.665</v>
      </c>
      <c r="J50" s="33">
        <v>9.5136713541172271E-2</v>
      </c>
      <c r="K50" s="33">
        <v>8.5625152298188123E-2</v>
      </c>
      <c r="L50" s="33">
        <v>3.2694018847800287E-2</v>
      </c>
      <c r="M50" s="33">
        <f>AVERAGE(J50:L50)</f>
        <v>7.1151961562386887E-2</v>
      </c>
      <c r="N50" s="34">
        <f>IF(M50&lt;-0.02,0.75,IF(M50&lt;0,0.8,IF(M50&lt;0.03,0.9,IF(M50&lt;0.06,1,1.05))))</f>
        <v>1.05</v>
      </c>
      <c r="O50" s="36">
        <f>I50*N50</f>
        <v>3469238.4982500002</v>
      </c>
      <c r="P50" s="40">
        <f>(F50+O50)</f>
        <v>21312209.164916668</v>
      </c>
      <c r="Q50" s="36">
        <v>20476434.258529585</v>
      </c>
      <c r="R50" s="36">
        <v>5565419.0000000037</v>
      </c>
      <c r="S50" s="33">
        <v>2.2860266312608558E-2</v>
      </c>
      <c r="T50" s="36">
        <v>26041853.258529589</v>
      </c>
      <c r="U50" s="36">
        <f>T50-P50</f>
        <v>4729644.0936129205</v>
      </c>
      <c r="V50">
        <f>P50/T50</f>
        <v>0.8183829681144601</v>
      </c>
    </row>
    <row r="51" spans="1:23" x14ac:dyDescent="0.25">
      <c r="A51" s="13" t="s">
        <v>137</v>
      </c>
      <c r="B51" s="13" t="s">
        <v>204</v>
      </c>
      <c r="C51" s="36">
        <v>1315565</v>
      </c>
      <c r="D51" s="36">
        <v>1029040</v>
      </c>
      <c r="E51" s="36">
        <v>705000</v>
      </c>
      <c r="F51" s="36">
        <f>AVERAGE(C51:E51)</f>
        <v>1016535</v>
      </c>
      <c r="G51" s="36">
        <v>16884812</v>
      </c>
      <c r="H51" s="33">
        <f>IF(B51="DRG",0.015,0.01)</f>
        <v>0.01</v>
      </c>
      <c r="I51" s="36">
        <f>G51*H51</f>
        <v>168848.12</v>
      </c>
      <c r="J51" s="33">
        <v>-7.7905544175424814E-3</v>
      </c>
      <c r="K51" s="33">
        <v>-4.665835656703457E-2</v>
      </c>
      <c r="L51" s="33">
        <v>-4.2863110811556734E-2</v>
      </c>
      <c r="M51" s="33">
        <f>AVERAGE(J51:L51)</f>
        <v>-3.2437340598711263E-2</v>
      </c>
      <c r="N51" s="34">
        <f>IF(M51&lt;-0.02,0.75,IF(M51&lt;0,0.8,IF(M51&lt;0.03,0.9,IF(M51&lt;0.06,1,1.05))))</f>
        <v>0.75</v>
      </c>
      <c r="O51" s="36">
        <f>I51*N51</f>
        <v>126636.09</v>
      </c>
      <c r="P51" s="40">
        <f>(F51+O51)</f>
        <v>1143171.0900000001</v>
      </c>
      <c r="Q51" s="36">
        <v>694108</v>
      </c>
      <c r="R51" s="36">
        <v>35282</v>
      </c>
      <c r="S51" s="33">
        <v>1.9036588482772244E-3</v>
      </c>
      <c r="T51" s="36">
        <v>729390</v>
      </c>
      <c r="U51" s="36">
        <f>T51-P51</f>
        <v>-413781.09000000008</v>
      </c>
      <c r="V51">
        <f>P51/T51</f>
        <v>1.5672974540369351</v>
      </c>
      <c r="W51" t="s">
        <v>214</v>
      </c>
    </row>
    <row r="52" spans="1:23" x14ac:dyDescent="0.25">
      <c r="A52" s="13" t="s">
        <v>169</v>
      </c>
      <c r="B52" s="13" t="s">
        <v>204</v>
      </c>
      <c r="C52" s="36">
        <v>1439012</v>
      </c>
      <c r="D52" s="36">
        <v>1396691</v>
      </c>
      <c r="E52" s="36">
        <v>688343</v>
      </c>
      <c r="F52" s="36">
        <f>AVERAGE(C52:E52)</f>
        <v>1174682</v>
      </c>
      <c r="G52" s="36">
        <v>30745117</v>
      </c>
      <c r="H52" s="33">
        <f>IF(B52="DRG",0.015,0.01)</f>
        <v>0.01</v>
      </c>
      <c r="I52" s="36">
        <f>G52*H52</f>
        <v>307451.17</v>
      </c>
      <c r="J52" s="33">
        <v>-4.0687372834911729E-2</v>
      </c>
      <c r="K52" s="33">
        <v>-1.4191202852800493E-2</v>
      </c>
      <c r="L52" s="33">
        <v>-3.4435800478825961E-2</v>
      </c>
      <c r="M52" s="33">
        <f>AVERAGE(J52:L52)</f>
        <v>-2.977145872217939E-2</v>
      </c>
      <c r="N52" s="34">
        <f>IF(M52&lt;-0.02,0.75,IF(M52&lt;0,0.8,IF(M52&lt;0.03,0.9,IF(M52&lt;0.06,1,1.05))))</f>
        <v>0.75</v>
      </c>
      <c r="O52" s="36">
        <f>I52*N52</f>
        <v>230588.3775</v>
      </c>
      <c r="P52" s="40">
        <f>(F52+O52)</f>
        <v>1405270.3774999999</v>
      </c>
      <c r="Q52" s="36">
        <v>785222.31110907858</v>
      </c>
      <c r="R52" s="36">
        <v>65100.000000000466</v>
      </c>
      <c r="S52" s="33">
        <v>2.0122938480684285E-3</v>
      </c>
      <c r="T52" s="36">
        <v>850322.31110907905</v>
      </c>
      <c r="U52" s="36">
        <f>T52-P52</f>
        <v>-554948.0663909209</v>
      </c>
      <c r="V52">
        <f>P52/T52</f>
        <v>1.6526326066490009</v>
      </c>
      <c r="W52" t="s">
        <v>214</v>
      </c>
    </row>
    <row r="53" spans="1:23" x14ac:dyDescent="0.25">
      <c r="A53" s="13" t="s">
        <v>171</v>
      </c>
      <c r="B53" s="13" t="s">
        <v>204</v>
      </c>
      <c r="C53" s="36">
        <v>1729161</v>
      </c>
      <c r="D53" s="36">
        <v>3671954</v>
      </c>
      <c r="E53" s="36">
        <v>4272510</v>
      </c>
      <c r="F53" s="36">
        <f>AVERAGE(C53:E53)</f>
        <v>3224541.6666666665</v>
      </c>
      <c r="G53" s="36">
        <v>68885609</v>
      </c>
      <c r="H53" s="33">
        <f>IF(B53="DRG",0.015,0.01)</f>
        <v>0.01</v>
      </c>
      <c r="I53" s="36">
        <f>G53*H53</f>
        <v>688856.09</v>
      </c>
      <c r="J53" s="33">
        <v>8.2899567189138004E-2</v>
      </c>
      <c r="K53" s="33">
        <v>5.4034891955108258E-2</v>
      </c>
      <c r="L53" s="33">
        <v>2.2420783910886287E-3</v>
      </c>
      <c r="M53" s="33">
        <f>AVERAGE(J53:L53)</f>
        <v>4.6392179178444966E-2</v>
      </c>
      <c r="N53" s="34">
        <f>IF(M53&lt;-0.02,0.75,IF(M53&lt;0,0.8,IF(M53&lt;0.03,0.9,IF(M53&lt;0.06,1,1.05))))</f>
        <v>1</v>
      </c>
      <c r="O53" s="36">
        <f>I53*N53</f>
        <v>688856.09</v>
      </c>
      <c r="P53" s="40">
        <f>(F53+O53)</f>
        <v>3913397.7566666664</v>
      </c>
      <c r="Q53" s="36">
        <v>5480317.6031995323</v>
      </c>
      <c r="R53" s="36">
        <v>350681.00000000373</v>
      </c>
      <c r="S53" s="33">
        <v>4.8156091645829534E-3</v>
      </c>
      <c r="T53" s="36">
        <v>5830998.603199536</v>
      </c>
      <c r="U53" s="36">
        <f>T53-P53</f>
        <v>1917600.8465328696</v>
      </c>
      <c r="V53">
        <f>P53/T53</f>
        <v>0.67113680228277539</v>
      </c>
    </row>
    <row r="54" spans="1:23" x14ac:dyDescent="0.25">
      <c r="A54" s="13" t="s">
        <v>173</v>
      </c>
      <c r="B54" s="13" t="s">
        <v>204</v>
      </c>
      <c r="C54" s="36">
        <v>571352</v>
      </c>
      <c r="D54" s="36">
        <v>4210623</v>
      </c>
      <c r="E54" s="36">
        <v>1816640</v>
      </c>
      <c r="F54" s="36">
        <f>AVERAGE(C54:E54)</f>
        <v>2199538.3333333335</v>
      </c>
      <c r="G54" s="36">
        <v>68524790</v>
      </c>
      <c r="H54" s="33">
        <f>IF(B54="DRG",0.015,0.01)</f>
        <v>0.01</v>
      </c>
      <c r="I54" s="36">
        <f>G54*H54</f>
        <v>685247.9</v>
      </c>
      <c r="J54" s="33">
        <v>6.0932803929944906E-2</v>
      </c>
      <c r="K54" s="33">
        <v>0.10384587450901525</v>
      </c>
      <c r="L54" s="33">
        <v>0.16849174591507995</v>
      </c>
      <c r="M54" s="33">
        <f>AVERAGE(J54:L54)</f>
        <v>0.1110901414513467</v>
      </c>
      <c r="N54" s="34">
        <f>IF(M54&lt;-0.02,0.75,IF(M54&lt;0,0.8,IF(M54&lt;0.03,0.9,IF(M54&lt;0.06,1,1.05))))</f>
        <v>1.05</v>
      </c>
      <c r="O54" s="36">
        <f>I54*N54</f>
        <v>719510.29500000004</v>
      </c>
      <c r="P54" s="40">
        <f>(F54+O54)</f>
        <v>2919048.6283333334</v>
      </c>
      <c r="Q54" s="36">
        <v>1263565</v>
      </c>
      <c r="R54" s="36">
        <v>1275793</v>
      </c>
      <c r="S54" s="33">
        <v>1.7257470207096188E-2</v>
      </c>
      <c r="T54" s="36">
        <v>2539358</v>
      </c>
      <c r="U54" s="36">
        <f>T54-P54</f>
        <v>-379690.62833333341</v>
      </c>
      <c r="V54">
        <f>P54/T54</f>
        <v>1.1495222919861372</v>
      </c>
      <c r="W54" t="s">
        <v>212</v>
      </c>
    </row>
    <row r="55" spans="1:23" x14ac:dyDescent="0.25">
      <c r="A55" s="13" t="s">
        <v>175</v>
      </c>
      <c r="B55" s="13" t="s">
        <v>25</v>
      </c>
      <c r="C55" s="36">
        <v>44087963</v>
      </c>
      <c r="D55" s="36">
        <v>48733314</v>
      </c>
      <c r="E55" s="36">
        <v>54963822</v>
      </c>
      <c r="F55" s="36">
        <f>AVERAGE(C55:E55)</f>
        <v>49261699.666666664</v>
      </c>
      <c r="G55" s="36">
        <v>530004040</v>
      </c>
      <c r="H55" s="33">
        <f>IF(B55="DRG",0.015,0.01)</f>
        <v>1.4999999999999999E-2</v>
      </c>
      <c r="I55" s="36">
        <f>G55*H55</f>
        <v>7950060.5999999996</v>
      </c>
      <c r="J55" s="33">
        <v>0.12077326110486757</v>
      </c>
      <c r="K55" s="33">
        <v>3.9531298019838366E-2</v>
      </c>
      <c r="L55" s="33">
        <v>1.9686184275408327E-2</v>
      </c>
      <c r="M55" s="33">
        <f>AVERAGE(J55:L55)</f>
        <v>5.999691446670475E-2</v>
      </c>
      <c r="N55" s="34">
        <f>IF(M55&lt;-0.02,0.75,IF(M55&lt;0,0.8,IF(M55&lt;0.03,0.9,IF(M55&lt;0.06,1,1.05))))</f>
        <v>1</v>
      </c>
      <c r="O55" s="36">
        <f>I55*N55</f>
        <v>7950060.5999999996</v>
      </c>
      <c r="P55" s="40">
        <f>(F55+O55)</f>
        <v>57211760.266666666</v>
      </c>
      <c r="Q55" s="36">
        <v>69954701</v>
      </c>
      <c r="R55" s="36">
        <v>1710534</v>
      </c>
      <c r="S55" s="33">
        <v>3.1067465016659203E-3</v>
      </c>
      <c r="T55" s="36">
        <v>71665235</v>
      </c>
      <c r="U55" s="36">
        <f>T55-P55</f>
        <v>14453474.733333334</v>
      </c>
      <c r="V55">
        <f>P55/T55</f>
        <v>0.7983195794539244</v>
      </c>
    </row>
    <row r="56" spans="1:23" x14ac:dyDescent="0.25">
      <c r="A56" s="13" t="s">
        <v>176</v>
      </c>
      <c r="B56" s="13" t="s">
        <v>204</v>
      </c>
      <c r="C56" s="36">
        <v>5395393</v>
      </c>
      <c r="D56" s="36">
        <v>5248577</v>
      </c>
      <c r="E56" s="36">
        <v>6492796</v>
      </c>
      <c r="F56" s="36">
        <f>AVERAGE(C56:E56)</f>
        <v>5712255.333333333</v>
      </c>
      <c r="G56" s="36">
        <v>26718353</v>
      </c>
      <c r="H56" s="33">
        <f>IF(B56="DRG",0.015,0.01)</f>
        <v>0.01</v>
      </c>
      <c r="I56" s="36">
        <f>G56*H56</f>
        <v>267183.53000000003</v>
      </c>
      <c r="J56" s="33">
        <v>7.0072548117014494E-2</v>
      </c>
      <c r="K56" s="33">
        <v>3.3100027385374662E-3</v>
      </c>
      <c r="L56" s="33">
        <v>-5.2829861125293177E-2</v>
      </c>
      <c r="M56" s="33">
        <f>AVERAGE(J56:L56)</f>
        <v>6.8508965767529253E-3</v>
      </c>
      <c r="N56" s="34">
        <f>IF(M56&lt;-0.02,0.75,IF(M56&lt;0,0.8,IF(M56&lt;0.03,0.9,IF(M56&lt;0.06,1,1.05))))</f>
        <v>0.9</v>
      </c>
      <c r="O56" s="36">
        <f>I56*N56</f>
        <v>240465.17700000003</v>
      </c>
      <c r="P56" s="40">
        <f>(F56+O56)</f>
        <v>5952720.5103333332</v>
      </c>
      <c r="Q56" s="36">
        <v>7544190</v>
      </c>
      <c r="R56" s="36">
        <v>197450</v>
      </c>
      <c r="S56" s="33">
        <v>6.1276630080168574E-3</v>
      </c>
      <c r="T56" s="36">
        <v>7741640</v>
      </c>
      <c r="U56" s="36">
        <f>T56-P56</f>
        <v>1788919.4896666668</v>
      </c>
      <c r="V56">
        <f>P56/T56</f>
        <v>0.76892241312348975</v>
      </c>
    </row>
    <row r="57" spans="1:23" x14ac:dyDescent="0.25">
      <c r="A57" s="13" t="s">
        <v>178</v>
      </c>
      <c r="B57" s="13" t="s">
        <v>204</v>
      </c>
      <c r="C57" s="36">
        <v>1779268</v>
      </c>
      <c r="D57" s="36">
        <v>2144239</v>
      </c>
      <c r="E57" s="36">
        <v>3036182</v>
      </c>
      <c r="F57" s="36">
        <f>AVERAGE(C57:E57)</f>
        <v>2319896.3333333335</v>
      </c>
      <c r="G57" s="36">
        <v>35554279</v>
      </c>
      <c r="H57" s="33">
        <f>IF(B57="DRG",0.015,0.01)</f>
        <v>0.01</v>
      </c>
      <c r="I57" s="36">
        <f>G57*H57</f>
        <v>355542.79</v>
      </c>
      <c r="J57" s="33">
        <v>0.14273809411733296</v>
      </c>
      <c r="K57" s="33">
        <v>7.8108495939889805E-2</v>
      </c>
      <c r="L57" s="33">
        <v>0.10877267816580932</v>
      </c>
      <c r="M57" s="33">
        <f>AVERAGE(J57:L57)</f>
        <v>0.10987308940767737</v>
      </c>
      <c r="N57" s="34">
        <f>IF(M57&lt;-0.02,0.75,IF(M57&lt;0,0.8,IF(M57&lt;0.03,0.9,IF(M57&lt;0.06,1,1.05))))</f>
        <v>1.05</v>
      </c>
      <c r="O57" s="36">
        <f>I57*N57</f>
        <v>373319.92949999997</v>
      </c>
      <c r="P57" s="40">
        <f>(F57+O57)</f>
        <v>2693216.2628333336</v>
      </c>
      <c r="Q57" s="36">
        <v>4668216</v>
      </c>
      <c r="R57" s="36">
        <v>167470</v>
      </c>
      <c r="S57" s="33">
        <v>4.5808227181672549E-3</v>
      </c>
      <c r="T57" s="36">
        <v>4835686</v>
      </c>
      <c r="U57" s="36">
        <f>T57-P57</f>
        <v>2142469.7371666664</v>
      </c>
      <c r="V57">
        <f>P57/T57</f>
        <v>0.55694605953184995</v>
      </c>
    </row>
    <row r="58" spans="1:23" x14ac:dyDescent="0.25">
      <c r="A58" s="13" t="s">
        <v>180</v>
      </c>
      <c r="B58" s="13" t="s">
        <v>204</v>
      </c>
      <c r="C58" s="36">
        <v>4023611</v>
      </c>
      <c r="D58" s="36">
        <v>5271588</v>
      </c>
      <c r="E58" s="36">
        <v>6491462</v>
      </c>
      <c r="F58" s="36">
        <f>AVERAGE(C58:E58)</f>
        <v>5262220.333333333</v>
      </c>
      <c r="G58" s="36">
        <v>89231839</v>
      </c>
      <c r="H58" s="33">
        <f>IF(B58="DRG",0.015,0.01)</f>
        <v>0.01</v>
      </c>
      <c r="I58" s="36">
        <f>G58*H58</f>
        <v>892318.39</v>
      </c>
      <c r="J58" s="33">
        <v>0.122680345788462</v>
      </c>
      <c r="K58" s="33">
        <v>0.11170845361827295</v>
      </c>
      <c r="L58" s="33">
        <v>8.3326703280228342E-2</v>
      </c>
      <c r="M58" s="33">
        <f>AVERAGE(J58:L58)</f>
        <v>0.1059051675623211</v>
      </c>
      <c r="N58" s="34">
        <f>IF(M58&lt;-0.02,0.75,IF(M58&lt;0,0.8,IF(M58&lt;0.03,0.9,IF(M58&lt;0.06,1,1.05))))</f>
        <v>1.05</v>
      </c>
      <c r="O58" s="36">
        <f>I58*N58</f>
        <v>936934.30950000009</v>
      </c>
      <c r="P58" s="40">
        <f>(F58+O58)</f>
        <v>6199154.6428333335</v>
      </c>
      <c r="Q58" s="36">
        <v>10731125</v>
      </c>
      <c r="R58" s="36">
        <v>579100</v>
      </c>
      <c r="S58" s="33">
        <v>6.2601535615344336E-3</v>
      </c>
      <c r="T58" s="36">
        <v>11310225</v>
      </c>
      <c r="U58" s="36">
        <f>T58-P58</f>
        <v>5111070.3571666665</v>
      </c>
      <c r="V58">
        <f>P58/T58</f>
        <v>0.54810179663387182</v>
      </c>
    </row>
    <row r="59" spans="1:23" x14ac:dyDescent="0.25">
      <c r="A59" s="13" t="s">
        <v>149</v>
      </c>
      <c r="B59" s="13" t="s">
        <v>25</v>
      </c>
      <c r="C59" s="36">
        <v>12579031</v>
      </c>
      <c r="D59" s="36">
        <v>13798126</v>
      </c>
      <c r="E59" s="36">
        <v>14286847</v>
      </c>
      <c r="F59" s="36">
        <f>AVERAGE(C59:E59)</f>
        <v>13554668</v>
      </c>
      <c r="G59" s="36">
        <v>165509819</v>
      </c>
      <c r="H59" s="33">
        <f>IF(B59="DRG",0.015,0.01)</f>
        <v>1.4999999999999999E-2</v>
      </c>
      <c r="I59" s="36">
        <f>G59*H59</f>
        <v>2482647.2849999997</v>
      </c>
      <c r="J59" s="33">
        <v>-2.8288921261854765E-2</v>
      </c>
      <c r="K59" s="33">
        <v>-2.5204432575266437E-2</v>
      </c>
      <c r="L59" s="33">
        <v>-7.9017307458523357E-3</v>
      </c>
      <c r="M59" s="33">
        <f>AVERAGE(J59:L59)</f>
        <v>-2.0465028194324511E-2</v>
      </c>
      <c r="N59" s="34">
        <f>IF(M59&lt;-0.02,0.75,IF(M59&lt;0,0.8,IF(M59&lt;0.03,0.9,IF(M59&lt;0.06,1,1.05))))</f>
        <v>0.75</v>
      </c>
      <c r="O59" s="36">
        <f>I59*N59</f>
        <v>1861985.4637499996</v>
      </c>
      <c r="P59" s="40">
        <f>(F59+O59)</f>
        <v>15416653.463749999</v>
      </c>
      <c r="Q59" s="36">
        <v>14152943</v>
      </c>
      <c r="R59" s="36">
        <v>4699897</v>
      </c>
      <c r="S59" s="33">
        <v>2.6855572139076057E-2</v>
      </c>
      <c r="T59" s="36">
        <v>18852840</v>
      </c>
      <c r="U59" s="36">
        <f>T59-P59</f>
        <v>3436186.5362500008</v>
      </c>
      <c r="V59">
        <f>P59/T59</f>
        <v>0.81773639747380233</v>
      </c>
    </row>
    <row r="60" spans="1:23" x14ac:dyDescent="0.25">
      <c r="A60" s="13" t="s">
        <v>64</v>
      </c>
      <c r="B60" s="13" t="s">
        <v>204</v>
      </c>
      <c r="C60" s="36">
        <v>1013447</v>
      </c>
      <c r="D60" s="36">
        <v>983276</v>
      </c>
      <c r="E60" s="36">
        <v>1654106</v>
      </c>
      <c r="F60" s="36">
        <f>AVERAGE(C60:E60)</f>
        <v>1216943</v>
      </c>
      <c r="G60" s="36">
        <v>21345395</v>
      </c>
      <c r="H60" s="33">
        <f>IF(B60="DRG",0.015,0.01)</f>
        <v>0.01</v>
      </c>
      <c r="I60" s="36">
        <f>G60*H60</f>
        <v>213453.95</v>
      </c>
      <c r="J60" s="33">
        <v>5.6323880716458441E-2</v>
      </c>
      <c r="K60" s="33">
        <v>5.3003515758520803E-2</v>
      </c>
      <c r="L60" s="33">
        <v>5.1223306649742353E-2</v>
      </c>
      <c r="M60" s="33">
        <f>AVERAGE(J60:L60)</f>
        <v>5.3516901041573861E-2</v>
      </c>
      <c r="N60" s="34">
        <f>IF(M60&lt;-0.02,0.75,IF(M60&lt;0,0.8,IF(M60&lt;0.03,0.9,IF(M60&lt;0.06,1,1.05))))</f>
        <v>1</v>
      </c>
      <c r="O60" s="36">
        <f>I60*N60</f>
        <v>213453.95</v>
      </c>
      <c r="P60" s="40">
        <f>(F60+O60)</f>
        <v>1430396.95</v>
      </c>
      <c r="Q60" s="36">
        <v>1703545.0823816271</v>
      </c>
      <c r="R60" s="36">
        <v>18819.340000000084</v>
      </c>
      <c r="S60" s="33">
        <v>8.2237231795951888E-4</v>
      </c>
      <c r="T60" s="36">
        <v>1722364.4223816271</v>
      </c>
      <c r="U60" s="36">
        <f>T60-P60</f>
        <v>291967.47238162719</v>
      </c>
      <c r="V60">
        <f>P60/T60</f>
        <v>0.83048449643548461</v>
      </c>
    </row>
    <row r="61" spans="1:23" ht="15.75" thickBot="1" x14ac:dyDescent="0.3">
      <c r="A61" s="13" t="s">
        <v>65</v>
      </c>
      <c r="B61" s="13" t="s">
        <v>25</v>
      </c>
      <c r="C61" s="36">
        <v>7380328</v>
      </c>
      <c r="D61" s="36">
        <v>11309265</v>
      </c>
      <c r="E61" s="36">
        <v>9274532</v>
      </c>
      <c r="F61" s="36">
        <f>AVERAGE(C61:E61)</f>
        <v>9321375</v>
      </c>
      <c r="G61" s="36">
        <v>111909825</v>
      </c>
      <c r="H61" s="33">
        <f>IF(B61="DRG",0.015,0.01)</f>
        <v>1.4999999999999999E-2</v>
      </c>
      <c r="I61" s="36">
        <f>G61*H61</f>
        <v>1678647.375</v>
      </c>
      <c r="J61" s="33">
        <v>0.33672452506483197</v>
      </c>
      <c r="K61" s="33">
        <v>0.24956792878207465</v>
      </c>
      <c r="L61" s="33">
        <v>0.11949522847943397</v>
      </c>
      <c r="M61" s="33">
        <f>AVERAGE(J61:L61)</f>
        <v>0.23526256077544686</v>
      </c>
      <c r="N61" s="34">
        <f>IF(M61&lt;-0.02,0.75,IF(M61&lt;0,0.8,IF(M61&lt;0.03,0.9,IF(M61&lt;0.06,1,1.05))))</f>
        <v>1.05</v>
      </c>
      <c r="O61" s="36">
        <f>I61*N61</f>
        <v>1762579.7437500001</v>
      </c>
      <c r="P61" s="41">
        <f>(F61+O61)</f>
        <v>11083954.74375</v>
      </c>
      <c r="Q61" s="36">
        <v>11811487</v>
      </c>
      <c r="R61" s="36">
        <v>1675031</v>
      </c>
      <c r="S61" s="33">
        <v>1.5040783699583407E-2</v>
      </c>
      <c r="T61" s="36">
        <v>13486518</v>
      </c>
      <c r="U61" s="36">
        <f>T61-P61</f>
        <v>2402563.2562499996</v>
      </c>
      <c r="V61">
        <f>P61/T61</f>
        <v>0.82185444335965741</v>
      </c>
    </row>
    <row r="62" spans="1:23" x14ac:dyDescent="0.25">
      <c r="O62" s="34"/>
      <c r="P62" s="46">
        <f>SUM(P2:P61)</f>
        <v>1131327014.6286201</v>
      </c>
      <c r="Q62" s="46">
        <f>SUM(Q2:Q61)</f>
        <v>1158704633.0641432</v>
      </c>
      <c r="R62" s="46">
        <f>SUM(R2:R61)</f>
        <v>399418739.21831679</v>
      </c>
      <c r="S62" s="46"/>
      <c r="T62" s="46">
        <f>SUM(T2:T61)</f>
        <v>1558123372.28246</v>
      </c>
      <c r="U62" s="46">
        <f>SUM(U2:U61)</f>
        <v>426796357.65383989</v>
      </c>
    </row>
    <row r="63" spans="1:23" x14ac:dyDescent="0.25">
      <c r="P63" s="43"/>
      <c r="Q63" s="43"/>
      <c r="R63" s="43"/>
      <c r="S63" s="43"/>
    </row>
    <row r="64" spans="1:23" x14ac:dyDescent="0.25">
      <c r="P64" s="43"/>
      <c r="Q64" s="43"/>
      <c r="R64" s="43"/>
      <c r="S64" s="43"/>
    </row>
  </sheetData>
  <sortState xmlns:xlrd2="http://schemas.microsoft.com/office/spreadsheetml/2017/richdata2" ref="A2:W64">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739A6-9FC8-42F7-9944-C74BC226C673}">
  <dimension ref="A1:U61"/>
  <sheetViews>
    <sheetView workbookViewId="0">
      <selection activeCell="T2" sqref="T2:U9"/>
    </sheetView>
  </sheetViews>
  <sheetFormatPr defaultRowHeight="15" x14ac:dyDescent="0.25"/>
  <cols>
    <col min="1" max="1" width="55.7109375" customWidth="1"/>
    <col min="2" max="7" width="15.7109375" customWidth="1"/>
    <col min="13" max="13" width="10.5703125" customWidth="1"/>
    <col min="14" max="14" width="8.7109375" customWidth="1"/>
    <col min="15" max="15" width="13.42578125" customWidth="1"/>
    <col min="16" max="16" width="13" customWidth="1"/>
    <col min="17" max="17" width="15.5703125" style="36" customWidth="1"/>
    <col min="18" max="18" width="15.28515625" style="36" customWidth="1"/>
    <col min="19" max="19" width="21.42578125" customWidth="1"/>
    <col min="20" max="20" width="25" customWidth="1"/>
    <col min="21" max="21" width="16.42578125" bestFit="1" customWidth="1"/>
  </cols>
  <sheetData>
    <row r="1" spans="1:21" s="51" customFormat="1" ht="45.75" thickBot="1" x14ac:dyDescent="0.3">
      <c r="A1" s="37" t="s">
        <v>194</v>
      </c>
      <c r="B1" s="69" t="s">
        <v>221</v>
      </c>
      <c r="C1" s="69" t="s">
        <v>220</v>
      </c>
      <c r="D1" s="69" t="s">
        <v>217</v>
      </c>
      <c r="E1" s="69" t="s">
        <v>218</v>
      </c>
      <c r="F1" s="69" t="s">
        <v>202</v>
      </c>
      <c r="G1" s="69" t="s">
        <v>219</v>
      </c>
      <c r="H1" s="70"/>
      <c r="I1" s="69" t="s">
        <v>222</v>
      </c>
      <c r="J1" s="69" t="s">
        <v>223</v>
      </c>
      <c r="K1" s="69" t="s">
        <v>224</v>
      </c>
      <c r="L1" s="69" t="s">
        <v>225</v>
      </c>
      <c r="M1" s="69" t="s">
        <v>187</v>
      </c>
      <c r="N1" s="71" t="s">
        <v>226</v>
      </c>
      <c r="O1" s="69" t="s">
        <v>227</v>
      </c>
      <c r="P1" s="69" t="s">
        <v>228</v>
      </c>
      <c r="Q1" s="72" t="s">
        <v>229</v>
      </c>
      <c r="R1" s="73" t="s">
        <v>230</v>
      </c>
      <c r="S1" s="51" t="s">
        <v>193</v>
      </c>
    </row>
    <row r="2" spans="1:21" x14ac:dyDescent="0.25">
      <c r="A2" s="13" t="s">
        <v>154</v>
      </c>
      <c r="B2" s="36">
        <v>277940827</v>
      </c>
      <c r="C2" s="36">
        <v>303711223</v>
      </c>
      <c r="D2" s="36">
        <v>294486734</v>
      </c>
      <c r="E2" s="36">
        <v>305892387</v>
      </c>
      <c r="F2" s="36">
        <v>296352073</v>
      </c>
      <c r="G2" s="36">
        <v>323089443</v>
      </c>
      <c r="I2">
        <f>(C2/B2)-1</f>
        <v>9.2719001660018785E-2</v>
      </c>
      <c r="J2">
        <f t="shared" ref="J2:L2" si="0">(D2/C2)-1</f>
        <v>-3.0372565455047407E-2</v>
      </c>
      <c r="K2">
        <f t="shared" si="0"/>
        <v>3.8730617318741389E-2</v>
      </c>
      <c r="L2">
        <f t="shared" si="0"/>
        <v>-3.118846498131389E-2</v>
      </c>
      <c r="M2">
        <f>AVERAGE(I2:L2)</f>
        <v>1.7472147135599719E-2</v>
      </c>
      <c r="N2" s="54">
        <f>IF(M2&lt;-0.1,-0.1,IF(M2&gt;0.1,0.1,M2))</f>
        <v>1.7472147135599719E-2</v>
      </c>
      <c r="O2">
        <f>(G2/F2)-1</f>
        <v>9.0221639853351077E-2</v>
      </c>
      <c r="P2">
        <f>(N2-O2)*100</f>
        <v>-7.2749492717751361</v>
      </c>
      <c r="Q2" s="52">
        <v>20428405.9855</v>
      </c>
      <c r="R2" s="62">
        <f>(Q2*N2)+Q2</f>
        <v>20785334.100624423</v>
      </c>
      <c r="T2" s="56" t="s">
        <v>234</v>
      </c>
      <c r="U2" s="57">
        <f>AVERAGE(N2:N61)</f>
        <v>6.7572282714600376E-2</v>
      </c>
    </row>
    <row r="3" spans="1:21" x14ac:dyDescent="0.25">
      <c r="A3" s="13" t="s">
        <v>155</v>
      </c>
      <c r="B3" s="36">
        <v>53610532</v>
      </c>
      <c r="C3" s="36">
        <v>62591143</v>
      </c>
      <c r="D3" s="36">
        <v>72426561</v>
      </c>
      <c r="E3" s="36">
        <v>76331061</v>
      </c>
      <c r="F3" s="36">
        <v>82557102</v>
      </c>
      <c r="G3" s="36">
        <v>85693738</v>
      </c>
      <c r="I3">
        <f t="shared" ref="I3:I61" si="1">(C3/B3)-1</f>
        <v>0.16751579708255826</v>
      </c>
      <c r="J3">
        <f t="shared" ref="J3:J61" si="2">(D3/C3)-1</f>
        <v>0.15713753621658588</v>
      </c>
      <c r="K3">
        <f t="shared" ref="K3:K61" si="3">(E3/D3)-1</f>
        <v>5.3909780418816222E-2</v>
      </c>
      <c r="L3">
        <f t="shared" ref="L3:L61" si="4">(F3/E3)-1</f>
        <v>8.1566284005930356E-2</v>
      </c>
      <c r="M3">
        <f t="shared" ref="M3:M61" si="5">AVERAGE(I3:L3)</f>
        <v>0.11503234943097268</v>
      </c>
      <c r="N3" s="54">
        <f t="shared" ref="N3:N61" si="6">IF(M3&lt;-0.1,-0.1,IF(M3&gt;0.1,0.1,M3))</f>
        <v>0.1</v>
      </c>
      <c r="O3">
        <f t="shared" ref="O3:O61" si="7">(G3/F3)-1</f>
        <v>3.7993533251688083E-2</v>
      </c>
      <c r="P3">
        <f t="shared" ref="P3:P61" si="8">(N3-O3)*100</f>
        <v>6.2006466748311926</v>
      </c>
      <c r="Q3" s="52">
        <v>3737518.2376666665</v>
      </c>
      <c r="R3" s="62">
        <f t="shared" ref="R3:R61" si="9">(Q3*N3)+Q3</f>
        <v>4111270.061433333</v>
      </c>
      <c r="T3" s="58" t="s">
        <v>235</v>
      </c>
      <c r="U3" s="59">
        <f>MEDIAN(N2:N61)</f>
        <v>7.2671580662707819E-2</v>
      </c>
    </row>
    <row r="4" spans="1:21" x14ac:dyDescent="0.25">
      <c r="A4" s="13" t="s">
        <v>26</v>
      </c>
      <c r="B4" s="36">
        <v>43698325</v>
      </c>
      <c r="C4" s="36">
        <v>44166663</v>
      </c>
      <c r="D4" s="36">
        <v>50276130</v>
      </c>
      <c r="E4" s="36">
        <v>57138111</v>
      </c>
      <c r="F4" s="36">
        <v>60962770</v>
      </c>
      <c r="G4" s="36">
        <v>57111233</v>
      </c>
      <c r="I4">
        <f t="shared" si="1"/>
        <v>1.0717527502484447E-2</v>
      </c>
      <c r="J4">
        <f t="shared" si="2"/>
        <v>0.13832756620077902</v>
      </c>
      <c r="K4">
        <f t="shared" si="3"/>
        <v>0.13648586317204603</v>
      </c>
      <c r="L4">
        <f t="shared" si="4"/>
        <v>6.6937092127529407E-2</v>
      </c>
      <c r="M4">
        <f t="shared" si="5"/>
        <v>8.8117012250709725E-2</v>
      </c>
      <c r="N4" s="54">
        <f t="shared" si="6"/>
        <v>8.8117012250709725E-2</v>
      </c>
      <c r="O4">
        <f t="shared" si="7"/>
        <v>-6.3178510425297318E-2</v>
      </c>
      <c r="P4">
        <f t="shared" si="8"/>
        <v>15.129552267600705</v>
      </c>
      <c r="Q4" s="52">
        <v>1860037.7516666669</v>
      </c>
      <c r="R4" s="62">
        <f t="shared" si="9"/>
        <v>2023938.7210170613</v>
      </c>
      <c r="T4" s="58" t="s">
        <v>236</v>
      </c>
      <c r="U4" s="59">
        <f>AVERAGE(O2:O61)</f>
        <v>5.7734455786545465E-2</v>
      </c>
    </row>
    <row r="5" spans="1:21" ht="15.75" thickBot="1" x14ac:dyDescent="0.3">
      <c r="A5" s="13" t="s">
        <v>156</v>
      </c>
      <c r="B5" s="36">
        <v>380559201</v>
      </c>
      <c r="C5" s="36">
        <v>407824888</v>
      </c>
      <c r="D5" s="36">
        <v>445747256</v>
      </c>
      <c r="E5" s="36">
        <v>471734520</v>
      </c>
      <c r="F5" s="36">
        <v>475451494</v>
      </c>
      <c r="G5" s="36">
        <v>531833378</v>
      </c>
      <c r="I5">
        <f t="shared" si="1"/>
        <v>7.1646374409956692E-2</v>
      </c>
      <c r="J5">
        <f t="shared" si="2"/>
        <v>9.2986890000690714E-2</v>
      </c>
      <c r="K5">
        <f t="shared" si="3"/>
        <v>5.8300446385697979E-2</v>
      </c>
      <c r="L5">
        <f t="shared" si="4"/>
        <v>7.8793767307934193E-3</v>
      </c>
      <c r="M5">
        <f t="shared" si="5"/>
        <v>5.7703271881784701E-2</v>
      </c>
      <c r="N5" s="54">
        <f t="shared" si="6"/>
        <v>5.7703271881784701E-2</v>
      </c>
      <c r="O5">
        <f t="shared" si="7"/>
        <v>0.11858598555586819</v>
      </c>
      <c r="P5">
        <f t="shared" si="8"/>
        <v>-6.0882713674083488</v>
      </c>
      <c r="Q5" s="52">
        <v>50253763.030500002</v>
      </c>
      <c r="R5" s="62">
        <f t="shared" si="9"/>
        <v>53153569.581731722</v>
      </c>
      <c r="T5" s="60" t="s">
        <v>237</v>
      </c>
      <c r="U5" s="61">
        <f>MEDIAN(O2:O61)</f>
        <v>5.0617849073079313E-2</v>
      </c>
    </row>
    <row r="6" spans="1:21" x14ac:dyDescent="0.25">
      <c r="A6" s="13" t="s">
        <v>28</v>
      </c>
      <c r="B6" s="36">
        <v>124046933</v>
      </c>
      <c r="C6" s="36">
        <v>129924148</v>
      </c>
      <c r="D6" s="36">
        <v>149164762</v>
      </c>
      <c r="E6" s="36">
        <v>155426039</v>
      </c>
      <c r="F6" s="36">
        <v>167302113</v>
      </c>
      <c r="G6" s="36">
        <v>175689912</v>
      </c>
      <c r="I6">
        <f t="shared" si="1"/>
        <v>4.737896260603236E-2</v>
      </c>
      <c r="J6">
        <f t="shared" si="2"/>
        <v>0.14809113083427716</v>
      </c>
      <c r="K6">
        <f t="shared" si="3"/>
        <v>4.1975577314969259E-2</v>
      </c>
      <c r="L6">
        <f t="shared" si="4"/>
        <v>7.6409809298427778E-2</v>
      </c>
      <c r="M6">
        <f t="shared" si="5"/>
        <v>7.846387001342664E-2</v>
      </c>
      <c r="N6" s="54">
        <f t="shared" si="6"/>
        <v>7.846387001342664E-2</v>
      </c>
      <c r="O6">
        <f t="shared" si="7"/>
        <v>5.0135642937157554E-2</v>
      </c>
      <c r="P6">
        <f t="shared" si="8"/>
        <v>2.8328227076269084</v>
      </c>
      <c r="Q6" s="52">
        <v>20229617.946416669</v>
      </c>
      <c r="R6" s="62">
        <f t="shared" si="9"/>
        <v>21816912.05938559</v>
      </c>
      <c r="T6" s="64" t="s">
        <v>238</v>
      </c>
      <c r="U6" s="65">
        <f>SUM(Q2:Q61)</f>
        <v>1131327014.6286201</v>
      </c>
    </row>
    <row r="7" spans="1:21" x14ac:dyDescent="0.25">
      <c r="A7" s="13" t="s">
        <v>29</v>
      </c>
      <c r="B7" s="36">
        <v>126714279</v>
      </c>
      <c r="C7" s="36">
        <v>141025814</v>
      </c>
      <c r="D7" s="36">
        <v>149674126</v>
      </c>
      <c r="E7" s="36">
        <v>172301426</v>
      </c>
      <c r="F7" s="36">
        <v>180639585</v>
      </c>
      <c r="G7" s="36">
        <v>183842618</v>
      </c>
      <c r="I7">
        <f t="shared" si="1"/>
        <v>0.11294334871289435</v>
      </c>
      <c r="J7">
        <f t="shared" si="2"/>
        <v>6.1324318964753433E-2</v>
      </c>
      <c r="K7">
        <f t="shared" si="3"/>
        <v>0.1511770979040159</v>
      </c>
      <c r="L7">
        <f t="shared" si="4"/>
        <v>4.8392861240742047E-2</v>
      </c>
      <c r="M7">
        <f t="shared" si="5"/>
        <v>9.3459406705601433E-2</v>
      </c>
      <c r="N7" s="54">
        <f t="shared" si="6"/>
        <v>9.3459406705601433E-2</v>
      </c>
      <c r="O7">
        <f t="shared" si="7"/>
        <v>1.77316228887483E-2</v>
      </c>
      <c r="P7">
        <f t="shared" si="8"/>
        <v>7.5727783816853131</v>
      </c>
      <c r="Q7" s="52">
        <v>24340748.441666666</v>
      </c>
      <c r="R7" s="62">
        <f t="shared" si="9"/>
        <v>26615620.349795125</v>
      </c>
      <c r="T7" s="66" t="s">
        <v>239</v>
      </c>
      <c r="U7" s="67">
        <f>SUM(R2:R15,R18:R61)</f>
        <v>1164893492.4978213</v>
      </c>
    </row>
    <row r="8" spans="1:21" x14ac:dyDescent="0.25">
      <c r="A8" s="13" t="s">
        <v>30</v>
      </c>
      <c r="B8" s="36">
        <v>14685339</v>
      </c>
      <c r="C8" s="36">
        <v>15763116</v>
      </c>
      <c r="D8" s="36">
        <v>18560050</v>
      </c>
      <c r="E8" s="36">
        <v>20613016</v>
      </c>
      <c r="F8" s="36">
        <v>22481471</v>
      </c>
      <c r="G8" s="36">
        <v>23466616</v>
      </c>
      <c r="I8">
        <f t="shared" si="1"/>
        <v>7.3391359913448362E-2</v>
      </c>
      <c r="J8">
        <f t="shared" si="2"/>
        <v>0.17743534971131347</v>
      </c>
      <c r="K8">
        <f t="shared" si="3"/>
        <v>0.11061209425621166</v>
      </c>
      <c r="L8">
        <f t="shared" si="4"/>
        <v>9.0644425832687503E-2</v>
      </c>
      <c r="M8">
        <f t="shared" si="5"/>
        <v>0.11302080742841525</v>
      </c>
      <c r="N8" s="54">
        <f t="shared" si="6"/>
        <v>0.1</v>
      </c>
      <c r="O8">
        <f t="shared" si="7"/>
        <v>4.3820308733356406E-2</v>
      </c>
      <c r="P8">
        <f t="shared" si="8"/>
        <v>5.6179691266643603</v>
      </c>
      <c r="Q8" s="52">
        <v>761170.76800000004</v>
      </c>
      <c r="R8" s="62">
        <f t="shared" si="9"/>
        <v>837287.84480000008</v>
      </c>
      <c r="T8" s="66" t="s">
        <v>240</v>
      </c>
      <c r="U8" s="67">
        <f>U7-U6</f>
        <v>33566477.869201183</v>
      </c>
    </row>
    <row r="9" spans="1:21" ht="15.75" thickBot="1" x14ac:dyDescent="0.3">
      <c r="A9" s="13" t="s">
        <v>32</v>
      </c>
      <c r="B9" s="36">
        <v>70438029</v>
      </c>
      <c r="C9" s="36">
        <v>75819625</v>
      </c>
      <c r="D9" s="36">
        <v>88269238</v>
      </c>
      <c r="E9" s="36">
        <v>98801884</v>
      </c>
      <c r="F9" s="36">
        <v>112822216</v>
      </c>
      <c r="G9" s="36">
        <v>136838727</v>
      </c>
      <c r="I9">
        <f t="shared" si="1"/>
        <v>7.6401853890602167E-2</v>
      </c>
      <c r="J9">
        <f t="shared" si="2"/>
        <v>0.16420040325971019</v>
      </c>
      <c r="K9">
        <f t="shared" si="3"/>
        <v>0.11932408434295083</v>
      </c>
      <c r="L9">
        <f t="shared" si="4"/>
        <v>0.1419034883990673</v>
      </c>
      <c r="M9">
        <f t="shared" si="5"/>
        <v>0.12545745747308262</v>
      </c>
      <c r="N9" s="54">
        <f t="shared" si="6"/>
        <v>0.1</v>
      </c>
      <c r="O9">
        <f t="shared" si="7"/>
        <v>0.21287040665820633</v>
      </c>
      <c r="P9">
        <f t="shared" si="8"/>
        <v>-11.287040665820633</v>
      </c>
      <c r="Q9" s="52">
        <v>3400232.624620147</v>
      </c>
      <c r="R9" s="62">
        <f t="shared" si="9"/>
        <v>3740255.8870821618</v>
      </c>
      <c r="T9" s="68" t="s">
        <v>241</v>
      </c>
      <c r="U9" s="61">
        <f>(U7/U6)-1</f>
        <v>2.9670004724690502E-2</v>
      </c>
    </row>
    <row r="10" spans="1:21" x14ac:dyDescent="0.25">
      <c r="A10" s="13" t="s">
        <v>33</v>
      </c>
      <c r="B10" s="36">
        <v>20009101</v>
      </c>
      <c r="C10" s="36">
        <v>22767964</v>
      </c>
      <c r="D10" s="36">
        <v>18784849</v>
      </c>
      <c r="E10" s="36">
        <v>23223926</v>
      </c>
      <c r="F10" s="36">
        <v>25657612</v>
      </c>
      <c r="G10" s="36">
        <v>26591215</v>
      </c>
      <c r="I10">
        <f t="shared" si="1"/>
        <v>0.13788040752055775</v>
      </c>
      <c r="J10">
        <f t="shared" si="2"/>
        <v>-0.17494383775378419</v>
      </c>
      <c r="K10">
        <f t="shared" si="3"/>
        <v>0.23631156151428212</v>
      </c>
      <c r="L10">
        <f t="shared" si="4"/>
        <v>0.10479218716077554</v>
      </c>
      <c r="M10">
        <f t="shared" si="5"/>
        <v>7.6010079610457804E-2</v>
      </c>
      <c r="N10" s="54">
        <f t="shared" si="6"/>
        <v>7.6010079610457804E-2</v>
      </c>
      <c r="O10">
        <f t="shared" si="7"/>
        <v>3.6386979427391664E-2</v>
      </c>
      <c r="P10">
        <f t="shared" si="8"/>
        <v>3.962310018306614</v>
      </c>
      <c r="Q10" s="52">
        <v>1862941.7566666668</v>
      </c>
      <c r="R10" s="62">
        <f t="shared" si="9"/>
        <v>2004544.1079005464</v>
      </c>
    </row>
    <row r="11" spans="1:21" x14ac:dyDescent="0.25">
      <c r="A11" s="13" t="s">
        <v>34</v>
      </c>
      <c r="B11" s="36">
        <v>25758509</v>
      </c>
      <c r="C11" s="36">
        <v>27371141</v>
      </c>
      <c r="D11" s="36">
        <v>32357129</v>
      </c>
      <c r="E11" s="36">
        <v>35201290</v>
      </c>
      <c r="F11" s="36">
        <v>35783314</v>
      </c>
      <c r="G11" s="36">
        <v>42489686</v>
      </c>
      <c r="I11">
        <f t="shared" si="1"/>
        <v>6.2605797563826338E-2</v>
      </c>
      <c r="J11">
        <f t="shared" si="2"/>
        <v>0.18216222699667517</v>
      </c>
      <c r="K11">
        <f t="shared" si="3"/>
        <v>8.7899053095841673E-2</v>
      </c>
      <c r="L11">
        <f t="shared" si="4"/>
        <v>1.6534166787637528E-2</v>
      </c>
      <c r="M11">
        <f t="shared" si="5"/>
        <v>8.7300311110995177E-2</v>
      </c>
      <c r="N11" s="54">
        <f t="shared" si="6"/>
        <v>8.7300311110995177E-2</v>
      </c>
      <c r="O11">
        <f t="shared" si="7"/>
        <v>0.18741617950757727</v>
      </c>
      <c r="P11">
        <f t="shared" si="8"/>
        <v>-10.011586839658209</v>
      </c>
      <c r="Q11" s="52">
        <v>623088.18833333324</v>
      </c>
      <c r="R11" s="62">
        <f t="shared" si="9"/>
        <v>677483.98102441954</v>
      </c>
    </row>
    <row r="12" spans="1:21" x14ac:dyDescent="0.25">
      <c r="A12" s="13" t="s">
        <v>35</v>
      </c>
      <c r="B12" s="36">
        <v>305994496</v>
      </c>
      <c r="C12" s="36">
        <v>312270629</v>
      </c>
      <c r="D12" s="36">
        <v>356536543</v>
      </c>
      <c r="E12" s="36">
        <v>382146350</v>
      </c>
      <c r="F12" s="36">
        <v>392186200</v>
      </c>
      <c r="G12" s="36">
        <v>400007519</v>
      </c>
      <c r="I12">
        <f t="shared" si="1"/>
        <v>2.0510607484913734E-2</v>
      </c>
      <c r="J12">
        <f t="shared" si="2"/>
        <v>0.14175497113434887</v>
      </c>
      <c r="K12">
        <f t="shared" si="3"/>
        <v>7.1829402912003903E-2</v>
      </c>
      <c r="L12">
        <f t="shared" si="4"/>
        <v>2.627226453948861E-2</v>
      </c>
      <c r="M12">
        <f t="shared" si="5"/>
        <v>6.509181151768878E-2</v>
      </c>
      <c r="N12" s="54">
        <f t="shared" si="6"/>
        <v>6.509181151768878E-2</v>
      </c>
      <c r="O12">
        <f t="shared" si="7"/>
        <v>1.9942871523781269E-2</v>
      </c>
      <c r="P12">
        <f t="shared" si="8"/>
        <v>4.5148939993907513</v>
      </c>
      <c r="Q12" s="52">
        <v>35380381.06666667</v>
      </c>
      <c r="R12" s="62">
        <f t="shared" si="9"/>
        <v>37683354.162482142</v>
      </c>
    </row>
    <row r="13" spans="1:21" x14ac:dyDescent="0.25">
      <c r="A13" s="13" t="s">
        <v>36</v>
      </c>
      <c r="B13" s="36">
        <v>80440765</v>
      </c>
      <c r="C13" s="36">
        <v>82617147</v>
      </c>
      <c r="D13" s="36">
        <v>87199884</v>
      </c>
      <c r="E13" s="36">
        <v>90251824</v>
      </c>
      <c r="F13" s="36">
        <v>94009690</v>
      </c>
      <c r="G13" s="36">
        <v>98024276</v>
      </c>
      <c r="I13">
        <f t="shared" si="1"/>
        <v>2.7055709875459355E-2</v>
      </c>
      <c r="J13">
        <f t="shared" si="2"/>
        <v>5.546956251103663E-2</v>
      </c>
      <c r="K13">
        <f t="shared" si="3"/>
        <v>3.4999358485385157E-2</v>
      </c>
      <c r="L13">
        <f t="shared" si="4"/>
        <v>4.1637562915072035E-2</v>
      </c>
      <c r="M13">
        <f t="shared" si="5"/>
        <v>3.9790548446738294E-2</v>
      </c>
      <c r="N13" s="54">
        <f t="shared" si="6"/>
        <v>3.9790548446738294E-2</v>
      </c>
      <c r="O13">
        <f t="shared" si="7"/>
        <v>4.2703959559913462E-2</v>
      </c>
      <c r="P13">
        <f t="shared" si="8"/>
        <v>-0.29134111131751683</v>
      </c>
      <c r="Q13" s="52">
        <v>9783369.4116666652</v>
      </c>
      <c r="R13" s="62">
        <f t="shared" si="9"/>
        <v>10172655.046213925</v>
      </c>
    </row>
    <row r="14" spans="1:21" x14ac:dyDescent="0.25">
      <c r="A14" s="13" t="s">
        <v>37</v>
      </c>
      <c r="B14" s="36">
        <v>65806038</v>
      </c>
      <c r="C14" s="36">
        <v>68226564</v>
      </c>
      <c r="D14" s="36">
        <v>73127581</v>
      </c>
      <c r="E14" s="36">
        <v>84102598</v>
      </c>
      <c r="F14" s="36">
        <v>89515881</v>
      </c>
      <c r="G14" s="36">
        <v>98217463</v>
      </c>
      <c r="I14">
        <f t="shared" si="1"/>
        <v>3.6782734131479033E-2</v>
      </c>
      <c r="J14">
        <f t="shared" si="2"/>
        <v>7.1834439735232847E-2</v>
      </c>
      <c r="K14">
        <f t="shared" si="3"/>
        <v>0.15008040536716227</v>
      </c>
      <c r="L14">
        <f t="shared" si="4"/>
        <v>6.436522924059962E-2</v>
      </c>
      <c r="M14">
        <f t="shared" si="5"/>
        <v>8.0765702118618443E-2</v>
      </c>
      <c r="N14" s="54">
        <f t="shared" si="6"/>
        <v>8.0765702118618443E-2</v>
      </c>
      <c r="O14">
        <f t="shared" si="7"/>
        <v>9.7207131324552387E-2</v>
      </c>
      <c r="P14">
        <f t="shared" si="8"/>
        <v>-1.6441429205933944</v>
      </c>
      <c r="Q14" s="52">
        <v>3220455.1433333335</v>
      </c>
      <c r="R14" s="62">
        <f t="shared" si="9"/>
        <v>3480557.4641261664</v>
      </c>
    </row>
    <row r="15" spans="1:21" x14ac:dyDescent="0.25">
      <c r="A15" s="13" t="s">
        <v>38</v>
      </c>
      <c r="B15" s="36">
        <v>16139089</v>
      </c>
      <c r="C15" s="36">
        <v>17651564</v>
      </c>
      <c r="D15" s="36">
        <v>20243587</v>
      </c>
      <c r="E15" s="36">
        <v>21504115</v>
      </c>
      <c r="F15" s="36">
        <v>22049603</v>
      </c>
      <c r="G15" s="36">
        <v>22684653</v>
      </c>
      <c r="I15">
        <f t="shared" si="1"/>
        <v>9.3715017000030265E-2</v>
      </c>
      <c r="J15">
        <f t="shared" si="2"/>
        <v>0.14684381508630051</v>
      </c>
      <c r="K15">
        <f t="shared" si="3"/>
        <v>6.2268016038857121E-2</v>
      </c>
      <c r="L15">
        <f t="shared" si="4"/>
        <v>2.5366679819188054E-2</v>
      </c>
      <c r="M15">
        <f t="shared" si="5"/>
        <v>8.2048381986093988E-2</v>
      </c>
      <c r="N15" s="54">
        <f t="shared" si="6"/>
        <v>8.2048381986093988E-2</v>
      </c>
      <c r="O15">
        <f t="shared" si="7"/>
        <v>2.8800972062853036E-2</v>
      </c>
      <c r="P15">
        <f t="shared" si="8"/>
        <v>5.3247409923240951</v>
      </c>
      <c r="Q15" s="52">
        <v>1105062.4269999999</v>
      </c>
      <c r="R15" s="62">
        <f t="shared" si="9"/>
        <v>1195731.011128976</v>
      </c>
    </row>
    <row r="16" spans="1:21" x14ac:dyDescent="0.25">
      <c r="A16" s="13" t="s">
        <v>39</v>
      </c>
      <c r="B16" s="36"/>
      <c r="C16" s="36"/>
      <c r="D16" s="36"/>
      <c r="E16" s="36"/>
      <c r="F16" s="36"/>
      <c r="G16" s="45">
        <v>491463792</v>
      </c>
      <c r="N16" s="54"/>
      <c r="Q16" s="52">
        <v>29253503.390666667</v>
      </c>
      <c r="R16" s="62" t="s">
        <v>231</v>
      </c>
      <c r="S16" t="s">
        <v>232</v>
      </c>
    </row>
    <row r="17" spans="1:19" x14ac:dyDescent="0.25">
      <c r="A17" s="13" t="s">
        <v>40</v>
      </c>
      <c r="B17" s="36"/>
      <c r="C17" s="36"/>
      <c r="D17" s="36"/>
      <c r="E17" s="36"/>
      <c r="F17" s="36"/>
      <c r="G17" s="45">
        <v>223209620</v>
      </c>
      <c r="N17" s="54"/>
      <c r="Q17" s="52">
        <v>10225692.181666667</v>
      </c>
      <c r="R17" s="62" t="s">
        <v>231</v>
      </c>
      <c r="S17" t="s">
        <v>232</v>
      </c>
    </row>
    <row r="18" spans="1:19" x14ac:dyDescent="0.25">
      <c r="A18" s="13" t="s">
        <v>41</v>
      </c>
      <c r="B18" s="36">
        <v>17970176</v>
      </c>
      <c r="C18" s="36">
        <v>18827010</v>
      </c>
      <c r="D18" s="36">
        <v>20607273</v>
      </c>
      <c r="E18" s="36">
        <v>22128479</v>
      </c>
      <c r="F18" s="36">
        <v>24707173</v>
      </c>
      <c r="G18" s="36">
        <v>25830613</v>
      </c>
      <c r="I18">
        <f t="shared" si="1"/>
        <v>4.7680890827112687E-2</v>
      </c>
      <c r="J18">
        <f t="shared" si="2"/>
        <v>9.4558987327249433E-2</v>
      </c>
      <c r="K18">
        <f t="shared" si="3"/>
        <v>7.3818889088333117E-2</v>
      </c>
      <c r="L18">
        <f t="shared" si="4"/>
        <v>0.11653281728039233</v>
      </c>
      <c r="M18">
        <f t="shared" si="5"/>
        <v>8.3147896130771892E-2</v>
      </c>
      <c r="N18" s="54">
        <f t="shared" si="6"/>
        <v>8.3147896130771892E-2</v>
      </c>
      <c r="O18">
        <f t="shared" si="7"/>
        <v>4.5470196043877698E-2</v>
      </c>
      <c r="P18">
        <f t="shared" si="8"/>
        <v>3.7677700086894195</v>
      </c>
      <c r="Q18" s="52">
        <v>911067.13083333336</v>
      </c>
      <c r="R18" s="62">
        <f t="shared" si="9"/>
        <v>986820.44599602371</v>
      </c>
    </row>
    <row r="19" spans="1:19" x14ac:dyDescent="0.25">
      <c r="A19" s="13" t="s">
        <v>42</v>
      </c>
      <c r="B19" s="36">
        <v>566092000</v>
      </c>
      <c r="C19" s="36">
        <v>620665000</v>
      </c>
      <c r="D19" s="36">
        <v>659189000</v>
      </c>
      <c r="E19" s="36">
        <v>716650000</v>
      </c>
      <c r="F19" s="36">
        <v>778184000</v>
      </c>
      <c r="G19" s="36">
        <v>834517000</v>
      </c>
      <c r="I19">
        <f t="shared" si="1"/>
        <v>9.6403058160157817E-2</v>
      </c>
      <c r="J19">
        <f t="shared" si="2"/>
        <v>6.2068909959478891E-2</v>
      </c>
      <c r="K19">
        <f t="shared" si="3"/>
        <v>8.7169233709907257E-2</v>
      </c>
      <c r="L19">
        <f t="shared" si="4"/>
        <v>8.5863392171910968E-2</v>
      </c>
      <c r="M19">
        <f t="shared" si="5"/>
        <v>8.2876148500363733E-2</v>
      </c>
      <c r="N19" s="54">
        <f t="shared" si="6"/>
        <v>8.2876148500363733E-2</v>
      </c>
      <c r="O19">
        <f t="shared" si="7"/>
        <v>7.2390334419623059E-2</v>
      </c>
      <c r="P19">
        <f t="shared" si="8"/>
        <v>1.0485814080740674</v>
      </c>
      <c r="Q19" s="52">
        <v>127536825</v>
      </c>
      <c r="R19" s="62">
        <f t="shared" si="9"/>
        <v>138106585.84796491</v>
      </c>
    </row>
    <row r="20" spans="1:19" x14ac:dyDescent="0.25">
      <c r="A20" s="13" t="s">
        <v>43</v>
      </c>
      <c r="B20" s="36">
        <v>271853000</v>
      </c>
      <c r="C20" s="36">
        <v>278750000</v>
      </c>
      <c r="D20" s="36">
        <v>306004000</v>
      </c>
      <c r="E20" s="36">
        <v>320775000</v>
      </c>
      <c r="F20" s="36">
        <v>315166000</v>
      </c>
      <c r="G20" s="36">
        <v>331271000</v>
      </c>
      <c r="I20">
        <f t="shared" si="1"/>
        <v>2.5370328817412302E-2</v>
      </c>
      <c r="J20">
        <f t="shared" si="2"/>
        <v>9.7772197309416997E-2</v>
      </c>
      <c r="K20">
        <f t="shared" si="3"/>
        <v>4.8270610841688377E-2</v>
      </c>
      <c r="L20">
        <f t="shared" si="4"/>
        <v>-1.7485776634712846E-2</v>
      </c>
      <c r="M20">
        <f t="shared" si="5"/>
        <v>3.8481840083451208E-2</v>
      </c>
      <c r="N20" s="54">
        <f t="shared" si="6"/>
        <v>3.8481840083451208E-2</v>
      </c>
      <c r="O20">
        <f t="shared" si="7"/>
        <v>5.1100055209001072E-2</v>
      </c>
      <c r="P20">
        <f t="shared" si="8"/>
        <v>-1.2618215125549863</v>
      </c>
      <c r="Q20" s="52">
        <v>31655195.666666668</v>
      </c>
      <c r="R20" s="62">
        <f t="shared" si="9"/>
        <v>32873345.844121691</v>
      </c>
    </row>
    <row r="21" spans="1:19" x14ac:dyDescent="0.25">
      <c r="A21" s="13" t="s">
        <v>44</v>
      </c>
      <c r="B21" s="36">
        <v>174461000</v>
      </c>
      <c r="C21" s="36">
        <v>185907000</v>
      </c>
      <c r="D21" s="36">
        <v>204623000</v>
      </c>
      <c r="E21" s="36">
        <v>223786000</v>
      </c>
      <c r="F21" s="36">
        <v>226788000</v>
      </c>
      <c r="G21" s="36">
        <v>235257000</v>
      </c>
      <c r="I21">
        <f t="shared" si="1"/>
        <v>6.5607786267418033E-2</v>
      </c>
      <c r="J21">
        <f t="shared" si="2"/>
        <v>0.10067399291043366</v>
      </c>
      <c r="K21">
        <f t="shared" si="3"/>
        <v>9.3650273918376659E-2</v>
      </c>
      <c r="L21">
        <f t="shared" si="4"/>
        <v>1.3414601449599273E-2</v>
      </c>
      <c r="M21">
        <f t="shared" si="5"/>
        <v>6.8336663636456907E-2</v>
      </c>
      <c r="N21" s="54">
        <f t="shared" si="6"/>
        <v>6.8336663636456907E-2</v>
      </c>
      <c r="O21">
        <f t="shared" si="7"/>
        <v>3.7343245674374304E-2</v>
      </c>
      <c r="P21">
        <f t="shared" si="8"/>
        <v>3.0993417962082601</v>
      </c>
      <c r="Q21" s="52">
        <v>15221599</v>
      </c>
      <c r="R21" s="62">
        <f t="shared" si="9"/>
        <v>16261792.290872028</v>
      </c>
    </row>
    <row r="22" spans="1:19" x14ac:dyDescent="0.25">
      <c r="A22" s="13" t="s">
        <v>157</v>
      </c>
      <c r="B22" s="36">
        <v>101477000</v>
      </c>
      <c r="C22" s="36">
        <v>118458000</v>
      </c>
      <c r="D22" s="36">
        <v>129843000</v>
      </c>
      <c r="E22" s="36">
        <v>143876000</v>
      </c>
      <c r="F22" s="36">
        <v>145312000</v>
      </c>
      <c r="G22" s="36">
        <v>149716000</v>
      </c>
      <c r="I22">
        <f t="shared" si="1"/>
        <v>0.16733841165978491</v>
      </c>
      <c r="J22">
        <f t="shared" si="2"/>
        <v>9.611001367573313E-2</v>
      </c>
      <c r="K22">
        <f t="shared" si="3"/>
        <v>0.10807667721787073</v>
      </c>
      <c r="L22">
        <f t="shared" si="4"/>
        <v>9.9808168144790432E-3</v>
      </c>
      <c r="M22">
        <f t="shared" si="5"/>
        <v>9.5376479841966955E-2</v>
      </c>
      <c r="N22" s="54">
        <f t="shared" si="6"/>
        <v>9.5376479841966955E-2</v>
      </c>
      <c r="O22">
        <f t="shared" si="7"/>
        <v>3.0307201057035993E-2</v>
      </c>
      <c r="P22">
        <f t="shared" si="8"/>
        <v>6.5069278784930962</v>
      </c>
      <c r="Q22" s="52">
        <v>18208404</v>
      </c>
      <c r="R22" s="62">
        <f t="shared" si="9"/>
        <v>19945057.477060389</v>
      </c>
    </row>
    <row r="23" spans="1:19" x14ac:dyDescent="0.25">
      <c r="A23" s="13" t="s">
        <v>159</v>
      </c>
      <c r="B23" s="36">
        <v>89999987</v>
      </c>
      <c r="C23" s="36">
        <v>108902889</v>
      </c>
      <c r="D23" s="36">
        <v>97395905</v>
      </c>
      <c r="E23" s="36">
        <v>106944154</v>
      </c>
      <c r="F23" s="36">
        <v>99414000</v>
      </c>
      <c r="G23" s="36">
        <v>86688000</v>
      </c>
      <c r="I23">
        <f t="shared" si="1"/>
        <v>0.21003227478243969</v>
      </c>
      <c r="J23">
        <f t="shared" si="2"/>
        <v>-0.10566279834871961</v>
      </c>
      <c r="K23">
        <f t="shared" si="3"/>
        <v>9.8035425616713523E-2</v>
      </c>
      <c r="L23">
        <f t="shared" si="4"/>
        <v>-7.0412020838464873E-2</v>
      </c>
      <c r="M23">
        <f t="shared" si="5"/>
        <v>3.2998220302992182E-2</v>
      </c>
      <c r="N23" s="54">
        <f t="shared" si="6"/>
        <v>3.2998220302992182E-2</v>
      </c>
      <c r="O23">
        <f t="shared" si="7"/>
        <v>-0.12801013941698347</v>
      </c>
      <c r="P23">
        <f t="shared" si="8"/>
        <v>16.100835971997565</v>
      </c>
      <c r="Q23" s="52">
        <v>4919321.666666666</v>
      </c>
      <c r="R23" s="62">
        <f t="shared" si="9"/>
        <v>5081650.5267646154</v>
      </c>
    </row>
    <row r="24" spans="1:19" x14ac:dyDescent="0.25">
      <c r="A24" s="13" t="s">
        <v>45</v>
      </c>
      <c r="B24" s="36">
        <v>15681642</v>
      </c>
      <c r="C24" s="36">
        <v>16989314</v>
      </c>
      <c r="D24" s="36">
        <v>21230344</v>
      </c>
      <c r="E24" s="36">
        <v>21180498</v>
      </c>
      <c r="F24" s="36">
        <v>22161415</v>
      </c>
      <c r="G24" s="36">
        <v>21775738</v>
      </c>
      <c r="I24">
        <f t="shared" si="1"/>
        <v>8.3388716564247511E-2</v>
      </c>
      <c r="J24">
        <f t="shared" si="2"/>
        <v>0.24962926696157361</v>
      </c>
      <c r="K24">
        <f t="shared" si="3"/>
        <v>-2.3478658659511487E-3</v>
      </c>
      <c r="L24">
        <f t="shared" si="4"/>
        <v>4.6312272733152859E-2</v>
      </c>
      <c r="M24">
        <f t="shared" si="5"/>
        <v>9.4245597598255709E-2</v>
      </c>
      <c r="N24" s="54">
        <f t="shared" si="6"/>
        <v>9.4245597598255709E-2</v>
      </c>
      <c r="O24">
        <f t="shared" si="7"/>
        <v>-1.740308549792513E-2</v>
      </c>
      <c r="P24">
        <f t="shared" si="8"/>
        <v>11.164868309618084</v>
      </c>
      <c r="Q24" s="52">
        <v>2313300.2791666663</v>
      </c>
      <c r="R24" s="62">
        <f t="shared" si="9"/>
        <v>2531318.6464009406</v>
      </c>
    </row>
    <row r="25" spans="1:19" x14ac:dyDescent="0.25">
      <c r="A25" s="13" t="s">
        <v>46</v>
      </c>
      <c r="B25" s="36">
        <v>133654008</v>
      </c>
      <c r="C25" s="36">
        <v>149763338</v>
      </c>
      <c r="D25" s="36">
        <v>184202548</v>
      </c>
      <c r="E25" s="36">
        <v>192918445</v>
      </c>
      <c r="F25" s="36">
        <v>202407667</v>
      </c>
      <c r="G25" s="36">
        <v>238335961</v>
      </c>
      <c r="I25">
        <f t="shared" si="1"/>
        <v>0.12053009289478256</v>
      </c>
      <c r="J25">
        <f t="shared" si="2"/>
        <v>0.22995754808830449</v>
      </c>
      <c r="K25">
        <f t="shared" si="3"/>
        <v>4.7316918764880533E-2</v>
      </c>
      <c r="L25">
        <f t="shared" si="4"/>
        <v>4.9187738373072554E-2</v>
      </c>
      <c r="M25">
        <f t="shared" si="5"/>
        <v>0.11174807453026003</v>
      </c>
      <c r="N25" s="54">
        <f t="shared" si="6"/>
        <v>0.1</v>
      </c>
      <c r="O25">
        <f t="shared" si="7"/>
        <v>0.17750461004029061</v>
      </c>
      <c r="P25">
        <f t="shared" si="8"/>
        <v>-7.7504610040290602</v>
      </c>
      <c r="Q25" s="52">
        <v>12931276.836833334</v>
      </c>
      <c r="R25" s="62">
        <f t="shared" si="9"/>
        <v>14224404.520516668</v>
      </c>
    </row>
    <row r="26" spans="1:19" x14ac:dyDescent="0.25">
      <c r="A26" s="13" t="s">
        <v>47</v>
      </c>
      <c r="B26" s="36">
        <v>175893683</v>
      </c>
      <c r="C26" s="36">
        <v>184788000</v>
      </c>
      <c r="D26" s="36">
        <v>199854000</v>
      </c>
      <c r="E26" s="36">
        <v>217263000</v>
      </c>
      <c r="F26" s="36">
        <v>223145000</v>
      </c>
      <c r="G26" s="36">
        <v>230415000</v>
      </c>
      <c r="I26">
        <f t="shared" si="1"/>
        <v>5.0566437908972528E-2</v>
      </c>
      <c r="J26">
        <f t="shared" si="2"/>
        <v>8.1531268264172896E-2</v>
      </c>
      <c r="K26">
        <f t="shared" si="3"/>
        <v>8.7108589270167291E-2</v>
      </c>
      <c r="L26">
        <f t="shared" si="4"/>
        <v>2.7073178590003799E-2</v>
      </c>
      <c r="M26">
        <f t="shared" si="5"/>
        <v>6.1569868508329129E-2</v>
      </c>
      <c r="N26" s="54">
        <f t="shared" si="6"/>
        <v>6.1569868508329129E-2</v>
      </c>
      <c r="O26">
        <f t="shared" si="7"/>
        <v>3.2579712742835332E-2</v>
      </c>
      <c r="P26">
        <f t="shared" si="8"/>
        <v>2.8990155765493797</v>
      </c>
      <c r="Q26" s="52">
        <v>7682318.416666666</v>
      </c>
      <c r="R26" s="62">
        <f t="shared" si="9"/>
        <v>8155317.7514199475</v>
      </c>
    </row>
    <row r="27" spans="1:19" x14ac:dyDescent="0.25">
      <c r="A27" s="13" t="s">
        <v>48</v>
      </c>
      <c r="B27" s="36">
        <v>95984740</v>
      </c>
      <c r="C27" s="36">
        <v>106966794</v>
      </c>
      <c r="D27" s="36">
        <v>109702337</v>
      </c>
      <c r="E27" s="36">
        <v>113276504</v>
      </c>
      <c r="F27" s="36">
        <v>115113365</v>
      </c>
      <c r="G27" s="36">
        <v>121680195</v>
      </c>
      <c r="I27">
        <f t="shared" si="1"/>
        <v>0.1144145829847536</v>
      </c>
      <c r="J27">
        <f t="shared" si="2"/>
        <v>2.5573758899420707E-2</v>
      </c>
      <c r="K27">
        <f t="shared" si="3"/>
        <v>3.2580591241187395E-2</v>
      </c>
      <c r="L27">
        <f t="shared" si="4"/>
        <v>1.621572819726147E-2</v>
      </c>
      <c r="M27">
        <f t="shared" si="5"/>
        <v>4.7196165330655793E-2</v>
      </c>
      <c r="N27" s="54">
        <f t="shared" si="6"/>
        <v>4.7196165330655793E-2</v>
      </c>
      <c r="O27">
        <f t="shared" si="7"/>
        <v>5.7046633985549766E-2</v>
      </c>
      <c r="P27">
        <f t="shared" si="8"/>
        <v>-0.98504686548939735</v>
      </c>
      <c r="Q27" s="52">
        <v>9583606.9041666668</v>
      </c>
      <c r="R27" s="62">
        <f t="shared" si="9"/>
        <v>10035916.400079731</v>
      </c>
    </row>
    <row r="28" spans="1:19" x14ac:dyDescent="0.25">
      <c r="A28" s="13" t="s">
        <v>160</v>
      </c>
      <c r="B28" s="36">
        <v>1186558369</v>
      </c>
      <c r="C28" s="36">
        <v>1294299461</v>
      </c>
      <c r="D28" s="36">
        <v>1435787595</v>
      </c>
      <c r="E28" s="36">
        <v>1579879499</v>
      </c>
      <c r="F28" s="36">
        <v>1668731483</v>
      </c>
      <c r="G28" s="36">
        <v>1694524184</v>
      </c>
      <c r="I28">
        <f t="shared" si="1"/>
        <v>9.0801341775374578E-2</v>
      </c>
      <c r="J28">
        <f t="shared" si="2"/>
        <v>0.10931638176738767</v>
      </c>
      <c r="K28">
        <f t="shared" si="3"/>
        <v>0.10035739583054415</v>
      </c>
      <c r="L28">
        <f t="shared" si="4"/>
        <v>5.6239722115667412E-2</v>
      </c>
      <c r="M28">
        <f t="shared" si="5"/>
        <v>8.9178710372243453E-2</v>
      </c>
      <c r="N28" s="54">
        <f t="shared" si="6"/>
        <v>8.9178710372243453E-2</v>
      </c>
      <c r="O28">
        <f t="shared" si="7"/>
        <v>1.5456471734823785E-2</v>
      </c>
      <c r="P28">
        <f t="shared" si="8"/>
        <v>7.3722238637419668</v>
      </c>
      <c r="Q28" s="52">
        <v>118310408.19058332</v>
      </c>
      <c r="R28" s="62">
        <f t="shared" si="9"/>
        <v>128861177.81663325</v>
      </c>
    </row>
    <row r="29" spans="1:19" x14ac:dyDescent="0.25">
      <c r="A29" s="13" t="s">
        <v>161</v>
      </c>
      <c r="B29" s="36">
        <v>20541695</v>
      </c>
      <c r="C29" s="36">
        <v>26275868</v>
      </c>
      <c r="D29" s="36">
        <v>29190043</v>
      </c>
      <c r="E29" s="36">
        <v>28008942</v>
      </c>
      <c r="F29" s="36">
        <v>31447210</v>
      </c>
      <c r="G29" s="36">
        <v>35794076</v>
      </c>
      <c r="I29">
        <f t="shared" si="1"/>
        <v>0.27914799630702336</v>
      </c>
      <c r="J29">
        <f t="shared" si="2"/>
        <v>0.11090689753807559</v>
      </c>
      <c r="K29">
        <f t="shared" si="3"/>
        <v>-4.0462461805897298E-2</v>
      </c>
      <c r="L29">
        <f t="shared" si="4"/>
        <v>0.12275608268245186</v>
      </c>
      <c r="M29">
        <f t="shared" si="5"/>
        <v>0.11808712868041338</v>
      </c>
      <c r="N29" s="54">
        <f t="shared" si="6"/>
        <v>0.1</v>
      </c>
      <c r="O29">
        <f t="shared" si="7"/>
        <v>0.13822739759743397</v>
      </c>
      <c r="P29">
        <f t="shared" si="8"/>
        <v>-3.8227397597433961</v>
      </c>
      <c r="Q29" s="52">
        <v>495892.7416666667</v>
      </c>
      <c r="R29" s="62">
        <f t="shared" si="9"/>
        <v>545482.01583333337</v>
      </c>
    </row>
    <row r="30" spans="1:19" x14ac:dyDescent="0.25">
      <c r="A30" s="13" t="s">
        <v>107</v>
      </c>
      <c r="B30" s="36">
        <v>58701704</v>
      </c>
      <c r="C30" s="36">
        <v>64338227</v>
      </c>
      <c r="D30" s="36">
        <v>68480128</v>
      </c>
      <c r="E30" s="36">
        <v>71101425</v>
      </c>
      <c r="F30" s="36">
        <v>68929387</v>
      </c>
      <c r="G30" s="36">
        <v>70806751</v>
      </c>
      <c r="I30">
        <f t="shared" si="1"/>
        <v>9.6019750976905183E-2</v>
      </c>
      <c r="J30">
        <f t="shared" si="2"/>
        <v>6.4376983841970103E-2</v>
      </c>
      <c r="K30">
        <f t="shared" si="3"/>
        <v>3.8278214082777318E-2</v>
      </c>
      <c r="L30">
        <f t="shared" si="4"/>
        <v>-3.0548445407388103E-2</v>
      </c>
      <c r="M30">
        <f t="shared" si="5"/>
        <v>4.2031625873566125E-2</v>
      </c>
      <c r="N30" s="54">
        <f t="shared" si="6"/>
        <v>4.2031625873566125E-2</v>
      </c>
      <c r="O30">
        <f t="shared" si="7"/>
        <v>2.7236046651626156E-2</v>
      </c>
      <c r="P30">
        <f t="shared" si="8"/>
        <v>1.479557922193997</v>
      </c>
      <c r="Q30" s="52">
        <v>1254507.7626666666</v>
      </c>
      <c r="R30" s="62">
        <f t="shared" si="9"/>
        <v>1307236.7636025564</v>
      </c>
    </row>
    <row r="31" spans="1:19" x14ac:dyDescent="0.25">
      <c r="A31" s="13" t="s">
        <v>109</v>
      </c>
      <c r="B31" s="36"/>
      <c r="C31" s="36"/>
      <c r="D31" s="36"/>
      <c r="E31" s="36">
        <v>608178486</v>
      </c>
      <c r="F31" s="36">
        <v>648223262</v>
      </c>
      <c r="G31" s="36">
        <v>690548902</v>
      </c>
      <c r="L31">
        <f t="shared" si="4"/>
        <v>6.584378915369915E-2</v>
      </c>
      <c r="M31">
        <f t="shared" si="5"/>
        <v>6.584378915369915E-2</v>
      </c>
      <c r="N31" s="54">
        <f t="shared" si="6"/>
        <v>6.584378915369915E-2</v>
      </c>
      <c r="O31">
        <f t="shared" si="7"/>
        <v>6.529484898368243E-2</v>
      </c>
      <c r="P31">
        <f t="shared" si="8"/>
        <v>5.4894017001672069E-2</v>
      </c>
      <c r="Q31" s="52">
        <v>74107007.376499996</v>
      </c>
      <c r="R31" s="62">
        <f t="shared" si="9"/>
        <v>78986493.545009881</v>
      </c>
      <c r="S31" t="s">
        <v>233</v>
      </c>
    </row>
    <row r="32" spans="1:19" x14ac:dyDescent="0.25">
      <c r="A32" s="13" t="s">
        <v>163</v>
      </c>
      <c r="B32" s="36"/>
      <c r="C32" s="36"/>
      <c r="D32" s="36"/>
      <c r="E32" s="36">
        <v>104816689</v>
      </c>
      <c r="F32" s="36">
        <v>110057777</v>
      </c>
      <c r="G32" s="36">
        <v>111583222</v>
      </c>
      <c r="L32">
        <f t="shared" si="4"/>
        <v>5.0002418985014785E-2</v>
      </c>
      <c r="M32">
        <f t="shared" si="5"/>
        <v>5.0002418985014785E-2</v>
      </c>
      <c r="N32" s="54">
        <f t="shared" si="6"/>
        <v>5.0002418985014785E-2</v>
      </c>
      <c r="O32">
        <f t="shared" si="7"/>
        <v>1.3860401705187986E-2</v>
      </c>
      <c r="P32">
        <f t="shared" si="8"/>
        <v>3.6142017279826799</v>
      </c>
      <c r="Q32" s="52">
        <v>8903395.4912500009</v>
      </c>
      <c r="R32" s="62">
        <f t="shared" si="9"/>
        <v>9348586.8029927742</v>
      </c>
      <c r="S32" t="s">
        <v>233</v>
      </c>
    </row>
    <row r="33" spans="1:18" x14ac:dyDescent="0.25">
      <c r="A33" s="13" t="s">
        <v>113</v>
      </c>
      <c r="B33" s="36">
        <v>6753803</v>
      </c>
      <c r="C33" s="36">
        <v>7221126</v>
      </c>
      <c r="D33" s="36">
        <v>7568690</v>
      </c>
      <c r="E33" s="36">
        <v>8117878</v>
      </c>
      <c r="F33" s="36">
        <v>8857424</v>
      </c>
      <c r="G33" s="36">
        <v>10120299</v>
      </c>
      <c r="I33">
        <f t="shared" si="1"/>
        <v>6.919405259525635E-2</v>
      </c>
      <c r="J33">
        <f t="shared" si="2"/>
        <v>4.81315517829215E-2</v>
      </c>
      <c r="K33">
        <f t="shared" si="3"/>
        <v>7.2560509150196406E-2</v>
      </c>
      <c r="L33">
        <f t="shared" si="4"/>
        <v>9.1100900999004919E-2</v>
      </c>
      <c r="M33">
        <f t="shared" si="5"/>
        <v>7.0246753631844794E-2</v>
      </c>
      <c r="N33" s="54">
        <f t="shared" si="6"/>
        <v>7.0246753631844794E-2</v>
      </c>
      <c r="O33">
        <f t="shared" si="7"/>
        <v>0.1425781355843414</v>
      </c>
      <c r="P33">
        <f t="shared" si="8"/>
        <v>-7.2331381952496612</v>
      </c>
      <c r="Q33" s="52">
        <v>684429.68</v>
      </c>
      <c r="R33" s="62">
        <f t="shared" si="9"/>
        <v>732508.64310928248</v>
      </c>
    </row>
    <row r="34" spans="1:18" x14ac:dyDescent="0.25">
      <c r="A34" s="13" t="s">
        <v>50</v>
      </c>
      <c r="B34" s="36">
        <v>67733144</v>
      </c>
      <c r="C34" s="36">
        <v>73215602</v>
      </c>
      <c r="D34" s="36">
        <v>75260363</v>
      </c>
      <c r="E34" s="36">
        <v>83184345</v>
      </c>
      <c r="F34" s="36">
        <v>86483474</v>
      </c>
      <c r="G34" s="36">
        <v>95225524</v>
      </c>
      <c r="I34">
        <f t="shared" si="1"/>
        <v>8.0942027436375907E-2</v>
      </c>
      <c r="J34">
        <f t="shared" si="2"/>
        <v>2.7927940823323505E-2</v>
      </c>
      <c r="K34">
        <f t="shared" si="3"/>
        <v>0.10528758677393046</v>
      </c>
      <c r="L34">
        <f t="shared" si="4"/>
        <v>3.9660455341687273E-2</v>
      </c>
      <c r="M34">
        <f t="shared" si="5"/>
        <v>6.3454502593829287E-2</v>
      </c>
      <c r="N34" s="54">
        <f t="shared" si="6"/>
        <v>6.3454502593829287E-2</v>
      </c>
      <c r="O34">
        <f t="shared" si="7"/>
        <v>0.10108347405193285</v>
      </c>
      <c r="P34">
        <f t="shared" si="8"/>
        <v>-3.7628971458103564</v>
      </c>
      <c r="Q34" s="52">
        <v>7122521.3883333327</v>
      </c>
      <c r="R34" s="62">
        <f t="shared" si="9"/>
        <v>7574477.4402439352</v>
      </c>
    </row>
    <row r="35" spans="1:18" x14ac:dyDescent="0.25">
      <c r="A35" s="13" t="s">
        <v>51</v>
      </c>
      <c r="B35" s="36">
        <v>158116143</v>
      </c>
      <c r="C35" s="36">
        <v>176683458</v>
      </c>
      <c r="D35" s="36">
        <v>177001214</v>
      </c>
      <c r="E35" s="36">
        <v>189125931</v>
      </c>
      <c r="F35" s="36">
        <v>206246968</v>
      </c>
      <c r="G35" s="36">
        <v>207588219</v>
      </c>
      <c r="I35">
        <f t="shared" si="1"/>
        <v>0.11742833241258621</v>
      </c>
      <c r="J35">
        <f t="shared" si="2"/>
        <v>1.7984479339316906E-3</v>
      </c>
      <c r="K35">
        <f t="shared" si="3"/>
        <v>6.8500756158655474E-2</v>
      </c>
      <c r="L35">
        <f t="shared" si="4"/>
        <v>9.0527178951468112E-2</v>
      </c>
      <c r="M35">
        <f t="shared" si="5"/>
        <v>6.9563678864160372E-2</v>
      </c>
      <c r="N35" s="54">
        <f t="shared" si="6"/>
        <v>6.9563678864160372E-2</v>
      </c>
      <c r="O35">
        <f t="shared" si="7"/>
        <v>6.5031307514784586E-3</v>
      </c>
      <c r="P35">
        <f t="shared" si="8"/>
        <v>6.3060548112681918</v>
      </c>
      <c r="Q35" s="52">
        <v>31527459.723333333</v>
      </c>
      <c r="R35" s="62">
        <f t="shared" si="9"/>
        <v>33720625.806930043</v>
      </c>
    </row>
    <row r="36" spans="1:18" x14ac:dyDescent="0.25">
      <c r="A36" s="13" t="s">
        <v>52</v>
      </c>
      <c r="B36" s="36">
        <v>84628752</v>
      </c>
      <c r="C36" s="36">
        <v>91082774</v>
      </c>
      <c r="D36" s="36">
        <v>97395905</v>
      </c>
      <c r="E36" s="36">
        <v>98743630</v>
      </c>
      <c r="F36" s="36">
        <v>106159895</v>
      </c>
      <c r="G36" s="36">
        <v>113954173</v>
      </c>
      <c r="I36">
        <f t="shared" si="1"/>
        <v>7.6262757602759024E-2</v>
      </c>
      <c r="J36">
        <f t="shared" si="2"/>
        <v>6.9312019416536419E-2</v>
      </c>
      <c r="K36">
        <f t="shared" si="3"/>
        <v>1.3837594095973627E-2</v>
      </c>
      <c r="L36">
        <f t="shared" si="4"/>
        <v>7.5106262550809655E-2</v>
      </c>
      <c r="M36">
        <f t="shared" si="5"/>
        <v>5.8629658416519681E-2</v>
      </c>
      <c r="N36" s="54">
        <f t="shared" si="6"/>
        <v>5.8629658416519681E-2</v>
      </c>
      <c r="O36">
        <f t="shared" si="7"/>
        <v>7.3420174351152001E-2</v>
      </c>
      <c r="P36">
        <f t="shared" si="8"/>
        <v>-1.479051593463232</v>
      </c>
      <c r="Q36" s="52">
        <v>13075964.485416666</v>
      </c>
      <c r="R36" s="62">
        <f t="shared" si="9"/>
        <v>13842603.816663187</v>
      </c>
    </row>
    <row r="37" spans="1:18" x14ac:dyDescent="0.25">
      <c r="A37" s="13" t="s">
        <v>53</v>
      </c>
      <c r="B37" s="36">
        <v>83630999</v>
      </c>
      <c r="C37" s="36">
        <v>95188540</v>
      </c>
      <c r="D37" s="36">
        <v>104358034</v>
      </c>
      <c r="E37" s="36">
        <v>110941054</v>
      </c>
      <c r="F37" s="36">
        <v>114275285</v>
      </c>
      <c r="G37" s="36">
        <v>123204165</v>
      </c>
      <c r="I37">
        <f t="shared" si="1"/>
        <v>0.13819685449410923</v>
      </c>
      <c r="J37">
        <f t="shared" si="2"/>
        <v>9.6329810290188389E-2</v>
      </c>
      <c r="K37">
        <f t="shared" si="3"/>
        <v>6.3081104038429814E-2</v>
      </c>
      <c r="L37">
        <f t="shared" si="4"/>
        <v>3.0054077185890149E-2</v>
      </c>
      <c r="M37">
        <f t="shared" si="5"/>
        <v>8.1915461502154396E-2</v>
      </c>
      <c r="N37" s="54">
        <f t="shared" si="6"/>
        <v>8.1915461502154396E-2</v>
      </c>
      <c r="O37">
        <f t="shared" si="7"/>
        <v>7.8134830291606727E-2</v>
      </c>
      <c r="P37">
        <f t="shared" si="8"/>
        <v>0.37806312105476692</v>
      </c>
      <c r="Q37" s="52">
        <v>6007359.1591666676</v>
      </c>
      <c r="R37" s="62">
        <f t="shared" si="9"/>
        <v>6499454.7570989998</v>
      </c>
    </row>
    <row r="38" spans="1:18" x14ac:dyDescent="0.25">
      <c r="A38" s="13" t="s">
        <v>54</v>
      </c>
      <c r="B38" s="36">
        <v>594306026</v>
      </c>
      <c r="C38" s="36">
        <v>608553018</v>
      </c>
      <c r="D38" s="36">
        <v>687482350</v>
      </c>
      <c r="E38" s="36">
        <v>732768296</v>
      </c>
      <c r="F38" s="36">
        <v>757863724</v>
      </c>
      <c r="G38" s="36">
        <v>793830250</v>
      </c>
      <c r="I38">
        <f t="shared" si="1"/>
        <v>2.3972484505819125E-2</v>
      </c>
      <c r="J38">
        <f t="shared" si="2"/>
        <v>0.12970000914530022</v>
      </c>
      <c r="K38">
        <f t="shared" si="3"/>
        <v>6.5872158027038719E-2</v>
      </c>
      <c r="L38">
        <f t="shared" si="4"/>
        <v>3.4247426010363347E-2</v>
      </c>
      <c r="M38">
        <f t="shared" si="5"/>
        <v>6.3448019422130353E-2</v>
      </c>
      <c r="N38" s="54">
        <f t="shared" si="6"/>
        <v>6.3448019422130353E-2</v>
      </c>
      <c r="O38">
        <f t="shared" si="7"/>
        <v>4.7457774875631964E-2</v>
      </c>
      <c r="P38">
        <f t="shared" si="8"/>
        <v>1.5990244546498389</v>
      </c>
      <c r="Q38" s="52">
        <v>74872657.274000004</v>
      </c>
      <c r="R38" s="62">
        <f t="shared" si="9"/>
        <v>79623179.086907268</v>
      </c>
    </row>
    <row r="39" spans="1:18" x14ac:dyDescent="0.25">
      <c r="A39" s="13" t="s">
        <v>55</v>
      </c>
      <c r="B39" s="36">
        <v>47709992</v>
      </c>
      <c r="C39" s="36">
        <v>50706287</v>
      </c>
      <c r="D39" s="36">
        <v>54328832</v>
      </c>
      <c r="E39" s="36">
        <v>58624271</v>
      </c>
      <c r="F39" s="36">
        <v>65233203</v>
      </c>
      <c r="G39" s="36">
        <v>63615756</v>
      </c>
      <c r="I39">
        <f t="shared" si="1"/>
        <v>6.2802253247076667E-2</v>
      </c>
      <c r="J39">
        <f t="shared" si="2"/>
        <v>7.1441732659305091E-2</v>
      </c>
      <c r="K39">
        <f t="shared" si="3"/>
        <v>7.9063709670769367E-2</v>
      </c>
      <c r="L39">
        <f t="shared" si="4"/>
        <v>0.11273371740520233</v>
      </c>
      <c r="M39">
        <f t="shared" si="5"/>
        <v>8.1510353245588363E-2</v>
      </c>
      <c r="N39" s="54">
        <f t="shared" si="6"/>
        <v>8.1510353245588363E-2</v>
      </c>
      <c r="O39">
        <f t="shared" si="7"/>
        <v>-2.4794842589593524E-2</v>
      </c>
      <c r="P39">
        <f t="shared" si="8"/>
        <v>10.630519583518188</v>
      </c>
      <c r="Q39" s="52">
        <v>5394169.0225</v>
      </c>
      <c r="R39" s="62">
        <f t="shared" si="9"/>
        <v>5833849.6449903846</v>
      </c>
    </row>
    <row r="40" spans="1:18" x14ac:dyDescent="0.25">
      <c r="A40" s="13" t="s">
        <v>165</v>
      </c>
      <c r="B40" s="36">
        <v>778657378</v>
      </c>
      <c r="C40" s="36">
        <v>789552296</v>
      </c>
      <c r="D40" s="36">
        <v>827526207</v>
      </c>
      <c r="E40" s="36">
        <v>861680736</v>
      </c>
      <c r="F40" s="36">
        <v>906433775</v>
      </c>
      <c r="G40" s="36">
        <v>941278933</v>
      </c>
      <c r="I40">
        <f t="shared" si="1"/>
        <v>1.399192803898397E-2</v>
      </c>
      <c r="J40">
        <f t="shared" si="2"/>
        <v>4.8095498160643624E-2</v>
      </c>
      <c r="K40">
        <f t="shared" si="3"/>
        <v>4.1273048165832993E-2</v>
      </c>
      <c r="L40">
        <f t="shared" si="4"/>
        <v>5.1936914834312731E-2</v>
      </c>
      <c r="M40">
        <f t="shared" si="5"/>
        <v>3.8824347299943329E-2</v>
      </c>
      <c r="N40" s="54">
        <f t="shared" si="6"/>
        <v>3.8824347299943329E-2</v>
      </c>
      <c r="O40">
        <f t="shared" si="7"/>
        <v>3.8442034002980519E-2</v>
      </c>
      <c r="P40">
        <f t="shared" si="8"/>
        <v>3.8231329696281069E-2</v>
      </c>
      <c r="Q40" s="52">
        <v>72676722.622916669</v>
      </c>
      <c r="R40" s="62">
        <f t="shared" si="9"/>
        <v>75498348.942650437</v>
      </c>
    </row>
    <row r="41" spans="1:18" x14ac:dyDescent="0.25">
      <c r="A41" s="13" t="s">
        <v>56</v>
      </c>
      <c r="B41" s="36">
        <v>94099135</v>
      </c>
      <c r="C41" s="36">
        <v>115266404</v>
      </c>
      <c r="D41" s="36">
        <v>125810301</v>
      </c>
      <c r="E41" s="36">
        <v>129973307</v>
      </c>
      <c r="F41" s="36">
        <v>130949877</v>
      </c>
      <c r="G41" s="36">
        <v>137734490</v>
      </c>
      <c r="I41">
        <f t="shared" si="1"/>
        <v>0.22494647798834699</v>
      </c>
      <c r="J41">
        <f t="shared" si="2"/>
        <v>9.1474155817335978E-2</v>
      </c>
      <c r="K41">
        <f t="shared" si="3"/>
        <v>3.3089548049010764E-2</v>
      </c>
      <c r="L41">
        <f t="shared" si="4"/>
        <v>7.5136197003897731E-3</v>
      </c>
      <c r="M41">
        <f t="shared" si="5"/>
        <v>8.9255950388770877E-2</v>
      </c>
      <c r="N41" s="54">
        <f t="shared" si="6"/>
        <v>8.9255950388770877E-2</v>
      </c>
      <c r="O41">
        <f t="shared" si="7"/>
        <v>5.1810762678303313E-2</v>
      </c>
      <c r="P41">
        <f t="shared" si="8"/>
        <v>3.7445187710467565</v>
      </c>
      <c r="Q41" s="52">
        <v>16355916.672833335</v>
      </c>
      <c r="R41" s="62">
        <f t="shared" si="9"/>
        <v>17815779.559946619</v>
      </c>
    </row>
    <row r="42" spans="1:18" x14ac:dyDescent="0.25">
      <c r="A42" s="13" t="s">
        <v>167</v>
      </c>
      <c r="B42" s="36">
        <v>531820196</v>
      </c>
      <c r="C42" s="36">
        <v>584345439</v>
      </c>
      <c r="D42" s="36">
        <v>631346201</v>
      </c>
      <c r="E42" s="36">
        <v>653402134</v>
      </c>
      <c r="F42" s="36">
        <v>690271777</v>
      </c>
      <c r="G42" s="36">
        <v>727953334</v>
      </c>
      <c r="I42">
        <f t="shared" si="1"/>
        <v>9.8765040130217141E-2</v>
      </c>
      <c r="J42">
        <f t="shared" si="2"/>
        <v>8.0433180210036648E-2</v>
      </c>
      <c r="K42">
        <f t="shared" si="3"/>
        <v>3.4934767905572706E-2</v>
      </c>
      <c r="L42">
        <f t="shared" si="4"/>
        <v>5.6427184855199819E-2</v>
      </c>
      <c r="M42">
        <f t="shared" si="5"/>
        <v>6.7640043275256578E-2</v>
      </c>
      <c r="N42" s="54">
        <f t="shared" si="6"/>
        <v>6.7640043275256578E-2</v>
      </c>
      <c r="O42">
        <f t="shared" si="7"/>
        <v>5.458945049697439E-2</v>
      </c>
      <c r="P42">
        <f t="shared" si="8"/>
        <v>1.3050592778282188</v>
      </c>
      <c r="Q42" s="52">
        <v>72225115.821083337</v>
      </c>
      <c r="R42" s="62">
        <f t="shared" si="9"/>
        <v>77110425.780781835</v>
      </c>
    </row>
    <row r="43" spans="1:18" x14ac:dyDescent="0.25">
      <c r="A43" s="13" t="s">
        <v>150</v>
      </c>
      <c r="B43" s="36">
        <v>20462080</v>
      </c>
      <c r="C43" s="36">
        <v>22541103</v>
      </c>
      <c r="D43" s="36">
        <v>25945477</v>
      </c>
      <c r="E43" s="36">
        <v>26522160</v>
      </c>
      <c r="F43" s="36">
        <v>27179718</v>
      </c>
      <c r="G43" s="36">
        <v>28501966</v>
      </c>
      <c r="I43">
        <f t="shared" si="1"/>
        <v>0.10160369815776304</v>
      </c>
      <c r="J43">
        <f t="shared" si="2"/>
        <v>0.15102961021916284</v>
      </c>
      <c r="K43">
        <f t="shared" si="3"/>
        <v>2.2226725683247128E-2</v>
      </c>
      <c r="L43">
        <f t="shared" si="4"/>
        <v>2.4792777058882054E-2</v>
      </c>
      <c r="M43">
        <f t="shared" si="5"/>
        <v>7.4913202779763766E-2</v>
      </c>
      <c r="N43" s="54">
        <f t="shared" si="6"/>
        <v>7.4913202779763766E-2</v>
      </c>
      <c r="O43">
        <f t="shared" si="7"/>
        <v>4.8648334026129447E-2</v>
      </c>
      <c r="P43">
        <f t="shared" si="8"/>
        <v>2.6264868753634318</v>
      </c>
      <c r="Q43" s="52">
        <v>3062590.7056666664</v>
      </c>
      <c r="R43" s="62">
        <f t="shared" si="9"/>
        <v>3292019.1842316929</v>
      </c>
    </row>
    <row r="44" spans="1:18" x14ac:dyDescent="0.25">
      <c r="A44" s="13" t="s">
        <v>57</v>
      </c>
      <c r="B44" s="36">
        <v>143689603</v>
      </c>
      <c r="C44" s="36">
        <v>154478123</v>
      </c>
      <c r="D44" s="36">
        <v>168822652</v>
      </c>
      <c r="E44" s="36">
        <v>157823839</v>
      </c>
      <c r="F44" s="36">
        <v>165940803</v>
      </c>
      <c r="G44" s="36">
        <v>176673321</v>
      </c>
      <c r="I44">
        <f t="shared" si="1"/>
        <v>7.508211989422775E-2</v>
      </c>
      <c r="J44">
        <f t="shared" si="2"/>
        <v>9.2857996468535653E-2</v>
      </c>
      <c r="K44">
        <f t="shared" si="3"/>
        <v>-6.5150102013561528E-2</v>
      </c>
      <c r="L44">
        <f t="shared" si="4"/>
        <v>5.1430531986995875E-2</v>
      </c>
      <c r="M44">
        <f t="shared" si="5"/>
        <v>3.8555136584049438E-2</v>
      </c>
      <c r="N44" s="54">
        <f t="shared" si="6"/>
        <v>3.8555136584049438E-2</v>
      </c>
      <c r="O44">
        <f t="shared" si="7"/>
        <v>6.4676787179341222E-2</v>
      </c>
      <c r="P44">
        <f t="shared" si="8"/>
        <v>-2.6121650595291785</v>
      </c>
      <c r="Q44" s="52">
        <v>16715356.636</v>
      </c>
      <c r="R44" s="62">
        <f t="shared" si="9"/>
        <v>17359819.494152077</v>
      </c>
    </row>
    <row r="45" spans="1:18" x14ac:dyDescent="0.25">
      <c r="A45" s="13" t="s">
        <v>58</v>
      </c>
      <c r="B45" s="36">
        <v>77704094</v>
      </c>
      <c r="C45" s="36">
        <v>88173274</v>
      </c>
      <c r="D45" s="36">
        <v>100228087</v>
      </c>
      <c r="E45" s="36">
        <v>110837703</v>
      </c>
      <c r="F45" s="36">
        <v>111772503</v>
      </c>
      <c r="G45" s="36">
        <v>121952754</v>
      </c>
      <c r="I45">
        <f t="shared" si="1"/>
        <v>0.13473138236448645</v>
      </c>
      <c r="J45">
        <f t="shared" si="2"/>
        <v>0.13671731186935387</v>
      </c>
      <c r="K45">
        <f t="shared" si="3"/>
        <v>0.10585471914673983</v>
      </c>
      <c r="L45">
        <f t="shared" si="4"/>
        <v>8.4339532009247709E-3</v>
      </c>
      <c r="M45">
        <f t="shared" si="5"/>
        <v>9.6434341645376231E-2</v>
      </c>
      <c r="N45" s="54">
        <f t="shared" si="6"/>
        <v>9.6434341645376231E-2</v>
      </c>
      <c r="O45">
        <f t="shared" si="7"/>
        <v>9.1080102232299565E-2</v>
      </c>
      <c r="P45">
        <f t="shared" si="8"/>
        <v>0.53542394130766668</v>
      </c>
      <c r="Q45" s="52">
        <v>6786717.8603333328</v>
      </c>
      <c r="R45" s="62">
        <f t="shared" si="9"/>
        <v>7441190.5291274944</v>
      </c>
    </row>
    <row r="46" spans="1:18" x14ac:dyDescent="0.25">
      <c r="A46" s="13" t="s">
        <v>59</v>
      </c>
      <c r="B46" s="36">
        <v>43054811</v>
      </c>
      <c r="C46" s="36">
        <v>45657152</v>
      </c>
      <c r="D46" s="36">
        <v>52162875</v>
      </c>
      <c r="E46" s="36">
        <v>57661356</v>
      </c>
      <c r="F46" s="36">
        <v>59563352</v>
      </c>
      <c r="G46" s="36">
        <v>65176549</v>
      </c>
      <c r="I46">
        <f t="shared" si="1"/>
        <v>6.0442513613635507E-2</v>
      </c>
      <c r="J46">
        <f t="shared" si="2"/>
        <v>0.14249077559634027</v>
      </c>
      <c r="K46">
        <f t="shared" si="3"/>
        <v>0.10540985327208285</v>
      </c>
      <c r="L46">
        <f t="shared" si="4"/>
        <v>3.2985627323783406E-2</v>
      </c>
      <c r="M46">
        <f t="shared" si="5"/>
        <v>8.5332192451460509E-2</v>
      </c>
      <c r="N46" s="54">
        <f t="shared" si="6"/>
        <v>8.5332192451460509E-2</v>
      </c>
      <c r="O46">
        <f t="shared" si="7"/>
        <v>9.4239105280710112E-2</v>
      </c>
      <c r="P46">
        <f t="shared" si="8"/>
        <v>-0.89069128292496025</v>
      </c>
      <c r="Q46" s="52">
        <v>2813612.1866666665</v>
      </c>
      <c r="R46" s="62">
        <f t="shared" si="9"/>
        <v>3053703.8832630813</v>
      </c>
    </row>
    <row r="47" spans="1:18" x14ac:dyDescent="0.25">
      <c r="A47" s="13" t="s">
        <v>60</v>
      </c>
      <c r="B47" s="36">
        <v>66800248</v>
      </c>
      <c r="C47" s="36">
        <v>72318243</v>
      </c>
      <c r="D47" s="36">
        <v>82742634</v>
      </c>
      <c r="E47" s="36">
        <v>89704624</v>
      </c>
      <c r="F47" s="36">
        <v>87908094</v>
      </c>
      <c r="G47" s="36">
        <v>97899041</v>
      </c>
      <c r="I47">
        <f t="shared" si="1"/>
        <v>8.2604408893811376E-2</v>
      </c>
      <c r="J47">
        <f t="shared" si="2"/>
        <v>0.14414607666837265</v>
      </c>
      <c r="K47">
        <f t="shared" si="3"/>
        <v>8.4140299425323972E-2</v>
      </c>
      <c r="L47">
        <f t="shared" si="4"/>
        <v>-2.0027172735264998E-2</v>
      </c>
      <c r="M47">
        <f t="shared" si="5"/>
        <v>7.2715903063060749E-2</v>
      </c>
      <c r="N47" s="54">
        <f t="shared" si="6"/>
        <v>7.2715903063060749E-2</v>
      </c>
      <c r="O47">
        <f t="shared" si="7"/>
        <v>0.11365218542902311</v>
      </c>
      <c r="P47">
        <f t="shared" si="8"/>
        <v>-4.0936282365962366</v>
      </c>
      <c r="Q47" s="52">
        <v>4143293.8459999999</v>
      </c>
      <c r="R47" s="62">
        <f t="shared" si="9"/>
        <v>4444577.1996675124</v>
      </c>
    </row>
    <row r="48" spans="1:18" x14ac:dyDescent="0.25">
      <c r="A48" s="13" t="s">
        <v>61</v>
      </c>
      <c r="B48" s="36">
        <v>34711577</v>
      </c>
      <c r="C48" s="36">
        <v>37431343</v>
      </c>
      <c r="D48" s="36">
        <v>40940806</v>
      </c>
      <c r="E48" s="36">
        <v>45836840</v>
      </c>
      <c r="F48" s="36">
        <v>48671431</v>
      </c>
      <c r="G48" s="36">
        <v>50378348</v>
      </c>
      <c r="I48">
        <f t="shared" si="1"/>
        <v>7.8353282537408253E-2</v>
      </c>
      <c r="J48">
        <f t="shared" si="2"/>
        <v>9.3757335931013763E-2</v>
      </c>
      <c r="K48">
        <f t="shared" si="3"/>
        <v>0.11958811949134573</v>
      </c>
      <c r="L48">
        <f t="shared" si="4"/>
        <v>6.1840890427874218E-2</v>
      </c>
      <c r="M48">
        <f t="shared" si="5"/>
        <v>8.8384907096910492E-2</v>
      </c>
      <c r="N48" s="54">
        <f t="shared" si="6"/>
        <v>8.8384907096910492E-2</v>
      </c>
      <c r="O48">
        <f t="shared" si="7"/>
        <v>3.5070203709441028E-2</v>
      </c>
      <c r="P48">
        <f t="shared" si="8"/>
        <v>5.3314703387469464</v>
      </c>
      <c r="Q48" s="52">
        <v>2661694.8790000002</v>
      </c>
      <c r="R48" s="62">
        <f t="shared" si="9"/>
        <v>2896948.5336007378</v>
      </c>
    </row>
    <row r="49" spans="1:18" x14ac:dyDescent="0.25">
      <c r="A49" s="13" t="s">
        <v>168</v>
      </c>
      <c r="B49" s="36">
        <v>0</v>
      </c>
      <c r="C49" s="36">
        <v>54290357</v>
      </c>
      <c r="D49" s="36">
        <v>12968454</v>
      </c>
      <c r="E49" s="36">
        <v>14150318</v>
      </c>
      <c r="F49" s="36">
        <v>17313303</v>
      </c>
      <c r="G49" s="36">
        <v>16749408</v>
      </c>
      <c r="J49">
        <f t="shared" si="2"/>
        <v>-0.76112785554163875</v>
      </c>
      <c r="K49">
        <f t="shared" si="3"/>
        <v>9.1133761973478E-2</v>
      </c>
      <c r="L49">
        <f t="shared" si="4"/>
        <v>0.22352748538937428</v>
      </c>
      <c r="M49">
        <f t="shared" si="5"/>
        <v>-0.14882220272626215</v>
      </c>
      <c r="N49" s="54">
        <f t="shared" si="6"/>
        <v>-0.1</v>
      </c>
      <c r="O49">
        <f t="shared" si="7"/>
        <v>-3.2570041661027949E-2</v>
      </c>
      <c r="P49">
        <f t="shared" si="8"/>
        <v>-6.742995833897206</v>
      </c>
      <c r="Q49" s="52">
        <v>14020363.992083333</v>
      </c>
      <c r="R49" s="62">
        <f t="shared" si="9"/>
        <v>12618327.592875</v>
      </c>
    </row>
    <row r="50" spans="1:18" x14ac:dyDescent="0.25">
      <c r="A50" s="13" t="s">
        <v>62</v>
      </c>
      <c r="B50" s="36">
        <v>170348990</v>
      </c>
      <c r="C50" s="36">
        <v>188278660</v>
      </c>
      <c r="D50" s="36">
        <v>202852000</v>
      </c>
      <c r="E50" s="36">
        <v>221784357</v>
      </c>
      <c r="F50" s="36">
        <v>220269111</v>
      </c>
      <c r="G50" s="36">
        <v>243453813</v>
      </c>
      <c r="I50">
        <f t="shared" si="1"/>
        <v>0.1052525759031504</v>
      </c>
      <c r="J50">
        <f t="shared" si="2"/>
        <v>7.7403036541687786E-2</v>
      </c>
      <c r="K50">
        <f t="shared" si="3"/>
        <v>9.3330886557687398E-2</v>
      </c>
      <c r="L50">
        <f t="shared" si="4"/>
        <v>-6.8320688640813865E-3</v>
      </c>
      <c r="M50">
        <f t="shared" si="5"/>
        <v>6.728860753461105E-2</v>
      </c>
      <c r="N50" s="54">
        <f t="shared" si="6"/>
        <v>6.728860753461105E-2</v>
      </c>
      <c r="O50">
        <f t="shared" si="7"/>
        <v>0.10525625628915347</v>
      </c>
      <c r="P50">
        <f t="shared" si="8"/>
        <v>-3.796764875454242</v>
      </c>
      <c r="Q50" s="52">
        <v>21312209.164916668</v>
      </c>
      <c r="R50" s="62">
        <f t="shared" si="9"/>
        <v>22746278.043110285</v>
      </c>
    </row>
    <row r="51" spans="1:18" x14ac:dyDescent="0.25">
      <c r="A51" s="13" t="s">
        <v>137</v>
      </c>
      <c r="B51" s="36">
        <v>13042040</v>
      </c>
      <c r="C51" s="36">
        <v>13553039</v>
      </c>
      <c r="D51" s="36">
        <v>15556069</v>
      </c>
      <c r="E51" s="36">
        <v>15406034</v>
      </c>
      <c r="F51" s="36">
        <v>16884812</v>
      </c>
      <c r="G51" s="36">
        <v>18533783</v>
      </c>
      <c r="I51">
        <f t="shared" si="1"/>
        <v>3.9180910348381115E-2</v>
      </c>
      <c r="J51">
        <f t="shared" si="2"/>
        <v>0.14779194540796348</v>
      </c>
      <c r="K51">
        <f t="shared" si="3"/>
        <v>-9.6447887959355549E-3</v>
      </c>
      <c r="L51">
        <f t="shared" si="4"/>
        <v>9.5986936027792735E-2</v>
      </c>
      <c r="M51">
        <f t="shared" si="5"/>
        <v>6.8328750747050443E-2</v>
      </c>
      <c r="N51" s="54">
        <f t="shared" si="6"/>
        <v>6.8328750747050443E-2</v>
      </c>
      <c r="O51">
        <f t="shared" si="7"/>
        <v>9.7660015403191913E-2</v>
      </c>
      <c r="P51">
        <f t="shared" si="8"/>
        <v>-2.9331264656141469</v>
      </c>
      <c r="Q51" s="52">
        <v>1143171.0900000001</v>
      </c>
      <c r="R51" s="62">
        <f t="shared" si="9"/>
        <v>1221282.542469844</v>
      </c>
    </row>
    <row r="52" spans="1:18" x14ac:dyDescent="0.25">
      <c r="A52" s="13" t="s">
        <v>169</v>
      </c>
      <c r="B52" s="36">
        <v>30068969</v>
      </c>
      <c r="C52" s="36">
        <v>31341047</v>
      </c>
      <c r="D52" s="36">
        <v>30140372</v>
      </c>
      <c r="E52" s="36">
        <v>30084370</v>
      </c>
      <c r="F52" s="36">
        <v>30745117</v>
      </c>
      <c r="G52" s="36">
        <v>32351140</v>
      </c>
      <c r="I52">
        <f t="shared" si="1"/>
        <v>4.2305341430229904E-2</v>
      </c>
      <c r="J52">
        <f t="shared" si="2"/>
        <v>-3.8309983709223228E-2</v>
      </c>
      <c r="K52">
        <f t="shared" si="3"/>
        <v>-1.8580394429106306E-3</v>
      </c>
      <c r="L52">
        <f t="shared" si="4"/>
        <v>2.1963132350785397E-2</v>
      </c>
      <c r="M52">
        <f t="shared" si="5"/>
        <v>6.0251126572203606E-3</v>
      </c>
      <c r="N52" s="54">
        <f t="shared" si="6"/>
        <v>6.0251126572203606E-3</v>
      </c>
      <c r="O52">
        <f t="shared" si="7"/>
        <v>5.2236685259646309E-2</v>
      </c>
      <c r="P52">
        <f t="shared" si="8"/>
        <v>-4.6211572602425948</v>
      </c>
      <c r="Q52" s="52">
        <v>1405270.3774999999</v>
      </c>
      <c r="R52" s="62">
        <f t="shared" si="9"/>
        <v>1413737.2898382919</v>
      </c>
    </row>
    <row r="53" spans="1:18" x14ac:dyDescent="0.25">
      <c r="A53" s="13" t="s">
        <v>171</v>
      </c>
      <c r="B53" s="36">
        <v>56387356</v>
      </c>
      <c r="C53" s="36">
        <v>56831208</v>
      </c>
      <c r="D53" s="36">
        <v>62608195</v>
      </c>
      <c r="E53" s="36">
        <v>67711558</v>
      </c>
      <c r="F53" s="36">
        <v>68885609</v>
      </c>
      <c r="G53" s="36">
        <v>72821732</v>
      </c>
      <c r="I53">
        <f t="shared" si="1"/>
        <v>7.8714809752740145E-3</v>
      </c>
      <c r="J53">
        <f t="shared" si="2"/>
        <v>0.10165166645762658</v>
      </c>
      <c r="K53">
        <f t="shared" si="3"/>
        <v>8.1512699735234451E-2</v>
      </c>
      <c r="L53">
        <f t="shared" si="4"/>
        <v>1.7339004369091526E-2</v>
      </c>
      <c r="M53">
        <f t="shared" si="5"/>
        <v>5.2093712884306642E-2</v>
      </c>
      <c r="N53" s="54">
        <f t="shared" si="6"/>
        <v>5.2093712884306642E-2</v>
      </c>
      <c r="O53">
        <f t="shared" si="7"/>
        <v>5.713998986348523E-2</v>
      </c>
      <c r="P53">
        <f t="shared" si="8"/>
        <v>-0.50462769791785878</v>
      </c>
      <c r="Q53" s="52">
        <v>3913397.7566666664</v>
      </c>
      <c r="R53" s="62">
        <f t="shared" si="9"/>
        <v>4117261.1758045494</v>
      </c>
    </row>
    <row r="54" spans="1:18" x14ac:dyDescent="0.25">
      <c r="A54" s="13" t="s">
        <v>173</v>
      </c>
      <c r="B54" s="36">
        <v>50173774</v>
      </c>
      <c r="C54" s="36">
        <v>58249613</v>
      </c>
      <c r="D54" s="36">
        <v>60858628</v>
      </c>
      <c r="E54" s="36">
        <v>65179508</v>
      </c>
      <c r="F54" s="36">
        <v>68524790</v>
      </c>
      <c r="G54" s="36">
        <v>73927000</v>
      </c>
      <c r="I54">
        <f t="shared" si="1"/>
        <v>0.16095737585934833</v>
      </c>
      <c r="J54">
        <f t="shared" si="2"/>
        <v>4.4790254658000794E-2</v>
      </c>
      <c r="K54">
        <f t="shared" si="3"/>
        <v>7.0998642953304936E-2</v>
      </c>
      <c r="L54">
        <f t="shared" si="4"/>
        <v>5.1324137027852323E-2</v>
      </c>
      <c r="M54">
        <f t="shared" si="5"/>
        <v>8.2017602624626595E-2</v>
      </c>
      <c r="N54" s="54">
        <f t="shared" si="6"/>
        <v>8.2017602624626595E-2</v>
      </c>
      <c r="O54">
        <f t="shared" si="7"/>
        <v>7.8835849040909123E-2</v>
      </c>
      <c r="P54">
        <f t="shared" si="8"/>
        <v>0.31817535837174726</v>
      </c>
      <c r="Q54" s="52">
        <v>2919048.6283333334</v>
      </c>
      <c r="R54" s="62">
        <f t="shared" si="9"/>
        <v>3158461.998773938</v>
      </c>
    </row>
    <row r="55" spans="1:18" x14ac:dyDescent="0.25">
      <c r="A55" s="13" t="s">
        <v>175</v>
      </c>
      <c r="B55" s="36">
        <v>383158346</v>
      </c>
      <c r="C55" s="36">
        <v>404401359</v>
      </c>
      <c r="D55" s="36">
        <v>430301100</v>
      </c>
      <c r="E55" s="36">
        <v>516076195</v>
      </c>
      <c r="F55" s="36">
        <v>530004040</v>
      </c>
      <c r="G55" s="36">
        <v>550586924</v>
      </c>
      <c r="I55">
        <f t="shared" si="1"/>
        <v>5.54418642364638E-2</v>
      </c>
      <c r="J55">
        <f t="shared" si="2"/>
        <v>6.4044643826234093E-2</v>
      </c>
      <c r="K55">
        <f t="shared" si="3"/>
        <v>0.19933738259093459</v>
      </c>
      <c r="L55">
        <f t="shared" si="4"/>
        <v>2.6987962504257723E-2</v>
      </c>
      <c r="M55">
        <f t="shared" si="5"/>
        <v>8.6452963289472551E-2</v>
      </c>
      <c r="N55" s="54">
        <f t="shared" si="6"/>
        <v>8.6452963289472551E-2</v>
      </c>
      <c r="O55">
        <f t="shared" si="7"/>
        <v>3.8835334160848944E-2</v>
      </c>
      <c r="P55">
        <f t="shared" si="8"/>
        <v>4.7617629128623609</v>
      </c>
      <c r="Q55" s="52">
        <v>57211760.266666666</v>
      </c>
      <c r="R55" s="62">
        <f t="shared" si="9"/>
        <v>62157886.476726905</v>
      </c>
    </row>
    <row r="56" spans="1:18" x14ac:dyDescent="0.25">
      <c r="A56" s="13" t="s">
        <v>176</v>
      </c>
      <c r="B56" s="36">
        <v>24052580</v>
      </c>
      <c r="C56" s="36">
        <v>21012882</v>
      </c>
      <c r="D56" s="36">
        <v>22526076</v>
      </c>
      <c r="E56" s="36">
        <v>27174795</v>
      </c>
      <c r="F56" s="36">
        <v>26718353</v>
      </c>
      <c r="G56" s="36">
        <v>32222725</v>
      </c>
      <c r="I56">
        <f t="shared" si="1"/>
        <v>-0.12637721192487461</v>
      </c>
      <c r="J56">
        <f t="shared" si="2"/>
        <v>7.201268250590287E-2</v>
      </c>
      <c r="K56">
        <f t="shared" si="3"/>
        <v>0.20637056360814898</v>
      </c>
      <c r="L56">
        <f t="shared" si="4"/>
        <v>-1.6796520452132202E-2</v>
      </c>
      <c r="M56">
        <f t="shared" si="5"/>
        <v>3.380237843426126E-2</v>
      </c>
      <c r="N56" s="54">
        <f t="shared" si="6"/>
        <v>3.380237843426126E-2</v>
      </c>
      <c r="O56">
        <f t="shared" si="7"/>
        <v>0.20601464469011255</v>
      </c>
      <c r="P56">
        <f t="shared" si="8"/>
        <v>-17.221226625585128</v>
      </c>
      <c r="Q56" s="52">
        <v>5952720.5103333332</v>
      </c>
      <c r="R56" s="62">
        <f t="shared" si="9"/>
        <v>6153936.6217370089</v>
      </c>
    </row>
    <row r="57" spans="1:18" x14ac:dyDescent="0.25">
      <c r="A57" s="13" t="s">
        <v>178</v>
      </c>
      <c r="B57" s="36">
        <v>26638892</v>
      </c>
      <c r="C57" s="36">
        <v>21919533</v>
      </c>
      <c r="D57" s="36">
        <v>20902568</v>
      </c>
      <c r="E57" s="36">
        <v>31289521</v>
      </c>
      <c r="F57" s="36">
        <v>35554279</v>
      </c>
      <c r="G57" s="36">
        <v>36558935</v>
      </c>
      <c r="I57">
        <f t="shared" si="1"/>
        <v>-0.17716048400211237</v>
      </c>
      <c r="J57">
        <f t="shared" si="2"/>
        <v>-4.6395377127788295E-2</v>
      </c>
      <c r="K57">
        <f t="shared" si="3"/>
        <v>0.49692233987709078</v>
      </c>
      <c r="L57">
        <f t="shared" si="4"/>
        <v>0.13629988135644511</v>
      </c>
      <c r="M57">
        <f t="shared" si="5"/>
        <v>0.1024165900259088</v>
      </c>
      <c r="N57" s="54">
        <f t="shared" si="6"/>
        <v>0.1</v>
      </c>
      <c r="O57">
        <f t="shared" si="7"/>
        <v>2.8256964513329041E-2</v>
      </c>
      <c r="P57">
        <f t="shared" si="8"/>
        <v>7.1743035486670967</v>
      </c>
      <c r="Q57" s="52">
        <v>2693216.2628333336</v>
      </c>
      <c r="R57" s="62">
        <f t="shared" si="9"/>
        <v>2962537.8891166667</v>
      </c>
    </row>
    <row r="58" spans="1:18" x14ac:dyDescent="0.25">
      <c r="A58" s="13" t="s">
        <v>180</v>
      </c>
      <c r="B58" s="36">
        <v>58659749</v>
      </c>
      <c r="C58" s="36">
        <v>56695108</v>
      </c>
      <c r="D58" s="36">
        <v>57706063</v>
      </c>
      <c r="E58" s="36">
        <v>86735683</v>
      </c>
      <c r="F58" s="36">
        <v>89231839</v>
      </c>
      <c r="G58" s="36">
        <v>92505718</v>
      </c>
      <c r="I58">
        <f t="shared" si="1"/>
        <v>-3.3492148082665651E-2</v>
      </c>
      <c r="J58">
        <f t="shared" si="2"/>
        <v>1.7831432652002377E-2</v>
      </c>
      <c r="K58">
        <f t="shared" si="3"/>
        <v>0.50306013771897762</v>
      </c>
      <c r="L58">
        <f t="shared" si="4"/>
        <v>2.8778882158569052E-2</v>
      </c>
      <c r="M58">
        <f t="shared" si="5"/>
        <v>0.12904457611172085</v>
      </c>
      <c r="N58" s="54">
        <f t="shared" si="6"/>
        <v>0.1</v>
      </c>
      <c r="O58">
        <f t="shared" si="7"/>
        <v>3.6689583412037541E-2</v>
      </c>
      <c r="P58">
        <f t="shared" si="8"/>
        <v>6.3310416587962468</v>
      </c>
      <c r="Q58" s="52">
        <v>6199154.6428333335</v>
      </c>
      <c r="R58" s="62">
        <f t="shared" si="9"/>
        <v>6819070.1071166666</v>
      </c>
    </row>
    <row r="59" spans="1:18" x14ac:dyDescent="0.25">
      <c r="A59" s="13" t="s">
        <v>149</v>
      </c>
      <c r="B59" s="36">
        <v>149470700</v>
      </c>
      <c r="C59" s="36">
        <v>159179200</v>
      </c>
      <c r="D59" s="36">
        <v>155750100</v>
      </c>
      <c r="E59" s="36">
        <v>160925957</v>
      </c>
      <c r="F59" s="36">
        <v>165509819</v>
      </c>
      <c r="G59" s="36">
        <v>175006400</v>
      </c>
      <c r="I59">
        <f t="shared" si="1"/>
        <v>6.4952529157888517E-2</v>
      </c>
      <c r="J59">
        <f t="shared" si="2"/>
        <v>-2.1542387447606171E-2</v>
      </c>
      <c r="K59">
        <f t="shared" si="3"/>
        <v>3.3231805308632234E-2</v>
      </c>
      <c r="L59">
        <f t="shared" si="4"/>
        <v>2.8484292313389892E-2</v>
      </c>
      <c r="M59">
        <f t="shared" si="5"/>
        <v>2.6281559833076118E-2</v>
      </c>
      <c r="N59" s="54">
        <f t="shared" si="6"/>
        <v>2.6281559833076118E-2</v>
      </c>
      <c r="O59">
        <f t="shared" si="7"/>
        <v>5.7377749896518226E-2</v>
      </c>
      <c r="P59">
        <f t="shared" si="8"/>
        <v>-3.1096190063442108</v>
      </c>
      <c r="Q59" s="52">
        <v>15416653.463749999</v>
      </c>
      <c r="R59" s="62">
        <f t="shared" si="9"/>
        <v>15821827.164183345</v>
      </c>
    </row>
    <row r="60" spans="1:18" x14ac:dyDescent="0.25">
      <c r="A60" s="13" t="s">
        <v>64</v>
      </c>
      <c r="B60" s="36">
        <v>16647742</v>
      </c>
      <c r="C60" s="36">
        <v>16110853</v>
      </c>
      <c r="D60" s="36">
        <v>17493800</v>
      </c>
      <c r="E60" s="36">
        <v>19899949</v>
      </c>
      <c r="F60" s="36">
        <v>21345395</v>
      </c>
      <c r="G60" s="36">
        <v>22884209</v>
      </c>
      <c r="I60">
        <f t="shared" si="1"/>
        <v>-3.2249959183653809E-2</v>
      </c>
      <c r="J60">
        <f t="shared" si="2"/>
        <v>8.583946486259908E-2</v>
      </c>
      <c r="K60">
        <f t="shared" si="3"/>
        <v>0.13754295807657568</v>
      </c>
      <c r="L60">
        <f t="shared" si="4"/>
        <v>7.2635663538635153E-2</v>
      </c>
      <c r="M60">
        <f t="shared" si="5"/>
        <v>6.5942031823539027E-2</v>
      </c>
      <c r="N60" s="54">
        <f t="shared" si="6"/>
        <v>6.5942031823539027E-2</v>
      </c>
      <c r="O60">
        <f t="shared" si="7"/>
        <v>7.2091146591571675E-2</v>
      </c>
      <c r="P60">
        <f t="shared" si="8"/>
        <v>-0.61491147680326486</v>
      </c>
      <c r="Q60" s="52">
        <v>1430396.95</v>
      </c>
      <c r="R60" s="62">
        <f t="shared" si="9"/>
        <v>1524720.231197193</v>
      </c>
    </row>
    <row r="61" spans="1:18" ht="15.75" thickBot="1" x14ac:dyDescent="0.3">
      <c r="A61" s="13" t="s">
        <v>65</v>
      </c>
      <c r="B61" s="36">
        <v>84796034</v>
      </c>
      <c r="C61" s="36">
        <v>92766441</v>
      </c>
      <c r="D61" s="36">
        <v>94755633</v>
      </c>
      <c r="E61" s="36">
        <v>106953906</v>
      </c>
      <c r="F61" s="36">
        <v>111909825</v>
      </c>
      <c r="G61" s="36">
        <v>111365939</v>
      </c>
      <c r="I61">
        <f t="shared" si="1"/>
        <v>9.399504462673347E-2</v>
      </c>
      <c r="J61">
        <f t="shared" si="2"/>
        <v>2.1443012996477995E-2</v>
      </c>
      <c r="K61">
        <f t="shared" si="3"/>
        <v>0.12873401415618213</v>
      </c>
      <c r="L61">
        <f t="shared" si="4"/>
        <v>4.6336961270025956E-2</v>
      </c>
      <c r="M61">
        <f t="shared" si="5"/>
        <v>7.2627258262354888E-2</v>
      </c>
      <c r="N61" s="55">
        <f t="shared" si="6"/>
        <v>7.2627258262354888E-2</v>
      </c>
      <c r="O61">
        <f t="shared" si="7"/>
        <v>-4.8600379814730532E-3</v>
      </c>
      <c r="P61">
        <f t="shared" si="8"/>
        <v>7.7487296243827943</v>
      </c>
      <c r="Q61" s="53">
        <v>11083954.74375</v>
      </c>
      <c r="R61" s="63">
        <f t="shared" si="9"/>
        <v>11888951.987492586</v>
      </c>
    </row>
  </sheetData>
  <phoneticPr fontId="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K184"/>
  <sheetViews>
    <sheetView workbookViewId="0">
      <selection activeCell="E5" sqref="E5:E64"/>
    </sheetView>
  </sheetViews>
  <sheetFormatPr defaultRowHeight="15" x14ac:dyDescent="0.25"/>
  <cols>
    <col min="2" max="2" width="36.42578125" customWidth="1"/>
    <col min="3" max="3" width="14.28515625" customWidth="1"/>
    <col min="4" max="4" width="56.42578125" bestFit="1" customWidth="1"/>
    <col min="5" max="5" width="16.28515625" bestFit="1" customWidth="1"/>
    <col min="6" max="10" width="11" bestFit="1" customWidth="1"/>
    <col min="11" max="11" width="12" style="35" bestFit="1" customWidth="1"/>
    <col min="12" max="12" width="12.7109375" bestFit="1" customWidth="1"/>
    <col min="13" max="13" width="26.42578125" bestFit="1" customWidth="1"/>
    <col min="14" max="14" width="23.85546875" bestFit="1" customWidth="1"/>
    <col min="15" max="15" width="21.7109375" bestFit="1" customWidth="1"/>
    <col min="16" max="17" width="26.42578125" bestFit="1" customWidth="1"/>
    <col min="18" max="18" width="24.140625" bestFit="1" customWidth="1"/>
    <col min="19" max="19" width="26.42578125" bestFit="1" customWidth="1"/>
    <col min="20" max="20" width="24.140625" bestFit="1" customWidth="1"/>
    <col min="21" max="21" width="26.42578125" bestFit="1" customWidth="1"/>
    <col min="22" max="22" width="24.140625" bestFit="1" customWidth="1"/>
    <col min="23" max="49" width="7" bestFit="1" customWidth="1"/>
    <col min="50" max="57" width="8" bestFit="1" customWidth="1"/>
    <col min="58" max="58" width="7.28515625" bestFit="1" customWidth="1"/>
    <col min="59" max="59" width="9.85546875" bestFit="1" customWidth="1"/>
  </cols>
  <sheetData>
    <row r="3" spans="4:11" x14ac:dyDescent="0.25">
      <c r="D3" s="12" t="s">
        <v>216</v>
      </c>
      <c r="E3" s="12" t="s">
        <v>68</v>
      </c>
      <c r="K3"/>
    </row>
    <row r="4" spans="4:11" x14ac:dyDescent="0.25">
      <c r="D4" s="12" t="s">
        <v>67</v>
      </c>
      <c r="E4" s="15">
        <v>2013</v>
      </c>
      <c r="F4" s="15">
        <v>2014</v>
      </c>
      <c r="G4" s="15">
        <v>2015</v>
      </c>
      <c r="H4" s="15">
        <v>2016</v>
      </c>
      <c r="I4" s="15">
        <v>2017</v>
      </c>
      <c r="J4" s="15">
        <v>2018</v>
      </c>
      <c r="K4"/>
    </row>
    <row r="5" spans="4:11" x14ac:dyDescent="0.25">
      <c r="D5" s="13" t="s">
        <v>154</v>
      </c>
      <c r="E5" s="44">
        <v>277940827</v>
      </c>
      <c r="F5" s="44">
        <v>303711223</v>
      </c>
      <c r="G5" s="44">
        <v>294486734</v>
      </c>
      <c r="H5" s="44">
        <v>305892387</v>
      </c>
      <c r="I5" s="44">
        <v>296352073</v>
      </c>
      <c r="J5" s="44">
        <v>323089443</v>
      </c>
      <c r="K5"/>
    </row>
    <row r="6" spans="4:11" x14ac:dyDescent="0.25">
      <c r="D6" s="13" t="s">
        <v>155</v>
      </c>
      <c r="E6" s="44">
        <v>53610532</v>
      </c>
      <c r="F6" s="44">
        <v>62591143</v>
      </c>
      <c r="G6" s="44">
        <v>72426561</v>
      </c>
      <c r="H6" s="44">
        <v>76331061</v>
      </c>
      <c r="I6" s="44">
        <v>82557102</v>
      </c>
      <c r="J6" s="44">
        <v>85693738</v>
      </c>
      <c r="K6"/>
    </row>
    <row r="7" spans="4:11" x14ac:dyDescent="0.25">
      <c r="D7" s="13" t="s">
        <v>26</v>
      </c>
      <c r="E7" s="44">
        <v>43698325</v>
      </c>
      <c r="F7" s="44">
        <v>44166663</v>
      </c>
      <c r="G7" s="44">
        <v>50276130</v>
      </c>
      <c r="H7" s="44">
        <v>57138111</v>
      </c>
      <c r="I7" s="44">
        <v>60962770</v>
      </c>
      <c r="J7" s="44">
        <v>57111233</v>
      </c>
      <c r="K7"/>
    </row>
    <row r="8" spans="4:11" x14ac:dyDescent="0.25">
      <c r="D8" s="13" t="s">
        <v>156</v>
      </c>
      <c r="E8" s="44">
        <v>380559201</v>
      </c>
      <c r="F8" s="44">
        <v>407824888</v>
      </c>
      <c r="G8" s="44">
        <v>445747256</v>
      </c>
      <c r="H8" s="44">
        <v>471734520</v>
      </c>
      <c r="I8" s="44">
        <v>475451494</v>
      </c>
      <c r="J8" s="44">
        <v>531833378</v>
      </c>
      <c r="K8"/>
    </row>
    <row r="9" spans="4:11" x14ac:dyDescent="0.25">
      <c r="D9" s="13" t="s">
        <v>28</v>
      </c>
      <c r="E9" s="44">
        <v>124046933</v>
      </c>
      <c r="F9" s="44">
        <v>129924148</v>
      </c>
      <c r="G9" s="44">
        <v>149164762</v>
      </c>
      <c r="H9" s="44">
        <v>155426039</v>
      </c>
      <c r="I9" s="44">
        <v>167302113</v>
      </c>
      <c r="J9" s="44">
        <v>175689912</v>
      </c>
      <c r="K9"/>
    </row>
    <row r="10" spans="4:11" x14ac:dyDescent="0.25">
      <c r="D10" s="13" t="s">
        <v>29</v>
      </c>
      <c r="E10" s="44">
        <v>126714279</v>
      </c>
      <c r="F10" s="44">
        <v>141025814</v>
      </c>
      <c r="G10" s="44">
        <v>149674126</v>
      </c>
      <c r="H10" s="44">
        <v>172301426</v>
      </c>
      <c r="I10" s="44">
        <v>180639585</v>
      </c>
      <c r="J10" s="44">
        <v>183842618</v>
      </c>
      <c r="K10"/>
    </row>
    <row r="11" spans="4:11" x14ac:dyDescent="0.25">
      <c r="D11" s="13" t="s">
        <v>30</v>
      </c>
      <c r="E11" s="44">
        <v>14685339</v>
      </c>
      <c r="F11" s="44">
        <v>15763116</v>
      </c>
      <c r="G11" s="44">
        <v>18560050</v>
      </c>
      <c r="H11" s="44">
        <v>20613016</v>
      </c>
      <c r="I11" s="44">
        <v>22481471</v>
      </c>
      <c r="J11" s="44">
        <v>23466616</v>
      </c>
      <c r="K11"/>
    </row>
    <row r="12" spans="4:11" x14ac:dyDescent="0.25">
      <c r="D12" s="13" t="s">
        <v>32</v>
      </c>
      <c r="E12" s="44">
        <v>70438029</v>
      </c>
      <c r="F12" s="44">
        <v>75819625</v>
      </c>
      <c r="G12" s="44">
        <v>88269238</v>
      </c>
      <c r="H12" s="44">
        <v>98801884</v>
      </c>
      <c r="I12" s="44">
        <v>112822216</v>
      </c>
      <c r="J12" s="44">
        <v>136838727</v>
      </c>
      <c r="K12"/>
    </row>
    <row r="13" spans="4:11" x14ac:dyDescent="0.25">
      <c r="D13" s="13" t="s">
        <v>33</v>
      </c>
      <c r="E13" s="44">
        <v>20009101</v>
      </c>
      <c r="F13" s="44">
        <v>22767964</v>
      </c>
      <c r="G13" s="44">
        <v>18784849</v>
      </c>
      <c r="H13" s="44">
        <v>23223926</v>
      </c>
      <c r="I13" s="44">
        <v>25657612</v>
      </c>
      <c r="J13" s="44">
        <v>26591215</v>
      </c>
      <c r="K13"/>
    </row>
    <row r="14" spans="4:11" x14ac:dyDescent="0.25">
      <c r="D14" s="13" t="s">
        <v>34</v>
      </c>
      <c r="E14" s="44">
        <v>25758509</v>
      </c>
      <c r="F14" s="44">
        <v>27371141</v>
      </c>
      <c r="G14" s="44">
        <v>32357129</v>
      </c>
      <c r="H14" s="44">
        <v>35201290</v>
      </c>
      <c r="I14" s="44">
        <v>35783314</v>
      </c>
      <c r="J14" s="44">
        <v>42489686</v>
      </c>
      <c r="K14"/>
    </row>
    <row r="15" spans="4:11" x14ac:dyDescent="0.25">
      <c r="D15" s="13" t="s">
        <v>35</v>
      </c>
      <c r="E15" s="44">
        <v>305994496</v>
      </c>
      <c r="F15" s="44">
        <v>312270629</v>
      </c>
      <c r="G15" s="44">
        <v>356536543</v>
      </c>
      <c r="H15" s="44">
        <v>382146350</v>
      </c>
      <c r="I15" s="44">
        <v>392186200</v>
      </c>
      <c r="J15" s="44">
        <v>400007519</v>
      </c>
      <c r="K15"/>
    </row>
    <row r="16" spans="4:11" x14ac:dyDescent="0.25">
      <c r="D16" s="13" t="s">
        <v>36</v>
      </c>
      <c r="E16" s="44">
        <v>80440765</v>
      </c>
      <c r="F16" s="44">
        <v>82617147</v>
      </c>
      <c r="G16" s="44">
        <v>87199884</v>
      </c>
      <c r="H16" s="44">
        <v>90251824</v>
      </c>
      <c r="I16" s="44">
        <v>94009690</v>
      </c>
      <c r="J16" s="44">
        <v>98024276</v>
      </c>
      <c r="K16"/>
    </row>
    <row r="17" spans="4:11" x14ac:dyDescent="0.25">
      <c r="D17" s="13" t="s">
        <v>37</v>
      </c>
      <c r="E17" s="44">
        <v>65806038</v>
      </c>
      <c r="F17" s="44">
        <v>68226564</v>
      </c>
      <c r="G17" s="44">
        <v>73127581</v>
      </c>
      <c r="H17" s="44">
        <v>84102598</v>
      </c>
      <c r="I17" s="44">
        <v>89515881</v>
      </c>
      <c r="J17" s="44">
        <v>98217463</v>
      </c>
      <c r="K17"/>
    </row>
    <row r="18" spans="4:11" x14ac:dyDescent="0.25">
      <c r="D18" s="13" t="s">
        <v>38</v>
      </c>
      <c r="E18" s="44">
        <v>16139089</v>
      </c>
      <c r="F18" s="44">
        <v>17651564</v>
      </c>
      <c r="G18" s="44">
        <v>20243587</v>
      </c>
      <c r="H18" s="44">
        <v>21504115</v>
      </c>
      <c r="I18" s="44">
        <v>22049603</v>
      </c>
      <c r="J18" s="44">
        <v>22684653</v>
      </c>
      <c r="K18"/>
    </row>
    <row r="19" spans="4:11" x14ac:dyDescent="0.25">
      <c r="D19" s="13" t="s">
        <v>39</v>
      </c>
      <c r="E19" s="44">
        <v>0</v>
      </c>
      <c r="F19" s="44">
        <v>0</v>
      </c>
      <c r="G19" s="44">
        <v>0</v>
      </c>
      <c r="H19" s="44"/>
      <c r="I19" s="44">
        <v>0</v>
      </c>
      <c r="J19" s="44"/>
      <c r="K19"/>
    </row>
    <row r="20" spans="4:11" x14ac:dyDescent="0.25">
      <c r="D20" s="13" t="s">
        <v>40</v>
      </c>
      <c r="E20" s="44">
        <v>0</v>
      </c>
      <c r="F20" s="44">
        <v>0</v>
      </c>
      <c r="G20" s="44">
        <v>0</v>
      </c>
      <c r="H20" s="44"/>
      <c r="I20" s="44">
        <v>0</v>
      </c>
      <c r="J20" s="44"/>
      <c r="K20"/>
    </row>
    <row r="21" spans="4:11" x14ac:dyDescent="0.25">
      <c r="D21" s="13" t="s">
        <v>41</v>
      </c>
      <c r="E21" s="44">
        <v>17970176</v>
      </c>
      <c r="F21" s="44">
        <v>18827010</v>
      </c>
      <c r="G21" s="44">
        <v>20607273</v>
      </c>
      <c r="H21" s="44">
        <v>22128479</v>
      </c>
      <c r="I21" s="44">
        <v>24707173</v>
      </c>
      <c r="J21" s="44">
        <v>25830613</v>
      </c>
      <c r="K21"/>
    </row>
    <row r="22" spans="4:11" x14ac:dyDescent="0.25">
      <c r="D22" s="13" t="s">
        <v>42</v>
      </c>
      <c r="E22" s="44">
        <v>566092000</v>
      </c>
      <c r="F22" s="44">
        <v>620665000</v>
      </c>
      <c r="G22" s="44">
        <v>659189000</v>
      </c>
      <c r="H22" s="44">
        <v>716650000</v>
      </c>
      <c r="I22" s="44">
        <v>778184000</v>
      </c>
      <c r="J22" s="44">
        <v>834517000</v>
      </c>
      <c r="K22"/>
    </row>
    <row r="23" spans="4:11" x14ac:dyDescent="0.25">
      <c r="D23" s="13" t="s">
        <v>43</v>
      </c>
      <c r="E23" s="44">
        <v>271853000</v>
      </c>
      <c r="F23" s="44">
        <v>278750000</v>
      </c>
      <c r="G23" s="44">
        <v>306004000</v>
      </c>
      <c r="H23" s="44">
        <v>320775000</v>
      </c>
      <c r="I23" s="44">
        <v>315166000</v>
      </c>
      <c r="J23" s="44">
        <v>331271000</v>
      </c>
      <c r="K23"/>
    </row>
    <row r="24" spans="4:11" x14ac:dyDescent="0.25">
      <c r="D24" s="13" t="s">
        <v>44</v>
      </c>
      <c r="E24" s="44">
        <v>174461000</v>
      </c>
      <c r="F24" s="44">
        <v>185907000</v>
      </c>
      <c r="G24" s="44">
        <v>204623000</v>
      </c>
      <c r="H24" s="44">
        <v>223786000</v>
      </c>
      <c r="I24" s="44">
        <v>226788000</v>
      </c>
      <c r="J24" s="44">
        <v>235257000</v>
      </c>
      <c r="K24"/>
    </row>
    <row r="25" spans="4:11" x14ac:dyDescent="0.25">
      <c r="D25" s="13" t="s">
        <v>157</v>
      </c>
      <c r="E25" s="44">
        <v>101477000</v>
      </c>
      <c r="F25" s="44">
        <v>118458000</v>
      </c>
      <c r="G25" s="44">
        <v>129843000</v>
      </c>
      <c r="H25" s="44">
        <v>143876000</v>
      </c>
      <c r="I25" s="44">
        <v>145312000</v>
      </c>
      <c r="J25" s="44">
        <v>149716000</v>
      </c>
      <c r="K25"/>
    </row>
    <row r="26" spans="4:11" x14ac:dyDescent="0.25">
      <c r="D26" s="13" t="s">
        <v>159</v>
      </c>
      <c r="E26" s="44">
        <v>89999987</v>
      </c>
      <c r="F26" s="44">
        <v>108902889</v>
      </c>
      <c r="G26" s="44">
        <v>97395905</v>
      </c>
      <c r="H26" s="44">
        <v>106944154</v>
      </c>
      <c r="I26" s="44">
        <v>99414000</v>
      </c>
      <c r="J26" s="44">
        <v>86688000</v>
      </c>
      <c r="K26"/>
    </row>
    <row r="27" spans="4:11" x14ac:dyDescent="0.25">
      <c r="D27" s="13" t="s">
        <v>45</v>
      </c>
      <c r="E27" s="44">
        <v>15681642</v>
      </c>
      <c r="F27" s="44">
        <v>16989314</v>
      </c>
      <c r="G27" s="44">
        <v>21230344</v>
      </c>
      <c r="H27" s="44">
        <v>21180498</v>
      </c>
      <c r="I27" s="44">
        <v>22161415</v>
      </c>
      <c r="J27" s="44">
        <v>21775738</v>
      </c>
      <c r="K27"/>
    </row>
    <row r="28" spans="4:11" x14ac:dyDescent="0.25">
      <c r="D28" s="13" t="s">
        <v>46</v>
      </c>
      <c r="E28" s="44">
        <v>133654008</v>
      </c>
      <c r="F28" s="44">
        <v>149763338</v>
      </c>
      <c r="G28" s="44">
        <v>184202548</v>
      </c>
      <c r="H28" s="44">
        <v>192918445</v>
      </c>
      <c r="I28" s="44">
        <v>202407667</v>
      </c>
      <c r="J28" s="44">
        <v>238335961</v>
      </c>
      <c r="K28"/>
    </row>
    <row r="29" spans="4:11" x14ac:dyDescent="0.25">
      <c r="D29" s="13" t="s">
        <v>47</v>
      </c>
      <c r="E29" s="44">
        <v>175893683</v>
      </c>
      <c r="F29" s="44">
        <v>184788000</v>
      </c>
      <c r="G29" s="44">
        <v>199854000</v>
      </c>
      <c r="H29" s="44">
        <v>217263000</v>
      </c>
      <c r="I29" s="44">
        <v>223145000</v>
      </c>
      <c r="J29" s="44">
        <v>230415000</v>
      </c>
      <c r="K29"/>
    </row>
    <row r="30" spans="4:11" x14ac:dyDescent="0.25">
      <c r="D30" s="13" t="s">
        <v>48</v>
      </c>
      <c r="E30" s="44">
        <v>95984740</v>
      </c>
      <c r="F30" s="44">
        <v>106966794</v>
      </c>
      <c r="G30" s="44">
        <v>109702337</v>
      </c>
      <c r="H30" s="44">
        <v>113276504</v>
      </c>
      <c r="I30" s="44">
        <v>115113365</v>
      </c>
      <c r="J30" s="44">
        <v>121680195</v>
      </c>
      <c r="K30"/>
    </row>
    <row r="31" spans="4:11" x14ac:dyDescent="0.25">
      <c r="D31" s="13" t="s">
        <v>160</v>
      </c>
      <c r="E31" s="44">
        <v>1186558369</v>
      </c>
      <c r="F31" s="44">
        <v>1294299461</v>
      </c>
      <c r="G31" s="44">
        <v>1435787595</v>
      </c>
      <c r="H31" s="44">
        <v>1579879499</v>
      </c>
      <c r="I31" s="44">
        <v>1668731483</v>
      </c>
      <c r="J31" s="44">
        <v>1694524184</v>
      </c>
      <c r="K31"/>
    </row>
    <row r="32" spans="4:11" x14ac:dyDescent="0.25">
      <c r="D32" s="13" t="s">
        <v>161</v>
      </c>
      <c r="E32" s="44">
        <v>20541695</v>
      </c>
      <c r="F32" s="44">
        <v>26275868</v>
      </c>
      <c r="G32" s="44">
        <v>29190043</v>
      </c>
      <c r="H32" s="44">
        <v>28008942</v>
      </c>
      <c r="I32" s="44">
        <v>31447210</v>
      </c>
      <c r="J32" s="44">
        <v>35794076</v>
      </c>
      <c r="K32"/>
    </row>
    <row r="33" spans="4:11" x14ac:dyDescent="0.25">
      <c r="D33" s="13" t="s">
        <v>107</v>
      </c>
      <c r="E33" s="44">
        <v>58701704</v>
      </c>
      <c r="F33" s="44">
        <v>64338227</v>
      </c>
      <c r="G33" s="44">
        <v>68480128</v>
      </c>
      <c r="H33" s="44">
        <v>71101425</v>
      </c>
      <c r="I33" s="44">
        <v>68929387</v>
      </c>
      <c r="J33" s="44">
        <v>70806751</v>
      </c>
      <c r="K33"/>
    </row>
    <row r="34" spans="4:11" x14ac:dyDescent="0.25">
      <c r="D34" s="13" t="s">
        <v>109</v>
      </c>
      <c r="E34" s="44"/>
      <c r="F34" s="44"/>
      <c r="G34" s="44"/>
      <c r="H34" s="44">
        <v>608178486</v>
      </c>
      <c r="I34" s="44">
        <v>648223262</v>
      </c>
      <c r="J34" s="44">
        <v>690548902</v>
      </c>
      <c r="K34"/>
    </row>
    <row r="35" spans="4:11" x14ac:dyDescent="0.25">
      <c r="D35" s="13" t="s">
        <v>163</v>
      </c>
      <c r="E35" s="44"/>
      <c r="F35" s="44"/>
      <c r="G35" s="44"/>
      <c r="H35" s="44">
        <v>104816689</v>
      </c>
      <c r="I35" s="44">
        <v>110057777</v>
      </c>
      <c r="J35" s="44">
        <v>111583222</v>
      </c>
      <c r="K35"/>
    </row>
    <row r="36" spans="4:11" x14ac:dyDescent="0.25">
      <c r="D36" s="13" t="s">
        <v>113</v>
      </c>
      <c r="E36" s="44">
        <v>6753803</v>
      </c>
      <c r="F36" s="44">
        <v>7221126</v>
      </c>
      <c r="G36" s="44">
        <v>7568690</v>
      </c>
      <c r="H36" s="44">
        <v>8117878</v>
      </c>
      <c r="I36" s="44">
        <v>8857424</v>
      </c>
      <c r="J36" s="44">
        <v>10120299</v>
      </c>
      <c r="K36"/>
    </row>
    <row r="37" spans="4:11" x14ac:dyDescent="0.25">
      <c r="D37" s="13" t="s">
        <v>50</v>
      </c>
      <c r="E37" s="44">
        <v>67733144</v>
      </c>
      <c r="F37" s="44">
        <v>73215602</v>
      </c>
      <c r="G37" s="44">
        <v>75260363</v>
      </c>
      <c r="H37" s="44">
        <v>83184345</v>
      </c>
      <c r="I37" s="44">
        <v>86483474</v>
      </c>
      <c r="J37" s="44">
        <v>95225524</v>
      </c>
      <c r="K37"/>
    </row>
    <row r="38" spans="4:11" x14ac:dyDescent="0.25">
      <c r="D38" s="13" t="s">
        <v>51</v>
      </c>
      <c r="E38" s="44">
        <v>158116143</v>
      </c>
      <c r="F38" s="44">
        <v>176683458</v>
      </c>
      <c r="G38" s="44">
        <v>177001214</v>
      </c>
      <c r="H38" s="44">
        <v>189125931</v>
      </c>
      <c r="I38" s="44">
        <v>206246968</v>
      </c>
      <c r="J38" s="44">
        <v>207588219</v>
      </c>
      <c r="K38"/>
    </row>
    <row r="39" spans="4:11" x14ac:dyDescent="0.25">
      <c r="D39" s="13" t="s">
        <v>52</v>
      </c>
      <c r="E39" s="44">
        <v>84628752</v>
      </c>
      <c r="F39" s="44">
        <v>91082774</v>
      </c>
      <c r="G39" s="44">
        <v>97395905</v>
      </c>
      <c r="H39" s="44">
        <v>98743630</v>
      </c>
      <c r="I39" s="44">
        <v>106159895</v>
      </c>
      <c r="J39" s="44">
        <v>113954173</v>
      </c>
      <c r="K39"/>
    </row>
    <row r="40" spans="4:11" x14ac:dyDescent="0.25">
      <c r="D40" s="13" t="s">
        <v>53</v>
      </c>
      <c r="E40" s="44">
        <v>83630999</v>
      </c>
      <c r="F40" s="44">
        <v>95188540</v>
      </c>
      <c r="G40" s="44">
        <v>104358034</v>
      </c>
      <c r="H40" s="44">
        <v>110941054</v>
      </c>
      <c r="I40" s="44">
        <v>114275285</v>
      </c>
      <c r="J40" s="44">
        <v>123204165</v>
      </c>
      <c r="K40"/>
    </row>
    <row r="41" spans="4:11" x14ac:dyDescent="0.25">
      <c r="D41" s="13" t="s">
        <v>54</v>
      </c>
      <c r="E41" s="44">
        <v>594306026</v>
      </c>
      <c r="F41" s="44">
        <v>608553018</v>
      </c>
      <c r="G41" s="44">
        <v>687482350</v>
      </c>
      <c r="H41" s="44">
        <v>732768296</v>
      </c>
      <c r="I41" s="44">
        <v>757863724</v>
      </c>
      <c r="J41" s="44">
        <v>793830250</v>
      </c>
      <c r="K41"/>
    </row>
    <row r="42" spans="4:11" x14ac:dyDescent="0.25">
      <c r="D42" s="13" t="s">
        <v>55</v>
      </c>
      <c r="E42" s="44">
        <v>47709992</v>
      </c>
      <c r="F42" s="44">
        <v>50706287</v>
      </c>
      <c r="G42" s="44">
        <v>54328832</v>
      </c>
      <c r="H42" s="44">
        <v>58624271</v>
      </c>
      <c r="I42" s="44">
        <v>65233203</v>
      </c>
      <c r="J42" s="44">
        <v>63615756</v>
      </c>
      <c r="K42"/>
    </row>
    <row r="43" spans="4:11" x14ac:dyDescent="0.25">
      <c r="D43" s="13" t="s">
        <v>165</v>
      </c>
      <c r="E43" s="44">
        <v>778657378</v>
      </c>
      <c r="F43" s="44">
        <v>789552296</v>
      </c>
      <c r="G43" s="44">
        <v>827526207</v>
      </c>
      <c r="H43" s="44">
        <v>861680736</v>
      </c>
      <c r="I43" s="44">
        <v>906433775</v>
      </c>
      <c r="J43" s="44">
        <v>941278933</v>
      </c>
      <c r="K43"/>
    </row>
    <row r="44" spans="4:11" x14ac:dyDescent="0.25">
      <c r="D44" s="13" t="s">
        <v>56</v>
      </c>
      <c r="E44" s="44">
        <v>94099135</v>
      </c>
      <c r="F44" s="44">
        <v>115266404</v>
      </c>
      <c r="G44" s="44">
        <v>125810301</v>
      </c>
      <c r="H44" s="44">
        <v>129973307</v>
      </c>
      <c r="I44" s="44">
        <v>130949877</v>
      </c>
      <c r="J44" s="44">
        <v>137734490</v>
      </c>
      <c r="K44"/>
    </row>
    <row r="45" spans="4:11" x14ac:dyDescent="0.25">
      <c r="D45" s="13" t="s">
        <v>167</v>
      </c>
      <c r="E45" s="44">
        <v>531820196</v>
      </c>
      <c r="F45" s="44">
        <v>584345439</v>
      </c>
      <c r="G45" s="44">
        <v>631346201</v>
      </c>
      <c r="H45" s="44">
        <v>653402134</v>
      </c>
      <c r="I45" s="44">
        <v>690271777</v>
      </c>
      <c r="J45" s="44">
        <v>727953334</v>
      </c>
      <c r="K45"/>
    </row>
    <row r="46" spans="4:11" x14ac:dyDescent="0.25">
      <c r="D46" s="13" t="s">
        <v>150</v>
      </c>
      <c r="E46" s="44">
        <v>20462080</v>
      </c>
      <c r="F46" s="44">
        <v>22541103</v>
      </c>
      <c r="G46" s="44">
        <v>25945477</v>
      </c>
      <c r="H46" s="44">
        <v>26522160</v>
      </c>
      <c r="I46" s="44">
        <v>27179718</v>
      </c>
      <c r="J46" s="44">
        <v>28501966</v>
      </c>
      <c r="K46"/>
    </row>
    <row r="47" spans="4:11" x14ac:dyDescent="0.25">
      <c r="D47" s="13" t="s">
        <v>57</v>
      </c>
      <c r="E47" s="44">
        <v>143689603</v>
      </c>
      <c r="F47" s="44">
        <v>154478123</v>
      </c>
      <c r="G47" s="44">
        <v>168822652</v>
      </c>
      <c r="H47" s="44">
        <v>157823839</v>
      </c>
      <c r="I47" s="44">
        <v>165940803</v>
      </c>
      <c r="J47" s="44">
        <v>176673321</v>
      </c>
      <c r="K47"/>
    </row>
    <row r="48" spans="4:11" x14ac:dyDescent="0.25">
      <c r="D48" s="13" t="s">
        <v>58</v>
      </c>
      <c r="E48" s="44">
        <v>77704094</v>
      </c>
      <c r="F48" s="44">
        <v>88173274</v>
      </c>
      <c r="G48" s="44">
        <v>100228087</v>
      </c>
      <c r="H48" s="44">
        <v>110837703</v>
      </c>
      <c r="I48" s="44">
        <v>111772503</v>
      </c>
      <c r="J48" s="44">
        <v>121952754</v>
      </c>
      <c r="K48"/>
    </row>
    <row r="49" spans="4:11" x14ac:dyDescent="0.25">
      <c r="D49" s="13" t="s">
        <v>59</v>
      </c>
      <c r="E49" s="44">
        <v>43054811</v>
      </c>
      <c r="F49" s="44">
        <v>45657152</v>
      </c>
      <c r="G49" s="44">
        <v>52162875</v>
      </c>
      <c r="H49" s="44">
        <v>57661356</v>
      </c>
      <c r="I49" s="44">
        <v>59563352</v>
      </c>
      <c r="J49" s="44">
        <v>65176549</v>
      </c>
      <c r="K49"/>
    </row>
    <row r="50" spans="4:11" x14ac:dyDescent="0.25">
      <c r="D50" s="13" t="s">
        <v>60</v>
      </c>
      <c r="E50" s="44">
        <v>66800248</v>
      </c>
      <c r="F50" s="44">
        <v>72318243</v>
      </c>
      <c r="G50" s="44">
        <v>82742634</v>
      </c>
      <c r="H50" s="44">
        <v>89704624</v>
      </c>
      <c r="I50" s="44">
        <v>87908094</v>
      </c>
      <c r="J50" s="44">
        <v>97899041</v>
      </c>
      <c r="K50"/>
    </row>
    <row r="51" spans="4:11" x14ac:dyDescent="0.25">
      <c r="D51" s="13" t="s">
        <v>61</v>
      </c>
      <c r="E51" s="44">
        <v>34711577</v>
      </c>
      <c r="F51" s="44">
        <v>37431343</v>
      </c>
      <c r="G51" s="44">
        <v>40940806</v>
      </c>
      <c r="H51" s="44">
        <v>45836840</v>
      </c>
      <c r="I51" s="44">
        <v>48671431</v>
      </c>
      <c r="J51" s="44">
        <v>50378348</v>
      </c>
      <c r="K51"/>
    </row>
    <row r="52" spans="4:11" x14ac:dyDescent="0.25">
      <c r="D52" s="13" t="s">
        <v>168</v>
      </c>
      <c r="E52" s="44">
        <v>0</v>
      </c>
      <c r="F52" s="44">
        <v>54290357</v>
      </c>
      <c r="G52" s="44">
        <v>12968454</v>
      </c>
      <c r="H52" s="44">
        <v>14150318</v>
      </c>
      <c r="I52" s="44">
        <v>17313303</v>
      </c>
      <c r="J52" s="44">
        <v>16749408</v>
      </c>
      <c r="K52"/>
    </row>
    <row r="53" spans="4:11" x14ac:dyDescent="0.25">
      <c r="D53" s="13" t="s">
        <v>62</v>
      </c>
      <c r="E53" s="44">
        <v>170348990</v>
      </c>
      <c r="F53" s="44">
        <v>188278660</v>
      </c>
      <c r="G53" s="44">
        <v>202852000</v>
      </c>
      <c r="H53" s="44">
        <v>221784357</v>
      </c>
      <c r="I53" s="44">
        <v>220269111</v>
      </c>
      <c r="J53" s="44">
        <v>243453813</v>
      </c>
      <c r="K53"/>
    </row>
    <row r="54" spans="4:11" x14ac:dyDescent="0.25">
      <c r="D54" s="13" t="s">
        <v>137</v>
      </c>
      <c r="E54" s="44">
        <v>13042040</v>
      </c>
      <c r="F54" s="44">
        <v>13553039</v>
      </c>
      <c r="G54" s="44">
        <v>15556069</v>
      </c>
      <c r="H54" s="44">
        <v>15406034</v>
      </c>
      <c r="I54" s="44">
        <v>16884812</v>
      </c>
      <c r="J54" s="44">
        <v>18533783</v>
      </c>
      <c r="K54"/>
    </row>
    <row r="55" spans="4:11" x14ac:dyDescent="0.25">
      <c r="D55" s="13" t="s">
        <v>169</v>
      </c>
      <c r="E55" s="44">
        <v>30068969</v>
      </c>
      <c r="F55" s="44">
        <v>31341047</v>
      </c>
      <c r="G55" s="44">
        <v>30140372</v>
      </c>
      <c r="H55" s="44">
        <v>30084370</v>
      </c>
      <c r="I55" s="44">
        <v>30745117</v>
      </c>
      <c r="J55" s="44">
        <v>32351140</v>
      </c>
      <c r="K55"/>
    </row>
    <row r="56" spans="4:11" x14ac:dyDescent="0.25">
      <c r="D56" s="13" t="s">
        <v>171</v>
      </c>
      <c r="E56" s="44">
        <v>56387356</v>
      </c>
      <c r="F56" s="44">
        <v>56831208</v>
      </c>
      <c r="G56" s="44">
        <v>62608195</v>
      </c>
      <c r="H56" s="44">
        <v>67711558</v>
      </c>
      <c r="I56" s="44">
        <v>68885609</v>
      </c>
      <c r="J56" s="44">
        <v>72821732</v>
      </c>
      <c r="K56"/>
    </row>
    <row r="57" spans="4:11" x14ac:dyDescent="0.25">
      <c r="D57" s="13" t="s">
        <v>173</v>
      </c>
      <c r="E57" s="44">
        <v>50173774</v>
      </c>
      <c r="F57" s="44">
        <v>58249613</v>
      </c>
      <c r="G57" s="44">
        <v>60858628</v>
      </c>
      <c r="H57" s="44">
        <v>65179508</v>
      </c>
      <c r="I57" s="44">
        <v>68524790</v>
      </c>
      <c r="J57" s="44">
        <v>73927000</v>
      </c>
      <c r="K57"/>
    </row>
    <row r="58" spans="4:11" x14ac:dyDescent="0.25">
      <c r="D58" s="13" t="s">
        <v>175</v>
      </c>
      <c r="E58" s="44">
        <v>383158346</v>
      </c>
      <c r="F58" s="44">
        <v>404401359</v>
      </c>
      <c r="G58" s="44">
        <v>430301100</v>
      </c>
      <c r="H58" s="44">
        <v>516076195</v>
      </c>
      <c r="I58" s="44">
        <v>530004040</v>
      </c>
      <c r="J58" s="44">
        <v>550586924</v>
      </c>
      <c r="K58"/>
    </row>
    <row r="59" spans="4:11" x14ac:dyDescent="0.25">
      <c r="D59" s="13" t="s">
        <v>176</v>
      </c>
      <c r="E59" s="44">
        <v>24052580</v>
      </c>
      <c r="F59" s="44">
        <v>21012882</v>
      </c>
      <c r="G59" s="44">
        <v>22526076</v>
      </c>
      <c r="H59" s="44">
        <v>27174795</v>
      </c>
      <c r="I59" s="44">
        <v>26718353</v>
      </c>
      <c r="J59" s="44">
        <v>32222725</v>
      </c>
      <c r="K59"/>
    </row>
    <row r="60" spans="4:11" x14ac:dyDescent="0.25">
      <c r="D60" s="13" t="s">
        <v>178</v>
      </c>
      <c r="E60" s="44">
        <v>26638892</v>
      </c>
      <c r="F60" s="44">
        <v>21919533</v>
      </c>
      <c r="G60" s="44">
        <v>20902568</v>
      </c>
      <c r="H60" s="44">
        <v>31289521</v>
      </c>
      <c r="I60" s="44">
        <v>35554279</v>
      </c>
      <c r="J60" s="44">
        <v>36558935</v>
      </c>
      <c r="K60"/>
    </row>
    <row r="61" spans="4:11" x14ac:dyDescent="0.25">
      <c r="D61" s="13" t="s">
        <v>180</v>
      </c>
      <c r="E61" s="44">
        <v>58659749</v>
      </c>
      <c r="F61" s="44">
        <v>56695108</v>
      </c>
      <c r="G61" s="44">
        <v>57706063</v>
      </c>
      <c r="H61" s="44">
        <v>86735683</v>
      </c>
      <c r="I61" s="44">
        <v>89231839</v>
      </c>
      <c r="J61" s="44">
        <v>92505718</v>
      </c>
      <c r="K61"/>
    </row>
    <row r="62" spans="4:11" x14ac:dyDescent="0.25">
      <c r="D62" s="13" t="s">
        <v>149</v>
      </c>
      <c r="E62" s="44">
        <v>149470700</v>
      </c>
      <c r="F62" s="44">
        <v>159179200</v>
      </c>
      <c r="G62" s="44">
        <v>155750100</v>
      </c>
      <c r="H62" s="44">
        <v>160925957</v>
      </c>
      <c r="I62" s="44">
        <v>165509819</v>
      </c>
      <c r="J62" s="44">
        <v>175006400</v>
      </c>
      <c r="K62"/>
    </row>
    <row r="63" spans="4:11" x14ac:dyDescent="0.25">
      <c r="D63" s="13" t="s">
        <v>64</v>
      </c>
      <c r="E63" s="44">
        <v>16647742</v>
      </c>
      <c r="F63" s="44">
        <v>16110853</v>
      </c>
      <c r="G63" s="44">
        <v>17493800</v>
      </c>
      <c r="H63" s="44">
        <v>19899949</v>
      </c>
      <c r="I63" s="44">
        <v>21345395</v>
      </c>
      <c r="J63" s="44">
        <v>22884209</v>
      </c>
      <c r="K63"/>
    </row>
    <row r="64" spans="4:11" x14ac:dyDescent="0.25">
      <c r="D64" s="13" t="s">
        <v>65</v>
      </c>
      <c r="E64" s="44">
        <v>84796034</v>
      </c>
      <c r="F64" s="44">
        <v>92766441</v>
      </c>
      <c r="G64" s="44">
        <v>94755633</v>
      </c>
      <c r="H64" s="44">
        <v>106953906</v>
      </c>
      <c r="I64" s="44">
        <v>111909825</v>
      </c>
      <c r="J64" s="44">
        <v>111365939</v>
      </c>
      <c r="K64"/>
    </row>
    <row r="65" spans="11:11" x14ac:dyDescent="0.25">
      <c r="K65"/>
    </row>
    <row r="66" spans="11:11" x14ac:dyDescent="0.25">
      <c r="K66"/>
    </row>
    <row r="67" spans="11:11" x14ac:dyDescent="0.25">
      <c r="K67"/>
    </row>
    <row r="68" spans="11:11" x14ac:dyDescent="0.25">
      <c r="K68"/>
    </row>
    <row r="69" spans="11:11" x14ac:dyDescent="0.25">
      <c r="K69"/>
    </row>
    <row r="70" spans="11:11" x14ac:dyDescent="0.25">
      <c r="K70"/>
    </row>
    <row r="71" spans="11:11" x14ac:dyDescent="0.25">
      <c r="K71"/>
    </row>
    <row r="72" spans="11:11" x14ac:dyDescent="0.25">
      <c r="K72"/>
    </row>
    <row r="73" spans="11:11" x14ac:dyDescent="0.25">
      <c r="K73"/>
    </row>
    <row r="74" spans="11:11" x14ac:dyDescent="0.25">
      <c r="K74"/>
    </row>
    <row r="75" spans="11:11" x14ac:dyDescent="0.25">
      <c r="K75"/>
    </row>
    <row r="76" spans="11:11" x14ac:dyDescent="0.25">
      <c r="K76"/>
    </row>
    <row r="77" spans="11:11" x14ac:dyDescent="0.25">
      <c r="K77"/>
    </row>
    <row r="78" spans="11:11" x14ac:dyDescent="0.25">
      <c r="K78"/>
    </row>
    <row r="79" spans="11:11" x14ac:dyDescent="0.25">
      <c r="K79"/>
    </row>
    <row r="80" spans="11:11" x14ac:dyDescent="0.25">
      <c r="K80"/>
    </row>
    <row r="81" spans="11:11" x14ac:dyDescent="0.25">
      <c r="K81"/>
    </row>
    <row r="82" spans="11:11" x14ac:dyDescent="0.25">
      <c r="K82"/>
    </row>
    <row r="83" spans="11:11" x14ac:dyDescent="0.25">
      <c r="K83"/>
    </row>
    <row r="84" spans="11:11" x14ac:dyDescent="0.25">
      <c r="K84"/>
    </row>
    <row r="85" spans="11:11" x14ac:dyDescent="0.25">
      <c r="K85"/>
    </row>
    <row r="86" spans="11:11" x14ac:dyDescent="0.25">
      <c r="K86"/>
    </row>
    <row r="87" spans="11:11" x14ac:dyDescent="0.25">
      <c r="K87"/>
    </row>
    <row r="88" spans="11:11" x14ac:dyDescent="0.25">
      <c r="K88"/>
    </row>
    <row r="89" spans="11:11" x14ac:dyDescent="0.25">
      <c r="K89"/>
    </row>
    <row r="90" spans="11:11" x14ac:dyDescent="0.25">
      <c r="K90"/>
    </row>
    <row r="91" spans="11:11" x14ac:dyDescent="0.25">
      <c r="K91"/>
    </row>
    <row r="92" spans="11:11" x14ac:dyDescent="0.25">
      <c r="K92"/>
    </row>
    <row r="93" spans="11:11" x14ac:dyDescent="0.25">
      <c r="K93"/>
    </row>
    <row r="94" spans="11:11" x14ac:dyDescent="0.25">
      <c r="K94"/>
    </row>
    <row r="95" spans="11:11" x14ac:dyDescent="0.25">
      <c r="K95"/>
    </row>
    <row r="96" spans="11:11" x14ac:dyDescent="0.25">
      <c r="K96"/>
    </row>
    <row r="97" spans="11:11" x14ac:dyDescent="0.25">
      <c r="K97"/>
    </row>
    <row r="98" spans="11:11" x14ac:dyDescent="0.25">
      <c r="K98"/>
    </row>
    <row r="99" spans="11:11" x14ac:dyDescent="0.25">
      <c r="K99"/>
    </row>
    <row r="100" spans="11:11" x14ac:dyDescent="0.25">
      <c r="K100"/>
    </row>
    <row r="101" spans="11:11" x14ac:dyDescent="0.25">
      <c r="K101"/>
    </row>
    <row r="102" spans="11:11" x14ac:dyDescent="0.25">
      <c r="K102"/>
    </row>
    <row r="103" spans="11:11" x14ac:dyDescent="0.25">
      <c r="K103"/>
    </row>
    <row r="104" spans="11:11" x14ac:dyDescent="0.25">
      <c r="K104"/>
    </row>
    <row r="105" spans="11:11" x14ac:dyDescent="0.25">
      <c r="K105"/>
    </row>
    <row r="106" spans="11:11" x14ac:dyDescent="0.25">
      <c r="K106"/>
    </row>
    <row r="107" spans="11:11" x14ac:dyDescent="0.25">
      <c r="K107"/>
    </row>
    <row r="108" spans="11:11" x14ac:dyDescent="0.25">
      <c r="K108"/>
    </row>
    <row r="109" spans="11:11" x14ac:dyDescent="0.25">
      <c r="K109"/>
    </row>
    <row r="110" spans="11:11" x14ac:dyDescent="0.25">
      <c r="K110"/>
    </row>
    <row r="111" spans="11:11" x14ac:dyDescent="0.25">
      <c r="K111"/>
    </row>
    <row r="112" spans="11:11" x14ac:dyDescent="0.25">
      <c r="K112"/>
    </row>
    <row r="113" spans="10:11" x14ac:dyDescent="0.25">
      <c r="K113"/>
    </row>
    <row r="114" spans="10:11" x14ac:dyDescent="0.25">
      <c r="K114"/>
    </row>
    <row r="115" spans="10:11" x14ac:dyDescent="0.25">
      <c r="K115"/>
    </row>
    <row r="116" spans="10:11" x14ac:dyDescent="0.25">
      <c r="K116"/>
    </row>
    <row r="117" spans="10:11" x14ac:dyDescent="0.25">
      <c r="K117"/>
    </row>
    <row r="118" spans="10:11" x14ac:dyDescent="0.25">
      <c r="K118"/>
    </row>
    <row r="119" spans="10:11" x14ac:dyDescent="0.25">
      <c r="K119"/>
    </row>
    <row r="120" spans="10:11" x14ac:dyDescent="0.25">
      <c r="K120"/>
    </row>
    <row r="121" spans="10:11" x14ac:dyDescent="0.25">
      <c r="K121"/>
    </row>
    <row r="122" spans="10:11" x14ac:dyDescent="0.25">
      <c r="K122"/>
    </row>
    <row r="123" spans="10:11" x14ac:dyDescent="0.25">
      <c r="K123"/>
    </row>
    <row r="124" spans="10:11" x14ac:dyDescent="0.25">
      <c r="K124"/>
    </row>
    <row r="125" spans="10:11" x14ac:dyDescent="0.25">
      <c r="J125" s="36" t="e">
        <f t="shared" ref="J125:J134" si="0">AVERAGE(E125:G125)</f>
        <v>#DIV/0!</v>
      </c>
    </row>
    <row r="126" spans="10:11" x14ac:dyDescent="0.25">
      <c r="J126" s="36" t="e">
        <f t="shared" si="0"/>
        <v>#DIV/0!</v>
      </c>
    </row>
    <row r="127" spans="10:11" x14ac:dyDescent="0.25">
      <c r="J127" s="36" t="e">
        <f t="shared" si="0"/>
        <v>#DIV/0!</v>
      </c>
    </row>
    <row r="128" spans="10:11" x14ac:dyDescent="0.25">
      <c r="J128" s="36" t="e">
        <f t="shared" si="0"/>
        <v>#DIV/0!</v>
      </c>
    </row>
    <row r="129" spans="10:10" x14ac:dyDescent="0.25">
      <c r="J129" s="36" t="e">
        <f t="shared" si="0"/>
        <v>#DIV/0!</v>
      </c>
    </row>
    <row r="130" spans="10:10" x14ac:dyDescent="0.25">
      <c r="J130" s="36" t="e">
        <f t="shared" si="0"/>
        <v>#DIV/0!</v>
      </c>
    </row>
    <row r="131" spans="10:10" x14ac:dyDescent="0.25">
      <c r="J131" s="36" t="e">
        <f t="shared" si="0"/>
        <v>#DIV/0!</v>
      </c>
    </row>
    <row r="132" spans="10:10" x14ac:dyDescent="0.25">
      <c r="J132" s="36" t="e">
        <f t="shared" si="0"/>
        <v>#DIV/0!</v>
      </c>
    </row>
    <row r="133" spans="10:10" x14ac:dyDescent="0.25">
      <c r="J133" s="36" t="e">
        <f t="shared" si="0"/>
        <v>#DIV/0!</v>
      </c>
    </row>
    <row r="134" spans="10:10" x14ac:dyDescent="0.25">
      <c r="J134" s="36" t="e">
        <f t="shared" si="0"/>
        <v>#DIV/0!</v>
      </c>
    </row>
    <row r="135" spans="10:10" x14ac:dyDescent="0.25">
      <c r="J135" s="36" t="e">
        <f t="shared" ref="J135:J184" si="1">AVERAGE(E135:G135)</f>
        <v>#DIV/0!</v>
      </c>
    </row>
    <row r="136" spans="10:10" x14ac:dyDescent="0.25">
      <c r="J136" s="36" t="e">
        <f t="shared" si="1"/>
        <v>#DIV/0!</v>
      </c>
    </row>
    <row r="137" spans="10:10" x14ac:dyDescent="0.25">
      <c r="J137" s="36" t="e">
        <f t="shared" si="1"/>
        <v>#DIV/0!</v>
      </c>
    </row>
    <row r="138" spans="10:10" x14ac:dyDescent="0.25">
      <c r="J138" s="36" t="e">
        <f t="shared" si="1"/>
        <v>#DIV/0!</v>
      </c>
    </row>
    <row r="139" spans="10:10" x14ac:dyDescent="0.25">
      <c r="J139" s="36" t="e">
        <f t="shared" si="1"/>
        <v>#DIV/0!</v>
      </c>
    </row>
    <row r="140" spans="10:10" x14ac:dyDescent="0.25">
      <c r="J140" s="36" t="e">
        <f t="shared" si="1"/>
        <v>#DIV/0!</v>
      </c>
    </row>
    <row r="141" spans="10:10" x14ac:dyDescent="0.25">
      <c r="J141" s="36" t="e">
        <f t="shared" si="1"/>
        <v>#DIV/0!</v>
      </c>
    </row>
    <row r="142" spans="10:10" x14ac:dyDescent="0.25">
      <c r="J142" s="36" t="e">
        <f t="shared" si="1"/>
        <v>#DIV/0!</v>
      </c>
    </row>
    <row r="143" spans="10:10" x14ac:dyDescent="0.25">
      <c r="J143" s="36" t="e">
        <f t="shared" si="1"/>
        <v>#DIV/0!</v>
      </c>
    </row>
    <row r="144" spans="10:10" x14ac:dyDescent="0.25">
      <c r="J144" s="36" t="e">
        <f t="shared" si="1"/>
        <v>#DIV/0!</v>
      </c>
    </row>
    <row r="145" spans="10:10" x14ac:dyDescent="0.25">
      <c r="J145" s="36" t="e">
        <f t="shared" si="1"/>
        <v>#DIV/0!</v>
      </c>
    </row>
    <row r="146" spans="10:10" x14ac:dyDescent="0.25">
      <c r="J146" s="36" t="e">
        <f t="shared" si="1"/>
        <v>#DIV/0!</v>
      </c>
    </row>
    <row r="147" spans="10:10" x14ac:dyDescent="0.25">
      <c r="J147" s="36" t="e">
        <f t="shared" si="1"/>
        <v>#DIV/0!</v>
      </c>
    </row>
    <row r="148" spans="10:10" x14ac:dyDescent="0.25">
      <c r="J148" s="36" t="e">
        <f t="shared" si="1"/>
        <v>#DIV/0!</v>
      </c>
    </row>
    <row r="149" spans="10:10" x14ac:dyDescent="0.25">
      <c r="J149" s="36" t="e">
        <f t="shared" si="1"/>
        <v>#DIV/0!</v>
      </c>
    </row>
    <row r="150" spans="10:10" x14ac:dyDescent="0.25">
      <c r="J150" s="36" t="e">
        <f t="shared" si="1"/>
        <v>#DIV/0!</v>
      </c>
    </row>
    <row r="151" spans="10:10" x14ac:dyDescent="0.25">
      <c r="J151" s="36" t="e">
        <f t="shared" si="1"/>
        <v>#DIV/0!</v>
      </c>
    </row>
    <row r="152" spans="10:10" x14ac:dyDescent="0.25">
      <c r="J152" s="36" t="e">
        <f t="shared" si="1"/>
        <v>#DIV/0!</v>
      </c>
    </row>
    <row r="153" spans="10:10" x14ac:dyDescent="0.25">
      <c r="J153" s="36" t="e">
        <f t="shared" si="1"/>
        <v>#DIV/0!</v>
      </c>
    </row>
    <row r="154" spans="10:10" x14ac:dyDescent="0.25">
      <c r="J154" s="36" t="e">
        <f t="shared" si="1"/>
        <v>#DIV/0!</v>
      </c>
    </row>
    <row r="155" spans="10:10" x14ac:dyDescent="0.25">
      <c r="J155" s="36" t="e">
        <f t="shared" si="1"/>
        <v>#DIV/0!</v>
      </c>
    </row>
    <row r="156" spans="10:10" x14ac:dyDescent="0.25">
      <c r="J156" s="36" t="e">
        <f t="shared" si="1"/>
        <v>#DIV/0!</v>
      </c>
    </row>
    <row r="157" spans="10:10" x14ac:dyDescent="0.25">
      <c r="J157" s="36" t="e">
        <f t="shared" si="1"/>
        <v>#DIV/0!</v>
      </c>
    </row>
    <row r="158" spans="10:10" x14ac:dyDescent="0.25">
      <c r="J158" s="36" t="e">
        <f t="shared" si="1"/>
        <v>#DIV/0!</v>
      </c>
    </row>
    <row r="159" spans="10:10" x14ac:dyDescent="0.25">
      <c r="J159" s="36" t="e">
        <f t="shared" si="1"/>
        <v>#DIV/0!</v>
      </c>
    </row>
    <row r="160" spans="10:10" x14ac:dyDescent="0.25">
      <c r="J160" s="36" t="e">
        <f t="shared" si="1"/>
        <v>#DIV/0!</v>
      </c>
    </row>
    <row r="161" spans="10:10" x14ac:dyDescent="0.25">
      <c r="J161" s="36" t="e">
        <f t="shared" si="1"/>
        <v>#DIV/0!</v>
      </c>
    </row>
    <row r="162" spans="10:10" x14ac:dyDescent="0.25">
      <c r="J162" s="36" t="e">
        <f t="shared" si="1"/>
        <v>#DIV/0!</v>
      </c>
    </row>
    <row r="163" spans="10:10" x14ac:dyDescent="0.25">
      <c r="J163" s="36" t="e">
        <f t="shared" si="1"/>
        <v>#DIV/0!</v>
      </c>
    </row>
    <row r="164" spans="10:10" x14ac:dyDescent="0.25">
      <c r="J164" s="36" t="e">
        <f t="shared" si="1"/>
        <v>#DIV/0!</v>
      </c>
    </row>
    <row r="165" spans="10:10" x14ac:dyDescent="0.25">
      <c r="J165" s="36" t="e">
        <f t="shared" si="1"/>
        <v>#DIV/0!</v>
      </c>
    </row>
    <row r="166" spans="10:10" x14ac:dyDescent="0.25">
      <c r="J166" s="36" t="e">
        <f t="shared" si="1"/>
        <v>#DIV/0!</v>
      </c>
    </row>
    <row r="167" spans="10:10" x14ac:dyDescent="0.25">
      <c r="J167" s="36" t="e">
        <f t="shared" si="1"/>
        <v>#DIV/0!</v>
      </c>
    </row>
    <row r="168" spans="10:10" x14ac:dyDescent="0.25">
      <c r="J168" s="36" t="e">
        <f t="shared" si="1"/>
        <v>#DIV/0!</v>
      </c>
    </row>
    <row r="169" spans="10:10" x14ac:dyDescent="0.25">
      <c r="J169" s="36" t="e">
        <f t="shared" si="1"/>
        <v>#DIV/0!</v>
      </c>
    </row>
    <row r="170" spans="10:10" x14ac:dyDescent="0.25">
      <c r="J170" s="36" t="e">
        <f t="shared" si="1"/>
        <v>#DIV/0!</v>
      </c>
    </row>
    <row r="171" spans="10:10" x14ac:dyDescent="0.25">
      <c r="J171" s="36" t="e">
        <f t="shared" si="1"/>
        <v>#DIV/0!</v>
      </c>
    </row>
    <row r="172" spans="10:10" x14ac:dyDescent="0.25">
      <c r="J172" s="36" t="e">
        <f t="shared" si="1"/>
        <v>#DIV/0!</v>
      </c>
    </row>
    <row r="173" spans="10:10" x14ac:dyDescent="0.25">
      <c r="J173" s="36" t="e">
        <f t="shared" si="1"/>
        <v>#DIV/0!</v>
      </c>
    </row>
    <row r="174" spans="10:10" x14ac:dyDescent="0.25">
      <c r="J174" s="36" t="e">
        <f t="shared" si="1"/>
        <v>#DIV/0!</v>
      </c>
    </row>
    <row r="175" spans="10:10" x14ac:dyDescent="0.25">
      <c r="J175" s="36" t="e">
        <f t="shared" si="1"/>
        <v>#DIV/0!</v>
      </c>
    </row>
    <row r="176" spans="10:10" x14ac:dyDescent="0.25">
      <c r="J176" s="36" t="e">
        <f t="shared" si="1"/>
        <v>#DIV/0!</v>
      </c>
    </row>
    <row r="177" spans="10:10" x14ac:dyDescent="0.25">
      <c r="J177" s="36" t="e">
        <f t="shared" si="1"/>
        <v>#DIV/0!</v>
      </c>
    </row>
    <row r="178" spans="10:10" x14ac:dyDescent="0.25">
      <c r="J178" s="36" t="e">
        <f t="shared" si="1"/>
        <v>#DIV/0!</v>
      </c>
    </row>
    <row r="179" spans="10:10" x14ac:dyDescent="0.25">
      <c r="J179" s="36" t="e">
        <f t="shared" si="1"/>
        <v>#DIV/0!</v>
      </c>
    </row>
    <row r="180" spans="10:10" x14ac:dyDescent="0.25">
      <c r="J180" s="36" t="e">
        <f t="shared" si="1"/>
        <v>#DIV/0!</v>
      </c>
    </row>
    <row r="181" spans="10:10" x14ac:dyDescent="0.25">
      <c r="J181" s="36" t="e">
        <f t="shared" si="1"/>
        <v>#DIV/0!</v>
      </c>
    </row>
    <row r="182" spans="10:10" x14ac:dyDescent="0.25">
      <c r="J182" s="36" t="e">
        <f t="shared" si="1"/>
        <v>#DIV/0!</v>
      </c>
    </row>
    <row r="183" spans="10:10" x14ac:dyDescent="0.25">
      <c r="J183" s="36" t="e">
        <f t="shared" si="1"/>
        <v>#DIV/0!</v>
      </c>
    </row>
    <row r="184" spans="10:10" x14ac:dyDescent="0.25">
      <c r="J184" s="36" t="e">
        <f t="shared" si="1"/>
        <v>#DIV/0!</v>
      </c>
    </row>
  </sheetData>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29"/>
  <sheetViews>
    <sheetView workbookViewId="0">
      <pane xSplit="2" ySplit="1" topLeftCell="C2" activePane="bottomRight" state="frozen"/>
      <selection pane="topRight" activeCell="C1" sqref="C1"/>
      <selection pane="bottomLeft" activeCell="A2" sqref="A2"/>
      <selection pane="bottomRight" activeCell="S2" sqref="S2"/>
    </sheetView>
  </sheetViews>
  <sheetFormatPr defaultRowHeight="12.75" x14ac:dyDescent="0.2"/>
  <cols>
    <col min="1" max="1" width="17" style="4" customWidth="1"/>
    <col min="2" max="2" width="47" style="4" customWidth="1"/>
    <col min="3" max="3" width="61.42578125" style="4" customWidth="1"/>
    <col min="4" max="4" width="14.85546875" style="4" customWidth="1"/>
    <col min="5" max="5" width="15.28515625" style="4" customWidth="1"/>
    <col min="6" max="6" width="25.85546875" style="4" customWidth="1"/>
    <col min="7" max="7" width="26.5703125" style="4" customWidth="1"/>
    <col min="8" max="8" width="23.5703125" style="4" customWidth="1"/>
    <col min="9" max="9" width="23.7109375" style="4" customWidth="1"/>
    <col min="10" max="10" width="36" style="4" customWidth="1"/>
    <col min="11" max="11" width="48" style="4" customWidth="1"/>
    <col min="12" max="12" width="23.42578125" style="4" customWidth="1"/>
    <col min="13" max="13" width="36.42578125" style="4" customWidth="1"/>
    <col min="14" max="14" width="41.5703125" style="4" customWidth="1"/>
    <col min="15" max="15" width="31.28515625" style="4" customWidth="1"/>
    <col min="16" max="16" width="35" style="4" customWidth="1"/>
    <col min="17" max="17" width="46.28515625" style="4" customWidth="1"/>
    <col min="18" max="18" width="24" style="4" customWidth="1"/>
    <col min="19" max="19" width="24.42578125" style="4" customWidth="1"/>
    <col min="20" max="20" width="29.140625" style="4" customWidth="1"/>
    <col min="21" max="21" width="22.42578125" style="4" customWidth="1"/>
    <col min="22" max="22" width="17" style="4" customWidth="1"/>
    <col min="23" max="23" width="18.7109375" style="4" customWidth="1"/>
    <col min="24" max="24" width="12.5703125" style="4" customWidth="1"/>
    <col min="25" max="25" width="17.140625" style="4" customWidth="1"/>
    <col min="26" max="16384" width="9.140625" style="4"/>
  </cols>
  <sheetData>
    <row r="1" spans="1:25" x14ac:dyDescent="0.2">
      <c r="A1" s="1" t="s">
        <v>2</v>
      </c>
      <c r="B1" s="1" t="s">
        <v>0</v>
      </c>
      <c r="C1" s="1" t="s">
        <v>1</v>
      </c>
      <c r="D1" s="1" t="s">
        <v>3</v>
      </c>
      <c r="E1" s="1" t="s">
        <v>5</v>
      </c>
      <c r="F1" s="1" t="s">
        <v>6</v>
      </c>
      <c r="G1" s="1" t="s">
        <v>7</v>
      </c>
      <c r="H1" s="1" t="s">
        <v>8</v>
      </c>
      <c r="I1" s="1" t="s">
        <v>9</v>
      </c>
      <c r="J1" s="1" t="s">
        <v>10</v>
      </c>
      <c r="K1" s="1" t="s">
        <v>11</v>
      </c>
      <c r="L1" s="1" t="s">
        <v>12</v>
      </c>
      <c r="M1" s="1" t="s">
        <v>13</v>
      </c>
      <c r="N1" s="1" t="s">
        <v>14</v>
      </c>
      <c r="O1" s="1" t="s">
        <v>15</v>
      </c>
      <c r="P1" s="1" t="s">
        <v>16</v>
      </c>
      <c r="Q1" s="1" t="s">
        <v>17</v>
      </c>
      <c r="R1" s="2" t="s">
        <v>18</v>
      </c>
      <c r="S1" s="2" t="s">
        <v>19</v>
      </c>
      <c r="T1" s="3" t="s">
        <v>20</v>
      </c>
      <c r="U1" s="3" t="s">
        <v>21</v>
      </c>
      <c r="V1" s="3" t="s">
        <v>22</v>
      </c>
      <c r="W1" s="3" t="s">
        <v>23</v>
      </c>
    </row>
    <row r="2" spans="1:25" ht="15" x14ac:dyDescent="0.25">
      <c r="A2" s="5">
        <v>9999999</v>
      </c>
      <c r="B2" s="5" t="s">
        <v>66</v>
      </c>
      <c r="C2" s="5" t="s">
        <v>66</v>
      </c>
      <c r="D2" s="5" t="s">
        <v>25</v>
      </c>
      <c r="E2" s="6">
        <v>2010</v>
      </c>
      <c r="F2" s="32">
        <v>142822386</v>
      </c>
      <c r="G2" s="32">
        <v>29305523</v>
      </c>
      <c r="H2" s="32">
        <v>27358984</v>
      </c>
      <c r="I2" s="32">
        <v>71461545</v>
      </c>
      <c r="J2" s="32">
        <v>0</v>
      </c>
      <c r="K2" s="32">
        <v>1147889</v>
      </c>
      <c r="L2" s="32">
        <v>0</v>
      </c>
      <c r="M2" s="32">
        <v>920631</v>
      </c>
      <c r="N2" s="32">
        <v>11942017</v>
      </c>
      <c r="O2" s="32">
        <v>441516</v>
      </c>
      <c r="P2" s="32">
        <v>244282</v>
      </c>
      <c r="Q2" s="32">
        <v>0</v>
      </c>
      <c r="R2" s="32">
        <v>553283858</v>
      </c>
      <c r="S2" s="32">
        <v>559186341</v>
      </c>
      <c r="T2" s="32">
        <v>988413752</v>
      </c>
      <c r="U2" s="32">
        <v>563277335</v>
      </c>
      <c r="V2" s="32">
        <v>4090994</v>
      </c>
      <c r="W2" s="32">
        <v>11011828</v>
      </c>
      <c r="Y2" s="14">
        <f>COUNTIF(D2:D409, "A")</f>
        <v>90</v>
      </c>
    </row>
    <row r="3" spans="1:25" ht="15" x14ac:dyDescent="0.25">
      <c r="A3" s="5">
        <v>9999999</v>
      </c>
      <c r="B3" s="5" t="s">
        <v>66</v>
      </c>
      <c r="C3" s="5" t="s">
        <v>66</v>
      </c>
      <c r="D3" s="5" t="s">
        <v>25</v>
      </c>
      <c r="E3" s="6">
        <v>2011</v>
      </c>
      <c r="F3" s="32">
        <v>118722884</v>
      </c>
      <c r="G3" s="32">
        <v>30490886</v>
      </c>
      <c r="H3" s="32">
        <v>14642122</v>
      </c>
      <c r="I3" s="32">
        <v>58627050</v>
      </c>
      <c r="J3" s="32">
        <v>0</v>
      </c>
      <c r="K3" s="32">
        <v>603462</v>
      </c>
      <c r="L3" s="32">
        <v>0</v>
      </c>
      <c r="M3" s="32">
        <v>783562</v>
      </c>
      <c r="N3" s="32">
        <v>12848742</v>
      </c>
      <c r="O3" s="32">
        <v>669084</v>
      </c>
      <c r="P3" s="32">
        <v>57976</v>
      </c>
      <c r="Q3" s="32">
        <v>0</v>
      </c>
      <c r="R3" s="32">
        <v>604956657</v>
      </c>
      <c r="S3" s="32">
        <v>594166395</v>
      </c>
      <c r="T3" s="32">
        <v>1150970289</v>
      </c>
      <c r="U3" s="32">
        <v>612434993</v>
      </c>
      <c r="V3" s="32">
        <v>18268598</v>
      </c>
      <c r="W3" s="32">
        <v>16926257</v>
      </c>
      <c r="Y3" s="14">
        <f>COUNTIF(D2:D409, "B")</f>
        <v>153</v>
      </c>
    </row>
    <row r="4" spans="1:25" ht="15" x14ac:dyDescent="0.25">
      <c r="A4" s="5">
        <v>9999999</v>
      </c>
      <c r="B4" s="5" t="s">
        <v>66</v>
      </c>
      <c r="C4" s="5" t="s">
        <v>66</v>
      </c>
      <c r="D4" s="5" t="s">
        <v>25</v>
      </c>
      <c r="E4" s="6">
        <v>2012</v>
      </c>
      <c r="F4" s="32">
        <v>149825649</v>
      </c>
      <c r="G4" s="32">
        <v>28424562</v>
      </c>
      <c r="H4" s="32">
        <v>60794638</v>
      </c>
      <c r="I4" s="32">
        <v>59163213</v>
      </c>
      <c r="J4" s="32">
        <v>0</v>
      </c>
      <c r="K4" s="32">
        <v>512677</v>
      </c>
      <c r="L4" s="32">
        <v>0</v>
      </c>
      <c r="M4" s="32">
        <v>826075</v>
      </c>
      <c r="N4" s="32">
        <v>0</v>
      </c>
      <c r="O4" s="32">
        <v>104484</v>
      </c>
      <c r="P4" s="32">
        <v>0</v>
      </c>
      <c r="Q4" s="32">
        <v>0</v>
      </c>
      <c r="R4" s="32">
        <v>652362311</v>
      </c>
      <c r="S4" s="32">
        <v>647672169</v>
      </c>
      <c r="T4" s="32">
        <v>1216864574</v>
      </c>
      <c r="U4" s="32">
        <v>674493513</v>
      </c>
      <c r="V4" s="32">
        <v>26821344</v>
      </c>
      <c r="W4" s="32">
        <v>28711052</v>
      </c>
      <c r="Y4" s="14">
        <f>COUNTIF(D2:D409, "DRG")</f>
        <v>165</v>
      </c>
    </row>
    <row r="5" spans="1:25" ht="15" x14ac:dyDescent="0.25">
      <c r="A5" s="5">
        <v>9999999</v>
      </c>
      <c r="B5" s="5" t="s">
        <v>66</v>
      </c>
      <c r="C5" s="5" t="s">
        <v>66</v>
      </c>
      <c r="D5" s="5" t="s">
        <v>25</v>
      </c>
      <c r="E5" s="6">
        <v>2013</v>
      </c>
      <c r="F5" s="32">
        <v>140780672</v>
      </c>
      <c r="G5" s="32">
        <v>27246922</v>
      </c>
      <c r="H5" s="32">
        <v>40165706</v>
      </c>
      <c r="I5" s="32">
        <v>70729211</v>
      </c>
      <c r="J5" s="32">
        <v>0</v>
      </c>
      <c r="K5" s="32">
        <v>1514324</v>
      </c>
      <c r="L5" s="32">
        <v>0</v>
      </c>
      <c r="M5" s="32">
        <v>0</v>
      </c>
      <c r="N5" s="32">
        <v>87572</v>
      </c>
      <c r="O5" s="32">
        <v>672912</v>
      </c>
      <c r="P5" s="32">
        <v>51183</v>
      </c>
      <c r="Q5" s="32">
        <v>312843</v>
      </c>
      <c r="R5" s="32">
        <v>620115574</v>
      </c>
      <c r="S5" s="32">
        <v>599615086</v>
      </c>
      <c r="T5" s="32">
        <v>1282636641</v>
      </c>
      <c r="U5" s="32">
        <v>642101574</v>
      </c>
      <c r="V5" s="32">
        <v>42486488</v>
      </c>
      <c r="W5" s="32">
        <v>43411499</v>
      </c>
      <c r="Y5" s="14">
        <f>COUNTIF(D2:D409, "")</f>
        <v>0</v>
      </c>
    </row>
    <row r="6" spans="1:25" ht="15" x14ac:dyDescent="0.25">
      <c r="A6" s="5">
        <v>9999999</v>
      </c>
      <c r="B6" s="5" t="s">
        <v>66</v>
      </c>
      <c r="C6" s="5" t="s">
        <v>66</v>
      </c>
      <c r="D6" s="5" t="s">
        <v>25</v>
      </c>
      <c r="E6" s="6">
        <v>2014</v>
      </c>
      <c r="F6" s="32">
        <v>127585677</v>
      </c>
      <c r="G6" s="32">
        <v>19859421</v>
      </c>
      <c r="H6" s="32">
        <v>50853787</v>
      </c>
      <c r="I6" s="32">
        <v>55203027</v>
      </c>
      <c r="J6" s="32">
        <v>0</v>
      </c>
      <c r="K6" s="32">
        <v>697222</v>
      </c>
      <c r="L6" s="32">
        <v>0</v>
      </c>
      <c r="M6" s="32">
        <v>90283</v>
      </c>
      <c r="N6" s="32">
        <v>46358</v>
      </c>
      <c r="O6" s="32">
        <v>535358</v>
      </c>
      <c r="P6" s="32">
        <v>0</v>
      </c>
      <c r="Q6" s="32">
        <v>300221</v>
      </c>
      <c r="R6" s="32">
        <v>646225295</v>
      </c>
      <c r="S6" s="32">
        <v>572760220</v>
      </c>
      <c r="T6" s="32">
        <v>1373552056</v>
      </c>
      <c r="U6" s="32">
        <v>662785912</v>
      </c>
      <c r="V6" s="32">
        <v>90025692</v>
      </c>
      <c r="W6" s="32">
        <v>94015629</v>
      </c>
    </row>
    <row r="7" spans="1:25" ht="15" x14ac:dyDescent="0.25">
      <c r="A7" s="7">
        <v>9999999</v>
      </c>
      <c r="B7" s="5" t="s">
        <v>66</v>
      </c>
      <c r="C7" s="5" t="s">
        <v>66</v>
      </c>
      <c r="D7" s="5" t="s">
        <v>25</v>
      </c>
      <c r="E7" s="10">
        <v>2015</v>
      </c>
      <c r="F7" s="32">
        <v>138425445</v>
      </c>
      <c r="G7" s="32">
        <v>6103664</v>
      </c>
      <c r="H7" s="32">
        <v>63536650</v>
      </c>
      <c r="I7" s="32">
        <v>66397470</v>
      </c>
      <c r="J7" s="32">
        <v>0</v>
      </c>
      <c r="K7" s="32">
        <v>694394</v>
      </c>
      <c r="L7" s="32">
        <v>101046</v>
      </c>
      <c r="M7" s="32">
        <v>4672</v>
      </c>
      <c r="N7" s="32">
        <v>0</v>
      </c>
      <c r="O7" s="32">
        <v>1338865</v>
      </c>
      <c r="P7" s="32">
        <v>242877</v>
      </c>
      <c r="Q7" s="32">
        <v>5807</v>
      </c>
      <c r="R7" s="32">
        <v>720510777</v>
      </c>
      <c r="S7" s="32">
        <v>626886656</v>
      </c>
      <c r="T7" s="32">
        <v>1552537055</v>
      </c>
      <c r="U7" s="32">
        <v>750910396</v>
      </c>
      <c r="V7" s="32">
        <v>124023739</v>
      </c>
      <c r="W7" s="32">
        <v>125391900</v>
      </c>
    </row>
    <row r="8" spans="1:25" ht="15" x14ac:dyDescent="0.25">
      <c r="A8" s="5">
        <v>6920805</v>
      </c>
      <c r="B8" s="5" t="str">
        <f>VLOOKUP(A8,Sheet1!A:F,2,FALSE)</f>
        <v>Legacy Meridian Park Medical Center</v>
      </c>
      <c r="C8" s="5" t="str">
        <f>VLOOKUP(A8,Sheet1!A:F,3,FALSE)</f>
        <v>Legacy Meridian Park Med Ctr</v>
      </c>
      <c r="D8" s="5" t="str">
        <f>VLOOKUP(A8,Sheet1!A:D,4,FALSE)</f>
        <v>DRG</v>
      </c>
      <c r="E8" s="6">
        <v>2010</v>
      </c>
      <c r="F8" s="32">
        <v>13738031</v>
      </c>
      <c r="G8" s="32">
        <v>5559099</v>
      </c>
      <c r="H8" s="32">
        <v>1744486</v>
      </c>
      <c r="I8" s="32">
        <v>5712551</v>
      </c>
      <c r="J8" s="32">
        <v>0</v>
      </c>
      <c r="K8" s="32">
        <v>212589</v>
      </c>
      <c r="L8" s="32">
        <v>0</v>
      </c>
      <c r="M8" s="32">
        <v>267478</v>
      </c>
      <c r="N8" s="32">
        <v>0</v>
      </c>
      <c r="O8" s="32">
        <v>192602</v>
      </c>
      <c r="P8" s="32">
        <v>49226</v>
      </c>
      <c r="Q8" s="32">
        <v>0</v>
      </c>
      <c r="R8" s="32">
        <v>154924446</v>
      </c>
      <c r="S8" s="32">
        <v>136150462</v>
      </c>
      <c r="T8" s="32">
        <v>327902096</v>
      </c>
      <c r="U8" s="32">
        <v>155715875</v>
      </c>
      <c r="V8" s="32">
        <v>19565413</v>
      </c>
      <c r="W8" s="32">
        <v>40318610</v>
      </c>
    </row>
    <row r="9" spans="1:25" ht="15" x14ac:dyDescent="0.25">
      <c r="A9" s="5">
        <v>6920805</v>
      </c>
      <c r="B9" s="5" t="str">
        <f>VLOOKUP(A9,Sheet1!A:F,2,FALSE)</f>
        <v>Legacy Meridian Park Medical Center</v>
      </c>
      <c r="C9" s="5" t="str">
        <f>VLOOKUP(A9,Sheet1!A:F,3,FALSE)</f>
        <v>Legacy Meridian Park Med Ctr</v>
      </c>
      <c r="D9" s="5" t="str">
        <f>VLOOKUP(A9,Sheet1!A:D,4,FALSE)</f>
        <v>DRG</v>
      </c>
      <c r="E9" s="6">
        <v>2011</v>
      </c>
      <c r="F9" s="32">
        <v>16780128</v>
      </c>
      <c r="G9" s="32">
        <v>6731814</v>
      </c>
      <c r="H9" s="32">
        <v>845968</v>
      </c>
      <c r="I9" s="32">
        <v>8402860</v>
      </c>
      <c r="J9" s="32">
        <v>0</v>
      </c>
      <c r="K9" s="32">
        <v>107193</v>
      </c>
      <c r="L9" s="32">
        <v>0</v>
      </c>
      <c r="M9" s="32">
        <v>477480</v>
      </c>
      <c r="N9" s="32">
        <v>0</v>
      </c>
      <c r="O9" s="32">
        <v>160318</v>
      </c>
      <c r="P9" s="32">
        <v>54495</v>
      </c>
      <c r="Q9" s="32">
        <v>0</v>
      </c>
      <c r="R9" s="32">
        <v>159047000</v>
      </c>
      <c r="S9" s="32">
        <v>142510000</v>
      </c>
      <c r="T9" s="32">
        <v>352177000</v>
      </c>
      <c r="U9" s="32">
        <v>159784000</v>
      </c>
      <c r="V9" s="32">
        <v>17274000</v>
      </c>
      <c r="W9" s="32">
        <v>31857000</v>
      </c>
    </row>
    <row r="10" spans="1:25" ht="15" x14ac:dyDescent="0.25">
      <c r="A10" s="5">
        <v>6920805</v>
      </c>
      <c r="B10" s="5" t="str">
        <f>VLOOKUP(A10,Sheet1!A:F,2,FALSE)</f>
        <v>Legacy Meridian Park Medical Center</v>
      </c>
      <c r="C10" s="5" t="str">
        <f>VLOOKUP(A10,Sheet1!A:F,3,FALSE)</f>
        <v>Legacy Meridian Park Med Ctr</v>
      </c>
      <c r="D10" s="5" t="str">
        <f>VLOOKUP(A10,Sheet1!A:D,4,FALSE)</f>
        <v>DRG</v>
      </c>
      <c r="E10" s="6">
        <v>2012</v>
      </c>
      <c r="F10" s="32">
        <v>20068210</v>
      </c>
      <c r="G10" s="32">
        <v>6470501</v>
      </c>
      <c r="H10" s="32">
        <v>2404052</v>
      </c>
      <c r="I10" s="32">
        <v>10557867</v>
      </c>
      <c r="J10" s="32">
        <v>0</v>
      </c>
      <c r="K10" s="32">
        <v>35882</v>
      </c>
      <c r="L10" s="32">
        <v>0</v>
      </c>
      <c r="M10" s="32">
        <v>418414</v>
      </c>
      <c r="N10" s="32">
        <v>0</v>
      </c>
      <c r="O10" s="32">
        <v>130569</v>
      </c>
      <c r="P10" s="32">
        <v>50925</v>
      </c>
      <c r="Q10" s="32">
        <v>0</v>
      </c>
      <c r="R10" s="32">
        <v>160894000</v>
      </c>
      <c r="S10" s="32">
        <v>145529000</v>
      </c>
      <c r="T10" s="32">
        <v>377789000</v>
      </c>
      <c r="U10" s="32">
        <v>164058000</v>
      </c>
      <c r="V10" s="32">
        <v>18529000</v>
      </c>
      <c r="W10" s="32">
        <v>25162000</v>
      </c>
    </row>
    <row r="11" spans="1:25" ht="15" x14ac:dyDescent="0.25">
      <c r="A11" s="5">
        <v>6920805</v>
      </c>
      <c r="B11" s="5" t="str">
        <f>VLOOKUP(A11,Sheet1!A:F,2,FALSE)</f>
        <v>Legacy Meridian Park Medical Center</v>
      </c>
      <c r="C11" s="5" t="str">
        <f>VLOOKUP(A11,Sheet1!A:F,3,FALSE)</f>
        <v>Legacy Meridian Park Med Ctr</v>
      </c>
      <c r="D11" s="5" t="str">
        <f>VLOOKUP(A11,Sheet1!A:D,4,FALSE)</f>
        <v>DRG</v>
      </c>
      <c r="E11" s="6">
        <v>2013</v>
      </c>
      <c r="F11" s="32">
        <v>23754211</v>
      </c>
      <c r="G11" s="32">
        <v>6120508</v>
      </c>
      <c r="H11" s="32">
        <v>13051570</v>
      </c>
      <c r="I11" s="32">
        <v>3881649</v>
      </c>
      <c r="J11" s="32">
        <v>0</v>
      </c>
      <c r="K11" s="32">
        <v>70164</v>
      </c>
      <c r="L11" s="32">
        <v>0</v>
      </c>
      <c r="M11" s="32">
        <v>378411</v>
      </c>
      <c r="N11" s="32">
        <v>0</v>
      </c>
      <c r="O11" s="32">
        <v>0</v>
      </c>
      <c r="P11" s="32">
        <v>74201</v>
      </c>
      <c r="Q11" s="32">
        <v>177708</v>
      </c>
      <c r="R11" s="32">
        <v>174461000</v>
      </c>
      <c r="S11" s="32">
        <v>159427000</v>
      </c>
      <c r="T11" s="32">
        <v>417427000</v>
      </c>
      <c r="U11" s="32">
        <v>176416000</v>
      </c>
      <c r="V11" s="32">
        <v>16989000</v>
      </c>
      <c r="W11" s="32">
        <v>30517000</v>
      </c>
    </row>
    <row r="12" spans="1:25" ht="15" x14ac:dyDescent="0.25">
      <c r="A12" s="5">
        <v>6920805</v>
      </c>
      <c r="B12" s="5" t="str">
        <f>VLOOKUP(A12,Sheet1!A:F,2,FALSE)</f>
        <v>Legacy Meridian Park Medical Center</v>
      </c>
      <c r="C12" s="5" t="str">
        <f>VLOOKUP(A12,Sheet1!A:F,3,FALSE)</f>
        <v>Legacy Meridian Park Med Ctr</v>
      </c>
      <c r="D12" s="5" t="str">
        <f>VLOOKUP(A12,Sheet1!A:D,4,FALSE)</f>
        <v>DRG</v>
      </c>
      <c r="E12" s="6">
        <v>2014</v>
      </c>
      <c r="F12" s="32">
        <v>26632378</v>
      </c>
      <c r="G12" s="32">
        <v>5784878</v>
      </c>
      <c r="H12" s="32">
        <v>4414759</v>
      </c>
      <c r="I12" s="32">
        <v>15779324</v>
      </c>
      <c r="J12" s="32">
        <v>0</v>
      </c>
      <c r="K12" s="32">
        <v>38625</v>
      </c>
      <c r="L12" s="32">
        <v>0</v>
      </c>
      <c r="M12" s="32">
        <v>431136</v>
      </c>
      <c r="N12" s="32">
        <v>0</v>
      </c>
      <c r="O12" s="32">
        <v>172807</v>
      </c>
      <c r="P12" s="32">
        <v>10849</v>
      </c>
      <c r="Q12" s="32">
        <v>0</v>
      </c>
      <c r="R12" s="32">
        <v>185907000</v>
      </c>
      <c r="S12" s="32">
        <v>173453000</v>
      </c>
      <c r="T12" s="32">
        <v>449074000</v>
      </c>
      <c r="U12" s="32">
        <v>188092000</v>
      </c>
      <c r="V12" s="32">
        <v>14639000</v>
      </c>
      <c r="W12" s="32">
        <v>29568000</v>
      </c>
    </row>
    <row r="13" spans="1:25" ht="15" x14ac:dyDescent="0.25">
      <c r="A13" s="5">
        <v>6920805</v>
      </c>
      <c r="B13" s="5" t="str">
        <f>VLOOKUP(A13,Sheet1!A:F,2,FALSE)</f>
        <v>Legacy Meridian Park Medical Center</v>
      </c>
      <c r="C13" s="5" t="str">
        <f>VLOOKUP(A13,Sheet1!A:F,3,FALSE)</f>
        <v>Legacy Meridian Park Med Ctr</v>
      </c>
      <c r="D13" s="5" t="str">
        <f>VLOOKUP(A13,Sheet1!A:D,4,FALSE)</f>
        <v>DRG</v>
      </c>
      <c r="E13" s="6">
        <v>2015</v>
      </c>
      <c r="F13" s="32">
        <v>23496173</v>
      </c>
      <c r="G13" s="32">
        <v>2166491</v>
      </c>
      <c r="H13" s="32">
        <v>8897589</v>
      </c>
      <c r="I13" s="32">
        <v>11762784</v>
      </c>
      <c r="J13" s="32">
        <v>0</v>
      </c>
      <c r="K13" s="32">
        <v>30491</v>
      </c>
      <c r="L13" s="32">
        <v>0</v>
      </c>
      <c r="M13" s="32">
        <v>389116</v>
      </c>
      <c r="N13" s="32">
        <v>0</v>
      </c>
      <c r="O13" s="32">
        <v>158930</v>
      </c>
      <c r="P13" s="32">
        <v>90772</v>
      </c>
      <c r="Q13" s="32">
        <v>0</v>
      </c>
      <c r="R13" s="32">
        <v>204623000</v>
      </c>
      <c r="S13" s="32">
        <v>182741000</v>
      </c>
      <c r="T13" s="32">
        <v>495737000</v>
      </c>
      <c r="U13" s="32">
        <v>209878000</v>
      </c>
      <c r="V13" s="32">
        <v>27137000</v>
      </c>
      <c r="W13" s="32">
        <v>40201000</v>
      </c>
    </row>
    <row r="14" spans="1:25" ht="15" x14ac:dyDescent="0.25">
      <c r="A14" s="5">
        <v>6920805</v>
      </c>
      <c r="B14" s="5" t="str">
        <f>VLOOKUP(A14,Sheet1!A:F,2,FALSE)</f>
        <v>Legacy Meridian Park Medical Center</v>
      </c>
      <c r="C14" s="5" t="str">
        <f>VLOOKUP(A14,Sheet1!A:F,3,FALSE)</f>
        <v>Legacy Meridian Park Med Ctr</v>
      </c>
      <c r="D14" s="5" t="str">
        <f>VLOOKUP(A14,Sheet1!A:D,4,FALSE)</f>
        <v>DRG</v>
      </c>
      <c r="E14" s="6">
        <v>2016</v>
      </c>
      <c r="F14" s="32">
        <v>24307307</v>
      </c>
      <c r="G14" s="32">
        <v>2374950</v>
      </c>
      <c r="H14" s="32">
        <v>7590597</v>
      </c>
      <c r="I14" s="32">
        <v>13631885</v>
      </c>
      <c r="J14" s="32"/>
      <c r="K14" s="32">
        <v>69261</v>
      </c>
      <c r="L14" s="32"/>
      <c r="M14" s="32">
        <v>441123</v>
      </c>
      <c r="N14" s="32"/>
      <c r="O14" s="32">
        <v>186425</v>
      </c>
      <c r="P14" s="32">
        <v>13066</v>
      </c>
      <c r="Q14" s="32"/>
      <c r="R14" s="32">
        <v>223786000</v>
      </c>
      <c r="S14" s="32">
        <v>199409000</v>
      </c>
      <c r="T14" s="32">
        <v>527365000</v>
      </c>
      <c r="U14" s="32">
        <v>227418000</v>
      </c>
      <c r="V14" s="32">
        <v>28009000</v>
      </c>
      <c r="W14" s="32">
        <v>28095000</v>
      </c>
    </row>
    <row r="15" spans="1:25" ht="15" x14ac:dyDescent="0.25">
      <c r="A15" s="16">
        <v>6920805</v>
      </c>
      <c r="B15" s="5" t="str">
        <f>VLOOKUP(A15,Sheet1!A:F,2,FALSE)</f>
        <v>Legacy Meridian Park Medical Center</v>
      </c>
      <c r="C15" s="5" t="str">
        <f>VLOOKUP(A15,Sheet1!A:F,3,FALSE)</f>
        <v>Legacy Meridian Park Med Ctr</v>
      </c>
      <c r="D15" s="5" t="str">
        <f>VLOOKUP(A15,Sheet1!A:D,4,FALSE)</f>
        <v>DRG</v>
      </c>
      <c r="E15" s="29">
        <v>2017</v>
      </c>
      <c r="F15" s="32">
        <v>27562088</v>
      </c>
      <c r="G15" s="32">
        <v>4824352</v>
      </c>
      <c r="H15" s="32">
        <v>9095085</v>
      </c>
      <c r="I15" s="32">
        <v>12764089</v>
      </c>
      <c r="J15" s="32"/>
      <c r="K15" s="32">
        <v>52407</v>
      </c>
      <c r="L15" s="32"/>
      <c r="M15" s="32">
        <v>483714</v>
      </c>
      <c r="N15" s="32"/>
      <c r="O15" s="32">
        <v>338314</v>
      </c>
      <c r="P15" s="32">
        <v>4127</v>
      </c>
      <c r="Q15" s="32"/>
      <c r="R15" s="32">
        <v>226788000</v>
      </c>
      <c r="S15" s="32">
        <v>203611000</v>
      </c>
      <c r="T15" s="32">
        <v>556939000</v>
      </c>
      <c r="U15" s="32">
        <v>229898000</v>
      </c>
      <c r="V15" s="32">
        <v>26287000</v>
      </c>
      <c r="W15" s="32">
        <v>40267000</v>
      </c>
    </row>
    <row r="16" spans="1:25" ht="15" x14ac:dyDescent="0.25">
      <c r="A16" s="16">
        <v>6920805</v>
      </c>
      <c r="B16" s="16" t="s">
        <v>44</v>
      </c>
      <c r="C16" s="16" t="s">
        <v>96</v>
      </c>
      <c r="D16" s="16" t="s">
        <v>25</v>
      </c>
      <c r="E16" s="29">
        <v>2018</v>
      </c>
      <c r="F16" s="32">
        <v>24690221</v>
      </c>
      <c r="G16" s="32">
        <v>4817173</v>
      </c>
      <c r="H16" s="32">
        <v>7757198</v>
      </c>
      <c r="I16" s="32">
        <v>10781963</v>
      </c>
      <c r="J16" s="32">
        <v>0</v>
      </c>
      <c r="K16" s="32">
        <v>468422</v>
      </c>
      <c r="L16" s="32">
        <v>0</v>
      </c>
      <c r="M16" s="32">
        <v>455426</v>
      </c>
      <c r="N16" s="32">
        <v>0</v>
      </c>
      <c r="O16" s="32">
        <v>402787</v>
      </c>
      <c r="P16" s="32">
        <v>7252</v>
      </c>
      <c r="Q16" s="32">
        <v>0</v>
      </c>
      <c r="R16" s="32">
        <v>235257000</v>
      </c>
      <c r="S16" s="32">
        <v>208590000</v>
      </c>
      <c r="T16" s="32">
        <v>593048000</v>
      </c>
      <c r="U16" s="32">
        <v>240087000</v>
      </c>
      <c r="V16" s="32">
        <v>31497000</v>
      </c>
      <c r="W16" s="32">
        <v>40632000</v>
      </c>
    </row>
    <row r="17" spans="1:23" ht="15" x14ac:dyDescent="0.25">
      <c r="A17" s="16">
        <v>6920780</v>
      </c>
      <c r="B17" s="16" t="s">
        <v>155</v>
      </c>
      <c r="C17" s="16" t="s">
        <v>77</v>
      </c>
      <c r="D17" s="16" t="s">
        <v>31</v>
      </c>
      <c r="E17" s="29">
        <v>2018</v>
      </c>
      <c r="F17" s="32">
        <v>5415037</v>
      </c>
      <c r="G17" s="32">
        <v>4062203</v>
      </c>
      <c r="H17" s="32">
        <v>0</v>
      </c>
      <c r="I17" s="32">
        <v>0</v>
      </c>
      <c r="J17" s="32">
        <v>0</v>
      </c>
      <c r="K17" s="32">
        <v>549832</v>
      </c>
      <c r="L17" s="32">
        <v>0</v>
      </c>
      <c r="M17" s="32">
        <v>172378</v>
      </c>
      <c r="N17" s="32">
        <v>255220</v>
      </c>
      <c r="O17" s="32">
        <v>74062</v>
      </c>
      <c r="P17" s="32">
        <v>301342</v>
      </c>
      <c r="Q17" s="32">
        <v>0</v>
      </c>
      <c r="R17" s="32">
        <v>85693738</v>
      </c>
      <c r="S17" s="32">
        <v>83242391</v>
      </c>
      <c r="T17" s="32">
        <v>144012665</v>
      </c>
      <c r="U17" s="32">
        <v>87348054</v>
      </c>
      <c r="V17" s="32">
        <v>4105663</v>
      </c>
      <c r="W17" s="32">
        <v>3102405</v>
      </c>
    </row>
    <row r="18" spans="1:23" ht="15" x14ac:dyDescent="0.25">
      <c r="A18" s="5">
        <v>6920780</v>
      </c>
      <c r="B18" s="16" t="s">
        <v>155</v>
      </c>
      <c r="C18" s="5" t="str">
        <f>VLOOKUP(A18,Sheet1!A:F,3,FALSE)</f>
        <v>Adventist Tillamook Reg Med Ctr</v>
      </c>
      <c r="D18" s="5" t="str">
        <f>VLOOKUP(A18,Sheet1!A:D,4,FALSE)</f>
        <v>A</v>
      </c>
      <c r="E18" s="6">
        <v>2010</v>
      </c>
      <c r="F18" s="32">
        <v>6606491</v>
      </c>
      <c r="G18" s="32">
        <v>2644729</v>
      </c>
      <c r="H18" s="32">
        <v>285895</v>
      </c>
      <c r="I18" s="32">
        <v>3293867</v>
      </c>
      <c r="J18" s="32">
        <v>102000</v>
      </c>
      <c r="K18" s="32">
        <v>0</v>
      </c>
      <c r="L18" s="32">
        <v>148000</v>
      </c>
      <c r="M18" s="32">
        <v>0</v>
      </c>
      <c r="N18" s="32">
        <v>0</v>
      </c>
      <c r="O18" s="32">
        <v>130000</v>
      </c>
      <c r="P18" s="32">
        <v>2000</v>
      </c>
      <c r="Q18" s="32">
        <v>0</v>
      </c>
      <c r="R18" s="32">
        <v>48418296</v>
      </c>
      <c r="S18" s="32">
        <v>47960071</v>
      </c>
      <c r="T18" s="32">
        <v>76085765</v>
      </c>
      <c r="U18" s="32">
        <v>50114296</v>
      </c>
      <c r="V18" s="32">
        <v>2154225</v>
      </c>
      <c r="W18" s="32">
        <v>2881225</v>
      </c>
    </row>
    <row r="19" spans="1:23" ht="15" x14ac:dyDescent="0.25">
      <c r="A19" s="5">
        <v>6920780</v>
      </c>
      <c r="B19" s="16" t="s">
        <v>155</v>
      </c>
      <c r="C19" s="5" t="str">
        <f>VLOOKUP(A19,Sheet1!A:F,3,FALSE)</f>
        <v>Adventist Tillamook Reg Med Ctr</v>
      </c>
      <c r="D19" s="5" t="str">
        <f>VLOOKUP(A19,Sheet1!A:D,4,FALSE)</f>
        <v>A</v>
      </c>
      <c r="E19" s="6">
        <v>2011</v>
      </c>
      <c r="F19" s="32">
        <v>6900177</v>
      </c>
      <c r="G19" s="32">
        <v>4264198</v>
      </c>
      <c r="H19" s="32">
        <v>821574</v>
      </c>
      <c r="I19" s="32">
        <v>1543099</v>
      </c>
      <c r="J19" s="32">
        <v>0</v>
      </c>
      <c r="K19" s="32">
        <v>0</v>
      </c>
      <c r="L19" s="32">
        <v>0</v>
      </c>
      <c r="M19" s="32">
        <v>0</v>
      </c>
      <c r="N19" s="32">
        <v>0</v>
      </c>
      <c r="O19" s="32">
        <v>270306</v>
      </c>
      <c r="P19" s="32">
        <v>1000</v>
      </c>
      <c r="Q19" s="32">
        <v>0</v>
      </c>
      <c r="R19" s="32">
        <v>52930621</v>
      </c>
      <c r="S19" s="32">
        <v>51494428</v>
      </c>
      <c r="T19" s="32">
        <v>82858403</v>
      </c>
      <c r="U19" s="32">
        <v>52332549</v>
      </c>
      <c r="V19" s="32">
        <v>838121</v>
      </c>
      <c r="W19" s="32">
        <v>2542760</v>
      </c>
    </row>
    <row r="20" spans="1:23" ht="15" x14ac:dyDescent="0.25">
      <c r="A20" s="5">
        <v>6920780</v>
      </c>
      <c r="B20" s="16" t="s">
        <v>155</v>
      </c>
      <c r="C20" s="5" t="str">
        <f>VLOOKUP(A20,Sheet1!A:F,3,FALSE)</f>
        <v>Adventist Tillamook Reg Med Ctr</v>
      </c>
      <c r="D20" s="5" t="str">
        <f>VLOOKUP(A20,Sheet1!A:D,4,FALSE)</f>
        <v>A</v>
      </c>
      <c r="E20" s="6">
        <v>2012</v>
      </c>
      <c r="F20" s="32">
        <v>8269136</v>
      </c>
      <c r="G20" s="32">
        <v>4519063</v>
      </c>
      <c r="H20" s="32">
        <v>646326</v>
      </c>
      <c r="I20" s="32">
        <v>83747</v>
      </c>
      <c r="J20" s="32">
        <v>0</v>
      </c>
      <c r="K20" s="32">
        <v>2710000</v>
      </c>
      <c r="L20" s="32">
        <v>0</v>
      </c>
      <c r="M20" s="32">
        <v>0</v>
      </c>
      <c r="N20" s="32">
        <v>0</v>
      </c>
      <c r="O20" s="32">
        <v>309000</v>
      </c>
      <c r="P20" s="32">
        <v>1000</v>
      </c>
      <c r="Q20" s="32">
        <v>0</v>
      </c>
      <c r="R20" s="32">
        <v>51744000</v>
      </c>
      <c r="S20" s="32">
        <v>53879000</v>
      </c>
      <c r="T20" s="32">
        <v>87209000</v>
      </c>
      <c r="U20" s="32">
        <v>52443000</v>
      </c>
      <c r="V20" s="32">
        <v>-1436000</v>
      </c>
      <c r="W20" s="32">
        <v>107000</v>
      </c>
    </row>
    <row r="21" spans="1:23" ht="15" x14ac:dyDescent="0.25">
      <c r="A21" s="5">
        <v>6920780</v>
      </c>
      <c r="B21" s="16" t="s">
        <v>155</v>
      </c>
      <c r="C21" s="5" t="str">
        <f>VLOOKUP(A21,Sheet1!A:F,3,FALSE)</f>
        <v>Adventist Tillamook Reg Med Ctr</v>
      </c>
      <c r="D21" s="5" t="str">
        <f>VLOOKUP(A21,Sheet1!A:D,4,FALSE)</f>
        <v>A</v>
      </c>
      <c r="E21" s="6">
        <v>2013</v>
      </c>
      <c r="F21" s="32">
        <v>10833800</v>
      </c>
      <c r="G21" s="32">
        <v>4830639</v>
      </c>
      <c r="H21" s="32">
        <v>244064</v>
      </c>
      <c r="I21" s="32">
        <v>3002855</v>
      </c>
      <c r="J21" s="32">
        <v>0</v>
      </c>
      <c r="K21" s="32">
        <v>2519060</v>
      </c>
      <c r="L21" s="32">
        <v>0</v>
      </c>
      <c r="M21" s="32">
        <v>0</v>
      </c>
      <c r="N21" s="32">
        <v>0</v>
      </c>
      <c r="O21" s="32">
        <v>99172</v>
      </c>
      <c r="P21" s="32">
        <v>138010</v>
      </c>
      <c r="Q21" s="32">
        <v>0</v>
      </c>
      <c r="R21" s="32">
        <v>53610532</v>
      </c>
      <c r="S21" s="32">
        <v>55096000</v>
      </c>
      <c r="T21" s="32">
        <v>90396248</v>
      </c>
      <c r="U21" s="32">
        <v>56353532</v>
      </c>
      <c r="V21" s="32">
        <v>1257532</v>
      </c>
      <c r="W21" s="32">
        <v>670532</v>
      </c>
    </row>
    <row r="22" spans="1:23" ht="15" x14ac:dyDescent="0.25">
      <c r="A22" s="5">
        <v>6920780</v>
      </c>
      <c r="B22" s="16" t="s">
        <v>155</v>
      </c>
      <c r="C22" s="5" t="str">
        <f>VLOOKUP(A22,Sheet1!A:F,3,FALSE)</f>
        <v>Adventist Tillamook Reg Med Ctr</v>
      </c>
      <c r="D22" s="5" t="str">
        <f>VLOOKUP(A22,Sheet1!A:D,4,FALSE)</f>
        <v>A</v>
      </c>
      <c r="E22" s="6">
        <v>2014</v>
      </c>
      <c r="F22" s="32">
        <v>9899620</v>
      </c>
      <c r="G22" s="32">
        <v>2248273</v>
      </c>
      <c r="H22" s="32">
        <v>1224286</v>
      </c>
      <c r="I22" s="32">
        <v>3876519</v>
      </c>
      <c r="J22" s="32">
        <v>0</v>
      </c>
      <c r="K22" s="32">
        <v>177622</v>
      </c>
      <c r="L22" s="32">
        <v>0</v>
      </c>
      <c r="M22" s="32">
        <v>0</v>
      </c>
      <c r="N22" s="32">
        <v>0</v>
      </c>
      <c r="O22" s="32">
        <v>52790</v>
      </c>
      <c r="P22" s="32">
        <v>2320130</v>
      </c>
      <c r="Q22" s="32">
        <v>0</v>
      </c>
      <c r="R22" s="32">
        <v>62591143</v>
      </c>
      <c r="S22" s="32">
        <v>61815621</v>
      </c>
      <c r="T22" s="32">
        <v>103244478</v>
      </c>
      <c r="U22" s="32">
        <v>64621654</v>
      </c>
      <c r="V22" s="32">
        <v>2806033</v>
      </c>
      <c r="W22" s="32">
        <v>1459095</v>
      </c>
    </row>
    <row r="23" spans="1:23" ht="15" x14ac:dyDescent="0.25">
      <c r="A23" s="5">
        <v>6920780</v>
      </c>
      <c r="B23" s="16" t="s">
        <v>155</v>
      </c>
      <c r="C23" s="5" t="str">
        <f>VLOOKUP(A23,Sheet1!A:F,3,FALSE)</f>
        <v>Adventist Tillamook Reg Med Ctr</v>
      </c>
      <c r="D23" s="5" t="str">
        <f>VLOOKUP(A23,Sheet1!A:D,4,FALSE)</f>
        <v>A</v>
      </c>
      <c r="E23" s="6">
        <v>2015</v>
      </c>
      <c r="F23" s="32">
        <v>10225245</v>
      </c>
      <c r="G23" s="32">
        <v>2363858</v>
      </c>
      <c r="H23" s="32">
        <v>1650543</v>
      </c>
      <c r="I23" s="32">
        <v>2177798</v>
      </c>
      <c r="J23" s="32">
        <v>0</v>
      </c>
      <c r="K23" s="32">
        <v>215406</v>
      </c>
      <c r="L23" s="32">
        <v>0</v>
      </c>
      <c r="M23" s="32">
        <v>0</v>
      </c>
      <c r="N23" s="32">
        <v>0</v>
      </c>
      <c r="O23" s="32">
        <v>49383</v>
      </c>
      <c r="P23" s="32">
        <v>3768257</v>
      </c>
      <c r="Q23" s="32">
        <v>0</v>
      </c>
      <c r="R23" s="32">
        <v>72426561</v>
      </c>
      <c r="S23" s="32">
        <v>69439571</v>
      </c>
      <c r="T23" s="32">
        <v>116942078</v>
      </c>
      <c r="U23" s="32">
        <v>74101782</v>
      </c>
      <c r="V23" s="32">
        <v>4662211</v>
      </c>
      <c r="W23" s="32">
        <v>3418069</v>
      </c>
    </row>
    <row r="24" spans="1:23" ht="15" x14ac:dyDescent="0.25">
      <c r="A24" s="5">
        <v>6920780</v>
      </c>
      <c r="B24" s="16" t="s">
        <v>155</v>
      </c>
      <c r="C24" s="5" t="str">
        <f>VLOOKUP(A24,Sheet1!A:F,3,FALSE)</f>
        <v>Adventist Tillamook Reg Med Ctr</v>
      </c>
      <c r="D24" s="5" t="str">
        <f>VLOOKUP(A24,Sheet1!A:D,4,FALSE)</f>
        <v>A</v>
      </c>
      <c r="E24" s="6">
        <v>2016</v>
      </c>
      <c r="F24" s="32">
        <v>9260815</v>
      </c>
      <c r="G24" s="32">
        <v>1952362</v>
      </c>
      <c r="H24" s="32"/>
      <c r="I24" s="32">
        <v>3739741</v>
      </c>
      <c r="J24" s="32"/>
      <c r="K24" s="32">
        <v>252663</v>
      </c>
      <c r="L24" s="32"/>
      <c r="M24" s="32"/>
      <c r="N24" s="32"/>
      <c r="O24" s="32">
        <v>71317</v>
      </c>
      <c r="P24" s="32">
        <v>3244732</v>
      </c>
      <c r="Q24" s="32"/>
      <c r="R24" s="32">
        <v>76331061</v>
      </c>
      <c r="S24" s="32">
        <v>70962753</v>
      </c>
      <c r="T24" s="32">
        <v>127793751</v>
      </c>
      <c r="U24" s="32">
        <v>78234574</v>
      </c>
      <c r="V24" s="32">
        <v>7271821</v>
      </c>
      <c r="W24" s="32">
        <v>5728851</v>
      </c>
    </row>
    <row r="25" spans="1:23" ht="15" x14ac:dyDescent="0.25">
      <c r="A25" s="16">
        <v>6920780</v>
      </c>
      <c r="B25" s="16" t="s">
        <v>155</v>
      </c>
      <c r="C25" s="5" t="str">
        <f>VLOOKUP(A25,Sheet1!A:F,3,FALSE)</f>
        <v>Adventist Tillamook Reg Med Ctr</v>
      </c>
      <c r="D25" s="5" t="str">
        <f>VLOOKUP(A25,Sheet1!A:D,4,FALSE)</f>
        <v>A</v>
      </c>
      <c r="E25" s="29">
        <v>2017</v>
      </c>
      <c r="F25" s="32">
        <v>3872320</v>
      </c>
      <c r="G25" s="32">
        <v>2523833</v>
      </c>
      <c r="H25" s="32"/>
      <c r="I25" s="32"/>
      <c r="J25" s="32"/>
      <c r="K25" s="32">
        <v>478158</v>
      </c>
      <c r="L25" s="32"/>
      <c r="M25" s="32"/>
      <c r="N25" s="32">
        <v>121410</v>
      </c>
      <c r="O25" s="32">
        <v>67440</v>
      </c>
      <c r="P25" s="32">
        <v>681479</v>
      </c>
      <c r="Q25" s="32"/>
      <c r="R25" s="32">
        <v>82557102</v>
      </c>
      <c r="S25" s="32">
        <v>76658743</v>
      </c>
      <c r="T25" s="32">
        <v>139219892</v>
      </c>
      <c r="U25" s="32">
        <v>83718635</v>
      </c>
      <c r="V25" s="32">
        <v>7059892</v>
      </c>
      <c r="W25" s="32">
        <v>7547686</v>
      </c>
    </row>
    <row r="26" spans="1:23" ht="15" x14ac:dyDescent="0.25">
      <c r="A26" s="5">
        <v>6920770</v>
      </c>
      <c r="B26" s="5" t="str">
        <f>VLOOKUP(A26,Sheet1!A:F,2,FALSE)</f>
        <v>Mid-Columbia Medical Center</v>
      </c>
      <c r="C26" s="5" t="str">
        <f>VLOOKUP(A26,Sheet1!A:F,3,FALSE)</f>
        <v>Mid-Columbia Med Ctr</v>
      </c>
      <c r="D26" s="5" t="str">
        <f>VLOOKUP(A26,Sheet1!A:D,4,FALSE)</f>
        <v>B</v>
      </c>
      <c r="E26" s="6">
        <v>2010</v>
      </c>
      <c r="F26" s="32">
        <v>9461986</v>
      </c>
      <c r="G26" s="32">
        <v>3722000</v>
      </c>
      <c r="H26" s="32">
        <v>3856930</v>
      </c>
      <c r="I26" s="32">
        <v>0</v>
      </c>
      <c r="J26" s="32">
        <v>0</v>
      </c>
      <c r="K26" s="32">
        <v>710317</v>
      </c>
      <c r="L26" s="32">
        <v>0</v>
      </c>
      <c r="M26" s="32">
        <v>312274</v>
      </c>
      <c r="N26" s="32">
        <v>485977</v>
      </c>
      <c r="O26" s="32">
        <v>153545</v>
      </c>
      <c r="P26" s="32">
        <v>220943</v>
      </c>
      <c r="Q26" s="32">
        <v>0</v>
      </c>
      <c r="R26" s="32">
        <v>81106234</v>
      </c>
      <c r="S26" s="32">
        <v>81564646</v>
      </c>
      <c r="T26" s="32">
        <v>176384542</v>
      </c>
      <c r="U26" s="32">
        <v>83787479</v>
      </c>
      <c r="V26" s="32">
        <v>2222834</v>
      </c>
      <c r="W26" s="32">
        <v>3764249</v>
      </c>
    </row>
    <row r="27" spans="1:23" ht="15" x14ac:dyDescent="0.25">
      <c r="A27" s="5">
        <v>6920770</v>
      </c>
      <c r="B27" s="5" t="str">
        <f>VLOOKUP(A27,Sheet1!A:F,2,FALSE)</f>
        <v>Mid-Columbia Medical Center</v>
      </c>
      <c r="C27" s="5" t="str">
        <f>VLOOKUP(A27,Sheet1!A:F,3,FALSE)</f>
        <v>Mid-Columbia Med Ctr</v>
      </c>
      <c r="D27" s="5" t="str">
        <f>VLOOKUP(A27,Sheet1!A:D,4,FALSE)</f>
        <v>B</v>
      </c>
      <c r="E27" s="6">
        <v>2011</v>
      </c>
      <c r="F27" s="32">
        <v>9575849</v>
      </c>
      <c r="G27" s="32">
        <v>3047979</v>
      </c>
      <c r="H27" s="32">
        <v>4085565</v>
      </c>
      <c r="I27" s="32">
        <v>0</v>
      </c>
      <c r="J27" s="32">
        <v>0</v>
      </c>
      <c r="K27" s="32">
        <v>657998</v>
      </c>
      <c r="L27" s="32">
        <v>13728</v>
      </c>
      <c r="M27" s="32">
        <v>468643</v>
      </c>
      <c r="N27" s="32">
        <v>281432</v>
      </c>
      <c r="O27" s="32">
        <v>611649</v>
      </c>
      <c r="P27" s="32">
        <v>408855</v>
      </c>
      <c r="Q27" s="32">
        <v>0</v>
      </c>
      <c r="R27" s="32">
        <v>84749542</v>
      </c>
      <c r="S27" s="32">
        <v>81848708</v>
      </c>
      <c r="T27" s="32">
        <v>174995395</v>
      </c>
      <c r="U27" s="32">
        <v>88427530</v>
      </c>
      <c r="V27" s="32">
        <v>6578822</v>
      </c>
      <c r="W27" s="32">
        <v>6593431</v>
      </c>
    </row>
    <row r="28" spans="1:23" ht="15" x14ac:dyDescent="0.25">
      <c r="A28" s="5">
        <v>6920770</v>
      </c>
      <c r="B28" s="5" t="str">
        <f>VLOOKUP(A28,Sheet1!A:F,2,FALSE)</f>
        <v>Mid-Columbia Medical Center</v>
      </c>
      <c r="C28" s="5" t="str">
        <f>VLOOKUP(A28,Sheet1!A:F,3,FALSE)</f>
        <v>Mid-Columbia Med Ctr</v>
      </c>
      <c r="D28" s="5" t="str">
        <f>VLOOKUP(A28,Sheet1!A:D,4,FALSE)</f>
        <v>B</v>
      </c>
      <c r="E28" s="6">
        <v>2012</v>
      </c>
      <c r="F28" s="32">
        <v>8957134</v>
      </c>
      <c r="G28" s="32">
        <v>3258938</v>
      </c>
      <c r="H28" s="32">
        <v>3546844</v>
      </c>
      <c r="I28" s="32">
        <v>0</v>
      </c>
      <c r="J28" s="32">
        <v>0</v>
      </c>
      <c r="K28" s="32">
        <v>518158</v>
      </c>
      <c r="L28" s="32">
        <v>17296</v>
      </c>
      <c r="M28" s="32">
        <v>488480</v>
      </c>
      <c r="N28" s="32">
        <v>11616</v>
      </c>
      <c r="O28" s="32">
        <v>676622</v>
      </c>
      <c r="P28" s="32">
        <v>439180</v>
      </c>
      <c r="Q28" s="32">
        <v>0</v>
      </c>
      <c r="R28" s="32">
        <v>94199039</v>
      </c>
      <c r="S28" s="32">
        <v>97731540</v>
      </c>
      <c r="T28" s="32">
        <v>190236380</v>
      </c>
      <c r="U28" s="32">
        <v>99271947</v>
      </c>
      <c r="V28" s="32">
        <v>1540407</v>
      </c>
      <c r="W28" s="32">
        <v>1083149</v>
      </c>
    </row>
    <row r="29" spans="1:23" ht="15" x14ac:dyDescent="0.25">
      <c r="A29" s="5">
        <v>6920770</v>
      </c>
      <c r="B29" s="5" t="str">
        <f>VLOOKUP(A29,Sheet1!A:F,2,FALSE)</f>
        <v>Mid-Columbia Medical Center</v>
      </c>
      <c r="C29" s="5" t="str">
        <f>VLOOKUP(A29,Sheet1!A:F,3,FALSE)</f>
        <v>Mid-Columbia Med Ctr</v>
      </c>
      <c r="D29" s="5" t="str">
        <f>VLOOKUP(A29,Sheet1!A:D,4,FALSE)</f>
        <v>B</v>
      </c>
      <c r="E29" s="6">
        <v>2013</v>
      </c>
      <c r="F29" s="32">
        <v>9539154</v>
      </c>
      <c r="G29" s="32">
        <v>3471890</v>
      </c>
      <c r="H29" s="32">
        <v>3945001</v>
      </c>
      <c r="I29" s="32">
        <v>0</v>
      </c>
      <c r="J29" s="32">
        <v>0</v>
      </c>
      <c r="K29" s="32">
        <v>453344</v>
      </c>
      <c r="L29" s="32">
        <v>18301</v>
      </c>
      <c r="M29" s="32">
        <v>554754</v>
      </c>
      <c r="N29" s="32">
        <v>19177</v>
      </c>
      <c r="O29" s="32">
        <v>632371</v>
      </c>
      <c r="P29" s="32">
        <v>377193</v>
      </c>
      <c r="Q29" s="32">
        <v>67123</v>
      </c>
      <c r="R29" s="32">
        <v>95984740</v>
      </c>
      <c r="S29" s="32">
        <v>104252462</v>
      </c>
      <c r="T29" s="32">
        <v>210616412</v>
      </c>
      <c r="U29" s="32">
        <v>101608244</v>
      </c>
      <c r="V29" s="32">
        <v>-2644218</v>
      </c>
      <c r="W29" s="32">
        <v>-951360</v>
      </c>
    </row>
    <row r="30" spans="1:23" s="8" customFormat="1" ht="15" x14ac:dyDescent="0.25">
      <c r="A30" s="5">
        <v>6920770</v>
      </c>
      <c r="B30" s="5" t="str">
        <f>VLOOKUP(A30,Sheet1!A:F,2,FALSE)</f>
        <v>Mid-Columbia Medical Center</v>
      </c>
      <c r="C30" s="5" t="str">
        <f>VLOOKUP(A30,Sheet1!A:F,3,FALSE)</f>
        <v>Mid-Columbia Med Ctr</v>
      </c>
      <c r="D30" s="5" t="str">
        <f>VLOOKUP(A30,Sheet1!A:D,4,FALSE)</f>
        <v>B</v>
      </c>
      <c r="E30" s="6">
        <v>2014</v>
      </c>
      <c r="F30" s="32">
        <v>12034211</v>
      </c>
      <c r="G30" s="32">
        <v>2840284</v>
      </c>
      <c r="H30" s="32">
        <v>6823238</v>
      </c>
      <c r="I30" s="32">
        <v>0</v>
      </c>
      <c r="J30" s="32">
        <v>0</v>
      </c>
      <c r="K30" s="32">
        <v>496137</v>
      </c>
      <c r="L30" s="32">
        <v>15200</v>
      </c>
      <c r="M30" s="32">
        <v>484010</v>
      </c>
      <c r="N30" s="32">
        <v>0</v>
      </c>
      <c r="O30" s="32">
        <v>874614</v>
      </c>
      <c r="P30" s="32">
        <v>423538</v>
      </c>
      <c r="Q30" s="32">
        <v>77190</v>
      </c>
      <c r="R30" s="32">
        <v>106966794</v>
      </c>
      <c r="S30" s="32">
        <v>109629062</v>
      </c>
      <c r="T30" s="32">
        <v>230247210</v>
      </c>
      <c r="U30" s="32">
        <v>112064780</v>
      </c>
      <c r="V30" s="32">
        <v>2435718</v>
      </c>
      <c r="W30" s="32">
        <v>2829890</v>
      </c>
    </row>
    <row r="31" spans="1:23" ht="15" x14ac:dyDescent="0.25">
      <c r="A31" s="5">
        <v>6920770</v>
      </c>
      <c r="B31" s="5" t="str">
        <f>VLOOKUP(A31,Sheet1!A:F,2,FALSE)</f>
        <v>Mid-Columbia Medical Center</v>
      </c>
      <c r="C31" s="5" t="str">
        <f>VLOOKUP(A31,Sheet1!A:F,3,FALSE)</f>
        <v>Mid-Columbia Med Ctr</v>
      </c>
      <c r="D31" s="5" t="str">
        <f>VLOOKUP(A31,Sheet1!A:D,4,FALSE)</f>
        <v>B</v>
      </c>
      <c r="E31" s="6">
        <v>2015</v>
      </c>
      <c r="F31" s="32">
        <v>11858876</v>
      </c>
      <c r="G31" s="32">
        <v>2820844</v>
      </c>
      <c r="H31" s="32">
        <v>6847089</v>
      </c>
      <c r="I31" s="32">
        <v>0</v>
      </c>
      <c r="J31" s="32">
        <v>0</v>
      </c>
      <c r="K31" s="32">
        <v>422997</v>
      </c>
      <c r="L31" s="32">
        <v>15651</v>
      </c>
      <c r="M31" s="32">
        <v>462398</v>
      </c>
      <c r="N31" s="32">
        <v>4994</v>
      </c>
      <c r="O31" s="32">
        <v>1012666</v>
      </c>
      <c r="P31" s="32">
        <v>260129</v>
      </c>
      <c r="Q31" s="32">
        <v>12108</v>
      </c>
      <c r="R31" s="32">
        <v>109702337</v>
      </c>
      <c r="S31" s="32">
        <v>116669301</v>
      </c>
      <c r="T31" s="32">
        <v>242763702</v>
      </c>
      <c r="U31" s="32">
        <v>118756946</v>
      </c>
      <c r="V31" s="32">
        <v>2087645</v>
      </c>
      <c r="W31" s="32">
        <v>3120013</v>
      </c>
    </row>
    <row r="32" spans="1:23" ht="15" x14ac:dyDescent="0.25">
      <c r="A32" s="5">
        <v>6920770</v>
      </c>
      <c r="B32" s="5" t="str">
        <f>VLOOKUP(A32,Sheet1!A:F,2,FALSE)</f>
        <v>Mid-Columbia Medical Center</v>
      </c>
      <c r="C32" s="5" t="str">
        <f>VLOOKUP(A32,Sheet1!A:F,3,FALSE)</f>
        <v>Mid-Columbia Med Ctr</v>
      </c>
      <c r="D32" s="5" t="str">
        <f>VLOOKUP(A32,Sheet1!A:D,4,FALSE)</f>
        <v>B</v>
      </c>
      <c r="E32" s="6">
        <v>2016</v>
      </c>
      <c r="F32" s="32">
        <v>10887244</v>
      </c>
      <c r="G32" s="32">
        <v>2735000</v>
      </c>
      <c r="H32" s="32">
        <v>5873947</v>
      </c>
      <c r="I32" s="32"/>
      <c r="J32" s="32"/>
      <c r="K32" s="32">
        <v>484673</v>
      </c>
      <c r="L32" s="32">
        <v>15555</v>
      </c>
      <c r="M32" s="32">
        <v>484470</v>
      </c>
      <c r="N32" s="32">
        <v>5109</v>
      </c>
      <c r="O32" s="32">
        <v>1049130</v>
      </c>
      <c r="P32" s="32">
        <v>227067</v>
      </c>
      <c r="Q32" s="32">
        <v>12293</v>
      </c>
      <c r="R32" s="32">
        <v>113276504</v>
      </c>
      <c r="S32" s="32">
        <v>127993525</v>
      </c>
      <c r="T32" s="32">
        <v>271151629</v>
      </c>
      <c r="U32" s="32">
        <v>121632816</v>
      </c>
      <c r="V32" s="32">
        <v>-6360709</v>
      </c>
      <c r="W32" s="32">
        <v>-5321026</v>
      </c>
    </row>
    <row r="33" spans="1:23" ht="15" x14ac:dyDescent="0.25">
      <c r="A33" s="16">
        <v>6920770</v>
      </c>
      <c r="B33" s="5" t="str">
        <f>VLOOKUP(A33,Sheet1!A:F,2,FALSE)</f>
        <v>Mid-Columbia Medical Center</v>
      </c>
      <c r="C33" s="5" t="str">
        <f>VLOOKUP(A33,Sheet1!A:F,3,FALSE)</f>
        <v>Mid-Columbia Med Ctr</v>
      </c>
      <c r="D33" s="5" t="str">
        <f>VLOOKUP(A33,Sheet1!A:D,4,FALSE)</f>
        <v>B</v>
      </c>
      <c r="E33" s="29">
        <v>2017</v>
      </c>
      <c r="F33" s="32">
        <v>19138306</v>
      </c>
      <c r="G33" s="32">
        <v>2188438</v>
      </c>
      <c r="H33" s="32">
        <v>4185349</v>
      </c>
      <c r="I33" s="32">
        <v>10364519</v>
      </c>
      <c r="J33" s="32">
        <v>500000</v>
      </c>
      <c r="K33" s="32">
        <v>430000</v>
      </c>
      <c r="L33" s="32"/>
      <c r="M33" s="32">
        <v>320000</v>
      </c>
      <c r="N33" s="32">
        <v>1000000</v>
      </c>
      <c r="O33" s="32">
        <v>100000</v>
      </c>
      <c r="P33" s="32">
        <v>30000</v>
      </c>
      <c r="Q33" s="32">
        <v>20000</v>
      </c>
      <c r="R33" s="32">
        <v>115113365</v>
      </c>
      <c r="S33" s="32">
        <v>125945023</v>
      </c>
      <c r="T33" s="32">
        <v>260084782</v>
      </c>
      <c r="U33" s="32">
        <v>122573056</v>
      </c>
      <c r="V33" s="32">
        <v>-3371967</v>
      </c>
      <c r="W33" s="32">
        <v>-3318413</v>
      </c>
    </row>
    <row r="34" spans="1:23" ht="15" x14ac:dyDescent="0.25">
      <c r="A34" s="16">
        <v>6920770</v>
      </c>
      <c r="B34" s="16" t="s">
        <v>48</v>
      </c>
      <c r="C34" s="16" t="s">
        <v>104</v>
      </c>
      <c r="D34" s="16" t="s">
        <v>27</v>
      </c>
      <c r="E34" s="29">
        <v>2018</v>
      </c>
      <c r="F34" s="32">
        <v>9439790</v>
      </c>
      <c r="G34" s="32">
        <v>1820173</v>
      </c>
      <c r="H34" s="32">
        <v>4738386</v>
      </c>
      <c r="I34" s="32">
        <v>0</v>
      </c>
      <c r="J34" s="32">
        <v>0</v>
      </c>
      <c r="K34" s="32">
        <v>303960</v>
      </c>
      <c r="L34" s="32">
        <v>0</v>
      </c>
      <c r="M34" s="32">
        <v>552723</v>
      </c>
      <c r="N34" s="32">
        <v>11394</v>
      </c>
      <c r="O34" s="32">
        <v>1463231</v>
      </c>
      <c r="P34" s="32">
        <v>442166</v>
      </c>
      <c r="Q34" s="32">
        <v>107757</v>
      </c>
      <c r="R34" s="32">
        <v>121680195</v>
      </c>
      <c r="S34" s="32">
        <v>128592916</v>
      </c>
      <c r="T34" s="32">
        <v>279024997</v>
      </c>
      <c r="U34" s="32">
        <v>131318904</v>
      </c>
      <c r="V34" s="32">
        <v>2725988</v>
      </c>
      <c r="W34" s="32">
        <v>3844554</v>
      </c>
    </row>
    <row r="35" spans="1:23" ht="15" x14ac:dyDescent="0.25">
      <c r="A35" s="5">
        <v>6920743</v>
      </c>
      <c r="B35" s="5" t="str">
        <f>VLOOKUP(A35,Sheet1!A:F,2,FALSE)</f>
        <v>Santiam Memorial Hospital</v>
      </c>
      <c r="C35" s="5" t="str">
        <f>VLOOKUP(A35,Sheet1!A:F,3,FALSE)</f>
        <v>Santiam Memorial Hosp</v>
      </c>
      <c r="D35" s="5" t="str">
        <f>VLOOKUP(A35,Sheet1!A:D,4,FALSE)</f>
        <v>B</v>
      </c>
      <c r="E35" s="6">
        <v>2010</v>
      </c>
      <c r="F35" s="32">
        <v>2964642</v>
      </c>
      <c r="G35" s="32">
        <v>526565</v>
      </c>
      <c r="H35" s="32">
        <v>279918</v>
      </c>
      <c r="I35" s="32">
        <v>2098816</v>
      </c>
      <c r="J35" s="32">
        <v>0</v>
      </c>
      <c r="K35" s="32">
        <v>40839</v>
      </c>
      <c r="L35" s="32">
        <v>0</v>
      </c>
      <c r="M35" s="32">
        <v>0</v>
      </c>
      <c r="N35" s="32">
        <v>0</v>
      </c>
      <c r="O35" s="32">
        <v>18504</v>
      </c>
      <c r="P35" s="32">
        <v>0</v>
      </c>
      <c r="Q35" s="32">
        <v>0</v>
      </c>
      <c r="R35" s="32">
        <v>29538276</v>
      </c>
      <c r="S35" s="32">
        <v>28409963</v>
      </c>
      <c r="T35" s="32">
        <v>48836074</v>
      </c>
      <c r="U35" s="32">
        <v>29799071</v>
      </c>
      <c r="V35" s="32">
        <v>1389108</v>
      </c>
      <c r="W35" s="32">
        <v>1492751</v>
      </c>
    </row>
    <row r="36" spans="1:23" ht="15" x14ac:dyDescent="0.25">
      <c r="A36" s="5">
        <v>6920743</v>
      </c>
      <c r="B36" s="5" t="str">
        <f>VLOOKUP(A36,Sheet1!A:F,2,FALSE)</f>
        <v>Santiam Memorial Hospital</v>
      </c>
      <c r="C36" s="5" t="str">
        <f>VLOOKUP(A36,Sheet1!A:F,3,FALSE)</f>
        <v>Santiam Memorial Hosp</v>
      </c>
      <c r="D36" s="5" t="str">
        <f>VLOOKUP(A36,Sheet1!A:D,4,FALSE)</f>
        <v>B</v>
      </c>
      <c r="E36" s="6">
        <v>2011</v>
      </c>
      <c r="F36" s="32">
        <v>2374338</v>
      </c>
      <c r="G36" s="32">
        <v>684167</v>
      </c>
      <c r="H36" s="32">
        <v>1174084</v>
      </c>
      <c r="I36" s="32">
        <v>490461</v>
      </c>
      <c r="J36" s="32">
        <v>0</v>
      </c>
      <c r="K36" s="32">
        <v>21479</v>
      </c>
      <c r="L36" s="32">
        <v>0</v>
      </c>
      <c r="M36" s="32">
        <v>0</v>
      </c>
      <c r="N36" s="32">
        <v>0</v>
      </c>
      <c r="O36" s="32">
        <v>4147</v>
      </c>
      <c r="P36" s="32">
        <v>0</v>
      </c>
      <c r="Q36" s="32">
        <v>0</v>
      </c>
      <c r="R36" s="32">
        <v>33734275</v>
      </c>
      <c r="S36" s="32">
        <v>31128714</v>
      </c>
      <c r="T36" s="32">
        <v>58396362</v>
      </c>
      <c r="U36" s="32">
        <v>35395436</v>
      </c>
      <c r="V36" s="32">
        <v>4266722</v>
      </c>
      <c r="W36" s="32">
        <v>4329897</v>
      </c>
    </row>
    <row r="37" spans="1:23" ht="15" x14ac:dyDescent="0.25">
      <c r="A37" s="5">
        <v>6920743</v>
      </c>
      <c r="B37" s="5" t="str">
        <f>VLOOKUP(A37,Sheet1!A:F,2,FALSE)</f>
        <v>Santiam Memorial Hospital</v>
      </c>
      <c r="C37" s="5" t="str">
        <f>VLOOKUP(A37,Sheet1!A:F,3,FALSE)</f>
        <v>Santiam Memorial Hosp</v>
      </c>
      <c r="D37" s="5" t="str">
        <f>VLOOKUP(A37,Sheet1!A:D,4,FALSE)</f>
        <v>B</v>
      </c>
      <c r="E37" s="6">
        <v>2012</v>
      </c>
      <c r="F37" s="32">
        <v>3989684</v>
      </c>
      <c r="G37" s="32">
        <v>731925</v>
      </c>
      <c r="H37" s="32">
        <v>600553</v>
      </c>
      <c r="I37" s="32">
        <v>2570590</v>
      </c>
      <c r="J37" s="32">
        <v>0</v>
      </c>
      <c r="K37" s="32">
        <v>67704</v>
      </c>
      <c r="L37" s="32">
        <v>0</v>
      </c>
      <c r="M37" s="32">
        <v>0</v>
      </c>
      <c r="N37" s="32">
        <v>0</v>
      </c>
      <c r="O37" s="32">
        <v>18912</v>
      </c>
      <c r="P37" s="32">
        <v>0</v>
      </c>
      <c r="Q37" s="32">
        <v>0</v>
      </c>
      <c r="R37" s="32">
        <v>30838474</v>
      </c>
      <c r="S37" s="32">
        <v>29915972</v>
      </c>
      <c r="T37" s="32">
        <v>60097445</v>
      </c>
      <c r="U37" s="32">
        <v>32082700</v>
      </c>
      <c r="V37" s="32">
        <v>2166728</v>
      </c>
      <c r="W37" s="32">
        <v>2265313</v>
      </c>
    </row>
    <row r="38" spans="1:23" ht="15" x14ac:dyDescent="0.25">
      <c r="A38" s="5">
        <v>6920743</v>
      </c>
      <c r="B38" s="5" t="str">
        <f>VLOOKUP(A38,Sheet1!A:F,2,FALSE)</f>
        <v>Santiam Memorial Hospital</v>
      </c>
      <c r="C38" s="5" t="str">
        <f>VLOOKUP(A38,Sheet1!A:F,3,FALSE)</f>
        <v>Santiam Memorial Hosp</v>
      </c>
      <c r="D38" s="5" t="str">
        <f>VLOOKUP(A38,Sheet1!A:D,4,FALSE)</f>
        <v>B</v>
      </c>
      <c r="E38" s="6">
        <v>2013</v>
      </c>
      <c r="F38" s="32">
        <v>6445167</v>
      </c>
      <c r="G38" s="32">
        <v>692120</v>
      </c>
      <c r="H38" s="32">
        <v>802393</v>
      </c>
      <c r="I38" s="32">
        <v>4556234</v>
      </c>
      <c r="J38" s="32">
        <v>303004</v>
      </c>
      <c r="K38" s="32">
        <v>58347</v>
      </c>
      <c r="L38" s="32">
        <v>0</v>
      </c>
      <c r="M38" s="32">
        <v>0</v>
      </c>
      <c r="N38" s="32">
        <v>0</v>
      </c>
      <c r="O38" s="32">
        <v>33069</v>
      </c>
      <c r="P38" s="32">
        <v>0</v>
      </c>
      <c r="Q38" s="32">
        <v>0</v>
      </c>
      <c r="R38" s="32">
        <v>34711577</v>
      </c>
      <c r="S38" s="32">
        <v>38818184</v>
      </c>
      <c r="T38" s="32">
        <v>69539308</v>
      </c>
      <c r="U38" s="32">
        <v>35599194</v>
      </c>
      <c r="V38" s="32">
        <v>-3218990</v>
      </c>
      <c r="W38" s="32">
        <v>-3139796</v>
      </c>
    </row>
    <row r="39" spans="1:23" ht="15" x14ac:dyDescent="0.25">
      <c r="A39" s="5">
        <v>6920743</v>
      </c>
      <c r="B39" s="5" t="str">
        <f>VLOOKUP(A39,Sheet1!A:F,2,FALSE)</f>
        <v>Santiam Memorial Hospital</v>
      </c>
      <c r="C39" s="5" t="str">
        <f>VLOOKUP(A39,Sheet1!A:F,3,FALSE)</f>
        <v>Santiam Memorial Hosp</v>
      </c>
      <c r="D39" s="5" t="str">
        <f>VLOOKUP(A39,Sheet1!A:D,4,FALSE)</f>
        <v>B</v>
      </c>
      <c r="E39" s="6">
        <v>2014</v>
      </c>
      <c r="F39" s="32">
        <v>7780347</v>
      </c>
      <c r="G39" s="32">
        <v>419910</v>
      </c>
      <c r="H39" s="32">
        <v>2760298</v>
      </c>
      <c r="I39" s="32">
        <v>3964131</v>
      </c>
      <c r="J39" s="32">
        <v>206278</v>
      </c>
      <c r="K39" s="32">
        <v>148400</v>
      </c>
      <c r="L39" s="32">
        <v>0</v>
      </c>
      <c r="M39" s="32">
        <v>0</v>
      </c>
      <c r="N39" s="32">
        <v>253751</v>
      </c>
      <c r="O39" s="32">
        <v>21875</v>
      </c>
      <c r="P39" s="32">
        <v>0</v>
      </c>
      <c r="Q39" s="32">
        <v>5704</v>
      </c>
      <c r="R39" s="32">
        <v>37431343</v>
      </c>
      <c r="S39" s="32">
        <v>40783950</v>
      </c>
      <c r="T39" s="32">
        <v>75341184</v>
      </c>
      <c r="U39" s="32">
        <v>38149349</v>
      </c>
      <c r="V39" s="32">
        <v>-2634601</v>
      </c>
      <c r="W39" s="32">
        <v>-2521335</v>
      </c>
    </row>
    <row r="40" spans="1:23" ht="15" x14ac:dyDescent="0.25">
      <c r="A40" s="5">
        <v>6920743</v>
      </c>
      <c r="B40" s="5" t="str">
        <f>VLOOKUP(A40,Sheet1!A:F,2,FALSE)</f>
        <v>Santiam Memorial Hospital</v>
      </c>
      <c r="C40" s="5" t="str">
        <f>VLOOKUP(A40,Sheet1!A:F,3,FALSE)</f>
        <v>Santiam Memorial Hosp</v>
      </c>
      <c r="D40" s="5" t="str">
        <f>VLOOKUP(A40,Sheet1!A:D,4,FALSE)</f>
        <v>B</v>
      </c>
      <c r="E40" s="6">
        <v>2015</v>
      </c>
      <c r="F40" s="32">
        <v>6340860</v>
      </c>
      <c r="G40" s="32">
        <v>198115</v>
      </c>
      <c r="H40" s="32">
        <v>1514092</v>
      </c>
      <c r="I40" s="32">
        <v>3987230</v>
      </c>
      <c r="J40" s="32">
        <v>287903</v>
      </c>
      <c r="K40" s="32">
        <v>94441</v>
      </c>
      <c r="L40" s="32">
        <v>0</v>
      </c>
      <c r="M40" s="32">
        <v>0</v>
      </c>
      <c r="N40" s="32">
        <v>220226</v>
      </c>
      <c r="O40" s="32">
        <v>38853</v>
      </c>
      <c r="P40" s="32">
        <v>0</v>
      </c>
      <c r="Q40" s="32">
        <v>0</v>
      </c>
      <c r="R40" s="32">
        <v>40940806</v>
      </c>
      <c r="S40" s="32">
        <v>41093776</v>
      </c>
      <c r="T40" s="32">
        <v>79987982</v>
      </c>
      <c r="U40" s="32">
        <v>41310159</v>
      </c>
      <c r="V40" s="32">
        <v>216383</v>
      </c>
      <c r="W40" s="32">
        <v>1277752</v>
      </c>
    </row>
    <row r="41" spans="1:23" ht="15" x14ac:dyDescent="0.25">
      <c r="A41" s="5">
        <v>6920743</v>
      </c>
      <c r="B41" s="5" t="str">
        <f>VLOOKUP(A41,Sheet1!A:F,2,FALSE)</f>
        <v>Santiam Memorial Hospital</v>
      </c>
      <c r="C41" s="5" t="str">
        <f>VLOOKUP(A41,Sheet1!A:F,3,FALSE)</f>
        <v>Santiam Memorial Hosp</v>
      </c>
      <c r="D41" s="5" t="str">
        <f>VLOOKUP(A41,Sheet1!A:D,4,FALSE)</f>
        <v>B</v>
      </c>
      <c r="E41" s="6">
        <v>2016</v>
      </c>
      <c r="F41" s="32">
        <v>6913082</v>
      </c>
      <c r="G41" s="32">
        <v>670329</v>
      </c>
      <c r="H41" s="32">
        <v>1563969</v>
      </c>
      <c r="I41" s="32">
        <v>3973686</v>
      </c>
      <c r="J41" s="32">
        <v>244042</v>
      </c>
      <c r="K41" s="32">
        <v>227119</v>
      </c>
      <c r="L41" s="32"/>
      <c r="M41" s="32"/>
      <c r="N41" s="32">
        <v>175183</v>
      </c>
      <c r="O41" s="32">
        <v>43618</v>
      </c>
      <c r="P41" s="32"/>
      <c r="Q41" s="32">
        <v>15136</v>
      </c>
      <c r="R41" s="32">
        <v>45836840</v>
      </c>
      <c r="S41" s="32">
        <v>45065297</v>
      </c>
      <c r="T41" s="32">
        <v>90751182</v>
      </c>
      <c r="U41" s="32">
        <v>46188745</v>
      </c>
      <c r="V41" s="32">
        <v>1123448</v>
      </c>
      <c r="W41" s="32">
        <v>1715351</v>
      </c>
    </row>
    <row r="42" spans="1:23" ht="15" x14ac:dyDescent="0.25">
      <c r="A42" s="16">
        <v>6920743</v>
      </c>
      <c r="B42" s="5" t="str">
        <f>VLOOKUP(A42,Sheet1!A:F,2,FALSE)</f>
        <v>Santiam Memorial Hospital</v>
      </c>
      <c r="C42" s="5" t="str">
        <f>VLOOKUP(A42,Sheet1!A:F,3,FALSE)</f>
        <v>Santiam Memorial Hosp</v>
      </c>
      <c r="D42" s="5" t="str">
        <f>VLOOKUP(A42,Sheet1!A:D,4,FALSE)</f>
        <v>B</v>
      </c>
      <c r="E42" s="29">
        <v>2017</v>
      </c>
      <c r="F42" s="32">
        <v>7435779</v>
      </c>
      <c r="G42" s="32">
        <v>439263</v>
      </c>
      <c r="H42" s="32">
        <v>985438</v>
      </c>
      <c r="I42" s="32">
        <v>5359353</v>
      </c>
      <c r="J42" s="32">
        <v>77193</v>
      </c>
      <c r="K42" s="32">
        <v>155430</v>
      </c>
      <c r="L42" s="32"/>
      <c r="M42" s="32"/>
      <c r="N42" s="32">
        <v>295203</v>
      </c>
      <c r="O42" s="32">
        <v>41043</v>
      </c>
      <c r="P42" s="32">
        <v>54041</v>
      </c>
      <c r="Q42" s="32">
        <v>28815</v>
      </c>
      <c r="R42" s="32">
        <v>48671431</v>
      </c>
      <c r="S42" s="32">
        <v>49100611</v>
      </c>
      <c r="T42" s="32">
        <v>100029075</v>
      </c>
      <c r="U42" s="32">
        <v>49033589</v>
      </c>
      <c r="V42" s="32">
        <v>-67022</v>
      </c>
      <c r="W42" s="32">
        <v>7284</v>
      </c>
    </row>
    <row r="43" spans="1:23" ht="15" x14ac:dyDescent="0.25">
      <c r="A43" s="16">
        <v>6920743</v>
      </c>
      <c r="B43" s="16" t="s">
        <v>61</v>
      </c>
      <c r="C43" s="16" t="s">
        <v>133</v>
      </c>
      <c r="D43" s="16" t="s">
        <v>27</v>
      </c>
      <c r="E43" s="29">
        <v>2018</v>
      </c>
      <c r="F43" s="32">
        <v>9898548.2440753765</v>
      </c>
      <c r="G43" s="32">
        <v>348162</v>
      </c>
      <c r="H43" s="32">
        <v>2592636.3327388372</v>
      </c>
      <c r="I43" s="32">
        <v>6086401.7613365389</v>
      </c>
      <c r="J43" s="32">
        <v>297939.86</v>
      </c>
      <c r="K43" s="32">
        <v>118665.94</v>
      </c>
      <c r="L43" s="32">
        <v>0</v>
      </c>
      <c r="M43" s="32">
        <v>0</v>
      </c>
      <c r="N43" s="32">
        <v>267109</v>
      </c>
      <c r="O43" s="32">
        <v>44046</v>
      </c>
      <c r="P43" s="32">
        <v>60356.800000000003</v>
      </c>
      <c r="Q43" s="32">
        <v>83230.55</v>
      </c>
      <c r="R43" s="32">
        <v>50378348</v>
      </c>
      <c r="S43" s="32">
        <v>55052442</v>
      </c>
      <c r="T43" s="32">
        <v>106211451</v>
      </c>
      <c r="U43" s="32">
        <v>52090604</v>
      </c>
      <c r="V43" s="32">
        <v>-2961838</v>
      </c>
      <c r="W43" s="32">
        <v>-2984045</v>
      </c>
    </row>
    <row r="44" spans="1:23" ht="15" x14ac:dyDescent="0.25">
      <c r="A44" s="5">
        <v>6920741</v>
      </c>
      <c r="B44" s="5" t="str">
        <f>VLOOKUP(A44,Sheet1!A:F,2,FALSE)</f>
        <v>McKenzie-Willamette Medical Center</v>
      </c>
      <c r="C44" s="5" t="str">
        <f>VLOOKUP(A44,Sheet1!A:F,3,FALSE)</f>
        <v>McKenzie-Willamette Med Ctr</v>
      </c>
      <c r="D44" s="5" t="str">
        <f>VLOOKUP(A44,Sheet1!A:D,4,FALSE)</f>
        <v>DRG</v>
      </c>
      <c r="E44" s="6">
        <v>2010</v>
      </c>
      <c r="F44" s="32">
        <v>7118928</v>
      </c>
      <c r="G44" s="32">
        <v>1118891</v>
      </c>
      <c r="H44" s="32">
        <v>3598007</v>
      </c>
      <c r="I44" s="32">
        <v>2347570</v>
      </c>
      <c r="J44" s="32">
        <v>0</v>
      </c>
      <c r="K44" s="32">
        <v>5000</v>
      </c>
      <c r="L44" s="32">
        <v>0</v>
      </c>
      <c r="M44" s="32">
        <v>0</v>
      </c>
      <c r="N44" s="32">
        <v>0</v>
      </c>
      <c r="O44" s="32">
        <v>0</v>
      </c>
      <c r="P44" s="32">
        <v>49460</v>
      </c>
      <c r="Q44" s="32">
        <v>0</v>
      </c>
      <c r="R44" s="32">
        <v>118072158</v>
      </c>
      <c r="S44" s="32">
        <v>103350229</v>
      </c>
      <c r="T44" s="32">
        <v>291004865</v>
      </c>
      <c r="U44" s="32">
        <v>120247258</v>
      </c>
      <c r="V44" s="32">
        <v>16897029</v>
      </c>
      <c r="W44" s="32">
        <v>15667764</v>
      </c>
    </row>
    <row r="45" spans="1:23" ht="15" x14ac:dyDescent="0.25">
      <c r="A45" s="5">
        <v>6920741</v>
      </c>
      <c r="B45" s="5" t="str">
        <f>VLOOKUP(A45,Sheet1!A:F,2,FALSE)</f>
        <v>McKenzie-Willamette Medical Center</v>
      </c>
      <c r="C45" s="5" t="str">
        <f>VLOOKUP(A45,Sheet1!A:F,3,FALSE)</f>
        <v>McKenzie-Willamette Med Ctr</v>
      </c>
      <c r="D45" s="5" t="str">
        <f>VLOOKUP(A45,Sheet1!A:D,4,FALSE)</f>
        <v>DRG</v>
      </c>
      <c r="E45" s="6">
        <v>2011</v>
      </c>
      <c r="F45" s="32">
        <v>5199929</v>
      </c>
      <c r="G45" s="32">
        <v>1027932</v>
      </c>
      <c r="H45" s="32">
        <v>2976792</v>
      </c>
      <c r="I45" s="32">
        <v>1150177</v>
      </c>
      <c r="J45" s="32">
        <v>0</v>
      </c>
      <c r="K45" s="32">
        <v>5000</v>
      </c>
      <c r="L45" s="32">
        <v>0</v>
      </c>
      <c r="M45" s="32">
        <v>0</v>
      </c>
      <c r="N45" s="32">
        <v>0</v>
      </c>
      <c r="O45" s="32">
        <v>2867</v>
      </c>
      <c r="P45" s="32">
        <v>37160</v>
      </c>
      <c r="Q45" s="32">
        <v>0</v>
      </c>
      <c r="R45" s="32">
        <v>114955307</v>
      </c>
      <c r="S45" s="32">
        <v>94462224</v>
      </c>
      <c r="T45" s="32">
        <v>329727741</v>
      </c>
      <c r="U45" s="32">
        <v>116123254</v>
      </c>
      <c r="V45" s="32">
        <v>21661030</v>
      </c>
      <c r="W45" s="32">
        <v>20282119</v>
      </c>
    </row>
    <row r="46" spans="1:23" ht="15" x14ac:dyDescent="0.25">
      <c r="A46" s="5">
        <v>6920741</v>
      </c>
      <c r="B46" s="5" t="str">
        <f>VLOOKUP(A46,Sheet1!A:F,2,FALSE)</f>
        <v>McKenzie-Willamette Medical Center</v>
      </c>
      <c r="C46" s="5" t="str">
        <f>VLOOKUP(A46,Sheet1!A:F,3,FALSE)</f>
        <v>McKenzie-Willamette Med Ctr</v>
      </c>
      <c r="D46" s="5" t="str">
        <f>VLOOKUP(A46,Sheet1!A:D,4,FALSE)</f>
        <v>DRG</v>
      </c>
      <c r="E46" s="6">
        <v>2012</v>
      </c>
      <c r="F46" s="32">
        <v>4846533</v>
      </c>
      <c r="G46" s="32">
        <v>722442</v>
      </c>
      <c r="H46" s="32">
        <v>2642388</v>
      </c>
      <c r="I46" s="32">
        <v>1400618</v>
      </c>
      <c r="J46" s="32">
        <v>0</v>
      </c>
      <c r="K46" s="32">
        <v>5000</v>
      </c>
      <c r="L46" s="32">
        <v>0</v>
      </c>
      <c r="M46" s="32">
        <v>0</v>
      </c>
      <c r="N46" s="32">
        <v>0</v>
      </c>
      <c r="O46" s="32">
        <v>26625</v>
      </c>
      <c r="P46" s="32">
        <v>49460</v>
      </c>
      <c r="Q46" s="32">
        <v>0</v>
      </c>
      <c r="R46" s="32">
        <v>124526491</v>
      </c>
      <c r="S46" s="32">
        <v>113587976</v>
      </c>
      <c r="T46" s="32">
        <v>363367964</v>
      </c>
      <c r="U46" s="32">
        <v>125243590</v>
      </c>
      <c r="V46" s="32">
        <v>11655614</v>
      </c>
      <c r="W46" s="32">
        <v>11655614</v>
      </c>
    </row>
    <row r="47" spans="1:23" ht="15" x14ac:dyDescent="0.25">
      <c r="A47" s="5">
        <v>6920741</v>
      </c>
      <c r="B47" s="5" t="str">
        <f>VLOOKUP(A47,Sheet1!A:F,2,FALSE)</f>
        <v>McKenzie-Willamette Medical Center</v>
      </c>
      <c r="C47" s="5" t="str">
        <f>VLOOKUP(A47,Sheet1!A:F,3,FALSE)</f>
        <v>McKenzie-Willamette Med Ctr</v>
      </c>
      <c r="D47" s="5" t="str">
        <f>VLOOKUP(A47,Sheet1!A:D,4,FALSE)</f>
        <v>DRG</v>
      </c>
      <c r="E47" s="6">
        <v>2013</v>
      </c>
      <c r="F47" s="32">
        <v>4812606</v>
      </c>
      <c r="G47" s="32">
        <v>1385667</v>
      </c>
      <c r="H47" s="32">
        <v>0</v>
      </c>
      <c r="I47" s="32">
        <v>3345137</v>
      </c>
      <c r="J47" s="32">
        <v>0</v>
      </c>
      <c r="K47" s="32">
        <v>5000</v>
      </c>
      <c r="L47" s="32">
        <v>0</v>
      </c>
      <c r="M47" s="32">
        <v>0</v>
      </c>
      <c r="N47" s="32">
        <v>0</v>
      </c>
      <c r="O47" s="32">
        <v>27316</v>
      </c>
      <c r="P47" s="32">
        <v>49485</v>
      </c>
      <c r="Q47" s="32">
        <v>0</v>
      </c>
      <c r="R47" s="32">
        <v>133654008</v>
      </c>
      <c r="S47" s="32">
        <v>109110687</v>
      </c>
      <c r="T47" s="32">
        <v>403316158</v>
      </c>
      <c r="U47" s="32">
        <v>134509090</v>
      </c>
      <c r="V47" s="32">
        <v>25398403</v>
      </c>
      <c r="W47" s="32">
        <v>16878889</v>
      </c>
    </row>
    <row r="48" spans="1:23" ht="15" x14ac:dyDescent="0.25">
      <c r="A48" s="5">
        <v>6920741</v>
      </c>
      <c r="B48" s="5" t="str">
        <f>VLOOKUP(A48,Sheet1!A:F,2,FALSE)</f>
        <v>McKenzie-Willamette Medical Center</v>
      </c>
      <c r="C48" s="5" t="str">
        <f>VLOOKUP(A48,Sheet1!A:F,3,FALSE)</f>
        <v>McKenzie-Willamette Med Ctr</v>
      </c>
      <c r="D48" s="5" t="str">
        <f>VLOOKUP(A48,Sheet1!A:D,4,FALSE)</f>
        <v>DRG</v>
      </c>
      <c r="E48" s="6">
        <v>2014</v>
      </c>
      <c r="F48" s="32">
        <v>2887662</v>
      </c>
      <c r="G48" s="32">
        <v>140449</v>
      </c>
      <c r="H48" s="32">
        <v>2694827</v>
      </c>
      <c r="I48" s="32">
        <v>0</v>
      </c>
      <c r="J48" s="32">
        <v>0</v>
      </c>
      <c r="K48" s="32">
        <v>5000</v>
      </c>
      <c r="L48" s="32">
        <v>0</v>
      </c>
      <c r="M48" s="32">
        <v>0</v>
      </c>
      <c r="N48" s="32">
        <v>0</v>
      </c>
      <c r="O48" s="32">
        <v>7386</v>
      </c>
      <c r="P48" s="32">
        <v>40000</v>
      </c>
      <c r="Q48" s="32">
        <v>0</v>
      </c>
      <c r="R48" s="32">
        <v>149763338</v>
      </c>
      <c r="S48" s="32">
        <v>114933120</v>
      </c>
      <c r="T48" s="32">
        <v>463049847</v>
      </c>
      <c r="U48" s="32">
        <v>150549836</v>
      </c>
      <c r="V48" s="32">
        <v>35616716</v>
      </c>
      <c r="W48" s="32">
        <v>27251120</v>
      </c>
    </row>
    <row r="49" spans="1:25" ht="15" x14ac:dyDescent="0.25">
      <c r="A49" s="5">
        <v>6920741</v>
      </c>
      <c r="B49" s="5" t="str">
        <f>VLOOKUP(A49,Sheet1!A:F,2,FALSE)</f>
        <v>McKenzie-Willamette Medical Center</v>
      </c>
      <c r="C49" s="5" t="str">
        <f>VLOOKUP(A49,Sheet1!A:F,3,FALSE)</f>
        <v>McKenzie-Willamette Med Ctr</v>
      </c>
      <c r="D49" s="5" t="str">
        <f>VLOOKUP(A49,Sheet1!A:D,4,FALSE)</f>
        <v>DRG</v>
      </c>
      <c r="E49" s="6">
        <v>2015</v>
      </c>
      <c r="F49" s="32">
        <v>5901488</v>
      </c>
      <c r="G49" s="32">
        <v>457632</v>
      </c>
      <c r="H49" s="32">
        <v>4090273</v>
      </c>
      <c r="I49" s="32">
        <v>0</v>
      </c>
      <c r="J49" s="32">
        <v>0</v>
      </c>
      <c r="K49" s="32">
        <v>5000</v>
      </c>
      <c r="L49" s="32">
        <v>0</v>
      </c>
      <c r="M49" s="32">
        <v>681301</v>
      </c>
      <c r="N49" s="32">
        <v>0</v>
      </c>
      <c r="O49" s="32">
        <v>654407</v>
      </c>
      <c r="P49" s="32">
        <v>12875</v>
      </c>
      <c r="Q49" s="32">
        <v>0</v>
      </c>
      <c r="R49" s="32">
        <v>184202548</v>
      </c>
      <c r="S49" s="32">
        <v>125262077</v>
      </c>
      <c r="T49" s="32">
        <v>543168478</v>
      </c>
      <c r="U49" s="32">
        <v>188528215</v>
      </c>
      <c r="V49" s="32">
        <v>63266138</v>
      </c>
      <c r="W49" s="32">
        <v>54056784</v>
      </c>
    </row>
    <row r="50" spans="1:25" ht="15" x14ac:dyDescent="0.25">
      <c r="A50" s="5">
        <v>6920741</v>
      </c>
      <c r="B50" s="5" t="str">
        <f>VLOOKUP(A50,Sheet1!A:F,2,FALSE)</f>
        <v>McKenzie-Willamette Medical Center</v>
      </c>
      <c r="C50" s="5" t="str">
        <f>VLOOKUP(A50,Sheet1!A:F,3,FALSE)</f>
        <v>McKenzie-Willamette Med Ctr</v>
      </c>
      <c r="D50" s="5" t="str">
        <f>VLOOKUP(A50,Sheet1!A:D,4,FALSE)</f>
        <v>DRG</v>
      </c>
      <c r="E50" s="6">
        <v>2016</v>
      </c>
      <c r="F50" s="32">
        <v>16366594</v>
      </c>
      <c r="G50" s="32">
        <v>255370</v>
      </c>
      <c r="H50" s="32">
        <v>4573734</v>
      </c>
      <c r="I50" s="32">
        <v>8316933</v>
      </c>
      <c r="J50" s="32"/>
      <c r="K50" s="32">
        <v>40683</v>
      </c>
      <c r="L50" s="32"/>
      <c r="M50" s="32">
        <v>2093132</v>
      </c>
      <c r="N50" s="32"/>
      <c r="O50" s="32">
        <v>1060826</v>
      </c>
      <c r="P50" s="32"/>
      <c r="Q50" s="32">
        <v>25916</v>
      </c>
      <c r="R50" s="32">
        <v>192918445</v>
      </c>
      <c r="S50" s="32">
        <v>137553669</v>
      </c>
      <c r="T50" s="32">
        <v>655796793</v>
      </c>
      <c r="U50" s="32">
        <v>197679768</v>
      </c>
      <c r="V50" s="32">
        <v>60126099</v>
      </c>
      <c r="W50" s="32">
        <v>60126099</v>
      </c>
    </row>
    <row r="51" spans="1:25" ht="15" x14ac:dyDescent="0.25">
      <c r="A51" s="5">
        <v>6920741</v>
      </c>
      <c r="B51" s="5" t="str">
        <f>VLOOKUP(A51,Sheet1!A:F,2,FALSE)</f>
        <v>McKenzie-Willamette Medical Center</v>
      </c>
      <c r="C51" s="5" t="str">
        <f>VLOOKUP(A51,Sheet1!A:F,3,FALSE)</f>
        <v>McKenzie-Willamette Med Ctr</v>
      </c>
      <c r="D51" s="5" t="str">
        <f>VLOOKUP(A51,Sheet1!A:D,4,FALSE)</f>
        <v>DRG</v>
      </c>
      <c r="E51" s="29">
        <v>2017</v>
      </c>
      <c r="F51" s="32">
        <v>40092433</v>
      </c>
      <c r="G51" s="32">
        <v>1711145</v>
      </c>
      <c r="H51" s="32">
        <v>8517440</v>
      </c>
      <c r="I51" s="32">
        <v>13296841</v>
      </c>
      <c r="J51" s="32">
        <v>0</v>
      </c>
      <c r="K51" s="32">
        <v>25980</v>
      </c>
      <c r="L51" s="32">
        <v>0</v>
      </c>
      <c r="M51" s="32">
        <v>2454569</v>
      </c>
      <c r="N51" s="32">
        <v>12812395</v>
      </c>
      <c r="O51" s="32">
        <v>1248149</v>
      </c>
      <c r="P51" s="32">
        <v>0</v>
      </c>
      <c r="Q51" s="32">
        <v>25915</v>
      </c>
      <c r="R51" s="32">
        <v>202407667</v>
      </c>
      <c r="S51" s="32">
        <v>151978060</v>
      </c>
      <c r="T51" s="32">
        <v>741675861</v>
      </c>
      <c r="U51" s="32">
        <v>203813167</v>
      </c>
      <c r="V51" s="32">
        <v>51835107</v>
      </c>
      <c r="W51" s="32">
        <v>51835107</v>
      </c>
    </row>
    <row r="52" spans="1:25" ht="15" x14ac:dyDescent="0.25">
      <c r="A52" s="16">
        <v>6920741</v>
      </c>
      <c r="B52" s="16" t="s">
        <v>46</v>
      </c>
      <c r="C52" s="16" t="s">
        <v>102</v>
      </c>
      <c r="D52" s="16" t="s">
        <v>25</v>
      </c>
      <c r="E52" s="29">
        <v>2018</v>
      </c>
      <c r="F52" s="32">
        <v>37163574</v>
      </c>
      <c r="G52" s="32">
        <v>1024129</v>
      </c>
      <c r="H52" s="32">
        <v>4873873</v>
      </c>
      <c r="I52" s="32">
        <v>16413414</v>
      </c>
      <c r="J52" s="32">
        <v>0</v>
      </c>
      <c r="K52" s="32">
        <v>15226</v>
      </c>
      <c r="L52" s="32">
        <v>0</v>
      </c>
      <c r="M52" s="32">
        <v>1845478</v>
      </c>
      <c r="N52" s="32">
        <v>11197177</v>
      </c>
      <c r="O52" s="32">
        <v>1765177</v>
      </c>
      <c r="P52" s="32">
        <v>25566</v>
      </c>
      <c r="Q52" s="32">
        <v>2746</v>
      </c>
      <c r="R52" s="32">
        <v>238335961</v>
      </c>
      <c r="S52" s="32">
        <v>198388833</v>
      </c>
      <c r="T52" s="32">
        <v>845054645</v>
      </c>
      <c r="U52" s="32">
        <v>238910010</v>
      </c>
      <c r="V52" s="32">
        <v>40521177</v>
      </c>
      <c r="W52" s="32">
        <v>37161662</v>
      </c>
    </row>
    <row r="53" spans="1:25" ht="15" x14ac:dyDescent="0.25">
      <c r="A53" s="5">
        <v>6920740</v>
      </c>
      <c r="B53" s="16" t="s">
        <v>159</v>
      </c>
      <c r="C53" s="5" t="str">
        <f>VLOOKUP(A53,Sheet1!A:F,3,FALSE)</f>
        <v>Legacy Silverton Med Ctr</v>
      </c>
      <c r="D53" s="5" t="str">
        <f>VLOOKUP(A53,Sheet1!A:D,4,FALSE)</f>
        <v>B</v>
      </c>
      <c r="E53" s="6">
        <v>2010</v>
      </c>
      <c r="F53" s="32">
        <v>9387659</v>
      </c>
      <c r="G53" s="32">
        <v>4068117</v>
      </c>
      <c r="H53" s="32">
        <v>860386</v>
      </c>
      <c r="I53" s="32">
        <v>2424430</v>
      </c>
      <c r="J53" s="32">
        <v>0</v>
      </c>
      <c r="K53" s="32">
        <v>1008843</v>
      </c>
      <c r="L53" s="32">
        <v>0</v>
      </c>
      <c r="M53" s="32">
        <v>208386</v>
      </c>
      <c r="N53" s="32">
        <v>426901</v>
      </c>
      <c r="O53" s="32">
        <v>278442</v>
      </c>
      <c r="P53" s="32">
        <v>101017</v>
      </c>
      <c r="Q53" s="32">
        <v>11137</v>
      </c>
      <c r="R53" s="32">
        <v>88906165</v>
      </c>
      <c r="S53" s="32">
        <v>89445656</v>
      </c>
      <c r="T53" s="32">
        <v>176166817</v>
      </c>
      <c r="U53" s="32">
        <v>92853897</v>
      </c>
      <c r="V53" s="32">
        <v>3408241</v>
      </c>
      <c r="W53" s="32">
        <v>3098579</v>
      </c>
    </row>
    <row r="54" spans="1:25" ht="15" x14ac:dyDescent="0.25">
      <c r="A54" s="5">
        <v>6920740</v>
      </c>
      <c r="B54" s="16" t="s">
        <v>159</v>
      </c>
      <c r="C54" s="5" t="str">
        <f>VLOOKUP(A54,Sheet1!A:F,3,FALSE)</f>
        <v>Legacy Silverton Med Ctr</v>
      </c>
      <c r="D54" s="5" t="str">
        <f>VLOOKUP(A54,Sheet1!A:D,4,FALSE)</f>
        <v>B</v>
      </c>
      <c r="E54" s="6">
        <v>2011</v>
      </c>
      <c r="F54" s="32">
        <v>10460069</v>
      </c>
      <c r="G54" s="32">
        <v>3952013</v>
      </c>
      <c r="H54" s="32">
        <v>2438141</v>
      </c>
      <c r="I54" s="32">
        <v>2284968</v>
      </c>
      <c r="J54" s="32">
        <v>0</v>
      </c>
      <c r="K54" s="32">
        <v>732075</v>
      </c>
      <c r="L54" s="32">
        <v>0</v>
      </c>
      <c r="M54" s="32">
        <v>218059</v>
      </c>
      <c r="N54" s="32">
        <v>358918</v>
      </c>
      <c r="O54" s="32">
        <v>209953</v>
      </c>
      <c r="P54" s="32">
        <v>251980</v>
      </c>
      <c r="Q54" s="32">
        <v>13961</v>
      </c>
      <c r="R54" s="32">
        <v>97666247</v>
      </c>
      <c r="S54" s="32">
        <v>99663244</v>
      </c>
      <c r="T54" s="32">
        <v>191545397</v>
      </c>
      <c r="U54" s="32">
        <v>101973849</v>
      </c>
      <c r="V54" s="32">
        <v>2310605</v>
      </c>
      <c r="W54" s="32">
        <v>2948432</v>
      </c>
    </row>
    <row r="55" spans="1:25" ht="15" x14ac:dyDescent="0.25">
      <c r="A55" s="5">
        <v>6920740</v>
      </c>
      <c r="B55" s="16" t="s">
        <v>159</v>
      </c>
      <c r="C55" s="5" t="str">
        <f>VLOOKUP(A55,Sheet1!A:F,3,FALSE)</f>
        <v>Legacy Silverton Med Ctr</v>
      </c>
      <c r="D55" s="5" t="str">
        <f>VLOOKUP(A55,Sheet1!A:D,4,FALSE)</f>
        <v>B</v>
      </c>
      <c r="E55" s="6">
        <v>2012</v>
      </c>
      <c r="F55" s="32">
        <v>13227417</v>
      </c>
      <c r="G55" s="32">
        <v>3531419</v>
      </c>
      <c r="H55" s="32">
        <v>3454027</v>
      </c>
      <c r="I55" s="32">
        <v>4314821</v>
      </c>
      <c r="J55" s="32">
        <v>0</v>
      </c>
      <c r="K55" s="32">
        <v>960882</v>
      </c>
      <c r="L55" s="32">
        <v>0</v>
      </c>
      <c r="M55" s="32">
        <v>324901</v>
      </c>
      <c r="N55" s="32">
        <v>246716</v>
      </c>
      <c r="O55" s="32">
        <v>140902</v>
      </c>
      <c r="P55" s="32">
        <v>218722</v>
      </c>
      <c r="Q55" s="32">
        <v>35027</v>
      </c>
      <c r="R55" s="32">
        <v>96745526</v>
      </c>
      <c r="S55" s="32">
        <v>104562976</v>
      </c>
      <c r="T55" s="32">
        <v>192352294</v>
      </c>
      <c r="U55" s="32">
        <v>101545256</v>
      </c>
      <c r="V55" s="32">
        <v>-3017720</v>
      </c>
      <c r="W55" s="32">
        <v>-2882696</v>
      </c>
    </row>
    <row r="56" spans="1:25" ht="15" x14ac:dyDescent="0.25">
      <c r="A56" s="5">
        <v>6920740</v>
      </c>
      <c r="B56" s="16" t="s">
        <v>159</v>
      </c>
      <c r="C56" s="5" t="str">
        <f>VLOOKUP(A56,Sheet1!A:F,3,FALSE)</f>
        <v>Legacy Silverton Med Ctr</v>
      </c>
      <c r="D56" s="5" t="str">
        <f>VLOOKUP(A56,Sheet1!A:D,4,FALSE)</f>
        <v>B</v>
      </c>
      <c r="E56" s="6">
        <v>2013</v>
      </c>
      <c r="F56" s="32">
        <v>16841014</v>
      </c>
      <c r="G56" s="32">
        <v>4051741</v>
      </c>
      <c r="H56" s="32">
        <v>2883670</v>
      </c>
      <c r="I56" s="32">
        <v>8848426</v>
      </c>
      <c r="J56" s="32">
        <v>0</v>
      </c>
      <c r="K56" s="32">
        <v>693704</v>
      </c>
      <c r="L56" s="32">
        <v>0</v>
      </c>
      <c r="M56" s="32">
        <v>101550</v>
      </c>
      <c r="N56" s="32">
        <v>0</v>
      </c>
      <c r="O56" s="32">
        <v>159272</v>
      </c>
      <c r="P56" s="32">
        <v>95714</v>
      </c>
      <c r="Q56" s="32">
        <v>6937</v>
      </c>
      <c r="R56" s="32">
        <v>89999987</v>
      </c>
      <c r="S56" s="32">
        <v>96762943</v>
      </c>
      <c r="T56" s="32">
        <v>198429789</v>
      </c>
      <c r="U56" s="32">
        <v>93780021</v>
      </c>
      <c r="V56" s="32">
        <v>-2982922</v>
      </c>
      <c r="W56" s="32">
        <v>-3243909</v>
      </c>
    </row>
    <row r="57" spans="1:25" ht="15" x14ac:dyDescent="0.25">
      <c r="A57" s="5">
        <v>6920740</v>
      </c>
      <c r="B57" s="16" t="s">
        <v>159</v>
      </c>
      <c r="C57" s="5" t="str">
        <f>VLOOKUP(A57,Sheet1!A:F,3,FALSE)</f>
        <v>Legacy Silverton Med Ctr</v>
      </c>
      <c r="D57" s="5" t="str">
        <f>VLOOKUP(A57,Sheet1!A:D,4,FALSE)</f>
        <v>B</v>
      </c>
      <c r="E57" s="6">
        <v>2014</v>
      </c>
      <c r="F57" s="32">
        <v>11235056</v>
      </c>
      <c r="G57" s="32">
        <v>2972522</v>
      </c>
      <c r="H57" s="32">
        <v>1277434</v>
      </c>
      <c r="I57" s="32">
        <v>6178371</v>
      </c>
      <c r="J57" s="32">
        <v>0</v>
      </c>
      <c r="K57" s="32">
        <v>329182</v>
      </c>
      <c r="L57" s="32">
        <v>0</v>
      </c>
      <c r="M57" s="32">
        <v>216454</v>
      </c>
      <c r="N57" s="32">
        <v>0</v>
      </c>
      <c r="O57" s="32">
        <v>185314</v>
      </c>
      <c r="P57" s="32">
        <v>53847</v>
      </c>
      <c r="Q57" s="32">
        <v>21932</v>
      </c>
      <c r="R57" s="32">
        <v>108902889</v>
      </c>
      <c r="S57" s="32">
        <v>117072236</v>
      </c>
      <c r="T57" s="32">
        <v>207011130</v>
      </c>
      <c r="U57" s="32">
        <v>115836322</v>
      </c>
      <c r="V57" s="32">
        <v>-1235914</v>
      </c>
      <c r="W57" s="32">
        <v>-1642188</v>
      </c>
    </row>
    <row r="58" spans="1:25" ht="15" x14ac:dyDescent="0.25">
      <c r="A58" s="5">
        <v>6920740</v>
      </c>
      <c r="B58" s="16" t="s">
        <v>159</v>
      </c>
      <c r="C58" s="5" t="str">
        <f>VLOOKUP(A58,Sheet1!A:F,3,FALSE)</f>
        <v>Legacy Silverton Med Ctr</v>
      </c>
      <c r="D58" s="5" t="str">
        <f>VLOOKUP(A58,Sheet1!A:D,4,FALSE)</f>
        <v>B</v>
      </c>
      <c r="E58" s="6">
        <v>2015</v>
      </c>
      <c r="F58" s="32">
        <v>7213552</v>
      </c>
      <c r="G58" s="32">
        <v>1115247</v>
      </c>
      <c r="H58" s="32"/>
      <c r="I58" s="32">
        <v>5081076</v>
      </c>
      <c r="J58" s="32">
        <v>0</v>
      </c>
      <c r="K58" s="32">
        <v>542655</v>
      </c>
      <c r="L58" s="32">
        <v>0</v>
      </c>
      <c r="M58" s="32">
        <v>156569</v>
      </c>
      <c r="N58" s="32">
        <v>0</v>
      </c>
      <c r="O58" s="32">
        <v>218532</v>
      </c>
      <c r="P58" s="32">
        <v>72355</v>
      </c>
      <c r="Q58" s="32">
        <v>27118</v>
      </c>
      <c r="R58" s="32">
        <v>97395905</v>
      </c>
      <c r="S58" s="32">
        <v>127710344</v>
      </c>
      <c r="T58" s="32">
        <v>221362866</v>
      </c>
      <c r="U58" s="32">
        <v>131905028</v>
      </c>
      <c r="V58" s="32">
        <v>4194684</v>
      </c>
      <c r="W58" s="32">
        <v>4432428</v>
      </c>
    </row>
    <row r="59" spans="1:25" ht="15" x14ac:dyDescent="0.25">
      <c r="A59" s="5">
        <v>6920740</v>
      </c>
      <c r="B59" s="16" t="s">
        <v>159</v>
      </c>
      <c r="C59" s="5" t="str">
        <f>VLOOKUP(A59,Sheet1!A:F,3,FALSE)</f>
        <v>Legacy Silverton Med Ctr</v>
      </c>
      <c r="D59" s="5" t="str">
        <f>VLOOKUP(A59,Sheet1!A:D,4,FALSE)</f>
        <v>B</v>
      </c>
      <c r="E59" s="6">
        <v>2016</v>
      </c>
      <c r="F59" s="32">
        <v>10663637</v>
      </c>
      <c r="G59" s="32">
        <v>1351655</v>
      </c>
      <c r="H59" s="32">
        <v>2614509</v>
      </c>
      <c r="I59" s="32">
        <v>5551033</v>
      </c>
      <c r="J59" s="32"/>
      <c r="K59" s="32">
        <v>704512</v>
      </c>
      <c r="L59" s="32"/>
      <c r="M59" s="32">
        <v>74931</v>
      </c>
      <c r="N59" s="32"/>
      <c r="O59" s="32">
        <v>169771</v>
      </c>
      <c r="P59" s="32">
        <v>197226</v>
      </c>
      <c r="Q59" s="32"/>
      <c r="R59" s="32">
        <v>106944154</v>
      </c>
      <c r="S59" s="32">
        <v>115829290</v>
      </c>
      <c r="T59" s="32">
        <v>222078972</v>
      </c>
      <c r="U59" s="32">
        <v>113386033</v>
      </c>
      <c r="V59" s="32">
        <v>-2443257</v>
      </c>
      <c r="W59" s="32">
        <v>-1494949</v>
      </c>
    </row>
    <row r="60" spans="1:25" ht="15" x14ac:dyDescent="0.25">
      <c r="A60" s="16">
        <v>6920740</v>
      </c>
      <c r="B60" s="16" t="s">
        <v>159</v>
      </c>
      <c r="C60" s="5" t="str">
        <f>VLOOKUP(A60,Sheet1!A:F,3,FALSE)</f>
        <v>Legacy Silverton Med Ctr</v>
      </c>
      <c r="D60" s="5" t="str">
        <f>VLOOKUP(A60,Sheet1!A:D,4,FALSE)</f>
        <v>B</v>
      </c>
      <c r="E60" s="29">
        <v>2017</v>
      </c>
      <c r="F60" s="32">
        <v>10955585</v>
      </c>
      <c r="G60" s="32">
        <v>796001</v>
      </c>
      <c r="H60" s="32">
        <v>6643738</v>
      </c>
      <c r="I60" s="32">
        <v>2937464</v>
      </c>
      <c r="J60" s="32"/>
      <c r="K60" s="32">
        <v>171005</v>
      </c>
      <c r="L60" s="32"/>
      <c r="M60" s="32">
        <v>234704</v>
      </c>
      <c r="N60" s="32"/>
      <c r="O60" s="32">
        <v>146408</v>
      </c>
      <c r="P60" s="32">
        <v>26265</v>
      </c>
      <c r="Q60" s="32"/>
      <c r="R60" s="32">
        <v>99414000</v>
      </c>
      <c r="S60" s="32">
        <v>155682000</v>
      </c>
      <c r="T60" s="32">
        <v>235931000</v>
      </c>
      <c r="U60" s="32">
        <v>144310000</v>
      </c>
      <c r="V60" s="32">
        <v>-11372000</v>
      </c>
      <c r="W60" s="32">
        <v>28512000</v>
      </c>
    </row>
    <row r="61" spans="1:25" ht="15" x14ac:dyDescent="0.25">
      <c r="A61" s="16">
        <v>6920740</v>
      </c>
      <c r="B61" s="16" t="s">
        <v>159</v>
      </c>
      <c r="C61" s="16" t="s">
        <v>100</v>
      </c>
      <c r="D61" s="16" t="s">
        <v>27</v>
      </c>
      <c r="E61" s="29">
        <v>2018</v>
      </c>
      <c r="F61" s="32">
        <v>51052826</v>
      </c>
      <c r="G61" s="32">
        <v>5752119</v>
      </c>
      <c r="H61" s="32">
        <v>24936083</v>
      </c>
      <c r="I61" s="32">
        <v>18760288</v>
      </c>
      <c r="J61" s="32">
        <v>842511</v>
      </c>
      <c r="K61" s="32">
        <v>133282</v>
      </c>
      <c r="L61" s="32">
        <v>0</v>
      </c>
      <c r="M61" s="32">
        <v>275383</v>
      </c>
      <c r="N61" s="32">
        <v>0</v>
      </c>
      <c r="O61" s="32">
        <v>264196</v>
      </c>
      <c r="P61" s="32">
        <v>88964</v>
      </c>
      <c r="Q61" s="32">
        <v>0</v>
      </c>
      <c r="R61" s="32">
        <v>86688000</v>
      </c>
      <c r="S61" s="32">
        <v>143493000</v>
      </c>
      <c r="T61" s="32">
        <v>206806000</v>
      </c>
      <c r="U61" s="32">
        <v>130392000</v>
      </c>
      <c r="V61" s="32">
        <v>-13101000</v>
      </c>
      <c r="W61" s="32">
        <v>-12496000</v>
      </c>
    </row>
    <row r="62" spans="1:25" ht="15" x14ac:dyDescent="0.25">
      <c r="A62" s="5">
        <v>6920725</v>
      </c>
      <c r="B62" s="5" t="str">
        <f>VLOOKUP(A62,Sheet1!A:F,2,FALSE)</f>
        <v>Providence Seaside Hospital</v>
      </c>
      <c r="C62" s="5" t="str">
        <f>VLOOKUP(A62,Sheet1!A:F,3,FALSE)</f>
        <v>Providence Seaside Hosp</v>
      </c>
      <c r="D62" s="5" t="str">
        <f>VLOOKUP(A62,Sheet1!A:D,4,FALSE)</f>
        <v>B</v>
      </c>
      <c r="E62" s="6">
        <v>2010</v>
      </c>
      <c r="F62" s="32">
        <v>3883228</v>
      </c>
      <c r="G62" s="32">
        <v>3399000</v>
      </c>
      <c r="H62" s="32">
        <v>0</v>
      </c>
      <c r="I62" s="32">
        <v>0</v>
      </c>
      <c r="J62" s="32">
        <v>239000</v>
      </c>
      <c r="K62" s="32">
        <v>78139</v>
      </c>
      <c r="L62" s="32">
        <v>41574</v>
      </c>
      <c r="M62" s="32">
        <v>63894</v>
      </c>
      <c r="N62" s="32">
        <v>2514</v>
      </c>
      <c r="O62" s="32">
        <v>40670</v>
      </c>
      <c r="P62" s="32">
        <v>12045</v>
      </c>
      <c r="Q62" s="32">
        <v>6392</v>
      </c>
      <c r="R62" s="32">
        <v>43718339</v>
      </c>
      <c r="S62" s="32">
        <v>43610095</v>
      </c>
      <c r="T62" s="32">
        <v>70613352</v>
      </c>
      <c r="U62" s="32">
        <v>44369782</v>
      </c>
      <c r="V62" s="32">
        <v>759686</v>
      </c>
      <c r="W62" s="32">
        <v>868015</v>
      </c>
      <c r="X62" s="9"/>
      <c r="Y62" s="9"/>
    </row>
    <row r="63" spans="1:25" ht="15" x14ac:dyDescent="0.25">
      <c r="A63" s="5">
        <v>6920725</v>
      </c>
      <c r="B63" s="5" t="str">
        <f>VLOOKUP(A63,Sheet1!A:F,2,FALSE)</f>
        <v>Providence Seaside Hospital</v>
      </c>
      <c r="C63" s="5" t="str">
        <f>VLOOKUP(A63,Sheet1!A:F,3,FALSE)</f>
        <v>Providence Seaside Hosp</v>
      </c>
      <c r="D63" s="5" t="str">
        <f>VLOOKUP(A63,Sheet1!A:D,4,FALSE)</f>
        <v>B</v>
      </c>
      <c r="E63" s="6">
        <v>2011</v>
      </c>
      <c r="F63" s="32">
        <v>5855306</v>
      </c>
      <c r="G63" s="32">
        <v>3169000</v>
      </c>
      <c r="H63" s="32">
        <v>0</v>
      </c>
      <c r="I63" s="32">
        <v>2144000</v>
      </c>
      <c r="J63" s="32">
        <v>211000</v>
      </c>
      <c r="K63" s="32">
        <v>82419</v>
      </c>
      <c r="L63" s="32">
        <v>69615</v>
      </c>
      <c r="M63" s="32">
        <v>73063</v>
      </c>
      <c r="N63" s="32">
        <v>0</v>
      </c>
      <c r="O63" s="32">
        <v>81610</v>
      </c>
      <c r="P63" s="32">
        <v>14803</v>
      </c>
      <c r="Q63" s="32">
        <v>9796</v>
      </c>
      <c r="R63" s="32">
        <v>45073397</v>
      </c>
      <c r="S63" s="32">
        <v>47003680</v>
      </c>
      <c r="T63" s="32">
        <v>78374425</v>
      </c>
      <c r="U63" s="32">
        <v>45885593</v>
      </c>
      <c r="V63" s="32">
        <v>-1118087</v>
      </c>
      <c r="W63" s="32">
        <v>-1008854</v>
      </c>
      <c r="X63" s="9"/>
      <c r="Y63" s="9"/>
    </row>
    <row r="64" spans="1:25" ht="15" x14ac:dyDescent="0.25">
      <c r="A64" s="5">
        <v>6920725</v>
      </c>
      <c r="B64" s="5" t="str">
        <f>VLOOKUP(A64,Sheet1!A:F,2,FALSE)</f>
        <v>Providence Seaside Hospital</v>
      </c>
      <c r="C64" s="5" t="str">
        <f>VLOOKUP(A64,Sheet1!A:F,3,FALSE)</f>
        <v>Providence Seaside Hosp</v>
      </c>
      <c r="D64" s="5" t="str">
        <f>VLOOKUP(A64,Sheet1!A:D,4,FALSE)</f>
        <v>B</v>
      </c>
      <c r="E64" s="6">
        <v>2012</v>
      </c>
      <c r="F64" s="32">
        <v>4693536</v>
      </c>
      <c r="G64" s="32">
        <v>3103000</v>
      </c>
      <c r="H64" s="32">
        <v>0</v>
      </c>
      <c r="I64" s="32">
        <v>1241000</v>
      </c>
      <c r="J64" s="32">
        <v>140000</v>
      </c>
      <c r="K64" s="32">
        <v>93293</v>
      </c>
      <c r="L64" s="32">
        <v>25970</v>
      </c>
      <c r="M64" s="32">
        <v>24671</v>
      </c>
      <c r="N64" s="32">
        <v>4284</v>
      </c>
      <c r="O64" s="32">
        <v>49819</v>
      </c>
      <c r="P64" s="32">
        <v>4834</v>
      </c>
      <c r="Q64" s="32">
        <v>6665</v>
      </c>
      <c r="R64" s="32">
        <v>44785314</v>
      </c>
      <c r="S64" s="32">
        <v>45486585</v>
      </c>
      <c r="T64" s="32">
        <v>83392048</v>
      </c>
      <c r="U64" s="32">
        <v>45928988</v>
      </c>
      <c r="V64" s="32">
        <v>442403</v>
      </c>
      <c r="W64" s="32">
        <v>442403</v>
      </c>
      <c r="X64" s="9"/>
      <c r="Y64" s="9"/>
    </row>
    <row r="65" spans="1:25" ht="15" x14ac:dyDescent="0.25">
      <c r="A65" s="5">
        <v>6920725</v>
      </c>
      <c r="B65" s="5" t="str">
        <f>VLOOKUP(A65,Sheet1!A:F,2,FALSE)</f>
        <v>Providence Seaside Hospital</v>
      </c>
      <c r="C65" s="5" t="str">
        <f>VLOOKUP(A65,Sheet1!A:F,3,FALSE)</f>
        <v>Providence Seaside Hosp</v>
      </c>
      <c r="D65" s="5" t="str">
        <f>VLOOKUP(A65,Sheet1!A:D,4,FALSE)</f>
        <v>B</v>
      </c>
      <c r="E65" s="6">
        <v>2013</v>
      </c>
      <c r="F65" s="32">
        <v>5869599</v>
      </c>
      <c r="G65" s="32">
        <v>3462000</v>
      </c>
      <c r="H65" s="32">
        <v>0</v>
      </c>
      <c r="I65" s="32">
        <v>2147000</v>
      </c>
      <c r="J65" s="32">
        <v>0</v>
      </c>
      <c r="K65" s="32">
        <v>81682</v>
      </c>
      <c r="L65" s="32">
        <v>34748</v>
      </c>
      <c r="M65" s="32">
        <v>54254</v>
      </c>
      <c r="N65" s="32">
        <v>2220</v>
      </c>
      <c r="O65" s="32">
        <v>67458</v>
      </c>
      <c r="P65" s="32">
        <v>8758</v>
      </c>
      <c r="Q65" s="32">
        <v>11479</v>
      </c>
      <c r="R65" s="32">
        <v>47709992</v>
      </c>
      <c r="S65" s="32">
        <v>50283165</v>
      </c>
      <c r="T65" s="32">
        <v>86334596</v>
      </c>
      <c r="U65" s="32">
        <v>48442183</v>
      </c>
      <c r="V65" s="32">
        <v>-1840982</v>
      </c>
      <c r="W65" s="32">
        <v>-1840982</v>
      </c>
      <c r="X65" s="9"/>
      <c r="Y65" s="9"/>
    </row>
    <row r="66" spans="1:25" ht="15" x14ac:dyDescent="0.25">
      <c r="A66" s="5">
        <v>6920725</v>
      </c>
      <c r="B66" s="5" t="str">
        <f>VLOOKUP(A66,Sheet1!A:F,2,FALSE)</f>
        <v>Providence Seaside Hospital</v>
      </c>
      <c r="C66" s="5" t="str">
        <f>VLOOKUP(A66,Sheet1!A:F,3,FALSE)</f>
        <v>Providence Seaside Hosp</v>
      </c>
      <c r="D66" s="5" t="str">
        <f>VLOOKUP(A66,Sheet1!A:D,4,FALSE)</f>
        <v>B</v>
      </c>
      <c r="E66" s="6">
        <v>2014</v>
      </c>
      <c r="F66" s="32">
        <v>4346725</v>
      </c>
      <c r="G66" s="32">
        <v>1130607</v>
      </c>
      <c r="H66" s="32">
        <v>303505</v>
      </c>
      <c r="I66" s="32">
        <v>2187165</v>
      </c>
      <c r="J66" s="32">
        <v>240330</v>
      </c>
      <c r="K66" s="32">
        <v>116034</v>
      </c>
      <c r="L66" s="32">
        <v>40435</v>
      </c>
      <c r="M66" s="32">
        <v>151289</v>
      </c>
      <c r="N66" s="32">
        <v>4520</v>
      </c>
      <c r="O66" s="32">
        <v>131537</v>
      </c>
      <c r="P66" s="32">
        <v>10437</v>
      </c>
      <c r="Q66" s="32">
        <v>30866</v>
      </c>
      <c r="R66" s="32">
        <v>50706287</v>
      </c>
      <c r="S66" s="32">
        <v>49658588</v>
      </c>
      <c r="T66" s="32">
        <v>91601575</v>
      </c>
      <c r="U66" s="32">
        <v>52060512</v>
      </c>
      <c r="V66" s="32">
        <v>2401924</v>
      </c>
      <c r="W66" s="32">
        <v>2401924</v>
      </c>
      <c r="X66" s="9"/>
      <c r="Y66" s="9"/>
    </row>
    <row r="67" spans="1:25" ht="15" x14ac:dyDescent="0.25">
      <c r="A67" s="5">
        <v>6920725</v>
      </c>
      <c r="B67" s="5" t="str">
        <f>VLOOKUP(A67,Sheet1!A:F,2,FALSE)</f>
        <v>Providence Seaside Hospital</v>
      </c>
      <c r="C67" s="5" t="str">
        <f>VLOOKUP(A67,Sheet1!A:F,3,FALSE)</f>
        <v>Providence Seaside Hosp</v>
      </c>
      <c r="D67" s="5" t="str">
        <f>VLOOKUP(A67,Sheet1!A:D,4,FALSE)</f>
        <v>B</v>
      </c>
      <c r="E67" s="6">
        <v>2015</v>
      </c>
      <c r="F67" s="32">
        <v>8624766</v>
      </c>
      <c r="G67" s="32">
        <v>1644748</v>
      </c>
      <c r="H67" s="32">
        <v>762581</v>
      </c>
      <c r="I67" s="32">
        <v>4541076</v>
      </c>
      <c r="J67" s="32">
        <v>154730</v>
      </c>
      <c r="K67" s="32">
        <v>61300</v>
      </c>
      <c r="L67" s="32">
        <v>0</v>
      </c>
      <c r="M67" s="32">
        <v>106790</v>
      </c>
      <c r="N67" s="32">
        <v>1134718</v>
      </c>
      <c r="O67" s="32">
        <v>164931</v>
      </c>
      <c r="P67" s="32">
        <v>4818</v>
      </c>
      <c r="Q67" s="32">
        <v>49074</v>
      </c>
      <c r="R67" s="32">
        <v>54328832</v>
      </c>
      <c r="S67" s="32">
        <v>61459937</v>
      </c>
      <c r="T67" s="32">
        <v>104574926</v>
      </c>
      <c r="U67" s="32">
        <v>57632535</v>
      </c>
      <c r="V67" s="32">
        <v>-3827402</v>
      </c>
      <c r="W67" s="32">
        <v>-3322311</v>
      </c>
      <c r="X67" s="9"/>
      <c r="Y67" s="9"/>
    </row>
    <row r="68" spans="1:25" ht="15" x14ac:dyDescent="0.25">
      <c r="A68" s="5">
        <v>6920725</v>
      </c>
      <c r="B68" s="5" t="str">
        <f>VLOOKUP(A68,Sheet1!A:F,2,FALSE)</f>
        <v>Providence Seaside Hospital</v>
      </c>
      <c r="C68" s="5" t="str">
        <f>VLOOKUP(A68,Sheet1!A:F,3,FALSE)</f>
        <v>Providence Seaside Hosp</v>
      </c>
      <c r="D68" s="5" t="str">
        <f>VLOOKUP(A68,Sheet1!A:D,4,FALSE)</f>
        <v>B</v>
      </c>
      <c r="E68" s="6">
        <v>2016</v>
      </c>
      <c r="F68" s="32">
        <v>13964645</v>
      </c>
      <c r="G68" s="32">
        <v>838106</v>
      </c>
      <c r="H68" s="32">
        <v>817301</v>
      </c>
      <c r="I68" s="32">
        <v>8809739</v>
      </c>
      <c r="J68" s="32">
        <v>475142</v>
      </c>
      <c r="K68" s="32">
        <v>161270</v>
      </c>
      <c r="L68" s="32">
        <v>8111</v>
      </c>
      <c r="M68" s="32">
        <v>68111</v>
      </c>
      <c r="N68" s="32">
        <v>2476845</v>
      </c>
      <c r="O68" s="32">
        <v>223692</v>
      </c>
      <c r="P68" s="32">
        <v>30943</v>
      </c>
      <c r="Q68" s="32">
        <v>55385</v>
      </c>
      <c r="R68" s="32">
        <v>58624271</v>
      </c>
      <c r="S68" s="32">
        <v>67762618</v>
      </c>
      <c r="T68" s="32">
        <v>119069693</v>
      </c>
      <c r="U68" s="32">
        <v>61317061</v>
      </c>
      <c r="V68" s="32">
        <v>-6445557</v>
      </c>
      <c r="W68" s="32">
        <v>-6373329</v>
      </c>
      <c r="X68" s="9"/>
      <c r="Y68" s="9"/>
    </row>
    <row r="69" spans="1:25" ht="15" x14ac:dyDescent="0.25">
      <c r="A69" s="16">
        <v>6920725</v>
      </c>
      <c r="B69" s="5" t="str">
        <f>VLOOKUP(A69,Sheet1!A:F,2,FALSE)</f>
        <v>Providence Seaside Hospital</v>
      </c>
      <c r="C69" s="5" t="str">
        <f>VLOOKUP(A69,Sheet1!A:F,3,FALSE)</f>
        <v>Providence Seaside Hosp</v>
      </c>
      <c r="D69" s="5" t="str">
        <f>VLOOKUP(A69,Sheet1!A:D,4,FALSE)</f>
        <v>B</v>
      </c>
      <c r="E69" s="29">
        <v>2017</v>
      </c>
      <c r="F69" s="32">
        <v>16148309</v>
      </c>
      <c r="G69" s="32">
        <v>1886182</v>
      </c>
      <c r="H69" s="32">
        <v>1390020</v>
      </c>
      <c r="I69" s="32">
        <v>8405084</v>
      </c>
      <c r="J69" s="32">
        <v>502163</v>
      </c>
      <c r="K69" s="32">
        <v>514800</v>
      </c>
      <c r="L69" s="32"/>
      <c r="M69" s="32">
        <v>50246</v>
      </c>
      <c r="N69" s="32">
        <v>2632224</v>
      </c>
      <c r="O69" s="32">
        <v>673180</v>
      </c>
      <c r="P69" s="32">
        <v>63515</v>
      </c>
      <c r="Q69" s="32">
        <v>30895</v>
      </c>
      <c r="R69" s="32">
        <v>65233203</v>
      </c>
      <c r="S69" s="32">
        <v>68879125</v>
      </c>
      <c r="T69" s="32">
        <v>135846340</v>
      </c>
      <c r="U69" s="32">
        <v>68032489</v>
      </c>
      <c r="V69" s="32">
        <v>-846636</v>
      </c>
      <c r="W69" s="32">
        <v>-807983</v>
      </c>
      <c r="X69" s="9"/>
      <c r="Y69" s="9"/>
    </row>
    <row r="70" spans="1:25" ht="15" x14ac:dyDescent="0.25">
      <c r="A70" s="16">
        <v>6920725</v>
      </c>
      <c r="B70" s="16" t="s">
        <v>55</v>
      </c>
      <c r="C70" s="16" t="s">
        <v>120</v>
      </c>
      <c r="D70" s="16" t="s">
        <v>27</v>
      </c>
      <c r="E70" s="29">
        <v>2018</v>
      </c>
      <c r="F70" s="32">
        <v>14209972.59493684</v>
      </c>
      <c r="G70" s="32">
        <v>2017786.410827439</v>
      </c>
      <c r="H70" s="32">
        <v>604727.71111163776</v>
      </c>
      <c r="I70" s="32">
        <v>10693261.068689549</v>
      </c>
      <c r="J70" s="32"/>
      <c r="K70" s="32">
        <v>303920.89468669909</v>
      </c>
      <c r="L70" s="32">
        <v>84375.866794569694</v>
      </c>
      <c r="M70" s="32">
        <v>19419.525888033339</v>
      </c>
      <c r="N70" s="32">
        <v>171871.24099782281</v>
      </c>
      <c r="O70" s="32">
        <v>240846.90913264951</v>
      </c>
      <c r="P70" s="32">
        <v>19349.015403717571</v>
      </c>
      <c r="Q70" s="32">
        <v>54413.951404712439</v>
      </c>
      <c r="R70" s="32">
        <v>63615756</v>
      </c>
      <c r="S70" s="32">
        <v>75103621</v>
      </c>
      <c r="T70" s="32">
        <v>136638340</v>
      </c>
      <c r="U70" s="32">
        <v>66415016</v>
      </c>
      <c r="V70" s="32">
        <v>-8688605</v>
      </c>
      <c r="W70" s="32">
        <v>-8616268</v>
      </c>
      <c r="X70" s="9"/>
      <c r="Y70" s="9"/>
    </row>
    <row r="71" spans="1:25" ht="15" x14ac:dyDescent="0.25">
      <c r="A71" s="16">
        <v>6920708</v>
      </c>
      <c r="B71" s="16" t="s">
        <v>167</v>
      </c>
      <c r="C71" s="16" t="s">
        <v>128</v>
      </c>
      <c r="D71" s="16" t="s">
        <v>25</v>
      </c>
      <c r="E71" s="29">
        <v>2018</v>
      </c>
      <c r="F71" s="32">
        <v>129043713</v>
      </c>
      <c r="G71" s="32">
        <v>11026757</v>
      </c>
      <c r="H71" s="32">
        <v>41489495</v>
      </c>
      <c r="I71" s="32">
        <v>54023624</v>
      </c>
      <c r="J71" s="32">
        <v>2787767</v>
      </c>
      <c r="K71" s="32">
        <v>2600665</v>
      </c>
      <c r="L71" s="32">
        <v>129847</v>
      </c>
      <c r="M71" s="32">
        <v>2005563</v>
      </c>
      <c r="N71" s="32">
        <v>11811065</v>
      </c>
      <c r="O71" s="32">
        <v>756724</v>
      </c>
      <c r="P71" s="32">
        <v>2233672</v>
      </c>
      <c r="Q71" s="32">
        <v>178534</v>
      </c>
      <c r="R71" s="32">
        <v>727953334</v>
      </c>
      <c r="S71" s="32">
        <v>721754054</v>
      </c>
      <c r="T71" s="32">
        <v>1651094623</v>
      </c>
      <c r="U71" s="32">
        <v>773166892</v>
      </c>
      <c r="V71" s="32">
        <v>51412838</v>
      </c>
      <c r="W71" s="32">
        <v>102989980</v>
      </c>
      <c r="X71" s="9"/>
      <c r="Y71" s="9"/>
    </row>
    <row r="72" spans="1:25" ht="15" x14ac:dyDescent="0.25">
      <c r="A72" s="5">
        <v>6920708</v>
      </c>
      <c r="B72" s="16" t="s">
        <v>167</v>
      </c>
      <c r="C72" s="5" t="str">
        <f>VLOOKUP(A72,Sheet1!A:F,3,FALSE)</f>
        <v>Salem Hosp</v>
      </c>
      <c r="D72" s="5" t="str">
        <f>VLOOKUP(A72,Sheet1!A:D,4,FALSE)</f>
        <v>DRG</v>
      </c>
      <c r="E72" s="6">
        <v>2010</v>
      </c>
      <c r="F72" s="32">
        <v>99736316</v>
      </c>
      <c r="G72" s="32">
        <v>23026466</v>
      </c>
      <c r="H72" s="32">
        <v>12822286</v>
      </c>
      <c r="I72" s="32">
        <v>47353075</v>
      </c>
      <c r="J72" s="32">
        <v>4692526</v>
      </c>
      <c r="K72" s="32">
        <v>2065370</v>
      </c>
      <c r="L72" s="32">
        <v>2487717</v>
      </c>
      <c r="M72" s="32">
        <v>661741</v>
      </c>
      <c r="N72" s="32">
        <v>4780125</v>
      </c>
      <c r="O72" s="32">
        <v>988899</v>
      </c>
      <c r="P72" s="32">
        <v>659662</v>
      </c>
      <c r="Q72" s="32">
        <v>198449</v>
      </c>
      <c r="R72" s="32">
        <v>519530567</v>
      </c>
      <c r="S72" s="32">
        <v>521048225</v>
      </c>
      <c r="T72" s="32">
        <v>974254643</v>
      </c>
      <c r="U72" s="32">
        <v>537160060</v>
      </c>
      <c r="V72" s="32">
        <v>16111835</v>
      </c>
      <c r="W72" s="32">
        <v>26502729</v>
      </c>
      <c r="X72" s="9"/>
      <c r="Y72" s="9"/>
    </row>
    <row r="73" spans="1:25" ht="15" x14ac:dyDescent="0.25">
      <c r="A73" s="5">
        <v>6920708</v>
      </c>
      <c r="B73" s="16" t="s">
        <v>167</v>
      </c>
      <c r="C73" s="5" t="str">
        <f>VLOOKUP(A73,Sheet1!A:F,3,FALSE)</f>
        <v>Salem Hosp</v>
      </c>
      <c r="D73" s="5" t="str">
        <f>VLOOKUP(A73,Sheet1!A:D,4,FALSE)</f>
        <v>DRG</v>
      </c>
      <c r="E73" s="6">
        <v>2011</v>
      </c>
      <c r="F73" s="32">
        <v>106904775</v>
      </c>
      <c r="G73" s="32">
        <v>22198854</v>
      </c>
      <c r="H73" s="32">
        <v>18209353</v>
      </c>
      <c r="I73" s="32">
        <v>46063366</v>
      </c>
      <c r="J73" s="32">
        <v>8109513</v>
      </c>
      <c r="K73" s="32">
        <v>2531983</v>
      </c>
      <c r="L73" s="32">
        <v>2199800</v>
      </c>
      <c r="M73" s="32">
        <v>1129577</v>
      </c>
      <c r="N73" s="32">
        <v>4971038</v>
      </c>
      <c r="O73" s="32">
        <v>785650</v>
      </c>
      <c r="P73" s="32">
        <v>426348</v>
      </c>
      <c r="Q73" s="32">
        <v>279293</v>
      </c>
      <c r="R73" s="32">
        <v>556069208</v>
      </c>
      <c r="S73" s="32">
        <v>556247974</v>
      </c>
      <c r="T73" s="32">
        <v>1075300515</v>
      </c>
      <c r="U73" s="32">
        <v>577959819</v>
      </c>
      <c r="V73" s="32">
        <v>21711845</v>
      </c>
      <c r="W73" s="32">
        <v>23903441</v>
      </c>
      <c r="X73" s="9"/>
      <c r="Y73" s="9"/>
    </row>
    <row r="74" spans="1:25" ht="15" x14ac:dyDescent="0.25">
      <c r="A74" s="5">
        <v>6920708</v>
      </c>
      <c r="B74" s="16" t="s">
        <v>167</v>
      </c>
      <c r="C74" s="5" t="str">
        <f>VLOOKUP(A74,Sheet1!A:F,3,FALSE)</f>
        <v>Salem Hosp</v>
      </c>
      <c r="D74" s="5" t="str">
        <f>VLOOKUP(A74,Sheet1!A:D,4,FALSE)</f>
        <v>DRG</v>
      </c>
      <c r="E74" s="6">
        <v>2012</v>
      </c>
      <c r="F74" s="32">
        <v>109300426</v>
      </c>
      <c r="G74" s="32">
        <v>20096418</v>
      </c>
      <c r="H74" s="32">
        <v>20971071</v>
      </c>
      <c r="I74" s="32">
        <v>46087256</v>
      </c>
      <c r="J74" s="32">
        <v>8931092</v>
      </c>
      <c r="K74" s="32">
        <v>2159267</v>
      </c>
      <c r="L74" s="32">
        <v>2829923</v>
      </c>
      <c r="M74" s="32">
        <v>1884571</v>
      </c>
      <c r="N74" s="32">
        <v>5183217</v>
      </c>
      <c r="O74" s="32">
        <v>525528</v>
      </c>
      <c r="P74" s="32">
        <v>337885</v>
      </c>
      <c r="Q74" s="32">
        <v>294198</v>
      </c>
      <c r="R74" s="32">
        <v>497447604</v>
      </c>
      <c r="S74" s="32">
        <v>514736692</v>
      </c>
      <c r="T74" s="32">
        <v>1041585580</v>
      </c>
      <c r="U74" s="32">
        <v>519362207</v>
      </c>
      <c r="V74" s="32">
        <v>4625515</v>
      </c>
      <c r="W74" s="32">
        <v>31593068</v>
      </c>
      <c r="X74" s="9"/>
      <c r="Y74" s="9"/>
    </row>
    <row r="75" spans="1:25" ht="15" x14ac:dyDescent="0.25">
      <c r="A75" s="5">
        <v>6920708</v>
      </c>
      <c r="B75" s="16" t="s">
        <v>167</v>
      </c>
      <c r="C75" s="5" t="str">
        <f>VLOOKUP(A75,Sheet1!A:F,3,FALSE)</f>
        <v>Salem Hosp</v>
      </c>
      <c r="D75" s="5" t="str">
        <f>VLOOKUP(A75,Sheet1!A:D,4,FALSE)</f>
        <v>DRG</v>
      </c>
      <c r="E75" s="6">
        <v>2013</v>
      </c>
      <c r="F75" s="32">
        <v>90704776</v>
      </c>
      <c r="G75" s="32">
        <v>24729956</v>
      </c>
      <c r="H75" s="32">
        <v>18065496</v>
      </c>
      <c r="I75" s="32">
        <v>33726151</v>
      </c>
      <c r="J75" s="32">
        <v>2112934</v>
      </c>
      <c r="K75" s="32">
        <v>3316849</v>
      </c>
      <c r="L75" s="32">
        <v>977006</v>
      </c>
      <c r="M75" s="32">
        <v>1779525</v>
      </c>
      <c r="N75" s="32">
        <v>4424038</v>
      </c>
      <c r="O75" s="32">
        <v>536752</v>
      </c>
      <c r="P75" s="32">
        <v>886746</v>
      </c>
      <c r="Q75" s="32">
        <v>149323</v>
      </c>
      <c r="R75" s="32">
        <v>531820196</v>
      </c>
      <c r="S75" s="32">
        <v>532174810</v>
      </c>
      <c r="T75" s="32">
        <v>1106007621</v>
      </c>
      <c r="U75" s="32">
        <v>553820722</v>
      </c>
      <c r="V75" s="32">
        <v>21645912</v>
      </c>
      <c r="W75" s="32">
        <v>61367649</v>
      </c>
      <c r="X75" s="9"/>
      <c r="Y75" s="9"/>
    </row>
    <row r="76" spans="1:25" ht="15" x14ac:dyDescent="0.25">
      <c r="A76" s="5">
        <v>6920708</v>
      </c>
      <c r="B76" s="16" t="s">
        <v>167</v>
      </c>
      <c r="C76" s="5" t="str">
        <f>VLOOKUP(A76,Sheet1!A:F,3,FALSE)</f>
        <v>Salem Hosp</v>
      </c>
      <c r="D76" s="5" t="str">
        <f>VLOOKUP(A76,Sheet1!A:D,4,FALSE)</f>
        <v>DRG</v>
      </c>
      <c r="E76" s="6">
        <v>2014</v>
      </c>
      <c r="F76" s="32">
        <v>93829403</v>
      </c>
      <c r="G76" s="32">
        <v>13464253</v>
      </c>
      <c r="H76" s="32">
        <v>32483503</v>
      </c>
      <c r="I76" s="32">
        <v>37132763</v>
      </c>
      <c r="J76" s="32">
        <v>1623542</v>
      </c>
      <c r="K76" s="32">
        <v>2182058</v>
      </c>
      <c r="L76" s="32">
        <v>1901005</v>
      </c>
      <c r="M76" s="32">
        <v>991747</v>
      </c>
      <c r="N76" s="32">
        <v>2020855</v>
      </c>
      <c r="O76" s="32">
        <v>402810</v>
      </c>
      <c r="P76" s="32">
        <v>1288187</v>
      </c>
      <c r="Q76" s="32">
        <v>338680</v>
      </c>
      <c r="R76" s="32">
        <v>584345439</v>
      </c>
      <c r="S76" s="32">
        <v>579743317</v>
      </c>
      <c r="T76" s="32">
        <v>1193546345</v>
      </c>
      <c r="U76" s="32">
        <v>607725049</v>
      </c>
      <c r="V76" s="32">
        <v>27981732</v>
      </c>
      <c r="W76" s="32">
        <v>58487750</v>
      </c>
      <c r="X76" s="9"/>
      <c r="Y76" s="9"/>
    </row>
    <row r="77" spans="1:25" ht="15" x14ac:dyDescent="0.25">
      <c r="A77" s="5">
        <v>6920708</v>
      </c>
      <c r="B77" s="16" t="s">
        <v>167</v>
      </c>
      <c r="C77" s="5" t="str">
        <f>VLOOKUP(A77,Sheet1!A:F,3,FALSE)</f>
        <v>Salem Hosp</v>
      </c>
      <c r="D77" s="5" t="str">
        <f>VLOOKUP(A77,Sheet1!A:D,4,FALSE)</f>
        <v>DRG</v>
      </c>
      <c r="E77" s="6">
        <v>2015</v>
      </c>
      <c r="F77" s="32">
        <v>101616568</v>
      </c>
      <c r="G77" s="32">
        <v>8902565</v>
      </c>
      <c r="H77" s="32">
        <v>39028269</v>
      </c>
      <c r="I77" s="32">
        <v>38908012</v>
      </c>
      <c r="J77" s="32">
        <v>2121075</v>
      </c>
      <c r="K77" s="32">
        <v>3069929</v>
      </c>
      <c r="L77" s="32">
        <v>219119</v>
      </c>
      <c r="M77" s="32">
        <v>1597096</v>
      </c>
      <c r="N77" s="32">
        <v>5761690</v>
      </c>
      <c r="O77" s="32">
        <v>496551</v>
      </c>
      <c r="P77" s="32">
        <v>1306581</v>
      </c>
      <c r="Q77" s="32">
        <v>205681</v>
      </c>
      <c r="R77" s="32">
        <v>631346201</v>
      </c>
      <c r="S77" s="32">
        <v>618437689</v>
      </c>
      <c r="T77" s="32">
        <v>1297462101</v>
      </c>
      <c r="U77" s="32">
        <v>667544656</v>
      </c>
      <c r="V77" s="32">
        <v>49106967</v>
      </c>
      <c r="W77" s="32">
        <v>48274944</v>
      </c>
      <c r="X77" s="9"/>
      <c r="Y77" s="9"/>
    </row>
    <row r="78" spans="1:25" ht="15" x14ac:dyDescent="0.25">
      <c r="A78" s="5">
        <v>6920708</v>
      </c>
      <c r="B78" s="16" t="s">
        <v>167</v>
      </c>
      <c r="C78" s="5" t="str">
        <f>VLOOKUP(A78,Sheet1!A:F,3,FALSE)</f>
        <v>Salem Hosp</v>
      </c>
      <c r="D78" s="5" t="str">
        <f>VLOOKUP(A78,Sheet1!A:D,4,FALSE)</f>
        <v>DRG</v>
      </c>
      <c r="E78" s="6">
        <v>2016</v>
      </c>
      <c r="F78" s="32">
        <v>122199779</v>
      </c>
      <c r="G78" s="32">
        <v>9579099</v>
      </c>
      <c r="H78" s="32">
        <v>45974641</v>
      </c>
      <c r="I78" s="32">
        <v>46575465</v>
      </c>
      <c r="J78" s="32">
        <v>2811896</v>
      </c>
      <c r="K78" s="32">
        <v>3296429</v>
      </c>
      <c r="L78" s="32">
        <v>307229</v>
      </c>
      <c r="M78" s="32">
        <v>1668197</v>
      </c>
      <c r="N78" s="32">
        <v>8740182</v>
      </c>
      <c r="O78" s="32">
        <v>602607</v>
      </c>
      <c r="P78" s="32">
        <v>2466403</v>
      </c>
      <c r="Q78" s="32">
        <v>177631</v>
      </c>
      <c r="R78" s="32">
        <v>653402134</v>
      </c>
      <c r="S78" s="32">
        <v>662752754</v>
      </c>
      <c r="T78" s="32">
        <v>1389013783</v>
      </c>
      <c r="U78" s="32">
        <v>700583372</v>
      </c>
      <c r="V78" s="32">
        <v>37830618</v>
      </c>
      <c r="W78" s="32">
        <v>40024265</v>
      </c>
      <c r="X78" s="9"/>
      <c r="Y78" s="9"/>
    </row>
    <row r="79" spans="1:25" ht="15" x14ac:dyDescent="0.25">
      <c r="A79" s="16">
        <v>6920708</v>
      </c>
      <c r="B79" s="16" t="s">
        <v>167</v>
      </c>
      <c r="C79" s="5" t="str">
        <f>VLOOKUP(A79,Sheet1!A:F,3,FALSE)</f>
        <v>Salem Hosp</v>
      </c>
      <c r="D79" s="5" t="str">
        <f>VLOOKUP(A79,Sheet1!A:D,4,FALSE)</f>
        <v>DRG</v>
      </c>
      <c r="E79" s="29">
        <v>2017</v>
      </c>
      <c r="F79" s="32">
        <v>112041295</v>
      </c>
      <c r="G79" s="32">
        <v>8370807</v>
      </c>
      <c r="H79" s="32">
        <v>39045657</v>
      </c>
      <c r="I79" s="32">
        <v>42635269</v>
      </c>
      <c r="J79" s="32">
        <v>2718892</v>
      </c>
      <c r="K79" s="32">
        <v>2563708</v>
      </c>
      <c r="L79" s="32">
        <v>234061</v>
      </c>
      <c r="M79" s="32">
        <v>1366183</v>
      </c>
      <c r="N79" s="32">
        <v>11005233</v>
      </c>
      <c r="O79" s="32">
        <v>1021494</v>
      </c>
      <c r="P79" s="32">
        <v>2969306</v>
      </c>
      <c r="Q79" s="32">
        <v>110685</v>
      </c>
      <c r="R79" s="32">
        <v>690271777</v>
      </c>
      <c r="S79" s="32">
        <v>681771771</v>
      </c>
      <c r="T79" s="32">
        <v>1534625270</v>
      </c>
      <c r="U79" s="32">
        <v>730268746</v>
      </c>
      <c r="V79" s="32">
        <v>48496975</v>
      </c>
      <c r="W79" s="32">
        <v>106349568</v>
      </c>
      <c r="X79" s="9"/>
      <c r="Y79" s="9"/>
    </row>
    <row r="80" spans="1:25" ht="15" x14ac:dyDescent="0.25">
      <c r="A80" s="5">
        <v>6920620</v>
      </c>
      <c r="B80" s="5" t="str">
        <f>VLOOKUP(A80,Sheet1!A:F,2,FALSE)</f>
        <v>Mercy Medical Center</v>
      </c>
      <c r="C80" s="5" t="str">
        <f>VLOOKUP(A80,Sheet1!A:F,3,FALSE)</f>
        <v>Mercy Med Ctr</v>
      </c>
      <c r="D80" s="5" t="str">
        <f>VLOOKUP(A80,Sheet1!A:D,4,FALSE)</f>
        <v>DRG</v>
      </c>
      <c r="E80" s="6">
        <v>2010</v>
      </c>
      <c r="F80" s="32">
        <v>24162485</v>
      </c>
      <c r="G80" s="32">
        <v>5526776</v>
      </c>
      <c r="H80" s="32">
        <v>7439759</v>
      </c>
      <c r="I80" s="32">
        <v>9710888</v>
      </c>
      <c r="J80" s="32">
        <v>0</v>
      </c>
      <c r="K80" s="32">
        <v>69744</v>
      </c>
      <c r="L80" s="32">
        <v>0</v>
      </c>
      <c r="M80" s="32">
        <v>34</v>
      </c>
      <c r="N80" s="32">
        <v>1146</v>
      </c>
      <c r="O80" s="32">
        <v>111372</v>
      </c>
      <c r="P80" s="32">
        <v>987329</v>
      </c>
      <c r="Q80" s="32">
        <v>315437</v>
      </c>
      <c r="R80" s="32">
        <v>161267190</v>
      </c>
      <c r="S80" s="32">
        <v>153673417</v>
      </c>
      <c r="T80" s="32">
        <v>415144773</v>
      </c>
      <c r="U80" s="32">
        <v>164431794</v>
      </c>
      <c r="V80" s="32">
        <v>10758377</v>
      </c>
      <c r="W80" s="32">
        <v>13592251</v>
      </c>
      <c r="X80" s="9"/>
      <c r="Y80" s="9"/>
    </row>
    <row r="81" spans="1:25" ht="15" x14ac:dyDescent="0.25">
      <c r="A81" s="5">
        <v>6920620</v>
      </c>
      <c r="B81" s="5" t="str">
        <f>VLOOKUP(A81,Sheet1!A:F,2,FALSE)</f>
        <v>Mercy Medical Center</v>
      </c>
      <c r="C81" s="5" t="str">
        <f>VLOOKUP(A81,Sheet1!A:F,3,FALSE)</f>
        <v>Mercy Med Ctr</v>
      </c>
      <c r="D81" s="5" t="str">
        <f>VLOOKUP(A81,Sheet1!A:D,4,FALSE)</f>
        <v>DRG</v>
      </c>
      <c r="E81" s="6">
        <v>2011</v>
      </c>
      <c r="F81" s="32">
        <v>18844295</v>
      </c>
      <c r="G81" s="32">
        <v>3815811</v>
      </c>
      <c r="H81" s="32">
        <v>8724410</v>
      </c>
      <c r="I81" s="32">
        <v>4851154</v>
      </c>
      <c r="J81" s="32">
        <v>123430</v>
      </c>
      <c r="K81" s="32">
        <v>93499</v>
      </c>
      <c r="L81" s="32">
        <v>0</v>
      </c>
      <c r="M81" s="32">
        <v>0</v>
      </c>
      <c r="N81" s="32">
        <v>0</v>
      </c>
      <c r="O81" s="32">
        <v>178539</v>
      </c>
      <c r="P81" s="32">
        <v>1057452</v>
      </c>
      <c r="Q81" s="32">
        <v>0</v>
      </c>
      <c r="R81" s="32">
        <v>177834497</v>
      </c>
      <c r="S81" s="32">
        <v>167167274</v>
      </c>
      <c r="T81" s="32">
        <v>460292525</v>
      </c>
      <c r="U81" s="32">
        <v>181097495</v>
      </c>
      <c r="V81" s="32">
        <v>13930221</v>
      </c>
      <c r="W81" s="32">
        <v>22058052</v>
      </c>
      <c r="X81" s="9"/>
      <c r="Y81" s="9"/>
    </row>
    <row r="82" spans="1:25" ht="15" x14ac:dyDescent="0.25">
      <c r="A82" s="5">
        <v>6920620</v>
      </c>
      <c r="B82" s="5" t="str">
        <f>VLOOKUP(A82,Sheet1!A:F,2,FALSE)</f>
        <v>Mercy Medical Center</v>
      </c>
      <c r="C82" s="5" t="str">
        <f>VLOOKUP(A82,Sheet1!A:F,3,FALSE)</f>
        <v>Mercy Med Ctr</v>
      </c>
      <c r="D82" s="5" t="str">
        <f>VLOOKUP(A82,Sheet1!A:D,4,FALSE)</f>
        <v>DRG</v>
      </c>
      <c r="E82" s="6">
        <v>2012</v>
      </c>
      <c r="F82" s="32">
        <v>6571440</v>
      </c>
      <c r="G82" s="32">
        <v>3136778</v>
      </c>
      <c r="H82" s="32">
        <v>2408600</v>
      </c>
      <c r="I82" s="32">
        <v>0</v>
      </c>
      <c r="J82" s="32">
        <v>0</v>
      </c>
      <c r="K82" s="32">
        <v>334011</v>
      </c>
      <c r="L82" s="32">
        <v>0</v>
      </c>
      <c r="M82" s="32">
        <v>92</v>
      </c>
      <c r="N82" s="32">
        <v>0</v>
      </c>
      <c r="O82" s="32">
        <v>140851</v>
      </c>
      <c r="P82" s="32">
        <v>551108</v>
      </c>
      <c r="Q82" s="32">
        <v>0</v>
      </c>
      <c r="R82" s="32">
        <v>186224030</v>
      </c>
      <c r="S82" s="32">
        <v>173006864</v>
      </c>
      <c r="T82" s="32">
        <v>481256786</v>
      </c>
      <c r="U82" s="32">
        <v>189526833</v>
      </c>
      <c r="V82" s="32">
        <v>16519969</v>
      </c>
      <c r="W82" s="32">
        <v>16677298</v>
      </c>
      <c r="X82" s="9"/>
      <c r="Y82" s="9"/>
    </row>
    <row r="83" spans="1:25" ht="15" x14ac:dyDescent="0.25">
      <c r="A83" s="5">
        <v>6920620</v>
      </c>
      <c r="B83" s="5" t="str">
        <f>VLOOKUP(A83,Sheet1!A:F,2,FALSE)</f>
        <v>Mercy Medical Center</v>
      </c>
      <c r="C83" s="5" t="str">
        <f>VLOOKUP(A83,Sheet1!A:F,3,FALSE)</f>
        <v>Mercy Med Ctr</v>
      </c>
      <c r="D83" s="5" t="str">
        <f>VLOOKUP(A83,Sheet1!A:D,4,FALSE)</f>
        <v>DRG</v>
      </c>
      <c r="E83" s="6">
        <v>2013</v>
      </c>
      <c r="F83" s="32">
        <v>7698347</v>
      </c>
      <c r="G83" s="32">
        <v>3944557</v>
      </c>
      <c r="H83" s="32">
        <v>1042211</v>
      </c>
      <c r="I83" s="32">
        <v>1878410</v>
      </c>
      <c r="J83" s="32">
        <v>0</v>
      </c>
      <c r="K83" s="32">
        <v>39719</v>
      </c>
      <c r="L83" s="32">
        <v>0</v>
      </c>
      <c r="M83" s="32">
        <v>0</v>
      </c>
      <c r="N83" s="32">
        <v>0</v>
      </c>
      <c r="O83" s="32">
        <v>110490</v>
      </c>
      <c r="P83" s="32">
        <v>682960</v>
      </c>
      <c r="Q83" s="32">
        <v>0</v>
      </c>
      <c r="R83" s="32">
        <v>175893683</v>
      </c>
      <c r="S83" s="32">
        <v>165933773</v>
      </c>
      <c r="T83" s="32">
        <v>496564962</v>
      </c>
      <c r="U83" s="32">
        <v>181658509</v>
      </c>
      <c r="V83" s="32">
        <v>15724736</v>
      </c>
      <c r="W83" s="32">
        <v>22083115</v>
      </c>
      <c r="X83" s="9"/>
      <c r="Y83" s="9"/>
    </row>
    <row r="84" spans="1:25" ht="15" x14ac:dyDescent="0.25">
      <c r="A84" s="5">
        <v>6920620</v>
      </c>
      <c r="B84" s="5" t="str">
        <f>VLOOKUP(A84,Sheet1!A:F,2,FALSE)</f>
        <v>Mercy Medical Center</v>
      </c>
      <c r="C84" s="5" t="str">
        <f>VLOOKUP(A84,Sheet1!A:F,3,FALSE)</f>
        <v>Mercy Med Ctr</v>
      </c>
      <c r="D84" s="5" t="str">
        <f>VLOOKUP(A84,Sheet1!A:D,4,FALSE)</f>
        <v>DRG</v>
      </c>
      <c r="E84" s="6">
        <v>2014</v>
      </c>
      <c r="F84" s="32">
        <v>9236946</v>
      </c>
      <c r="G84" s="32">
        <v>2868682</v>
      </c>
      <c r="H84" s="32">
        <v>4950931</v>
      </c>
      <c r="I84" s="32">
        <v>0</v>
      </c>
      <c r="J84" s="32">
        <v>0</v>
      </c>
      <c r="K84" s="32">
        <v>572308</v>
      </c>
      <c r="L84" s="32">
        <v>0</v>
      </c>
      <c r="M84" s="32">
        <v>130</v>
      </c>
      <c r="N84" s="32">
        <v>2145</v>
      </c>
      <c r="O84" s="32">
        <v>113579</v>
      </c>
      <c r="P84" s="32">
        <v>729171</v>
      </c>
      <c r="Q84" s="32">
        <v>0</v>
      </c>
      <c r="R84" s="32">
        <v>184788000</v>
      </c>
      <c r="S84" s="32">
        <v>177457000</v>
      </c>
      <c r="T84" s="32">
        <v>525192000</v>
      </c>
      <c r="U84" s="32">
        <v>195884000</v>
      </c>
      <c r="V84" s="32">
        <v>18427000</v>
      </c>
      <c r="W84" s="32">
        <v>27745000</v>
      </c>
      <c r="X84" s="9"/>
      <c r="Y84" s="9"/>
    </row>
    <row r="85" spans="1:25" ht="15" x14ac:dyDescent="0.25">
      <c r="A85" s="5">
        <v>6920620</v>
      </c>
      <c r="B85" s="5" t="str">
        <f>VLOOKUP(A85,Sheet1!A:F,2,FALSE)</f>
        <v>Mercy Medical Center</v>
      </c>
      <c r="C85" s="5" t="str">
        <f>VLOOKUP(A85,Sheet1!A:F,3,FALSE)</f>
        <v>Mercy Med Ctr</v>
      </c>
      <c r="D85" s="5" t="str">
        <f>VLOOKUP(A85,Sheet1!A:D,4,FALSE)</f>
        <v>DRG</v>
      </c>
      <c r="E85" s="6">
        <v>2015</v>
      </c>
      <c r="F85" s="32">
        <v>8353262</v>
      </c>
      <c r="G85" s="32">
        <v>560469</v>
      </c>
      <c r="H85" s="32">
        <v>4509869</v>
      </c>
      <c r="I85" s="32">
        <v>1993310</v>
      </c>
      <c r="J85" s="32">
        <v>0</v>
      </c>
      <c r="K85" s="32">
        <v>611337</v>
      </c>
      <c r="L85" s="32">
        <v>0</v>
      </c>
      <c r="M85" s="32">
        <v>0</v>
      </c>
      <c r="N85" s="32">
        <v>1205</v>
      </c>
      <c r="O85" s="32">
        <v>195653</v>
      </c>
      <c r="P85" s="32">
        <v>481419</v>
      </c>
      <c r="Q85" s="32">
        <v>0</v>
      </c>
      <c r="R85" s="32">
        <v>199854000</v>
      </c>
      <c r="S85" s="32">
        <v>190602000</v>
      </c>
      <c r="T85" s="32">
        <v>552936000</v>
      </c>
      <c r="U85" s="32">
        <v>218168000</v>
      </c>
      <c r="V85" s="32">
        <v>27566000</v>
      </c>
      <c r="W85" s="32">
        <v>29999000</v>
      </c>
      <c r="X85" s="9"/>
      <c r="Y85" s="9"/>
    </row>
    <row r="86" spans="1:25" ht="15" x14ac:dyDescent="0.25">
      <c r="A86" s="5">
        <v>6920620</v>
      </c>
      <c r="B86" s="5" t="str">
        <f>VLOOKUP(A86,Sheet1!A:F,2,FALSE)</f>
        <v>Mercy Medical Center</v>
      </c>
      <c r="C86" s="5" t="str">
        <f>VLOOKUP(A86,Sheet1!A:F,3,FALSE)</f>
        <v>Mercy Med Ctr</v>
      </c>
      <c r="D86" s="5" t="str">
        <f>VLOOKUP(A86,Sheet1!A:D,4,FALSE)</f>
        <v>DRG</v>
      </c>
      <c r="E86" s="6">
        <v>2016</v>
      </c>
      <c r="F86" s="32">
        <v>18749978</v>
      </c>
      <c r="G86" s="32">
        <v>521410</v>
      </c>
      <c r="H86" s="32">
        <v>5454726</v>
      </c>
      <c r="I86" s="32">
        <v>11830596</v>
      </c>
      <c r="J86" s="32"/>
      <c r="K86" s="32">
        <v>469734</v>
      </c>
      <c r="L86" s="32"/>
      <c r="M86" s="32"/>
      <c r="N86" s="32">
        <v>2340</v>
      </c>
      <c r="O86" s="32">
        <v>285306</v>
      </c>
      <c r="P86" s="32">
        <v>185866</v>
      </c>
      <c r="Q86" s="32"/>
      <c r="R86" s="32">
        <v>217263000</v>
      </c>
      <c r="S86" s="32">
        <v>205184000</v>
      </c>
      <c r="T86" s="32">
        <v>605839000</v>
      </c>
      <c r="U86" s="32">
        <v>236749000</v>
      </c>
      <c r="V86" s="32">
        <v>31565000</v>
      </c>
      <c r="W86" s="32">
        <v>31303000</v>
      </c>
      <c r="X86" s="9"/>
      <c r="Y86" s="9"/>
    </row>
    <row r="87" spans="1:25" ht="15" x14ac:dyDescent="0.25">
      <c r="A87" s="16">
        <v>6920620</v>
      </c>
      <c r="B87" s="5" t="str">
        <f>VLOOKUP(A87,Sheet1!A:F,2,FALSE)</f>
        <v>Mercy Medical Center</v>
      </c>
      <c r="C87" s="5" t="str">
        <f>VLOOKUP(A87,Sheet1!A:F,3,FALSE)</f>
        <v>Mercy Med Ctr</v>
      </c>
      <c r="D87" s="5" t="str">
        <f>VLOOKUP(A87,Sheet1!A:D,4,FALSE)</f>
        <v>DRG</v>
      </c>
      <c r="E87" s="29">
        <v>2017</v>
      </c>
      <c r="F87" s="32">
        <v>4189900</v>
      </c>
      <c r="G87" s="32">
        <v>1292181</v>
      </c>
      <c r="H87" s="32"/>
      <c r="I87" s="32">
        <v>1094300</v>
      </c>
      <c r="J87" s="32"/>
      <c r="K87" s="32">
        <v>777935</v>
      </c>
      <c r="L87" s="32"/>
      <c r="M87" s="32">
        <v>700</v>
      </c>
      <c r="N87" s="32">
        <v>161154</v>
      </c>
      <c r="O87" s="32">
        <v>400250</v>
      </c>
      <c r="P87" s="32">
        <v>463380</v>
      </c>
      <c r="Q87" s="32"/>
      <c r="R87" s="32">
        <v>223145000</v>
      </c>
      <c r="S87" s="32">
        <v>208911000</v>
      </c>
      <c r="T87" s="32">
        <v>649924000</v>
      </c>
      <c r="U87" s="32">
        <v>233332000</v>
      </c>
      <c r="V87" s="32">
        <v>24421000</v>
      </c>
      <c r="W87" s="32">
        <v>36514000</v>
      </c>
      <c r="X87" s="9"/>
      <c r="Y87" s="9"/>
    </row>
    <row r="88" spans="1:25" ht="15" x14ac:dyDescent="0.25">
      <c r="A88" s="16">
        <v>6920620</v>
      </c>
      <c r="B88" s="16" t="s">
        <v>47</v>
      </c>
      <c r="C88" s="16" t="s">
        <v>103</v>
      </c>
      <c r="D88" s="16" t="s">
        <v>25</v>
      </c>
      <c r="E88" s="29">
        <v>2018</v>
      </c>
      <c r="F88" s="32">
        <v>9415241</v>
      </c>
      <c r="G88" s="32">
        <v>1409199</v>
      </c>
      <c r="H88" s="32">
        <v>1179868</v>
      </c>
      <c r="I88" s="32">
        <v>5423398</v>
      </c>
      <c r="J88" s="32">
        <v>0</v>
      </c>
      <c r="K88" s="32">
        <v>564531</v>
      </c>
      <c r="L88" s="32">
        <v>0</v>
      </c>
      <c r="M88" s="32">
        <v>800</v>
      </c>
      <c r="N88" s="32">
        <v>121056</v>
      </c>
      <c r="O88" s="32">
        <v>560944</v>
      </c>
      <c r="P88" s="32">
        <v>155445</v>
      </c>
      <c r="Q88" s="32">
        <v>0</v>
      </c>
      <c r="R88" s="32">
        <v>230415000</v>
      </c>
      <c r="S88" s="32">
        <v>217726000</v>
      </c>
      <c r="T88" s="32">
        <v>685212000</v>
      </c>
      <c r="U88" s="32">
        <v>236216000</v>
      </c>
      <c r="V88" s="32">
        <v>18489000</v>
      </c>
      <c r="W88" s="32">
        <v>28584000</v>
      </c>
      <c r="X88" s="9"/>
      <c r="Y88" s="9"/>
    </row>
    <row r="89" spans="1:25" s="8" customFormat="1" ht="15" x14ac:dyDescent="0.25">
      <c r="A89" s="5">
        <v>6920614</v>
      </c>
      <c r="B89" s="5" t="str">
        <f>VLOOKUP(A89,Sheet1!A:F,2,FALSE)</f>
        <v>Lower Umpqua Hospital</v>
      </c>
      <c r="C89" s="5" t="str">
        <f>VLOOKUP(A89,Sheet1!A:F,3,FALSE)</f>
        <v>Lower Umpqua Hosp</v>
      </c>
      <c r="D89" s="5" t="str">
        <f>VLOOKUP(A89,Sheet1!A:D,4,FALSE)</f>
        <v>B</v>
      </c>
      <c r="E89" s="6">
        <v>2010</v>
      </c>
      <c r="F89" s="32">
        <v>758343</v>
      </c>
      <c r="G89" s="32">
        <v>288257</v>
      </c>
      <c r="H89" s="32">
        <v>162598</v>
      </c>
      <c r="I89" s="32">
        <v>192708</v>
      </c>
      <c r="J89" s="32">
        <v>0</v>
      </c>
      <c r="K89" s="32">
        <v>69897</v>
      </c>
      <c r="L89" s="32">
        <v>0</v>
      </c>
      <c r="M89" s="32">
        <v>0</v>
      </c>
      <c r="N89" s="32">
        <v>0</v>
      </c>
      <c r="O89" s="32">
        <v>44883</v>
      </c>
      <c r="P89" s="32">
        <v>0</v>
      </c>
      <c r="Q89" s="32">
        <v>0</v>
      </c>
      <c r="R89" s="32">
        <v>16305816</v>
      </c>
      <c r="S89" s="32">
        <v>19503041</v>
      </c>
      <c r="T89" s="32">
        <v>24642835</v>
      </c>
      <c r="U89" s="32">
        <v>17938910</v>
      </c>
      <c r="V89" s="32">
        <v>-1564131</v>
      </c>
      <c r="W89" s="32">
        <v>105281</v>
      </c>
      <c r="X89" s="11"/>
      <c r="Y89" s="11"/>
    </row>
    <row r="90" spans="1:25" ht="15" x14ac:dyDescent="0.25">
      <c r="A90" s="5">
        <v>6920614</v>
      </c>
      <c r="B90" s="5" t="str">
        <f>VLOOKUP(A90,Sheet1!A:F,2,FALSE)</f>
        <v>Lower Umpqua Hospital</v>
      </c>
      <c r="C90" s="5" t="str">
        <f>VLOOKUP(A90,Sheet1!A:F,3,FALSE)</f>
        <v>Lower Umpqua Hosp</v>
      </c>
      <c r="D90" s="5" t="str">
        <f>VLOOKUP(A90,Sheet1!A:D,4,FALSE)</f>
        <v>B</v>
      </c>
      <c r="E90" s="6">
        <v>2011</v>
      </c>
      <c r="F90" s="32">
        <v>1707309</v>
      </c>
      <c r="G90" s="32">
        <v>128775</v>
      </c>
      <c r="H90" s="32">
        <v>501484</v>
      </c>
      <c r="I90" s="32">
        <v>969985</v>
      </c>
      <c r="J90" s="32">
        <v>0</v>
      </c>
      <c r="K90" s="32">
        <v>64022</v>
      </c>
      <c r="L90" s="32">
        <v>0</v>
      </c>
      <c r="M90" s="32">
        <v>0</v>
      </c>
      <c r="N90" s="32">
        <v>0</v>
      </c>
      <c r="O90" s="32">
        <v>43042</v>
      </c>
      <c r="P90" s="32">
        <v>0</v>
      </c>
      <c r="Q90" s="32">
        <v>0</v>
      </c>
      <c r="R90" s="32">
        <v>15193142</v>
      </c>
      <c r="S90" s="32">
        <v>18200899</v>
      </c>
      <c r="T90" s="32">
        <v>24917750</v>
      </c>
      <c r="U90" s="32">
        <v>17209441</v>
      </c>
      <c r="V90" s="32">
        <v>-991458</v>
      </c>
      <c r="W90" s="32">
        <v>606432</v>
      </c>
      <c r="X90" s="9"/>
      <c r="Y90" s="9"/>
    </row>
    <row r="91" spans="1:25" ht="15" x14ac:dyDescent="0.25">
      <c r="A91" s="5">
        <v>6920614</v>
      </c>
      <c r="B91" s="5" t="str">
        <f>VLOOKUP(A91,Sheet1!A:F,2,FALSE)</f>
        <v>Lower Umpqua Hospital</v>
      </c>
      <c r="C91" s="5" t="str">
        <f>VLOOKUP(A91,Sheet1!A:F,3,FALSE)</f>
        <v>Lower Umpqua Hosp</v>
      </c>
      <c r="D91" s="5" t="str">
        <f>VLOOKUP(A91,Sheet1!A:D,4,FALSE)</f>
        <v>B</v>
      </c>
      <c r="E91" s="6">
        <v>2012</v>
      </c>
      <c r="F91" s="32">
        <v>2519849</v>
      </c>
      <c r="G91" s="32">
        <v>148823</v>
      </c>
      <c r="H91" s="32">
        <v>523345</v>
      </c>
      <c r="I91" s="32">
        <v>1724339</v>
      </c>
      <c r="J91" s="32">
        <v>0</v>
      </c>
      <c r="K91" s="32">
        <v>79315</v>
      </c>
      <c r="L91" s="32">
        <v>0</v>
      </c>
      <c r="M91" s="32">
        <v>0</v>
      </c>
      <c r="N91" s="32">
        <v>0</v>
      </c>
      <c r="O91" s="32">
        <v>44027</v>
      </c>
      <c r="P91" s="32">
        <v>0</v>
      </c>
      <c r="Q91" s="32">
        <v>0</v>
      </c>
      <c r="R91" s="32">
        <v>15445053</v>
      </c>
      <c r="S91" s="32">
        <v>18919482</v>
      </c>
      <c r="T91" s="32">
        <v>25846879</v>
      </c>
      <c r="U91" s="32">
        <v>17420931</v>
      </c>
      <c r="V91" s="32">
        <v>-1498551</v>
      </c>
      <c r="W91" s="32">
        <v>675619</v>
      </c>
      <c r="X91" s="9"/>
      <c r="Y91" s="9"/>
    </row>
    <row r="92" spans="1:25" ht="15" x14ac:dyDescent="0.25">
      <c r="A92" s="5">
        <v>6920614</v>
      </c>
      <c r="B92" s="5" t="str">
        <f>VLOOKUP(A92,Sheet1!A:F,2,FALSE)</f>
        <v>Lower Umpqua Hospital</v>
      </c>
      <c r="C92" s="5" t="str">
        <f>VLOOKUP(A92,Sheet1!A:F,3,FALSE)</f>
        <v>Lower Umpqua Hosp</v>
      </c>
      <c r="D92" s="5" t="str">
        <f>VLOOKUP(A92,Sheet1!A:D,4,FALSE)</f>
        <v>B</v>
      </c>
      <c r="E92" s="6">
        <v>2013</v>
      </c>
      <c r="F92" s="32">
        <v>2773636</v>
      </c>
      <c r="G92" s="32">
        <v>352297</v>
      </c>
      <c r="H92" s="32">
        <v>944687</v>
      </c>
      <c r="I92" s="32">
        <v>291065</v>
      </c>
      <c r="J92" s="32">
        <v>0</v>
      </c>
      <c r="K92" s="32">
        <v>34840</v>
      </c>
      <c r="L92" s="32">
        <v>0</v>
      </c>
      <c r="M92" s="32">
        <v>0</v>
      </c>
      <c r="N92" s="32">
        <v>1149322</v>
      </c>
      <c r="O92" s="32">
        <v>1425</v>
      </c>
      <c r="P92" s="32">
        <v>0</v>
      </c>
      <c r="Q92" s="32">
        <v>0</v>
      </c>
      <c r="R92" s="32">
        <v>15681642</v>
      </c>
      <c r="S92" s="32">
        <v>18975505</v>
      </c>
      <c r="T92" s="32">
        <v>25225440</v>
      </c>
      <c r="U92" s="32">
        <v>17563887</v>
      </c>
      <c r="V92" s="32">
        <v>-1411618</v>
      </c>
      <c r="W92" s="32">
        <v>233881</v>
      </c>
      <c r="X92" s="9"/>
      <c r="Y92" s="9"/>
    </row>
    <row r="93" spans="1:25" ht="15" x14ac:dyDescent="0.25">
      <c r="A93" s="5">
        <v>6920614</v>
      </c>
      <c r="B93" s="5" t="str">
        <f>VLOOKUP(A93,Sheet1!A:F,2,FALSE)</f>
        <v>Lower Umpqua Hospital</v>
      </c>
      <c r="C93" s="5" t="str">
        <f>VLOOKUP(A93,Sheet1!A:F,3,FALSE)</f>
        <v>Lower Umpqua Hosp</v>
      </c>
      <c r="D93" s="5" t="str">
        <f>VLOOKUP(A93,Sheet1!A:D,4,FALSE)</f>
        <v>B</v>
      </c>
      <c r="E93" s="6">
        <v>2014</v>
      </c>
      <c r="F93" s="32">
        <v>3282457</v>
      </c>
      <c r="G93" s="32">
        <v>581205</v>
      </c>
      <c r="H93" s="32">
        <v>762822</v>
      </c>
      <c r="I93" s="32">
        <v>909282</v>
      </c>
      <c r="J93" s="32">
        <v>0</v>
      </c>
      <c r="K93" s="32">
        <v>34083</v>
      </c>
      <c r="L93" s="32">
        <v>0</v>
      </c>
      <c r="M93" s="32">
        <v>0</v>
      </c>
      <c r="N93" s="32">
        <v>945963</v>
      </c>
      <c r="O93" s="32">
        <v>49102</v>
      </c>
      <c r="P93" s="32">
        <v>0</v>
      </c>
      <c r="Q93" s="32">
        <v>0</v>
      </c>
      <c r="R93" s="32">
        <v>16989314</v>
      </c>
      <c r="S93" s="32">
        <v>21439242</v>
      </c>
      <c r="T93" s="32">
        <v>26771378</v>
      </c>
      <c r="U93" s="32">
        <v>19677817</v>
      </c>
      <c r="V93" s="32">
        <v>-1761425</v>
      </c>
      <c r="W93" s="32">
        <v>-39541</v>
      </c>
      <c r="X93" s="9"/>
      <c r="Y93" s="9"/>
    </row>
    <row r="94" spans="1:25" ht="15" x14ac:dyDescent="0.25">
      <c r="A94" s="5">
        <v>6920614</v>
      </c>
      <c r="B94" s="5" t="str">
        <f>VLOOKUP(A94,Sheet1!A:F,2,FALSE)</f>
        <v>Lower Umpqua Hospital</v>
      </c>
      <c r="C94" s="5" t="str">
        <f>VLOOKUP(A94,Sheet1!A:F,3,FALSE)</f>
        <v>Lower Umpqua Hosp</v>
      </c>
      <c r="D94" s="5" t="str">
        <f>VLOOKUP(A94,Sheet1!A:D,4,FALSE)</f>
        <v>B</v>
      </c>
      <c r="E94" s="6">
        <v>2015</v>
      </c>
      <c r="F94" s="32">
        <v>3822983</v>
      </c>
      <c r="G94" s="32">
        <v>123394</v>
      </c>
      <c r="H94" s="32">
        <v>804517</v>
      </c>
      <c r="I94" s="32">
        <v>1386093</v>
      </c>
      <c r="J94" s="32">
        <v>0</v>
      </c>
      <c r="K94" s="32">
        <v>37023</v>
      </c>
      <c r="L94" s="32">
        <v>0</v>
      </c>
      <c r="M94" s="32">
        <v>0</v>
      </c>
      <c r="N94" s="32">
        <v>1398922</v>
      </c>
      <c r="O94" s="32">
        <v>73034</v>
      </c>
      <c r="P94" s="32">
        <v>0</v>
      </c>
      <c r="Q94" s="32">
        <v>0</v>
      </c>
      <c r="R94" s="32">
        <v>21230344</v>
      </c>
      <c r="S94" s="32">
        <v>24242274</v>
      </c>
      <c r="T94" s="32">
        <v>33220731</v>
      </c>
      <c r="U94" s="32">
        <v>22199880</v>
      </c>
      <c r="V94" s="32">
        <v>-2042394</v>
      </c>
      <c r="W94" s="32">
        <v>-280561</v>
      </c>
      <c r="X94" s="9"/>
      <c r="Y94" s="9"/>
    </row>
    <row r="95" spans="1:25" ht="15" x14ac:dyDescent="0.25">
      <c r="A95" s="5">
        <v>6920614</v>
      </c>
      <c r="B95" s="5" t="str">
        <f>VLOOKUP(A95,Sheet1!A:F,2,FALSE)</f>
        <v>Lower Umpqua Hospital</v>
      </c>
      <c r="C95" s="5" t="str">
        <f>VLOOKUP(A95,Sheet1!A:F,3,FALSE)</f>
        <v>Lower Umpqua Hosp</v>
      </c>
      <c r="D95" s="5" t="str">
        <f>VLOOKUP(A95,Sheet1!A:D,4,FALSE)</f>
        <v>B</v>
      </c>
      <c r="E95" s="6">
        <v>2016</v>
      </c>
      <c r="F95" s="32">
        <v>3614296</v>
      </c>
      <c r="G95" s="32">
        <v>107021</v>
      </c>
      <c r="H95" s="32">
        <v>674216</v>
      </c>
      <c r="I95" s="32">
        <v>1237430</v>
      </c>
      <c r="J95" s="32"/>
      <c r="K95" s="32">
        <v>40160</v>
      </c>
      <c r="L95" s="32"/>
      <c r="M95" s="32"/>
      <c r="N95" s="32">
        <v>1460014</v>
      </c>
      <c r="O95" s="32">
        <v>95455</v>
      </c>
      <c r="P95" s="32"/>
      <c r="Q95" s="32"/>
      <c r="R95" s="32">
        <v>21180498</v>
      </c>
      <c r="S95" s="32">
        <v>25415450</v>
      </c>
      <c r="T95" s="32">
        <v>34299040</v>
      </c>
      <c r="U95" s="32">
        <v>23387790</v>
      </c>
      <c r="V95" s="32">
        <v>-2027660</v>
      </c>
      <c r="W95" s="32">
        <v>-66985</v>
      </c>
    </row>
    <row r="96" spans="1:25" ht="15" x14ac:dyDescent="0.25">
      <c r="A96" s="16">
        <v>6920614</v>
      </c>
      <c r="B96" s="5" t="str">
        <f>VLOOKUP(A96,Sheet1!A:F,2,FALSE)</f>
        <v>Lower Umpqua Hospital</v>
      </c>
      <c r="C96" s="5" t="str">
        <f>VLOOKUP(A96,Sheet1!A:F,3,FALSE)</f>
        <v>Lower Umpqua Hosp</v>
      </c>
      <c r="D96" s="5" t="str">
        <f>VLOOKUP(A96,Sheet1!A:D,4,FALSE)</f>
        <v>B</v>
      </c>
      <c r="E96" s="29">
        <v>2017</v>
      </c>
      <c r="F96" s="32">
        <v>3900709</v>
      </c>
      <c r="G96" s="32">
        <v>95098</v>
      </c>
      <c r="H96" s="32">
        <v>345873</v>
      </c>
      <c r="I96" s="32">
        <v>1842232</v>
      </c>
      <c r="J96" s="32"/>
      <c r="K96" s="32">
        <v>40681</v>
      </c>
      <c r="L96" s="32"/>
      <c r="M96" s="32"/>
      <c r="N96" s="32">
        <v>1432214</v>
      </c>
      <c r="O96" s="32">
        <v>144611</v>
      </c>
      <c r="P96" s="32"/>
      <c r="Q96" s="32"/>
      <c r="R96" s="32">
        <v>22161415</v>
      </c>
      <c r="S96" s="32">
        <v>25542968</v>
      </c>
      <c r="T96" s="32">
        <v>38768709</v>
      </c>
      <c r="U96" s="32">
        <v>24121772</v>
      </c>
      <c r="V96" s="32">
        <v>-1421196</v>
      </c>
      <c r="W96" s="32">
        <v>394820</v>
      </c>
      <c r="X96" s="9"/>
      <c r="Y96" s="9"/>
    </row>
    <row r="97" spans="1:25" ht="15" x14ac:dyDescent="0.25">
      <c r="A97" s="16">
        <v>6920614</v>
      </c>
      <c r="B97" s="16" t="s">
        <v>45</v>
      </c>
      <c r="C97" s="16" t="s">
        <v>101</v>
      </c>
      <c r="D97" s="16" t="s">
        <v>27</v>
      </c>
      <c r="E97" s="29">
        <v>2018</v>
      </c>
      <c r="F97" s="32">
        <v>5410473.522320902</v>
      </c>
      <c r="G97" s="32">
        <v>88087.671422219486</v>
      </c>
      <c r="H97" s="32">
        <v>724910.65780405514</v>
      </c>
      <c r="I97" s="32">
        <v>1421024.1930946279</v>
      </c>
      <c r="J97" s="32">
        <v>0</v>
      </c>
      <c r="K97" s="32">
        <v>40089</v>
      </c>
      <c r="L97" s="32">
        <v>0</v>
      </c>
      <c r="M97" s="32">
        <v>0</v>
      </c>
      <c r="N97" s="32">
        <v>2979044</v>
      </c>
      <c r="O97" s="32">
        <v>157318</v>
      </c>
      <c r="P97" s="32">
        <v>0</v>
      </c>
      <c r="Q97" s="32">
        <v>0</v>
      </c>
      <c r="R97" s="32">
        <v>21775738</v>
      </c>
      <c r="S97" s="32">
        <v>27186709</v>
      </c>
      <c r="T97" s="32">
        <v>42639756</v>
      </c>
      <c r="U97" s="32">
        <v>23995135</v>
      </c>
      <c r="V97" s="32">
        <v>-3191574</v>
      </c>
      <c r="W97" s="32">
        <v>-1292718</v>
      </c>
      <c r="X97" s="9"/>
      <c r="Y97" s="9"/>
    </row>
    <row r="98" spans="1:25" ht="15" x14ac:dyDescent="0.25">
      <c r="A98" s="5">
        <v>6920612</v>
      </c>
      <c r="B98" s="16" t="s">
        <v>180</v>
      </c>
      <c r="C98" s="5" t="str">
        <f>VLOOKUP(A98,Sheet1!A:F,3,FALSE)</f>
        <v>St Charles - Redmond</v>
      </c>
      <c r="D98" s="5" t="str">
        <f>VLOOKUP(A98,Sheet1!A:D,4,FALSE)</f>
        <v>B</v>
      </c>
      <c r="E98" s="6">
        <v>2010</v>
      </c>
      <c r="F98" s="32">
        <v>6247463</v>
      </c>
      <c r="G98" s="32">
        <v>2632672</v>
      </c>
      <c r="H98" s="32">
        <v>1795877</v>
      </c>
      <c r="I98" s="32">
        <v>1600434</v>
      </c>
      <c r="J98" s="32">
        <v>0</v>
      </c>
      <c r="K98" s="32">
        <v>17444</v>
      </c>
      <c r="L98" s="32">
        <v>0</v>
      </c>
      <c r="M98" s="32">
        <v>50853</v>
      </c>
      <c r="N98" s="32">
        <v>0</v>
      </c>
      <c r="O98" s="32">
        <v>143303</v>
      </c>
      <c r="P98" s="32">
        <v>2504</v>
      </c>
      <c r="Q98" s="32">
        <v>4376</v>
      </c>
      <c r="R98" s="32">
        <v>53981680</v>
      </c>
      <c r="S98" s="32">
        <v>58922209</v>
      </c>
      <c r="T98" s="32">
        <v>90852147</v>
      </c>
      <c r="U98" s="32">
        <v>60057217</v>
      </c>
      <c r="V98" s="32">
        <v>1135008</v>
      </c>
      <c r="W98" s="32">
        <v>657393</v>
      </c>
      <c r="X98" s="9"/>
      <c r="Y98" s="9"/>
    </row>
    <row r="99" spans="1:25" ht="15" x14ac:dyDescent="0.25">
      <c r="A99" s="5">
        <v>6920612</v>
      </c>
      <c r="B99" s="16" t="s">
        <v>180</v>
      </c>
      <c r="C99" s="5" t="str">
        <f>VLOOKUP(A99,Sheet1!A:F,3,FALSE)</f>
        <v>St Charles - Redmond</v>
      </c>
      <c r="D99" s="5" t="str">
        <f>VLOOKUP(A99,Sheet1!A:D,4,FALSE)</f>
        <v>B</v>
      </c>
      <c r="E99" s="6">
        <v>2011</v>
      </c>
      <c r="F99" s="32">
        <v>12825567</v>
      </c>
      <c r="G99" s="32">
        <v>2663667</v>
      </c>
      <c r="H99" s="32">
        <v>6720093</v>
      </c>
      <c r="I99" s="32">
        <v>3135562</v>
      </c>
      <c r="J99" s="32">
        <v>0</v>
      </c>
      <c r="K99" s="32">
        <v>17609</v>
      </c>
      <c r="L99" s="32">
        <v>0</v>
      </c>
      <c r="M99" s="32">
        <v>91919</v>
      </c>
      <c r="N99" s="32">
        <v>0</v>
      </c>
      <c r="O99" s="32">
        <v>175567</v>
      </c>
      <c r="P99" s="32">
        <v>6916</v>
      </c>
      <c r="Q99" s="32">
        <v>14234</v>
      </c>
      <c r="R99" s="32">
        <v>63831675</v>
      </c>
      <c r="S99" s="32">
        <v>64774403</v>
      </c>
      <c r="T99" s="32">
        <v>104636254</v>
      </c>
      <c r="U99" s="32">
        <v>70149833</v>
      </c>
      <c r="V99" s="32">
        <v>5375430</v>
      </c>
      <c r="W99" s="32">
        <v>4909371</v>
      </c>
      <c r="X99" s="9"/>
      <c r="Y99" s="9"/>
    </row>
    <row r="100" spans="1:25" ht="15" x14ac:dyDescent="0.25">
      <c r="A100" s="5">
        <v>6920612</v>
      </c>
      <c r="B100" s="16" t="s">
        <v>180</v>
      </c>
      <c r="C100" s="5" t="str">
        <f>VLOOKUP(A100,Sheet1!A:F,3,FALSE)</f>
        <v>St Charles - Redmond</v>
      </c>
      <c r="D100" s="5" t="str">
        <f>VLOOKUP(A100,Sheet1!A:D,4,FALSE)</f>
        <v>B</v>
      </c>
      <c r="E100" s="6">
        <v>2012</v>
      </c>
      <c r="F100" s="32">
        <v>10608724</v>
      </c>
      <c r="G100" s="32">
        <v>2687551</v>
      </c>
      <c r="H100" s="32">
        <v>5630902</v>
      </c>
      <c r="I100" s="32">
        <v>1838521</v>
      </c>
      <c r="J100" s="32">
        <v>0</v>
      </c>
      <c r="K100" s="32">
        <v>22510</v>
      </c>
      <c r="L100" s="32">
        <v>0</v>
      </c>
      <c r="M100" s="32">
        <v>81681</v>
      </c>
      <c r="N100" s="32">
        <v>122305</v>
      </c>
      <c r="O100" s="32">
        <v>178434</v>
      </c>
      <c r="P100" s="32">
        <v>4779</v>
      </c>
      <c r="Q100" s="32">
        <v>42041</v>
      </c>
      <c r="R100" s="32">
        <v>61290979</v>
      </c>
      <c r="S100" s="32">
        <v>67650122</v>
      </c>
      <c r="T100" s="32">
        <v>116803063</v>
      </c>
      <c r="U100" s="32">
        <v>69295182</v>
      </c>
      <c r="V100" s="32">
        <v>1645060</v>
      </c>
      <c r="W100" s="32">
        <v>1594626</v>
      </c>
      <c r="X100" s="9"/>
      <c r="Y100" s="9"/>
    </row>
    <row r="101" spans="1:25" ht="15" x14ac:dyDescent="0.25">
      <c r="A101" s="5">
        <v>6920612</v>
      </c>
      <c r="B101" s="16" t="s">
        <v>180</v>
      </c>
      <c r="C101" s="5" t="str">
        <f>VLOOKUP(A101,Sheet1!A:F,3,FALSE)</f>
        <v>St Charles - Redmond</v>
      </c>
      <c r="D101" s="5" t="str">
        <f>VLOOKUP(A101,Sheet1!A:D,4,FALSE)</f>
        <v>B</v>
      </c>
      <c r="E101" s="6">
        <v>2013</v>
      </c>
      <c r="F101" s="32">
        <v>12961790</v>
      </c>
      <c r="G101" s="32">
        <v>3548259</v>
      </c>
      <c r="H101" s="32">
        <v>3403181</v>
      </c>
      <c r="I101" s="32">
        <v>2604352</v>
      </c>
      <c r="J101" s="32">
        <v>2912760</v>
      </c>
      <c r="K101" s="32">
        <v>85228</v>
      </c>
      <c r="L101" s="32">
        <v>0</v>
      </c>
      <c r="M101" s="32">
        <v>91687</v>
      </c>
      <c r="N101" s="32">
        <v>17900</v>
      </c>
      <c r="O101" s="32">
        <v>250957</v>
      </c>
      <c r="P101" s="32">
        <v>7436</v>
      </c>
      <c r="Q101" s="32">
        <v>40030</v>
      </c>
      <c r="R101" s="32">
        <v>58659749</v>
      </c>
      <c r="S101" s="32">
        <v>64435412</v>
      </c>
      <c r="T101" s="32">
        <v>118717612</v>
      </c>
      <c r="U101" s="32">
        <v>69597235</v>
      </c>
      <c r="V101" s="32">
        <v>5161823</v>
      </c>
      <c r="W101" s="32">
        <v>5215850</v>
      </c>
      <c r="X101" s="9"/>
      <c r="Y101" s="9"/>
    </row>
    <row r="102" spans="1:25" ht="15" x14ac:dyDescent="0.25">
      <c r="A102" s="5">
        <v>6920612</v>
      </c>
      <c r="B102" s="16" t="s">
        <v>180</v>
      </c>
      <c r="C102" s="5" t="str">
        <f>VLOOKUP(A102,Sheet1!A:F,3,FALSE)</f>
        <v>St Charles - Redmond</v>
      </c>
      <c r="D102" s="5" t="str">
        <f>VLOOKUP(A102,Sheet1!A:D,4,FALSE)</f>
        <v>B</v>
      </c>
      <c r="E102" s="6">
        <v>2014</v>
      </c>
      <c r="F102" s="32">
        <v>9913374</v>
      </c>
      <c r="G102" s="32">
        <v>1400753</v>
      </c>
      <c r="H102" s="32">
        <v>2835316</v>
      </c>
      <c r="I102" s="32">
        <v>4312136</v>
      </c>
      <c r="J102" s="32">
        <v>920687</v>
      </c>
      <c r="K102" s="32">
        <v>21820</v>
      </c>
      <c r="L102" s="32">
        <v>0</v>
      </c>
      <c r="M102" s="32">
        <v>85128</v>
      </c>
      <c r="N102" s="32">
        <v>46243</v>
      </c>
      <c r="O102" s="32">
        <v>194463</v>
      </c>
      <c r="P102" s="32">
        <v>22629</v>
      </c>
      <c r="Q102" s="32">
        <v>74199</v>
      </c>
      <c r="R102" s="32">
        <v>56695108</v>
      </c>
      <c r="S102" s="32">
        <v>71046423</v>
      </c>
      <c r="T102" s="32">
        <v>140985821</v>
      </c>
      <c r="U102" s="32">
        <v>81920587</v>
      </c>
      <c r="V102" s="32">
        <v>10874164</v>
      </c>
      <c r="W102" s="32">
        <v>10933801</v>
      </c>
      <c r="X102" s="9"/>
      <c r="Y102" s="9"/>
    </row>
    <row r="103" spans="1:25" ht="15" x14ac:dyDescent="0.25">
      <c r="A103" s="5">
        <v>6920612</v>
      </c>
      <c r="B103" s="16" t="s">
        <v>180</v>
      </c>
      <c r="C103" s="5" t="str">
        <f>VLOOKUP(A103,Sheet1!A:F,3,FALSE)</f>
        <v>St Charles - Redmond</v>
      </c>
      <c r="D103" s="5" t="str">
        <f>VLOOKUP(A103,Sheet1!A:D,4,FALSE)</f>
        <v>B</v>
      </c>
      <c r="E103" s="6">
        <v>2015</v>
      </c>
      <c r="F103" s="32">
        <v>8680584</v>
      </c>
      <c r="G103" s="32">
        <v>1221184</v>
      </c>
      <c r="H103" s="32">
        <v>1802034</v>
      </c>
      <c r="I103" s="32">
        <v>4002726</v>
      </c>
      <c r="J103" s="32">
        <v>1000393</v>
      </c>
      <c r="K103" s="32">
        <v>205337</v>
      </c>
      <c r="L103" s="32">
        <v>0</v>
      </c>
      <c r="M103" s="32">
        <v>83284</v>
      </c>
      <c r="N103" s="32">
        <v>0</v>
      </c>
      <c r="O103" s="32">
        <v>314925</v>
      </c>
      <c r="P103" s="32">
        <v>22664</v>
      </c>
      <c r="Q103" s="32">
        <v>28037</v>
      </c>
      <c r="R103" s="32">
        <v>57706063</v>
      </c>
      <c r="S103" s="32">
        <v>77659233</v>
      </c>
      <c r="T103" s="32">
        <v>155885473</v>
      </c>
      <c r="U103" s="32">
        <v>88518743</v>
      </c>
      <c r="V103" s="32">
        <v>10859510</v>
      </c>
      <c r="W103" s="32">
        <v>10785155</v>
      </c>
      <c r="X103" s="9"/>
      <c r="Y103" s="9"/>
    </row>
    <row r="104" spans="1:25" ht="15" x14ac:dyDescent="0.25">
      <c r="A104" s="5">
        <v>6920612</v>
      </c>
      <c r="B104" s="16" t="s">
        <v>180</v>
      </c>
      <c r="C104" s="5" t="str">
        <f>VLOOKUP(A104,Sheet1!A:F,3,FALSE)</f>
        <v>St Charles - Redmond</v>
      </c>
      <c r="D104" s="5" t="str">
        <f>VLOOKUP(A104,Sheet1!A:D,4,FALSE)</f>
        <v>B</v>
      </c>
      <c r="E104" s="6">
        <v>2016</v>
      </c>
      <c r="F104" s="32">
        <v>10078949</v>
      </c>
      <c r="G104" s="32">
        <v>1062670</v>
      </c>
      <c r="H104" s="32">
        <v>3293650</v>
      </c>
      <c r="I104" s="32">
        <v>4185415</v>
      </c>
      <c r="J104" s="32">
        <v>915268</v>
      </c>
      <c r="K104" s="32">
        <v>103485</v>
      </c>
      <c r="L104" s="32"/>
      <c r="M104" s="32">
        <v>83591</v>
      </c>
      <c r="N104" s="32"/>
      <c r="O104" s="32">
        <v>372359</v>
      </c>
      <c r="P104" s="32">
        <v>24873</v>
      </c>
      <c r="Q104" s="32">
        <v>37638</v>
      </c>
      <c r="R104" s="32">
        <v>86735683</v>
      </c>
      <c r="S104" s="32">
        <v>92293330</v>
      </c>
      <c r="T104" s="32">
        <v>184643921</v>
      </c>
      <c r="U104" s="32">
        <v>103899818</v>
      </c>
      <c r="V104" s="32">
        <v>11606488</v>
      </c>
      <c r="W104" s="32">
        <v>11698063</v>
      </c>
      <c r="X104" s="9"/>
      <c r="Y104" s="9"/>
    </row>
    <row r="105" spans="1:25" ht="15" x14ac:dyDescent="0.25">
      <c r="A105" s="16">
        <v>6920612</v>
      </c>
      <c r="B105" s="16" t="s">
        <v>180</v>
      </c>
      <c r="C105" s="5" t="str">
        <f>VLOOKUP(A105,Sheet1!A:F,3,FALSE)</f>
        <v>St Charles - Redmond</v>
      </c>
      <c r="D105" s="5" t="str">
        <f>VLOOKUP(A105,Sheet1!A:D,4,FALSE)</f>
        <v>B</v>
      </c>
      <c r="E105" s="29">
        <v>2017</v>
      </c>
      <c r="F105" s="32">
        <v>12268440</v>
      </c>
      <c r="G105" s="32">
        <v>2134515</v>
      </c>
      <c r="H105" s="32">
        <v>3074234</v>
      </c>
      <c r="I105" s="32">
        <v>5297724</v>
      </c>
      <c r="J105" s="32">
        <v>1282713</v>
      </c>
      <c r="K105" s="32">
        <v>100477</v>
      </c>
      <c r="L105" s="32"/>
      <c r="M105" s="32">
        <v>49670</v>
      </c>
      <c r="N105" s="32"/>
      <c r="O105" s="32">
        <v>269313</v>
      </c>
      <c r="P105" s="32">
        <v>25368</v>
      </c>
      <c r="Q105" s="32">
        <v>34426</v>
      </c>
      <c r="R105" s="32">
        <v>89231839</v>
      </c>
      <c r="S105" s="32">
        <v>99846998</v>
      </c>
      <c r="T105" s="32">
        <v>201949966</v>
      </c>
      <c r="U105" s="32">
        <v>108923210</v>
      </c>
      <c r="V105" s="32">
        <v>9076212</v>
      </c>
      <c r="W105" s="32">
        <v>9278313</v>
      </c>
      <c r="X105" s="9"/>
      <c r="Y105" s="9"/>
    </row>
    <row r="106" spans="1:25" ht="15" x14ac:dyDescent="0.25">
      <c r="A106" s="16">
        <v>6920612</v>
      </c>
      <c r="B106" s="16" t="s">
        <v>180</v>
      </c>
      <c r="C106" s="16" t="s">
        <v>181</v>
      </c>
      <c r="D106" s="16" t="s">
        <v>27</v>
      </c>
      <c r="E106" s="29">
        <v>2018</v>
      </c>
      <c r="F106" s="32">
        <v>17344917</v>
      </c>
      <c r="G106" s="32">
        <v>4052325</v>
      </c>
      <c r="H106" s="32">
        <v>5517046</v>
      </c>
      <c r="I106" s="32">
        <v>6034692</v>
      </c>
      <c r="J106" s="32">
        <v>1161754</v>
      </c>
      <c r="K106" s="32">
        <v>81588</v>
      </c>
      <c r="L106" s="32">
        <v>0</v>
      </c>
      <c r="M106" s="32">
        <v>97208</v>
      </c>
      <c r="N106" s="32">
        <v>0</v>
      </c>
      <c r="O106" s="32">
        <v>350569</v>
      </c>
      <c r="P106" s="32">
        <v>27119</v>
      </c>
      <c r="Q106" s="32">
        <v>22616</v>
      </c>
      <c r="R106" s="32">
        <v>92505718</v>
      </c>
      <c r="S106" s="32">
        <v>101756420</v>
      </c>
      <c r="T106" s="32">
        <v>209702001</v>
      </c>
      <c r="U106" s="32">
        <v>110000826</v>
      </c>
      <c r="V106" s="32">
        <v>8244406</v>
      </c>
      <c r="W106" s="32">
        <v>8413472</v>
      </c>
      <c r="X106" s="9"/>
      <c r="Y106" s="9"/>
    </row>
    <row r="107" spans="1:25" ht="15" x14ac:dyDescent="0.25">
      <c r="A107" s="5">
        <v>6920610</v>
      </c>
      <c r="B107" s="16" t="s">
        <v>178</v>
      </c>
      <c r="C107" s="5" t="str">
        <f>VLOOKUP(A107,Sheet1!A:F,3,FALSE)</f>
        <v>St Charles - Prineville</v>
      </c>
      <c r="D107" s="5" t="str">
        <f>VLOOKUP(A107,Sheet1!A:D,4,FALSE)</f>
        <v>B</v>
      </c>
      <c r="E107" s="6">
        <v>2010</v>
      </c>
      <c r="F107" s="32">
        <v>1793779</v>
      </c>
      <c r="G107" s="32">
        <v>802400</v>
      </c>
      <c r="H107" s="32">
        <v>565846</v>
      </c>
      <c r="I107" s="32">
        <v>177212</v>
      </c>
      <c r="J107" s="32">
        <v>0</v>
      </c>
      <c r="K107" s="32">
        <v>104487</v>
      </c>
      <c r="L107" s="32">
        <v>0</v>
      </c>
      <c r="M107" s="32">
        <v>33367</v>
      </c>
      <c r="N107" s="32">
        <v>0</v>
      </c>
      <c r="O107" s="32">
        <v>96714</v>
      </c>
      <c r="P107" s="32">
        <v>10418</v>
      </c>
      <c r="Q107" s="32">
        <v>3335</v>
      </c>
      <c r="R107" s="32">
        <v>22230175</v>
      </c>
      <c r="S107" s="32">
        <v>21616829</v>
      </c>
      <c r="T107" s="32">
        <v>33336689</v>
      </c>
      <c r="U107" s="32">
        <v>22358169</v>
      </c>
      <c r="V107" s="32">
        <v>741340</v>
      </c>
      <c r="W107" s="32">
        <v>944419</v>
      </c>
      <c r="X107" s="9"/>
      <c r="Y107" s="9"/>
    </row>
    <row r="108" spans="1:25" ht="15" x14ac:dyDescent="0.25">
      <c r="A108" s="5">
        <v>6920610</v>
      </c>
      <c r="B108" s="16" t="s">
        <v>178</v>
      </c>
      <c r="C108" s="5" t="str">
        <f>VLOOKUP(A108,Sheet1!A:F,3,FALSE)</f>
        <v>St Charles - Prineville</v>
      </c>
      <c r="D108" s="5" t="str">
        <f>VLOOKUP(A108,Sheet1!A:D,4,FALSE)</f>
        <v>B</v>
      </c>
      <c r="E108" s="6">
        <v>2011</v>
      </c>
      <c r="F108" s="32">
        <v>3181570</v>
      </c>
      <c r="G108" s="32">
        <v>790742</v>
      </c>
      <c r="H108" s="32">
        <v>2047580</v>
      </c>
      <c r="I108" s="32">
        <v>0</v>
      </c>
      <c r="J108" s="32">
        <v>0</v>
      </c>
      <c r="K108" s="32">
        <v>35321</v>
      </c>
      <c r="L108" s="32">
        <v>0</v>
      </c>
      <c r="M108" s="32">
        <v>49866</v>
      </c>
      <c r="N108" s="32">
        <v>0</v>
      </c>
      <c r="O108" s="32">
        <v>120075</v>
      </c>
      <c r="P108" s="32">
        <v>14891</v>
      </c>
      <c r="Q108" s="32">
        <v>123095</v>
      </c>
      <c r="R108" s="32">
        <v>26277450</v>
      </c>
      <c r="S108" s="32">
        <v>27381523</v>
      </c>
      <c r="T108" s="32">
        <v>41110109</v>
      </c>
      <c r="U108" s="32">
        <v>26429358</v>
      </c>
      <c r="V108" s="32">
        <v>-952165</v>
      </c>
      <c r="W108" s="32">
        <v>-870772</v>
      </c>
      <c r="X108" s="9"/>
      <c r="Y108" s="9"/>
    </row>
    <row r="109" spans="1:25" ht="15" x14ac:dyDescent="0.25">
      <c r="A109" s="5">
        <v>6920610</v>
      </c>
      <c r="B109" s="16" t="s">
        <v>178</v>
      </c>
      <c r="C109" s="5" t="str">
        <f>VLOOKUP(A109,Sheet1!A:F,3,FALSE)</f>
        <v>St Charles - Prineville</v>
      </c>
      <c r="D109" s="5" t="str">
        <f>VLOOKUP(A109,Sheet1!A:D,4,FALSE)</f>
        <v>B</v>
      </c>
      <c r="E109" s="6">
        <v>2012</v>
      </c>
      <c r="F109" s="32">
        <v>4565746</v>
      </c>
      <c r="G109" s="32">
        <v>962240</v>
      </c>
      <c r="H109" s="32">
        <v>3145359</v>
      </c>
      <c r="I109" s="32">
        <v>0</v>
      </c>
      <c r="J109" s="32">
        <v>0</v>
      </c>
      <c r="K109" s="32">
        <v>195042</v>
      </c>
      <c r="L109" s="32">
        <v>0</v>
      </c>
      <c r="M109" s="32">
        <v>46159</v>
      </c>
      <c r="N109" s="32">
        <v>81536</v>
      </c>
      <c r="O109" s="32">
        <v>101032</v>
      </c>
      <c r="P109" s="32">
        <v>6129</v>
      </c>
      <c r="Q109" s="32">
        <v>28249</v>
      </c>
      <c r="R109" s="32">
        <v>24216398</v>
      </c>
      <c r="S109" s="32">
        <v>26632635</v>
      </c>
      <c r="T109" s="32">
        <v>44587015</v>
      </c>
      <c r="U109" s="32">
        <v>24703453</v>
      </c>
      <c r="V109" s="32">
        <v>-1929182</v>
      </c>
      <c r="W109" s="32">
        <v>-1876706</v>
      </c>
      <c r="X109" s="9"/>
      <c r="Y109" s="9"/>
    </row>
    <row r="110" spans="1:25" ht="15" x14ac:dyDescent="0.25">
      <c r="A110" s="5">
        <v>6920610</v>
      </c>
      <c r="B110" s="16" t="s">
        <v>178</v>
      </c>
      <c r="C110" s="5" t="str">
        <f>VLOOKUP(A110,Sheet1!A:F,3,FALSE)</f>
        <v>St Charles - Prineville</v>
      </c>
      <c r="D110" s="5" t="str">
        <f>VLOOKUP(A110,Sheet1!A:D,4,FALSE)</f>
        <v>B</v>
      </c>
      <c r="E110" s="6">
        <v>2013</v>
      </c>
      <c r="F110" s="32">
        <v>5306714</v>
      </c>
      <c r="G110" s="32">
        <v>1307840</v>
      </c>
      <c r="H110" s="32">
        <v>3101678</v>
      </c>
      <c r="I110" s="32">
        <v>0</v>
      </c>
      <c r="J110" s="32">
        <v>569494</v>
      </c>
      <c r="K110" s="32">
        <v>42744</v>
      </c>
      <c r="L110" s="32">
        <v>0</v>
      </c>
      <c r="M110" s="32">
        <v>45420</v>
      </c>
      <c r="N110" s="32">
        <v>9638</v>
      </c>
      <c r="O110" s="32">
        <v>46080</v>
      </c>
      <c r="P110" s="32">
        <v>57568</v>
      </c>
      <c r="Q110" s="32">
        <v>126252</v>
      </c>
      <c r="R110" s="32">
        <v>26638892</v>
      </c>
      <c r="S110" s="32">
        <v>36306348</v>
      </c>
      <c r="T110" s="32">
        <v>48645526</v>
      </c>
      <c r="U110" s="32">
        <v>34214292</v>
      </c>
      <c r="V110" s="32">
        <v>-2092056</v>
      </c>
      <c r="W110" s="32">
        <v>-2021844</v>
      </c>
      <c r="X110" s="9"/>
      <c r="Y110" s="9"/>
    </row>
    <row r="111" spans="1:25" ht="15" x14ac:dyDescent="0.25">
      <c r="A111" s="5">
        <v>6920610</v>
      </c>
      <c r="B111" s="16" t="s">
        <v>178</v>
      </c>
      <c r="C111" s="5" t="str">
        <f>VLOOKUP(A111,Sheet1!A:F,3,FALSE)</f>
        <v>St Charles - Prineville</v>
      </c>
      <c r="D111" s="5" t="str">
        <f>VLOOKUP(A111,Sheet1!A:D,4,FALSE)</f>
        <v>B</v>
      </c>
      <c r="E111" s="6">
        <v>2014</v>
      </c>
      <c r="F111" s="32">
        <v>5116839</v>
      </c>
      <c r="G111" s="32">
        <v>680299</v>
      </c>
      <c r="H111" s="32">
        <v>2544623</v>
      </c>
      <c r="I111" s="32">
        <v>1630019</v>
      </c>
      <c r="J111" s="32">
        <v>58816</v>
      </c>
      <c r="K111" s="32">
        <v>7190</v>
      </c>
      <c r="L111" s="32">
        <v>0</v>
      </c>
      <c r="M111" s="32">
        <v>24192</v>
      </c>
      <c r="N111" s="32">
        <v>24900</v>
      </c>
      <c r="O111" s="32">
        <v>57349</v>
      </c>
      <c r="P111" s="32">
        <v>21440</v>
      </c>
      <c r="Q111" s="32">
        <v>68011</v>
      </c>
      <c r="R111" s="32">
        <v>21919533</v>
      </c>
      <c r="S111" s="32">
        <v>33611997</v>
      </c>
      <c r="T111" s="32">
        <v>56948410</v>
      </c>
      <c r="U111" s="32">
        <v>32338590</v>
      </c>
      <c r="V111" s="32">
        <v>-1273407</v>
      </c>
      <c r="W111" s="32">
        <v>-1208359</v>
      </c>
      <c r="X111" s="9"/>
      <c r="Y111" s="9"/>
    </row>
    <row r="112" spans="1:25" ht="15" x14ac:dyDescent="0.25">
      <c r="A112" s="5">
        <v>6920610</v>
      </c>
      <c r="B112" s="16" t="s">
        <v>178</v>
      </c>
      <c r="C112" s="5" t="str">
        <f>VLOOKUP(A112,Sheet1!A:F,3,FALSE)</f>
        <v>St Charles - Prineville</v>
      </c>
      <c r="D112" s="5" t="str">
        <f>VLOOKUP(A112,Sheet1!A:D,4,FALSE)</f>
        <v>B</v>
      </c>
      <c r="E112" s="6">
        <v>2015</v>
      </c>
      <c r="F112" s="32">
        <v>3026635</v>
      </c>
      <c r="G112" s="32">
        <v>516864</v>
      </c>
      <c r="H112" s="32">
        <v>1104051</v>
      </c>
      <c r="I112" s="32">
        <v>1031953</v>
      </c>
      <c r="J112" s="32">
        <v>158353</v>
      </c>
      <c r="K112" s="32">
        <v>103559</v>
      </c>
      <c r="L112" s="32">
        <v>0</v>
      </c>
      <c r="M112" s="32">
        <v>21248</v>
      </c>
      <c r="N112" s="32">
        <v>0</v>
      </c>
      <c r="O112" s="32">
        <v>36111</v>
      </c>
      <c r="P112" s="32">
        <v>23742</v>
      </c>
      <c r="Q112" s="32">
        <v>30754</v>
      </c>
      <c r="R112" s="32">
        <v>20902568</v>
      </c>
      <c r="S112" s="32">
        <v>28319209</v>
      </c>
      <c r="T112" s="32">
        <v>51164842</v>
      </c>
      <c r="U112" s="32">
        <v>33034489</v>
      </c>
      <c r="V112" s="32">
        <v>4715280</v>
      </c>
      <c r="W112" s="32">
        <v>4773762</v>
      </c>
      <c r="X112" s="9"/>
      <c r="Y112" s="9"/>
    </row>
    <row r="113" spans="1:25" ht="15" x14ac:dyDescent="0.25">
      <c r="A113" s="5">
        <v>6920610</v>
      </c>
      <c r="B113" s="16" t="s">
        <v>178</v>
      </c>
      <c r="C113" s="5" t="str">
        <f>VLOOKUP(A113,Sheet1!A:F,3,FALSE)</f>
        <v>St Charles - Prineville</v>
      </c>
      <c r="D113" s="5" t="str">
        <f>VLOOKUP(A113,Sheet1!A:D,4,FALSE)</f>
        <v>B</v>
      </c>
      <c r="E113" s="6">
        <v>2016</v>
      </c>
      <c r="F113" s="32">
        <v>3384867</v>
      </c>
      <c r="G113" s="32">
        <v>382454</v>
      </c>
      <c r="H113" s="32">
        <v>1607342</v>
      </c>
      <c r="I113" s="32">
        <v>979066</v>
      </c>
      <c r="J113" s="32">
        <v>154443</v>
      </c>
      <c r="K113" s="32">
        <v>59949</v>
      </c>
      <c r="L113" s="32"/>
      <c r="M113" s="32">
        <v>42294</v>
      </c>
      <c r="N113" s="32"/>
      <c r="O113" s="32">
        <v>83482</v>
      </c>
      <c r="P113" s="32">
        <v>55133</v>
      </c>
      <c r="Q113" s="32">
        <v>20704</v>
      </c>
      <c r="R113" s="32">
        <v>31289521</v>
      </c>
      <c r="S113" s="32">
        <v>35944051</v>
      </c>
      <c r="T113" s="32">
        <v>64370043</v>
      </c>
      <c r="U113" s="32">
        <v>38989459</v>
      </c>
      <c r="V113" s="32">
        <v>3045408</v>
      </c>
      <c r="W113" s="32">
        <v>3149409</v>
      </c>
      <c r="X113" s="9"/>
      <c r="Y113" s="9"/>
    </row>
    <row r="114" spans="1:25" ht="15" x14ac:dyDescent="0.25">
      <c r="A114" s="16">
        <v>6920610</v>
      </c>
      <c r="B114" s="16" t="s">
        <v>178</v>
      </c>
      <c r="C114" s="5" t="str">
        <f>VLOOKUP(A114,Sheet1!A:F,3,FALSE)</f>
        <v>St Charles - Prineville</v>
      </c>
      <c r="D114" s="5" t="str">
        <f>VLOOKUP(A114,Sheet1!A:D,4,FALSE)</f>
        <v>B</v>
      </c>
      <c r="E114" s="29">
        <v>2017</v>
      </c>
      <c r="F114" s="32">
        <v>4306069</v>
      </c>
      <c r="G114" s="32">
        <v>989263</v>
      </c>
      <c r="H114" s="32">
        <v>1677015</v>
      </c>
      <c r="I114" s="32">
        <v>1093781</v>
      </c>
      <c r="J114" s="32">
        <v>369904</v>
      </c>
      <c r="K114" s="32">
        <v>34323</v>
      </c>
      <c r="L114" s="32"/>
      <c r="M114" s="32">
        <v>16488</v>
      </c>
      <c r="N114" s="32"/>
      <c r="O114" s="32">
        <v>70609</v>
      </c>
      <c r="P114" s="32">
        <v>40767</v>
      </c>
      <c r="Q114" s="32">
        <v>13919</v>
      </c>
      <c r="R114" s="32">
        <v>35554279</v>
      </c>
      <c r="S114" s="32">
        <v>39756404</v>
      </c>
      <c r="T114" s="32">
        <v>70339083</v>
      </c>
      <c r="U114" s="32">
        <v>44608601</v>
      </c>
      <c r="V114" s="32">
        <v>4852197</v>
      </c>
      <c r="W114" s="32">
        <v>4900239</v>
      </c>
      <c r="X114" s="9"/>
      <c r="Y114" s="9"/>
    </row>
    <row r="115" spans="1:25" ht="15" x14ac:dyDescent="0.25">
      <c r="A115" s="16">
        <v>6920610</v>
      </c>
      <c r="B115" s="16" t="s">
        <v>178</v>
      </c>
      <c r="C115" s="16" t="s">
        <v>179</v>
      </c>
      <c r="D115" s="16" t="s">
        <v>27</v>
      </c>
      <c r="E115" s="29">
        <v>2018</v>
      </c>
      <c r="F115" s="32">
        <v>5926115</v>
      </c>
      <c r="G115" s="32">
        <v>1722286</v>
      </c>
      <c r="H115" s="32">
        <v>2644771</v>
      </c>
      <c r="I115" s="32">
        <v>1090429</v>
      </c>
      <c r="J115" s="32">
        <v>301159</v>
      </c>
      <c r="K115" s="32">
        <v>48672</v>
      </c>
      <c r="L115" s="32">
        <v>0</v>
      </c>
      <c r="M115" s="32">
        <v>31146</v>
      </c>
      <c r="N115" s="32">
        <v>0</v>
      </c>
      <c r="O115" s="32">
        <v>37932</v>
      </c>
      <c r="P115" s="32">
        <v>41098</v>
      </c>
      <c r="Q115" s="32">
        <v>8622</v>
      </c>
      <c r="R115" s="32">
        <v>36558935</v>
      </c>
      <c r="S115" s="32">
        <v>39908964</v>
      </c>
      <c r="T115" s="32">
        <v>71806431</v>
      </c>
      <c r="U115" s="32">
        <v>44505849</v>
      </c>
      <c r="V115" s="32">
        <v>4596885</v>
      </c>
      <c r="W115" s="32">
        <v>4644127</v>
      </c>
      <c r="X115" s="9"/>
      <c r="Y115" s="9"/>
    </row>
    <row r="116" spans="1:25" ht="15" x14ac:dyDescent="0.25">
      <c r="A116" s="5">
        <v>6920570</v>
      </c>
      <c r="B116" s="16" t="s">
        <v>160</v>
      </c>
      <c r="C116" s="5" t="str">
        <f>VLOOKUP(A116,Sheet1!A:F,3,FALSE)</f>
        <v>OHSU Hospital</v>
      </c>
      <c r="D116" s="5" t="str">
        <f>VLOOKUP(A116,Sheet1!A:D,4,FALSE)</f>
        <v>DRG</v>
      </c>
      <c r="E116" s="6">
        <v>2010</v>
      </c>
      <c r="F116" s="32">
        <v>253212897</v>
      </c>
      <c r="G116" s="32">
        <v>28272860</v>
      </c>
      <c r="H116" s="32">
        <v>8613356</v>
      </c>
      <c r="I116" s="32">
        <v>26914068</v>
      </c>
      <c r="J116" s="32">
        <v>538420</v>
      </c>
      <c r="K116" s="32">
        <v>2685751</v>
      </c>
      <c r="L116" s="32">
        <v>33475000</v>
      </c>
      <c r="M116" s="32">
        <v>151811614</v>
      </c>
      <c r="N116" s="32">
        <v>0</v>
      </c>
      <c r="O116" s="32">
        <v>183593</v>
      </c>
      <c r="P116" s="32">
        <v>648235</v>
      </c>
      <c r="Q116" s="32">
        <v>70000</v>
      </c>
      <c r="R116" s="32">
        <v>993366929</v>
      </c>
      <c r="S116" s="32">
        <v>995102886</v>
      </c>
      <c r="T116" s="32">
        <v>1917650898</v>
      </c>
      <c r="U116" s="32">
        <v>1057537280</v>
      </c>
      <c r="V116" s="32">
        <v>62434394</v>
      </c>
      <c r="W116" s="32">
        <v>75020900</v>
      </c>
      <c r="X116" s="9"/>
      <c r="Y116" s="9"/>
    </row>
    <row r="117" spans="1:25" ht="15" x14ac:dyDescent="0.25">
      <c r="A117" s="5">
        <v>6920570</v>
      </c>
      <c r="B117" s="16" t="s">
        <v>160</v>
      </c>
      <c r="C117" s="5" t="str">
        <f>VLOOKUP(A117,Sheet1!A:F,3,FALSE)</f>
        <v>OHSU Hospital</v>
      </c>
      <c r="D117" s="5" t="str">
        <f>VLOOKUP(A117,Sheet1!A:D,4,FALSE)</f>
        <v>DRG</v>
      </c>
      <c r="E117" s="6">
        <v>2011</v>
      </c>
      <c r="F117" s="32">
        <v>307558785</v>
      </c>
      <c r="G117" s="32">
        <v>29806794</v>
      </c>
      <c r="H117" s="32">
        <v>25058322</v>
      </c>
      <c r="I117" s="32">
        <v>50468338</v>
      </c>
      <c r="J117" s="32">
        <v>659427</v>
      </c>
      <c r="K117" s="32">
        <v>3793057</v>
      </c>
      <c r="L117" s="32">
        <v>34479250</v>
      </c>
      <c r="M117" s="32">
        <v>161602098</v>
      </c>
      <c r="N117" s="32">
        <v>0</v>
      </c>
      <c r="O117" s="32">
        <v>155790</v>
      </c>
      <c r="P117" s="32">
        <v>1464209</v>
      </c>
      <c r="Q117" s="32">
        <v>71500</v>
      </c>
      <c r="R117" s="32">
        <v>1032907280</v>
      </c>
      <c r="S117" s="32">
        <v>1012447168</v>
      </c>
      <c r="T117" s="32">
        <v>2071507099</v>
      </c>
      <c r="U117" s="32">
        <v>1074979558</v>
      </c>
      <c r="V117" s="32">
        <v>62532390</v>
      </c>
      <c r="W117" s="32">
        <v>70434989</v>
      </c>
      <c r="X117" s="9"/>
      <c r="Y117" s="9"/>
    </row>
    <row r="118" spans="1:25" ht="15" x14ac:dyDescent="0.25">
      <c r="A118" s="5">
        <v>6920570</v>
      </c>
      <c r="B118" s="16" t="s">
        <v>160</v>
      </c>
      <c r="C118" s="5" t="str">
        <f>VLOOKUP(A118,Sheet1!A:F,3,FALSE)</f>
        <v>OHSU Hospital</v>
      </c>
      <c r="D118" s="5" t="str">
        <f>VLOOKUP(A118,Sheet1!A:D,4,FALSE)</f>
        <v>DRG</v>
      </c>
      <c r="E118" s="6">
        <v>2012</v>
      </c>
      <c r="F118" s="32">
        <v>318013087</v>
      </c>
      <c r="G118" s="32">
        <v>30507318</v>
      </c>
      <c r="H118" s="32">
        <v>34357374</v>
      </c>
      <c r="I118" s="32">
        <v>49906354</v>
      </c>
      <c r="J118" s="32">
        <v>417288</v>
      </c>
      <c r="K118" s="32">
        <v>5446362</v>
      </c>
      <c r="L118" s="32">
        <v>25868026</v>
      </c>
      <c r="M118" s="32">
        <v>169382339</v>
      </c>
      <c r="N118" s="32">
        <v>0</v>
      </c>
      <c r="O118" s="32">
        <v>401859</v>
      </c>
      <c r="P118" s="32">
        <v>1654667</v>
      </c>
      <c r="Q118" s="32">
        <v>71500</v>
      </c>
      <c r="R118" s="32">
        <v>1121234589</v>
      </c>
      <c r="S118" s="32">
        <v>1096631813</v>
      </c>
      <c r="T118" s="32">
        <v>2180118584</v>
      </c>
      <c r="U118" s="32">
        <v>1177580581</v>
      </c>
      <c r="V118" s="32">
        <v>80948767</v>
      </c>
      <c r="W118" s="32">
        <v>102977771</v>
      </c>
      <c r="X118" s="9"/>
      <c r="Y118" s="9"/>
    </row>
    <row r="119" spans="1:25" ht="15" x14ac:dyDescent="0.25">
      <c r="A119" s="5">
        <v>6920570</v>
      </c>
      <c r="B119" s="16" t="s">
        <v>160</v>
      </c>
      <c r="C119" s="5" t="str">
        <f>VLOOKUP(A119,Sheet1!A:F,3,FALSE)</f>
        <v>OHSU Hospital</v>
      </c>
      <c r="D119" s="5" t="str">
        <f>VLOOKUP(A119,Sheet1!A:D,4,FALSE)</f>
        <v>DRG</v>
      </c>
      <c r="E119" s="6">
        <v>2013</v>
      </c>
      <c r="F119" s="32">
        <v>341020625</v>
      </c>
      <c r="G119" s="32">
        <v>38837542</v>
      </c>
      <c r="H119" s="32">
        <v>41034494</v>
      </c>
      <c r="I119" s="32">
        <v>72463064</v>
      </c>
      <c r="J119" s="32">
        <v>944122</v>
      </c>
      <c r="K119" s="32">
        <v>3096351</v>
      </c>
      <c r="L119" s="32">
        <v>31962265</v>
      </c>
      <c r="M119" s="32">
        <v>151074608</v>
      </c>
      <c r="N119" s="32">
        <v>0</v>
      </c>
      <c r="O119" s="32">
        <v>281499</v>
      </c>
      <c r="P119" s="32">
        <v>1317835</v>
      </c>
      <c r="Q119" s="32">
        <v>8845</v>
      </c>
      <c r="R119" s="32">
        <v>1186558369</v>
      </c>
      <c r="S119" s="32">
        <v>1154841316</v>
      </c>
      <c r="T119" s="32">
        <v>2410989616</v>
      </c>
      <c r="U119" s="32">
        <v>1234549446</v>
      </c>
      <c r="V119" s="32">
        <v>79708130</v>
      </c>
      <c r="W119" s="32">
        <v>87214492</v>
      </c>
      <c r="X119" s="9"/>
      <c r="Y119" s="9"/>
    </row>
    <row r="120" spans="1:25" ht="15" x14ac:dyDescent="0.25">
      <c r="A120" s="5">
        <v>6920570</v>
      </c>
      <c r="B120" s="16" t="s">
        <v>160</v>
      </c>
      <c r="C120" s="5" t="str">
        <f>VLOOKUP(A120,Sheet1!A:F,3,FALSE)</f>
        <v>OHSU Hospital</v>
      </c>
      <c r="D120" s="5" t="str">
        <f>VLOOKUP(A120,Sheet1!A:D,4,FALSE)</f>
        <v>DRG</v>
      </c>
      <c r="E120" s="6">
        <v>2014</v>
      </c>
      <c r="F120" s="32">
        <v>365653676</v>
      </c>
      <c r="G120" s="32">
        <v>31015838</v>
      </c>
      <c r="H120" s="32">
        <v>51133348</v>
      </c>
      <c r="I120" s="32">
        <v>76942252</v>
      </c>
      <c r="J120" s="32">
        <v>714600</v>
      </c>
      <c r="K120" s="32">
        <v>3081563</v>
      </c>
      <c r="L120" s="32">
        <v>32921133</v>
      </c>
      <c r="M120" s="32">
        <v>168310304</v>
      </c>
      <c r="N120" s="32">
        <v>0</v>
      </c>
      <c r="O120" s="32">
        <v>221336</v>
      </c>
      <c r="P120" s="32">
        <v>1303714</v>
      </c>
      <c r="Q120" s="32">
        <v>9588</v>
      </c>
      <c r="R120" s="32">
        <v>1294299461</v>
      </c>
      <c r="S120" s="32">
        <v>1249383966</v>
      </c>
      <c r="T120" s="32">
        <v>2626647974</v>
      </c>
      <c r="U120" s="32">
        <v>1343221537</v>
      </c>
      <c r="V120" s="32">
        <v>93837571</v>
      </c>
      <c r="W120" s="32">
        <v>116349256</v>
      </c>
      <c r="X120" s="9"/>
      <c r="Y120" s="9"/>
    </row>
    <row r="121" spans="1:25" ht="15" x14ac:dyDescent="0.25">
      <c r="A121" s="5">
        <v>6920570</v>
      </c>
      <c r="B121" s="16" t="s">
        <v>160</v>
      </c>
      <c r="C121" s="5" t="str">
        <f>VLOOKUP(A121,Sheet1!A:F,3,FALSE)</f>
        <v>OHSU Hospital</v>
      </c>
      <c r="D121" s="5" t="str">
        <f>VLOOKUP(A121,Sheet1!A:D,4,FALSE)</f>
        <v>DRG</v>
      </c>
      <c r="E121" s="6">
        <v>2015</v>
      </c>
      <c r="F121" s="32">
        <v>369088156</v>
      </c>
      <c r="G121" s="32">
        <v>16386904</v>
      </c>
      <c r="H121" s="32">
        <v>52269814</v>
      </c>
      <c r="I121" s="32">
        <v>96869440</v>
      </c>
      <c r="J121" s="32">
        <v>87939</v>
      </c>
      <c r="K121" s="32">
        <v>4536273</v>
      </c>
      <c r="L121" s="32">
        <v>33908767</v>
      </c>
      <c r="M121" s="32">
        <v>163345333</v>
      </c>
      <c r="N121" s="32">
        <v>0</v>
      </c>
      <c r="O121" s="32">
        <v>267038</v>
      </c>
      <c r="P121" s="32">
        <v>1416648</v>
      </c>
      <c r="Q121" s="32">
        <v>0</v>
      </c>
      <c r="R121" s="32">
        <v>1435787595</v>
      </c>
      <c r="S121" s="32">
        <v>1406235215</v>
      </c>
      <c r="T121" s="32">
        <v>2917850678</v>
      </c>
      <c r="U121" s="32">
        <v>1501082622</v>
      </c>
      <c r="V121" s="32">
        <v>94847407</v>
      </c>
      <c r="W121" s="32">
        <v>100613210</v>
      </c>
      <c r="X121" s="9"/>
      <c r="Y121" s="9"/>
    </row>
    <row r="122" spans="1:25" ht="15" x14ac:dyDescent="0.25">
      <c r="A122" s="5">
        <v>6920570</v>
      </c>
      <c r="B122" s="16" t="s">
        <v>160</v>
      </c>
      <c r="C122" s="5" t="str">
        <f>VLOOKUP(A122,Sheet1!A:F,3,FALSE)</f>
        <v>OHSU Hospital</v>
      </c>
      <c r="D122" s="5" t="str">
        <f>VLOOKUP(A122,Sheet1!A:D,4,FALSE)</f>
        <v>DRG</v>
      </c>
      <c r="E122" s="6">
        <v>2016</v>
      </c>
      <c r="F122" s="32">
        <v>378092748</v>
      </c>
      <c r="G122" s="32">
        <v>14568156</v>
      </c>
      <c r="H122" s="32">
        <v>73253968</v>
      </c>
      <c r="I122" s="32">
        <v>91563687</v>
      </c>
      <c r="J122" s="32">
        <v>41761</v>
      </c>
      <c r="K122" s="32">
        <v>3062514</v>
      </c>
      <c r="L122" s="32">
        <v>31998975</v>
      </c>
      <c r="M122" s="32">
        <v>161496020</v>
      </c>
      <c r="N122" s="32"/>
      <c r="O122" s="32">
        <v>371488</v>
      </c>
      <c r="P122" s="32">
        <v>1736179</v>
      </c>
      <c r="Q122" s="32"/>
      <c r="R122" s="32">
        <v>1579879499</v>
      </c>
      <c r="S122" s="32">
        <v>1527248525</v>
      </c>
      <c r="T122" s="32">
        <v>3330120229</v>
      </c>
      <c r="U122" s="32">
        <v>1647641612</v>
      </c>
      <c r="V122" s="32">
        <v>120393087</v>
      </c>
      <c r="W122" s="32">
        <v>144233916</v>
      </c>
      <c r="X122" s="9"/>
      <c r="Y122" s="9"/>
    </row>
    <row r="123" spans="1:25" ht="15" x14ac:dyDescent="0.25">
      <c r="A123" s="16">
        <v>6920570</v>
      </c>
      <c r="B123" s="16" t="s">
        <v>160</v>
      </c>
      <c r="C123" s="5" t="str">
        <f>VLOOKUP(A123,Sheet1!A:F,3,FALSE)</f>
        <v>OHSU Hospital</v>
      </c>
      <c r="D123" s="5" t="str">
        <f>VLOOKUP(A123,Sheet1!A:D,4,FALSE)</f>
        <v>DRG</v>
      </c>
      <c r="E123" s="29">
        <v>2017</v>
      </c>
      <c r="F123" s="32">
        <v>436831533</v>
      </c>
      <c r="G123" s="32">
        <v>16556776</v>
      </c>
      <c r="H123" s="32">
        <v>102914747</v>
      </c>
      <c r="I123" s="32">
        <v>116240250</v>
      </c>
      <c r="J123" s="32">
        <v>3597</v>
      </c>
      <c r="K123" s="32">
        <v>7581296</v>
      </c>
      <c r="L123" s="32">
        <v>34366530</v>
      </c>
      <c r="M123" s="32">
        <v>157567558</v>
      </c>
      <c r="N123" s="32"/>
      <c r="O123" s="32">
        <v>306474</v>
      </c>
      <c r="P123" s="32">
        <v>1294305</v>
      </c>
      <c r="Q123" s="32"/>
      <c r="R123" s="32">
        <v>1668731483</v>
      </c>
      <c r="S123" s="32">
        <v>1672671477</v>
      </c>
      <c r="T123" s="32">
        <v>3599680109</v>
      </c>
      <c r="U123" s="32">
        <v>1750236608</v>
      </c>
      <c r="V123" s="32">
        <v>77565131</v>
      </c>
      <c r="W123" s="32">
        <v>96319949</v>
      </c>
      <c r="X123" s="9"/>
      <c r="Y123" s="9"/>
    </row>
    <row r="124" spans="1:25" ht="15" x14ac:dyDescent="0.25">
      <c r="A124" s="16">
        <v>6920570</v>
      </c>
      <c r="B124" s="16" t="s">
        <v>160</v>
      </c>
      <c r="C124" s="16" t="s">
        <v>49</v>
      </c>
      <c r="D124" s="16" t="s">
        <v>25</v>
      </c>
      <c r="E124" s="29">
        <v>2018</v>
      </c>
      <c r="F124" s="32">
        <v>458163322</v>
      </c>
      <c r="G124" s="32">
        <v>19516198</v>
      </c>
      <c r="H124" s="32">
        <v>97634514</v>
      </c>
      <c r="I124" s="32">
        <v>134097112</v>
      </c>
      <c r="J124" s="32">
        <v>4861</v>
      </c>
      <c r="K124" s="32">
        <v>8913495</v>
      </c>
      <c r="L124" s="32">
        <v>35885482</v>
      </c>
      <c r="M124" s="32">
        <v>160182777</v>
      </c>
      <c r="N124" s="32">
        <v>0</v>
      </c>
      <c r="O124" s="32">
        <v>359885</v>
      </c>
      <c r="P124" s="32">
        <v>1568998</v>
      </c>
      <c r="Q124" s="32">
        <v>0</v>
      </c>
      <c r="R124" s="32">
        <v>1694524184</v>
      </c>
      <c r="S124" s="32">
        <v>1712829281</v>
      </c>
      <c r="T124" s="32">
        <v>3953878620</v>
      </c>
      <c r="U124" s="32">
        <v>1795746413</v>
      </c>
      <c r="V124" s="32">
        <v>82917132</v>
      </c>
      <c r="W124" s="32">
        <v>98675583</v>
      </c>
      <c r="X124" s="9"/>
      <c r="Y124" s="9"/>
    </row>
    <row r="125" spans="1:25" ht="15" x14ac:dyDescent="0.25">
      <c r="A125" s="5">
        <v>6920560</v>
      </c>
      <c r="B125" s="16" t="s">
        <v>168</v>
      </c>
      <c r="C125" s="5" t="str">
        <f>VLOOKUP(A125,Sheet1!A:F,3,FALSE)</f>
        <v>Shriners</v>
      </c>
      <c r="D125" s="5" t="str">
        <f>VLOOKUP(A125,Sheet1!A:D,4,FALSE)</f>
        <v>DRG</v>
      </c>
      <c r="E125" s="6">
        <v>2013</v>
      </c>
      <c r="F125" s="32">
        <v>8961772</v>
      </c>
      <c r="G125" s="32">
        <v>3287875</v>
      </c>
      <c r="H125" s="32">
        <v>2156243</v>
      </c>
      <c r="I125" s="32">
        <v>0</v>
      </c>
      <c r="J125" s="32">
        <v>0</v>
      </c>
      <c r="K125" s="32">
        <v>318981</v>
      </c>
      <c r="L125" s="32">
        <v>1632499</v>
      </c>
      <c r="M125" s="32">
        <v>1353084</v>
      </c>
      <c r="N125" s="32">
        <v>0</v>
      </c>
      <c r="O125" s="32">
        <v>16400</v>
      </c>
      <c r="P125" s="32">
        <v>168824</v>
      </c>
      <c r="Q125" s="32">
        <v>27866</v>
      </c>
      <c r="R125" s="32">
        <v>0</v>
      </c>
      <c r="S125" s="32">
        <v>0</v>
      </c>
      <c r="T125" s="32">
        <v>0</v>
      </c>
      <c r="U125" s="32">
        <v>0</v>
      </c>
      <c r="V125" s="32">
        <v>0</v>
      </c>
      <c r="W125" s="32">
        <v>0</v>
      </c>
      <c r="X125" s="9"/>
      <c r="Y125" s="9"/>
    </row>
    <row r="126" spans="1:25" ht="15" x14ac:dyDescent="0.25">
      <c r="A126" s="5">
        <v>6920560</v>
      </c>
      <c r="B126" s="16" t="s">
        <v>168</v>
      </c>
      <c r="C126" s="5" t="str">
        <f>VLOOKUP(A126,Sheet1!A:F,3,FALSE)</f>
        <v>Shriners</v>
      </c>
      <c r="D126" s="5" t="str">
        <f>VLOOKUP(A126,Sheet1!A:D,4,FALSE)</f>
        <v>DRG</v>
      </c>
      <c r="E126" s="6">
        <v>2014</v>
      </c>
      <c r="F126" s="32">
        <v>15279570</v>
      </c>
      <c r="G126" s="32">
        <v>4551457</v>
      </c>
      <c r="H126" s="32">
        <v>4796658</v>
      </c>
      <c r="I126" s="32">
        <v>0</v>
      </c>
      <c r="J126" s="32">
        <v>0</v>
      </c>
      <c r="K126" s="32">
        <v>334156</v>
      </c>
      <c r="L126" s="32">
        <v>2925305</v>
      </c>
      <c r="M126" s="32">
        <v>2508496</v>
      </c>
      <c r="N126" s="32">
        <v>0</v>
      </c>
      <c r="O126" s="32">
        <v>17750</v>
      </c>
      <c r="P126" s="32">
        <v>145748</v>
      </c>
      <c r="Q126" s="32">
        <v>0</v>
      </c>
      <c r="R126" s="32">
        <v>54290357</v>
      </c>
      <c r="S126" s="32">
        <v>37004711</v>
      </c>
      <c r="T126" s="32">
        <v>54290357</v>
      </c>
      <c r="U126" s="32">
        <v>15719321</v>
      </c>
      <c r="V126" s="32">
        <v>-21285390</v>
      </c>
      <c r="W126" s="32">
        <v>-21285390</v>
      </c>
      <c r="X126" s="9"/>
      <c r="Y126" s="9"/>
    </row>
    <row r="127" spans="1:25" ht="15" x14ac:dyDescent="0.25">
      <c r="A127" s="5">
        <v>6920560</v>
      </c>
      <c r="B127" s="16" t="s">
        <v>168</v>
      </c>
      <c r="C127" s="5" t="str">
        <f>VLOOKUP(A127,Sheet1!A:F,3,FALSE)</f>
        <v>Shriners</v>
      </c>
      <c r="D127" s="5" t="str">
        <f>VLOOKUP(A127,Sheet1!A:D,4,FALSE)</f>
        <v>DRG</v>
      </c>
      <c r="E127" s="6">
        <v>2015</v>
      </c>
      <c r="F127" s="32">
        <v>17322682</v>
      </c>
      <c r="G127" s="32">
        <v>2654429</v>
      </c>
      <c r="H127" s="32">
        <v>11379139</v>
      </c>
      <c r="I127" s="32">
        <v>0</v>
      </c>
      <c r="J127" s="32">
        <v>0</v>
      </c>
      <c r="K127" s="32">
        <v>441586</v>
      </c>
      <c r="L127" s="32">
        <v>547509</v>
      </c>
      <c r="M127" s="32">
        <v>2137654</v>
      </c>
      <c r="N127" s="32">
        <v>0</v>
      </c>
      <c r="O127" s="32">
        <v>118631</v>
      </c>
      <c r="P127" s="32">
        <v>22743</v>
      </c>
      <c r="Q127" s="32">
        <v>20991</v>
      </c>
      <c r="R127" s="32">
        <v>12968454</v>
      </c>
      <c r="S127" s="32">
        <v>39972502</v>
      </c>
      <c r="T127" s="32">
        <v>52764105</v>
      </c>
      <c r="U127" s="32">
        <v>28980066</v>
      </c>
      <c r="V127" s="32">
        <v>-10992436</v>
      </c>
      <c r="W127" s="32">
        <v>-10992436</v>
      </c>
      <c r="X127" s="9"/>
      <c r="Y127" s="9"/>
    </row>
    <row r="128" spans="1:25" ht="15" x14ac:dyDescent="0.25">
      <c r="A128" s="5">
        <v>6920560</v>
      </c>
      <c r="B128" s="16" t="s">
        <v>168</v>
      </c>
      <c r="C128" s="5" t="str">
        <f>VLOOKUP(A128,Sheet1!A:F,3,FALSE)</f>
        <v>Shriners</v>
      </c>
      <c r="D128" s="5" t="str">
        <f>VLOOKUP(A128,Sheet1!A:D,4,FALSE)</f>
        <v>DRG</v>
      </c>
      <c r="E128" s="6">
        <v>2016</v>
      </c>
      <c r="F128" s="32">
        <v>19943728</v>
      </c>
      <c r="G128" s="32">
        <v>1871400</v>
      </c>
      <c r="H128" s="32">
        <v>11691413</v>
      </c>
      <c r="I128" s="32"/>
      <c r="J128" s="32"/>
      <c r="K128" s="32">
        <v>553633</v>
      </c>
      <c r="L128" s="32">
        <v>4117113</v>
      </c>
      <c r="M128" s="32">
        <v>1421269</v>
      </c>
      <c r="N128" s="32"/>
      <c r="O128" s="32">
        <v>240543</v>
      </c>
      <c r="P128" s="32">
        <v>21329</v>
      </c>
      <c r="Q128" s="32">
        <v>27028</v>
      </c>
      <c r="R128" s="32">
        <v>14150318</v>
      </c>
      <c r="S128" s="32">
        <v>41544922</v>
      </c>
      <c r="T128" s="32">
        <v>54204523</v>
      </c>
      <c r="U128" s="32">
        <v>18669646</v>
      </c>
      <c r="V128" s="32">
        <v>-22875276</v>
      </c>
      <c r="W128" s="32">
        <v>-5537276</v>
      </c>
      <c r="X128" s="9"/>
      <c r="Y128" s="9"/>
    </row>
    <row r="129" spans="1:25" ht="15" x14ac:dyDescent="0.25">
      <c r="A129" s="16">
        <v>6920560</v>
      </c>
      <c r="B129" s="16" t="s">
        <v>168</v>
      </c>
      <c r="C129" s="5" t="str">
        <f>VLOOKUP(A129,Sheet1!A:F,3,FALSE)</f>
        <v>Shriners</v>
      </c>
      <c r="D129" s="5" t="str">
        <f>VLOOKUP(A129,Sheet1!A:D,4,FALSE)</f>
        <v>DRG</v>
      </c>
      <c r="E129" s="29">
        <v>2017</v>
      </c>
      <c r="F129" s="32">
        <v>19589919</v>
      </c>
      <c r="G129" s="32">
        <v>1745067</v>
      </c>
      <c r="H129" s="32">
        <v>12135320</v>
      </c>
      <c r="I129" s="32"/>
      <c r="J129" s="32"/>
      <c r="K129" s="32">
        <v>560374</v>
      </c>
      <c r="L129" s="32">
        <v>3692553</v>
      </c>
      <c r="M129" s="32">
        <v>1356679</v>
      </c>
      <c r="N129" s="32"/>
      <c r="O129" s="32">
        <v>55090</v>
      </c>
      <c r="P129" s="32">
        <v>24058</v>
      </c>
      <c r="Q129" s="32">
        <v>20778</v>
      </c>
      <c r="R129" s="32">
        <v>17313303</v>
      </c>
      <c r="S129" s="32">
        <v>45527151</v>
      </c>
      <c r="T129" s="32">
        <v>60107819</v>
      </c>
      <c r="U129" s="32">
        <v>22012892</v>
      </c>
      <c r="V129" s="32">
        <v>-23514259</v>
      </c>
      <c r="W129" s="32">
        <v>-14146259</v>
      </c>
      <c r="X129" s="9"/>
      <c r="Y129" s="9"/>
    </row>
    <row r="130" spans="1:25" ht="15" x14ac:dyDescent="0.25">
      <c r="A130" s="16">
        <v>6920560</v>
      </c>
      <c r="B130" s="16" t="s">
        <v>168</v>
      </c>
      <c r="C130" s="16" t="s">
        <v>135</v>
      </c>
      <c r="D130" s="16" t="s">
        <v>25</v>
      </c>
      <c r="E130" s="29">
        <v>2018</v>
      </c>
      <c r="F130" s="32">
        <v>16144074</v>
      </c>
      <c r="G130" s="32">
        <v>1629152</v>
      </c>
      <c r="H130" s="32">
        <v>8472552</v>
      </c>
      <c r="I130" s="32">
        <v>0</v>
      </c>
      <c r="J130" s="32">
        <v>0</v>
      </c>
      <c r="K130" s="32">
        <v>500006</v>
      </c>
      <c r="L130" s="32">
        <v>3417544</v>
      </c>
      <c r="M130" s="32">
        <v>1813053</v>
      </c>
      <c r="N130" s="32">
        <v>0</v>
      </c>
      <c r="O130" s="32">
        <v>283937</v>
      </c>
      <c r="P130" s="32">
        <v>12947</v>
      </c>
      <c r="Q130" s="32">
        <v>14883</v>
      </c>
      <c r="R130" s="32">
        <v>16749408</v>
      </c>
      <c r="S130" s="32">
        <v>47507871</v>
      </c>
      <c r="T130" s="32">
        <v>62782560</v>
      </c>
      <c r="U130" s="32">
        <v>23400502</v>
      </c>
      <c r="V130" s="32">
        <v>-24107369</v>
      </c>
      <c r="W130" s="32">
        <v>-24107369</v>
      </c>
      <c r="X130" s="9"/>
      <c r="Y130" s="9"/>
    </row>
    <row r="131" spans="1:25" ht="15" x14ac:dyDescent="0.25">
      <c r="A131" s="5">
        <v>6920540</v>
      </c>
      <c r="B131" s="16" t="s">
        <v>165</v>
      </c>
      <c r="C131" s="16" t="s">
        <v>166</v>
      </c>
      <c r="D131" s="5" t="str">
        <f>VLOOKUP(A131,Sheet1!A:D,4,FALSE)</f>
        <v>DRG</v>
      </c>
      <c r="E131" s="6">
        <v>2010</v>
      </c>
      <c r="F131" s="32">
        <v>113931251</v>
      </c>
      <c r="G131" s="32">
        <v>30329500</v>
      </c>
      <c r="H131" s="32">
        <v>16550500</v>
      </c>
      <c r="I131" s="32">
        <v>49512000</v>
      </c>
      <c r="J131" s="32">
        <v>1632500</v>
      </c>
      <c r="K131" s="32">
        <v>4574431</v>
      </c>
      <c r="L131" s="32">
        <v>2201883</v>
      </c>
      <c r="M131" s="32">
        <v>4379232</v>
      </c>
      <c r="N131" s="32">
        <v>2503369</v>
      </c>
      <c r="O131" s="32">
        <v>1885643</v>
      </c>
      <c r="P131" s="32">
        <v>230857</v>
      </c>
      <c r="Q131" s="32">
        <v>131336</v>
      </c>
      <c r="R131" s="32">
        <v>703173625</v>
      </c>
      <c r="S131" s="32">
        <v>662106673</v>
      </c>
      <c r="T131" s="32">
        <v>1277933534</v>
      </c>
      <c r="U131" s="32">
        <v>722762542</v>
      </c>
      <c r="V131" s="32">
        <v>60655869</v>
      </c>
      <c r="W131" s="32">
        <v>81665247</v>
      </c>
      <c r="X131" s="9"/>
      <c r="Y131" s="9"/>
    </row>
    <row r="132" spans="1:25" ht="15" x14ac:dyDescent="0.25">
      <c r="A132" s="5">
        <v>6920540</v>
      </c>
      <c r="B132" s="16" t="s">
        <v>165</v>
      </c>
      <c r="C132" s="16" t="s">
        <v>166</v>
      </c>
      <c r="D132" s="5" t="str">
        <f>VLOOKUP(A132,Sheet1!A:D,4,FALSE)</f>
        <v>DRG</v>
      </c>
      <c r="E132" s="6">
        <v>2011</v>
      </c>
      <c r="F132" s="32">
        <v>124102761</v>
      </c>
      <c r="G132" s="32">
        <v>28222500</v>
      </c>
      <c r="H132" s="32">
        <v>22222568</v>
      </c>
      <c r="I132" s="32">
        <v>50640000</v>
      </c>
      <c r="J132" s="32">
        <v>1486500</v>
      </c>
      <c r="K132" s="32">
        <v>4251613</v>
      </c>
      <c r="L132" s="32">
        <v>4176632</v>
      </c>
      <c r="M132" s="32">
        <v>7864308</v>
      </c>
      <c r="N132" s="32">
        <v>2116695</v>
      </c>
      <c r="O132" s="32">
        <v>2597081</v>
      </c>
      <c r="P132" s="32">
        <v>374323</v>
      </c>
      <c r="Q132" s="32">
        <v>150541</v>
      </c>
      <c r="R132" s="32">
        <v>749753505</v>
      </c>
      <c r="S132" s="32">
        <v>698766003</v>
      </c>
      <c r="T132" s="32">
        <v>1334302973</v>
      </c>
      <c r="U132" s="32">
        <v>766381757</v>
      </c>
      <c r="V132" s="32">
        <v>67615754</v>
      </c>
      <c r="W132" s="32">
        <v>94967061</v>
      </c>
      <c r="X132" s="9"/>
      <c r="Y132" s="9"/>
    </row>
    <row r="133" spans="1:25" ht="15" x14ac:dyDescent="0.25">
      <c r="A133" s="5">
        <v>6920540</v>
      </c>
      <c r="B133" s="16" t="s">
        <v>165</v>
      </c>
      <c r="C133" s="16" t="s">
        <v>166</v>
      </c>
      <c r="D133" s="5" t="str">
        <f>VLOOKUP(A133,Sheet1!A:D,4,FALSE)</f>
        <v>DRG</v>
      </c>
      <c r="E133" s="6">
        <v>2012</v>
      </c>
      <c r="F133" s="32">
        <v>140642893</v>
      </c>
      <c r="G133" s="32">
        <v>33582000</v>
      </c>
      <c r="H133" s="32">
        <v>27622920</v>
      </c>
      <c r="I133" s="32">
        <v>57260000</v>
      </c>
      <c r="J133" s="32">
        <v>2707000</v>
      </c>
      <c r="K133" s="32">
        <v>5257017</v>
      </c>
      <c r="L133" s="32">
        <v>3141837</v>
      </c>
      <c r="M133" s="32">
        <v>6646039</v>
      </c>
      <c r="N133" s="32">
        <v>2506587</v>
      </c>
      <c r="O133" s="32">
        <v>1553199</v>
      </c>
      <c r="P133" s="32">
        <v>215127</v>
      </c>
      <c r="Q133" s="32">
        <v>151167</v>
      </c>
      <c r="R133" s="32">
        <v>760034412</v>
      </c>
      <c r="S133" s="32">
        <v>709179052</v>
      </c>
      <c r="T133" s="32">
        <v>1378380363</v>
      </c>
      <c r="U133" s="32">
        <v>778414667</v>
      </c>
      <c r="V133" s="32">
        <v>69235615</v>
      </c>
      <c r="W133" s="32">
        <v>67921854</v>
      </c>
      <c r="X133" s="9"/>
      <c r="Y133" s="9"/>
    </row>
    <row r="134" spans="1:25" ht="15" x14ac:dyDescent="0.25">
      <c r="A134" s="5">
        <v>6920540</v>
      </c>
      <c r="B134" s="16" t="s">
        <v>165</v>
      </c>
      <c r="C134" s="16" t="s">
        <v>166</v>
      </c>
      <c r="D134" s="5" t="str">
        <f>VLOOKUP(A134,Sheet1!A:D,4,FALSE)</f>
        <v>DRG</v>
      </c>
      <c r="E134" s="6">
        <v>2013</v>
      </c>
      <c r="F134" s="32">
        <v>140705794</v>
      </c>
      <c r="G134" s="32">
        <v>33261000</v>
      </c>
      <c r="H134" s="32">
        <v>24640945</v>
      </c>
      <c r="I134" s="32">
        <v>64228000</v>
      </c>
      <c r="J134" s="32">
        <v>1653000</v>
      </c>
      <c r="K134" s="32">
        <v>4559689</v>
      </c>
      <c r="L134" s="32">
        <v>1316474</v>
      </c>
      <c r="M134" s="32">
        <v>6746060</v>
      </c>
      <c r="N134" s="32">
        <v>2086687</v>
      </c>
      <c r="O134" s="32">
        <v>1766601</v>
      </c>
      <c r="P134" s="32">
        <v>279534</v>
      </c>
      <c r="Q134" s="32">
        <v>167804</v>
      </c>
      <c r="R134" s="32">
        <v>778657378</v>
      </c>
      <c r="S134" s="32">
        <v>686358779</v>
      </c>
      <c r="T134" s="32">
        <v>1443661427</v>
      </c>
      <c r="U134" s="32">
        <v>794542328</v>
      </c>
      <c r="V134" s="32">
        <v>108183549</v>
      </c>
      <c r="W134" s="32">
        <v>107580757</v>
      </c>
      <c r="X134" s="9"/>
      <c r="Y134" s="9"/>
    </row>
    <row r="135" spans="1:25" ht="15" x14ac:dyDescent="0.25">
      <c r="A135" s="5">
        <v>6920540</v>
      </c>
      <c r="B135" s="16" t="s">
        <v>165</v>
      </c>
      <c r="C135" s="16" t="s">
        <v>166</v>
      </c>
      <c r="D135" s="5" t="str">
        <f>VLOOKUP(A135,Sheet1!A:D,4,FALSE)</f>
        <v>DRG</v>
      </c>
      <c r="E135" s="6">
        <v>2014</v>
      </c>
      <c r="F135" s="32">
        <v>124953087</v>
      </c>
      <c r="G135" s="32">
        <v>16603460</v>
      </c>
      <c r="H135" s="32">
        <v>28000905</v>
      </c>
      <c r="I135" s="32">
        <v>63107767</v>
      </c>
      <c r="J135" s="32">
        <v>1710995</v>
      </c>
      <c r="K135" s="32">
        <v>1155920</v>
      </c>
      <c r="L135" s="32">
        <v>2194958</v>
      </c>
      <c r="M135" s="32">
        <v>6482063</v>
      </c>
      <c r="N135" s="32">
        <v>1933229</v>
      </c>
      <c r="O135" s="32">
        <v>3067375</v>
      </c>
      <c r="P135" s="32">
        <v>239216</v>
      </c>
      <c r="Q135" s="32">
        <v>457199</v>
      </c>
      <c r="R135" s="32">
        <v>789552296</v>
      </c>
      <c r="S135" s="32">
        <v>738808427</v>
      </c>
      <c r="T135" s="32">
        <v>1471183464</v>
      </c>
      <c r="U135" s="32">
        <v>804857939</v>
      </c>
      <c r="V135" s="32">
        <v>66049512</v>
      </c>
      <c r="W135" s="32">
        <v>65853950</v>
      </c>
      <c r="X135" s="9"/>
      <c r="Y135" s="9"/>
    </row>
    <row r="136" spans="1:25" ht="15" x14ac:dyDescent="0.25">
      <c r="A136" s="5">
        <v>6920540</v>
      </c>
      <c r="B136" s="16" t="s">
        <v>165</v>
      </c>
      <c r="C136" s="16" t="s">
        <v>166</v>
      </c>
      <c r="D136" s="5" t="str">
        <f>VLOOKUP(A136,Sheet1!A:D,4,FALSE)</f>
        <v>DRG</v>
      </c>
      <c r="E136" s="6">
        <v>2015</v>
      </c>
      <c r="F136" s="32">
        <v>131525827</v>
      </c>
      <c r="G136" s="32">
        <v>14536506</v>
      </c>
      <c r="H136" s="32">
        <v>41357044</v>
      </c>
      <c r="I136" s="32">
        <v>61343080</v>
      </c>
      <c r="J136" s="32">
        <v>2038097</v>
      </c>
      <c r="K136" s="32">
        <v>1364492</v>
      </c>
      <c r="L136" s="32">
        <v>2592259</v>
      </c>
      <c r="M136" s="32">
        <v>4897301</v>
      </c>
      <c r="N136" s="32">
        <v>783441</v>
      </c>
      <c r="O136" s="32">
        <v>1915240</v>
      </c>
      <c r="P136" s="32">
        <v>271405</v>
      </c>
      <c r="Q136" s="32">
        <v>426962</v>
      </c>
      <c r="R136" s="32">
        <v>827526207</v>
      </c>
      <c r="S136" s="32">
        <v>776178910</v>
      </c>
      <c r="T136" s="32">
        <v>1553745254</v>
      </c>
      <c r="U136" s="32">
        <v>853992998</v>
      </c>
      <c r="V136" s="32">
        <v>77814088</v>
      </c>
      <c r="W136" s="32">
        <v>188818992</v>
      </c>
      <c r="X136" s="9"/>
      <c r="Y136" s="9"/>
    </row>
    <row r="137" spans="1:25" ht="15" x14ac:dyDescent="0.25">
      <c r="A137" s="5">
        <v>6920540</v>
      </c>
      <c r="B137" s="16" t="s">
        <v>165</v>
      </c>
      <c r="C137" s="16" t="s">
        <v>166</v>
      </c>
      <c r="D137" s="5" t="str">
        <f>VLOOKUP(A137,Sheet1!A:D,4,FALSE)</f>
        <v>DRG</v>
      </c>
      <c r="E137" s="6">
        <v>2016</v>
      </c>
      <c r="F137" s="32">
        <v>148359886</v>
      </c>
      <c r="G137" s="32">
        <v>13252758</v>
      </c>
      <c r="H137" s="32">
        <v>42227061</v>
      </c>
      <c r="I137" s="32">
        <v>78979435</v>
      </c>
      <c r="J137" s="32">
        <v>2311474</v>
      </c>
      <c r="K137" s="32">
        <v>1530524</v>
      </c>
      <c r="L137" s="32">
        <v>1828752</v>
      </c>
      <c r="M137" s="32">
        <v>4364604</v>
      </c>
      <c r="N137" s="32">
        <v>960520</v>
      </c>
      <c r="O137" s="32">
        <v>2136934</v>
      </c>
      <c r="P137" s="32">
        <v>201913</v>
      </c>
      <c r="Q137" s="32">
        <v>565911</v>
      </c>
      <c r="R137" s="32">
        <v>861680736</v>
      </c>
      <c r="S137" s="32">
        <v>826344026</v>
      </c>
      <c r="T137" s="32">
        <v>1705512783</v>
      </c>
      <c r="U137" s="32">
        <v>885193669</v>
      </c>
      <c r="V137" s="32">
        <v>58849643</v>
      </c>
      <c r="W137" s="32">
        <v>60526387</v>
      </c>
      <c r="X137" s="9"/>
      <c r="Y137" s="9"/>
    </row>
    <row r="138" spans="1:25" ht="15" x14ac:dyDescent="0.25">
      <c r="A138" s="16">
        <v>6920540</v>
      </c>
      <c r="B138" s="16" t="s">
        <v>165</v>
      </c>
      <c r="C138" s="16" t="s">
        <v>166</v>
      </c>
      <c r="D138" s="5" t="str">
        <f>VLOOKUP(A138,Sheet1!A:D,4,FALSE)</f>
        <v>DRG</v>
      </c>
      <c r="E138" s="29">
        <v>2017</v>
      </c>
      <c r="F138" s="32">
        <v>141740686</v>
      </c>
      <c r="G138" s="32">
        <v>13334156</v>
      </c>
      <c r="H138" s="32">
        <v>41214674</v>
      </c>
      <c r="I138" s="32">
        <v>75351693</v>
      </c>
      <c r="J138" s="32">
        <v>2164665</v>
      </c>
      <c r="K138" s="32">
        <v>724461</v>
      </c>
      <c r="L138" s="32">
        <v>1261364</v>
      </c>
      <c r="M138" s="32">
        <v>5133962</v>
      </c>
      <c r="N138" s="32">
        <v>1020776</v>
      </c>
      <c r="O138" s="32">
        <v>1196887</v>
      </c>
      <c r="P138" s="32">
        <v>99369</v>
      </c>
      <c r="Q138" s="32">
        <v>238680</v>
      </c>
      <c r="R138" s="32">
        <v>906433775</v>
      </c>
      <c r="S138" s="32">
        <v>858645038</v>
      </c>
      <c r="T138" s="32">
        <v>1846152578</v>
      </c>
      <c r="U138" s="32">
        <v>929618207</v>
      </c>
      <c r="V138" s="32">
        <v>70973169</v>
      </c>
      <c r="W138" s="32">
        <v>87330718</v>
      </c>
      <c r="X138" s="9"/>
      <c r="Y138" s="9"/>
    </row>
    <row r="139" spans="1:25" ht="15" x14ac:dyDescent="0.25">
      <c r="A139" s="16">
        <v>6920540</v>
      </c>
      <c r="B139" s="16" t="s">
        <v>165</v>
      </c>
      <c r="C139" s="16" t="s">
        <v>166</v>
      </c>
      <c r="D139" s="16" t="s">
        <v>25</v>
      </c>
      <c r="E139" s="29">
        <v>2018</v>
      </c>
      <c r="F139" s="32">
        <v>182846013.07606131</v>
      </c>
      <c r="G139" s="32">
        <v>16885336.670320239</v>
      </c>
      <c r="H139" s="32">
        <v>56940364.931377217</v>
      </c>
      <c r="I139" s="32">
        <v>93269562.789046824</v>
      </c>
      <c r="J139" s="32">
        <v>0</v>
      </c>
      <c r="K139" s="32">
        <v>1917403.5409256369</v>
      </c>
      <c r="L139" s="32">
        <v>1765148.294747642</v>
      </c>
      <c r="M139" s="32">
        <v>6265037.2192235962</v>
      </c>
      <c r="N139" s="32">
        <v>1971588.2531378709</v>
      </c>
      <c r="O139" s="32">
        <v>3100922.524036366</v>
      </c>
      <c r="P139" s="32">
        <v>123496.18713071079</v>
      </c>
      <c r="Q139" s="32">
        <v>607152.66611520061</v>
      </c>
      <c r="R139" s="32">
        <v>941278933</v>
      </c>
      <c r="S139" s="32">
        <v>924686065</v>
      </c>
      <c r="T139" s="32">
        <v>1933918597</v>
      </c>
      <c r="U139" s="32">
        <v>967739780</v>
      </c>
      <c r="V139" s="32">
        <v>43053715</v>
      </c>
      <c r="W139" s="32">
        <v>25910925</v>
      </c>
      <c r="X139" s="9"/>
      <c r="Y139" s="9"/>
    </row>
    <row r="140" spans="1:25" ht="15" x14ac:dyDescent="0.25">
      <c r="A140" s="5">
        <v>6920520</v>
      </c>
      <c r="B140" s="5" t="str">
        <f>VLOOKUP(A140,Sheet1!A:F,2,FALSE)</f>
        <v>Providence Portland Medical Center</v>
      </c>
      <c r="C140" s="5" t="str">
        <f>VLOOKUP(A140,Sheet1!A:F,3,FALSE)</f>
        <v>Providence Portland Med Ctr</v>
      </c>
      <c r="D140" s="5" t="str">
        <f>VLOOKUP(A140,Sheet1!A:D,4,FALSE)</f>
        <v>DRG</v>
      </c>
      <c r="E140" s="6">
        <v>2010</v>
      </c>
      <c r="F140" s="32">
        <v>109906453</v>
      </c>
      <c r="G140" s="32">
        <v>30975500</v>
      </c>
      <c r="H140" s="32">
        <v>17593500</v>
      </c>
      <c r="I140" s="32">
        <v>40762000</v>
      </c>
      <c r="J140" s="32">
        <v>980500</v>
      </c>
      <c r="K140" s="32">
        <v>4715074</v>
      </c>
      <c r="L140" s="32">
        <v>4394666</v>
      </c>
      <c r="M140" s="32">
        <v>5711774</v>
      </c>
      <c r="N140" s="32">
        <v>2694368</v>
      </c>
      <c r="O140" s="32">
        <v>1763790</v>
      </c>
      <c r="P140" s="32">
        <v>211339</v>
      </c>
      <c r="Q140" s="32">
        <v>103942</v>
      </c>
      <c r="R140" s="32">
        <v>586054184</v>
      </c>
      <c r="S140" s="32">
        <v>593644429</v>
      </c>
      <c r="T140" s="32">
        <v>1116621366</v>
      </c>
      <c r="U140" s="32">
        <v>621263326</v>
      </c>
      <c r="V140" s="32">
        <v>27618896</v>
      </c>
      <c r="W140" s="32">
        <v>30345521</v>
      </c>
      <c r="X140" s="9"/>
      <c r="Y140" s="9"/>
    </row>
    <row r="141" spans="1:25" ht="15" x14ac:dyDescent="0.25">
      <c r="A141" s="5">
        <v>6920520</v>
      </c>
      <c r="B141" s="5" t="str">
        <f>VLOOKUP(A141,Sheet1!A:F,2,FALSE)</f>
        <v>Providence Portland Medical Center</v>
      </c>
      <c r="C141" s="5" t="str">
        <f>VLOOKUP(A141,Sheet1!A:F,3,FALSE)</f>
        <v>Providence Portland Med Ctr</v>
      </c>
      <c r="D141" s="5" t="str">
        <f>VLOOKUP(A141,Sheet1!A:D,4,FALSE)</f>
        <v>DRG</v>
      </c>
      <c r="E141" s="6">
        <v>2011</v>
      </c>
      <c r="F141" s="32">
        <v>122493759</v>
      </c>
      <c r="G141" s="32">
        <v>28131500</v>
      </c>
      <c r="H141" s="32">
        <v>23686756</v>
      </c>
      <c r="I141" s="32">
        <v>45694000</v>
      </c>
      <c r="J141" s="32">
        <v>1007500</v>
      </c>
      <c r="K141" s="32">
        <v>4325108</v>
      </c>
      <c r="L141" s="32">
        <v>6431050</v>
      </c>
      <c r="M141" s="32">
        <v>7006495</v>
      </c>
      <c r="N141" s="32">
        <v>3495198</v>
      </c>
      <c r="O141" s="32">
        <v>2299392</v>
      </c>
      <c r="P141" s="32">
        <v>295985</v>
      </c>
      <c r="Q141" s="32">
        <v>120775</v>
      </c>
      <c r="R141" s="32">
        <v>607494171</v>
      </c>
      <c r="S141" s="32">
        <v>626457691</v>
      </c>
      <c r="T141" s="32">
        <v>1158312860</v>
      </c>
      <c r="U141" s="32">
        <v>649286993</v>
      </c>
      <c r="V141" s="32">
        <v>22829302</v>
      </c>
      <c r="W141" s="32">
        <v>31093131</v>
      </c>
      <c r="X141" s="9"/>
      <c r="Y141" s="9"/>
    </row>
    <row r="142" spans="1:25" ht="15" x14ac:dyDescent="0.25">
      <c r="A142" s="5">
        <v>6920520</v>
      </c>
      <c r="B142" s="5" t="str">
        <f>VLOOKUP(A142,Sheet1!A:F,2,FALSE)</f>
        <v>Providence Portland Medical Center</v>
      </c>
      <c r="C142" s="5" t="str">
        <f>VLOOKUP(A142,Sheet1!A:F,3,FALSE)</f>
        <v>Providence Portland Med Ctr</v>
      </c>
      <c r="D142" s="5" t="str">
        <f>VLOOKUP(A142,Sheet1!A:D,4,FALSE)</f>
        <v>DRG</v>
      </c>
      <c r="E142" s="6">
        <v>2012</v>
      </c>
      <c r="F142" s="32">
        <v>143401466</v>
      </c>
      <c r="G142" s="32">
        <v>32099000</v>
      </c>
      <c r="H142" s="32">
        <v>31301204</v>
      </c>
      <c r="I142" s="32">
        <v>55714000</v>
      </c>
      <c r="J142" s="32">
        <v>1540000</v>
      </c>
      <c r="K142" s="32">
        <v>4988004</v>
      </c>
      <c r="L142" s="32">
        <v>5847910</v>
      </c>
      <c r="M142" s="32">
        <v>7502882</v>
      </c>
      <c r="N142" s="32">
        <v>2912452</v>
      </c>
      <c r="O142" s="32">
        <v>1211274</v>
      </c>
      <c r="P142" s="32">
        <v>179458</v>
      </c>
      <c r="Q142" s="32">
        <v>105282</v>
      </c>
      <c r="R142" s="32">
        <v>588750854</v>
      </c>
      <c r="S142" s="32">
        <v>622036587</v>
      </c>
      <c r="T142" s="32">
        <v>1167745634</v>
      </c>
      <c r="U142" s="32">
        <v>630412168</v>
      </c>
      <c r="V142" s="32">
        <v>8375581</v>
      </c>
      <c r="W142" s="32">
        <v>8413158</v>
      </c>
      <c r="X142" s="9"/>
      <c r="Y142" s="9"/>
    </row>
    <row r="143" spans="1:25" ht="15" x14ac:dyDescent="0.25">
      <c r="A143" s="5">
        <v>6920520</v>
      </c>
      <c r="B143" s="5" t="str">
        <f>VLOOKUP(A143,Sheet1!A:F,2,FALSE)</f>
        <v>Providence Portland Medical Center</v>
      </c>
      <c r="C143" s="5" t="str">
        <f>VLOOKUP(A143,Sheet1!A:F,3,FALSE)</f>
        <v>Providence Portland Med Ctr</v>
      </c>
      <c r="D143" s="5" t="str">
        <f>VLOOKUP(A143,Sheet1!A:D,4,FALSE)</f>
        <v>DRG</v>
      </c>
      <c r="E143" s="6">
        <v>2013</v>
      </c>
      <c r="F143" s="32">
        <v>142984211</v>
      </c>
      <c r="G143" s="32">
        <v>32404000</v>
      </c>
      <c r="H143" s="32">
        <v>28300289</v>
      </c>
      <c r="I143" s="32">
        <v>56014000</v>
      </c>
      <c r="J143" s="32">
        <v>1065000</v>
      </c>
      <c r="K143" s="32">
        <v>4857512</v>
      </c>
      <c r="L143" s="32">
        <v>8655113</v>
      </c>
      <c r="M143" s="32">
        <v>8072356</v>
      </c>
      <c r="N143" s="32">
        <v>2251181</v>
      </c>
      <c r="O143" s="32">
        <v>1027919</v>
      </c>
      <c r="P143" s="32">
        <v>220966</v>
      </c>
      <c r="Q143" s="32">
        <v>115875</v>
      </c>
      <c r="R143" s="32">
        <v>594306026</v>
      </c>
      <c r="S143" s="32">
        <v>607691124</v>
      </c>
      <c r="T143" s="32">
        <v>1172821704</v>
      </c>
      <c r="U143" s="32">
        <v>649739731</v>
      </c>
      <c r="V143" s="32">
        <v>42048607</v>
      </c>
      <c r="W143" s="32">
        <v>40404326</v>
      </c>
      <c r="X143" s="9"/>
      <c r="Y143" s="9"/>
    </row>
    <row r="144" spans="1:25" ht="15" x14ac:dyDescent="0.25">
      <c r="A144" s="5">
        <v>6920520</v>
      </c>
      <c r="B144" s="5" t="str">
        <f>VLOOKUP(A144,Sheet1!A:F,2,FALSE)</f>
        <v>Providence Portland Medical Center</v>
      </c>
      <c r="C144" s="5" t="str">
        <f>VLOOKUP(A144,Sheet1!A:F,3,FALSE)</f>
        <v>Providence Portland Med Ctr</v>
      </c>
      <c r="D144" s="5" t="str">
        <f>VLOOKUP(A144,Sheet1!A:D,4,FALSE)</f>
        <v>DRG</v>
      </c>
      <c r="E144" s="6">
        <v>2014</v>
      </c>
      <c r="F144" s="32">
        <v>133134716</v>
      </c>
      <c r="G144" s="32">
        <v>13781229</v>
      </c>
      <c r="H144" s="32">
        <v>36617365</v>
      </c>
      <c r="I144" s="32">
        <v>56314068</v>
      </c>
      <c r="J144" s="32">
        <v>2545491</v>
      </c>
      <c r="K144" s="32">
        <v>1212933</v>
      </c>
      <c r="L144" s="32">
        <v>11094747</v>
      </c>
      <c r="M144" s="32">
        <v>7198590</v>
      </c>
      <c r="N144" s="32">
        <v>1922868</v>
      </c>
      <c r="O144" s="32">
        <v>1903122</v>
      </c>
      <c r="P144" s="32">
        <v>205387</v>
      </c>
      <c r="Q144" s="32">
        <v>338916</v>
      </c>
      <c r="R144" s="32">
        <v>608553018</v>
      </c>
      <c r="S144" s="32">
        <v>676558362</v>
      </c>
      <c r="T144" s="32">
        <v>1221859686</v>
      </c>
      <c r="U144" s="32">
        <v>664764289</v>
      </c>
      <c r="V144" s="32">
        <v>-11794074</v>
      </c>
      <c r="W144" s="32">
        <v>-11722340</v>
      </c>
      <c r="X144" s="9"/>
      <c r="Y144" s="9"/>
    </row>
    <row r="145" spans="1:25" ht="15" x14ac:dyDescent="0.25">
      <c r="A145" s="5">
        <v>6920520</v>
      </c>
      <c r="B145" s="5" t="str">
        <f>VLOOKUP(A145,Sheet1!A:F,2,FALSE)</f>
        <v>Providence Portland Medical Center</v>
      </c>
      <c r="C145" s="5" t="str">
        <f>VLOOKUP(A145,Sheet1!A:F,3,FALSE)</f>
        <v>Providence Portland Med Ctr</v>
      </c>
      <c r="D145" s="5" t="str">
        <f>VLOOKUP(A145,Sheet1!A:D,4,FALSE)</f>
        <v>DRG</v>
      </c>
      <c r="E145" s="6">
        <v>2015</v>
      </c>
      <c r="F145" s="32">
        <v>141650678</v>
      </c>
      <c r="G145" s="32">
        <v>13044207</v>
      </c>
      <c r="H145" s="32">
        <v>46747837</v>
      </c>
      <c r="I145" s="32">
        <v>55745129</v>
      </c>
      <c r="J145" s="32">
        <v>1634896</v>
      </c>
      <c r="K145" s="32">
        <v>1650990</v>
      </c>
      <c r="L145" s="32">
        <v>12244930</v>
      </c>
      <c r="M145" s="32">
        <v>6240278</v>
      </c>
      <c r="N145" s="32">
        <v>2438230</v>
      </c>
      <c r="O145" s="32">
        <v>1237900</v>
      </c>
      <c r="P145" s="32">
        <v>282698</v>
      </c>
      <c r="Q145" s="32">
        <v>383583</v>
      </c>
      <c r="R145" s="32">
        <v>687482350</v>
      </c>
      <c r="S145" s="32">
        <v>758176450</v>
      </c>
      <c r="T145" s="32">
        <v>1368418440</v>
      </c>
      <c r="U145" s="32">
        <v>766262057</v>
      </c>
      <c r="V145" s="32">
        <v>8085607</v>
      </c>
      <c r="W145" s="32">
        <v>40897152</v>
      </c>
      <c r="X145" s="9"/>
      <c r="Y145" s="9"/>
    </row>
    <row r="146" spans="1:25" ht="15" x14ac:dyDescent="0.25">
      <c r="A146" s="5">
        <v>6920520</v>
      </c>
      <c r="B146" s="5" t="str">
        <f>VLOOKUP(A146,Sheet1!A:F,2,FALSE)</f>
        <v>Providence Portland Medical Center</v>
      </c>
      <c r="C146" s="5" t="str">
        <f>VLOOKUP(A146,Sheet1!A:F,3,FALSE)</f>
        <v>Providence Portland Med Ctr</v>
      </c>
      <c r="D146" s="5" t="str">
        <f>VLOOKUP(A146,Sheet1!A:D,4,FALSE)</f>
        <v>DRG</v>
      </c>
      <c r="E146" s="6">
        <v>2016</v>
      </c>
      <c r="F146" s="32">
        <v>162545033</v>
      </c>
      <c r="G146" s="32">
        <v>9740037</v>
      </c>
      <c r="H146" s="32">
        <v>53367071</v>
      </c>
      <c r="I146" s="32">
        <v>73765268</v>
      </c>
      <c r="J146" s="32">
        <v>1662232</v>
      </c>
      <c r="K146" s="32">
        <v>2225652</v>
      </c>
      <c r="L146" s="32">
        <v>9974789</v>
      </c>
      <c r="M146" s="32">
        <v>5824101</v>
      </c>
      <c r="N146" s="32">
        <v>3219084</v>
      </c>
      <c r="O146" s="32">
        <v>2031372</v>
      </c>
      <c r="P146" s="32">
        <v>215158</v>
      </c>
      <c r="Q146" s="32">
        <v>520269</v>
      </c>
      <c r="R146" s="32">
        <v>732768296</v>
      </c>
      <c r="S146" s="32">
        <v>819397172</v>
      </c>
      <c r="T146" s="32">
        <v>1530841610</v>
      </c>
      <c r="U146" s="32">
        <v>817126417</v>
      </c>
      <c r="V146" s="32">
        <v>-2270755</v>
      </c>
      <c r="W146" s="32">
        <v>-3093396</v>
      </c>
      <c r="X146" s="9"/>
      <c r="Y146" s="9"/>
    </row>
    <row r="147" spans="1:25" ht="15" x14ac:dyDescent="0.25">
      <c r="A147" s="16">
        <v>6920520</v>
      </c>
      <c r="B147" s="5" t="str">
        <f>VLOOKUP(A147,Sheet1!A:F,2,FALSE)</f>
        <v>Providence Portland Medical Center</v>
      </c>
      <c r="C147" s="5" t="str">
        <f>VLOOKUP(A147,Sheet1!A:F,3,FALSE)</f>
        <v>Providence Portland Med Ctr</v>
      </c>
      <c r="D147" s="5" t="str">
        <f>VLOOKUP(A147,Sheet1!A:D,4,FALSE)</f>
        <v>DRG</v>
      </c>
      <c r="E147" s="29">
        <v>2017</v>
      </c>
      <c r="F147" s="32">
        <v>153747379</v>
      </c>
      <c r="G147" s="32">
        <v>12904051</v>
      </c>
      <c r="H147" s="32">
        <v>44372833</v>
      </c>
      <c r="I147" s="32">
        <v>70377027</v>
      </c>
      <c r="J147" s="32">
        <v>1372988</v>
      </c>
      <c r="K147" s="32">
        <v>442872</v>
      </c>
      <c r="L147" s="32">
        <v>11936883</v>
      </c>
      <c r="M147" s="32">
        <v>7401270</v>
      </c>
      <c r="N147" s="32">
        <v>3421025</v>
      </c>
      <c r="O147" s="32">
        <v>1204096</v>
      </c>
      <c r="P147" s="32">
        <v>88523</v>
      </c>
      <c r="Q147" s="32">
        <v>225811</v>
      </c>
      <c r="R147" s="32">
        <v>757863724</v>
      </c>
      <c r="S147" s="32">
        <v>841157493</v>
      </c>
      <c r="T147" s="32">
        <v>1606387414</v>
      </c>
      <c r="U147" s="32">
        <v>834846285</v>
      </c>
      <c r="V147" s="32">
        <v>-6311208</v>
      </c>
      <c r="W147" s="32">
        <v>-4226665</v>
      </c>
      <c r="X147" s="9"/>
      <c r="Y147" s="9"/>
    </row>
    <row r="148" spans="1:25" ht="15" x14ac:dyDescent="0.25">
      <c r="A148" s="16">
        <v>6920520</v>
      </c>
      <c r="B148" s="16" t="s">
        <v>54</v>
      </c>
      <c r="C148" s="16" t="s">
        <v>119</v>
      </c>
      <c r="D148" s="16" t="s">
        <v>25</v>
      </c>
      <c r="E148" s="29">
        <v>2018</v>
      </c>
      <c r="F148" s="32">
        <v>170053811.13128269</v>
      </c>
      <c r="G148" s="32">
        <v>16371485.850606119</v>
      </c>
      <c r="H148" s="32">
        <v>54599405.982825369</v>
      </c>
      <c r="I148" s="32">
        <v>71859805.638047218</v>
      </c>
      <c r="J148" s="32">
        <v>0</v>
      </c>
      <c r="K148" s="32">
        <v>1680380.3078009449</v>
      </c>
      <c r="L148" s="32">
        <v>10631359.327989411</v>
      </c>
      <c r="M148" s="32">
        <v>9244295.9687744323</v>
      </c>
      <c r="N148" s="32">
        <v>1911827.6891052071</v>
      </c>
      <c r="O148" s="32">
        <v>3003301.7969182259</v>
      </c>
      <c r="P148" s="32">
        <v>126709.45172329051</v>
      </c>
      <c r="Q148" s="32">
        <v>625239.11749246356</v>
      </c>
      <c r="R148" s="32">
        <v>793830250</v>
      </c>
      <c r="S148" s="32">
        <v>910990763</v>
      </c>
      <c r="T148" s="32">
        <v>1730144198</v>
      </c>
      <c r="U148" s="32">
        <v>902855281</v>
      </c>
      <c r="V148" s="32">
        <v>-8135482</v>
      </c>
      <c r="W148" s="32">
        <v>-14278617</v>
      </c>
      <c r="X148" s="9"/>
      <c r="Y148" s="9"/>
    </row>
    <row r="149" spans="1:25" ht="15" x14ac:dyDescent="0.25">
      <c r="A149" s="16">
        <v>6920510</v>
      </c>
      <c r="B149" s="16" t="s">
        <v>154</v>
      </c>
      <c r="C149" s="16" t="s">
        <v>75</v>
      </c>
      <c r="D149" s="16" t="s">
        <v>25</v>
      </c>
      <c r="E149" s="29">
        <v>2018</v>
      </c>
      <c r="F149" s="32">
        <v>24342309</v>
      </c>
      <c r="G149" s="32">
        <v>4386389</v>
      </c>
      <c r="H149" s="32">
        <v>13061028</v>
      </c>
      <c r="I149" s="32">
        <v>0</v>
      </c>
      <c r="J149" s="32">
        <v>0</v>
      </c>
      <c r="K149" s="32">
        <v>6171819</v>
      </c>
      <c r="L149" s="32">
        <v>0</v>
      </c>
      <c r="M149" s="32">
        <v>339385</v>
      </c>
      <c r="N149" s="32">
        <v>268354</v>
      </c>
      <c r="O149" s="32">
        <v>70178</v>
      </c>
      <c r="P149" s="32">
        <v>11977</v>
      </c>
      <c r="Q149" s="32">
        <v>33179</v>
      </c>
      <c r="R149" s="32">
        <v>323089443</v>
      </c>
      <c r="S149" s="32">
        <v>342935201</v>
      </c>
      <c r="T149" s="32">
        <v>965228340</v>
      </c>
      <c r="U149" s="32">
        <v>341451411</v>
      </c>
      <c r="V149" s="32">
        <v>-1483790</v>
      </c>
      <c r="W149" s="32">
        <v>-1483790</v>
      </c>
      <c r="X149" s="9"/>
      <c r="Y149" s="9"/>
    </row>
    <row r="150" spans="1:25" ht="15" x14ac:dyDescent="0.25">
      <c r="A150" s="5">
        <v>6920510</v>
      </c>
      <c r="B150" s="16" t="s">
        <v>154</v>
      </c>
      <c r="C150" s="5" t="str">
        <f>VLOOKUP(A150,Sheet1!A:F,3,FALSE)</f>
        <v>Adventist Med Ctr</v>
      </c>
      <c r="D150" s="5" t="str">
        <f>VLOOKUP(A150,Sheet1!A:D,4,FALSE)</f>
        <v>DRG</v>
      </c>
      <c r="E150" s="6">
        <v>2010</v>
      </c>
      <c r="F150" s="32">
        <v>31044827</v>
      </c>
      <c r="G150" s="32">
        <v>8620906</v>
      </c>
      <c r="H150" s="32">
        <v>13695638</v>
      </c>
      <c r="I150" s="32">
        <v>7209230</v>
      </c>
      <c r="J150" s="32">
        <v>0</v>
      </c>
      <c r="K150" s="32">
        <v>413408</v>
      </c>
      <c r="L150" s="32">
        <v>79420</v>
      </c>
      <c r="M150" s="32">
        <v>264322</v>
      </c>
      <c r="N150" s="32">
        <v>454812</v>
      </c>
      <c r="O150" s="32">
        <v>181596</v>
      </c>
      <c r="P150" s="32">
        <v>53106</v>
      </c>
      <c r="Q150" s="32">
        <v>72389</v>
      </c>
      <c r="R150" s="32">
        <v>244879184</v>
      </c>
      <c r="S150" s="32">
        <v>271639001</v>
      </c>
      <c r="T150" s="32">
        <v>573592001</v>
      </c>
      <c r="U150" s="32">
        <v>272020241</v>
      </c>
      <c r="V150" s="32">
        <v>381240</v>
      </c>
      <c r="W150" s="32">
        <v>381240</v>
      </c>
      <c r="X150" s="9"/>
      <c r="Y150" s="9"/>
    </row>
    <row r="151" spans="1:25" ht="15" x14ac:dyDescent="0.25">
      <c r="A151" s="5">
        <v>6920510</v>
      </c>
      <c r="B151" s="16" t="s">
        <v>154</v>
      </c>
      <c r="C151" s="5" t="str">
        <f>VLOOKUP(A151,Sheet1!A:F,3,FALSE)</f>
        <v>Adventist Med Ctr</v>
      </c>
      <c r="D151" s="5" t="str">
        <f>VLOOKUP(A151,Sheet1!A:D,4,FALSE)</f>
        <v>DRG</v>
      </c>
      <c r="E151" s="6">
        <v>2011</v>
      </c>
      <c r="F151" s="32">
        <v>22285674</v>
      </c>
      <c r="G151" s="32">
        <v>6981328</v>
      </c>
      <c r="H151" s="32">
        <v>7461877</v>
      </c>
      <c r="I151" s="32">
        <v>5683263</v>
      </c>
      <c r="J151" s="32">
        <v>0</v>
      </c>
      <c r="K151" s="32">
        <v>470990</v>
      </c>
      <c r="L151" s="32">
        <v>0</v>
      </c>
      <c r="M151" s="32">
        <v>329647</v>
      </c>
      <c r="N151" s="32">
        <v>1012726</v>
      </c>
      <c r="O151" s="32">
        <v>212922</v>
      </c>
      <c r="P151" s="32">
        <v>59675</v>
      </c>
      <c r="Q151" s="32">
        <v>73246</v>
      </c>
      <c r="R151" s="32">
        <v>267487663</v>
      </c>
      <c r="S151" s="32">
        <v>288144525</v>
      </c>
      <c r="T151" s="32">
        <v>647839769</v>
      </c>
      <c r="U151" s="32">
        <v>294727827</v>
      </c>
      <c r="V151" s="32">
        <v>6583302</v>
      </c>
      <c r="W151" s="32">
        <v>6583302</v>
      </c>
      <c r="X151" s="9"/>
      <c r="Y151" s="9"/>
    </row>
    <row r="152" spans="1:25" ht="15" x14ac:dyDescent="0.25">
      <c r="A152" s="5">
        <v>6920510</v>
      </c>
      <c r="B152" s="16" t="s">
        <v>154</v>
      </c>
      <c r="C152" s="5" t="str">
        <f>VLOOKUP(A152,Sheet1!A:F,3,FALSE)</f>
        <v>Adventist Med Ctr</v>
      </c>
      <c r="D152" s="5" t="str">
        <f>VLOOKUP(A152,Sheet1!A:D,4,FALSE)</f>
        <v>DRG</v>
      </c>
      <c r="E152" s="6">
        <v>2012</v>
      </c>
      <c r="F152" s="32">
        <v>24130549</v>
      </c>
      <c r="G152" s="32">
        <v>6572681</v>
      </c>
      <c r="H152" s="32">
        <v>6602752</v>
      </c>
      <c r="I152" s="32">
        <v>7088318</v>
      </c>
      <c r="J152" s="32">
        <v>0</v>
      </c>
      <c r="K152" s="32">
        <v>692395</v>
      </c>
      <c r="L152" s="32">
        <v>74772</v>
      </c>
      <c r="M152" s="32">
        <v>335611</v>
      </c>
      <c r="N152" s="32">
        <v>2561922</v>
      </c>
      <c r="O152" s="32">
        <v>99695</v>
      </c>
      <c r="P152" s="32">
        <v>42506</v>
      </c>
      <c r="Q152" s="32">
        <v>59897</v>
      </c>
      <c r="R152" s="32">
        <v>262872123</v>
      </c>
      <c r="S152" s="32">
        <v>290609793</v>
      </c>
      <c r="T152" s="32">
        <v>706995791</v>
      </c>
      <c r="U152" s="32">
        <v>296947898</v>
      </c>
      <c r="V152" s="32">
        <v>6338105</v>
      </c>
      <c r="W152" s="32">
        <v>6338105</v>
      </c>
      <c r="X152" s="9"/>
      <c r="Y152" s="9"/>
    </row>
    <row r="153" spans="1:25" ht="15" x14ac:dyDescent="0.25">
      <c r="A153" s="5">
        <v>6920510</v>
      </c>
      <c r="B153" s="16" t="s">
        <v>154</v>
      </c>
      <c r="C153" s="5" t="str">
        <f>VLOOKUP(A153,Sheet1!A:F,3,FALSE)</f>
        <v>Adventist Med Ctr</v>
      </c>
      <c r="D153" s="5" t="str">
        <f>VLOOKUP(A153,Sheet1!A:D,4,FALSE)</f>
        <v>DRG</v>
      </c>
      <c r="E153" s="6">
        <v>2013</v>
      </c>
      <c r="F153" s="32">
        <v>25476088</v>
      </c>
      <c r="G153" s="32">
        <v>6032214</v>
      </c>
      <c r="H153" s="32">
        <v>7941389</v>
      </c>
      <c r="I153" s="32">
        <v>6711962</v>
      </c>
      <c r="J153" s="32">
        <v>0</v>
      </c>
      <c r="K153" s="32">
        <v>656373</v>
      </c>
      <c r="L153" s="32">
        <v>46945</v>
      </c>
      <c r="M153" s="32">
        <v>497861</v>
      </c>
      <c r="N153" s="32">
        <v>3119232</v>
      </c>
      <c r="O153" s="32">
        <v>269506</v>
      </c>
      <c r="P153" s="32">
        <v>62335</v>
      </c>
      <c r="Q153" s="32">
        <v>138271</v>
      </c>
      <c r="R153" s="32">
        <v>277940827</v>
      </c>
      <c r="S153" s="32">
        <v>318542380</v>
      </c>
      <c r="T153" s="32">
        <v>750710993</v>
      </c>
      <c r="U153" s="32">
        <v>321308626</v>
      </c>
      <c r="V153" s="32">
        <v>2766246</v>
      </c>
      <c r="W153" s="32">
        <v>2766246</v>
      </c>
      <c r="X153" s="9"/>
      <c r="Y153" s="9"/>
    </row>
    <row r="154" spans="1:25" ht="15" x14ac:dyDescent="0.25">
      <c r="A154" s="5">
        <v>6920510</v>
      </c>
      <c r="B154" s="16" t="s">
        <v>154</v>
      </c>
      <c r="C154" s="5" t="str">
        <f>VLOOKUP(A154,Sheet1!A:F,3,FALSE)</f>
        <v>Adventist Med Ctr</v>
      </c>
      <c r="D154" s="5" t="str">
        <f>VLOOKUP(A154,Sheet1!A:D,4,FALSE)</f>
        <v>DRG</v>
      </c>
      <c r="E154" s="6">
        <v>2014</v>
      </c>
      <c r="F154" s="32">
        <v>33220163</v>
      </c>
      <c r="G154" s="32">
        <v>6171186</v>
      </c>
      <c r="H154" s="32">
        <v>14172507</v>
      </c>
      <c r="I154" s="32">
        <v>9944790</v>
      </c>
      <c r="J154" s="32">
        <v>0</v>
      </c>
      <c r="K154" s="32">
        <v>868865</v>
      </c>
      <c r="L154" s="32">
        <v>13026</v>
      </c>
      <c r="M154" s="32">
        <v>499965</v>
      </c>
      <c r="N154" s="32">
        <v>1193545</v>
      </c>
      <c r="O154" s="32">
        <v>232686</v>
      </c>
      <c r="P154" s="32">
        <v>36403</v>
      </c>
      <c r="Q154" s="32">
        <v>87190</v>
      </c>
      <c r="R154" s="32">
        <v>303711223</v>
      </c>
      <c r="S154" s="32">
        <v>347181893</v>
      </c>
      <c r="T154" s="32">
        <v>824695986</v>
      </c>
      <c r="U154" s="32">
        <v>352646235</v>
      </c>
      <c r="V154" s="32">
        <v>5464342</v>
      </c>
      <c r="W154" s="32">
        <v>5464342</v>
      </c>
      <c r="X154" s="9"/>
      <c r="Y154" s="9"/>
    </row>
    <row r="155" spans="1:25" ht="15" x14ac:dyDescent="0.25">
      <c r="A155" s="5">
        <v>6920510</v>
      </c>
      <c r="B155" s="16" t="s">
        <v>154</v>
      </c>
      <c r="C155" s="5" t="str">
        <f>VLOOKUP(A155,Sheet1!A:F,3,FALSE)</f>
        <v>Adventist Med Ctr</v>
      </c>
      <c r="D155" s="5" t="str">
        <f>VLOOKUP(A155,Sheet1!A:D,4,FALSE)</f>
        <v>DRG</v>
      </c>
      <c r="E155" s="6">
        <v>2015</v>
      </c>
      <c r="F155" s="32">
        <v>27466979</v>
      </c>
      <c r="G155" s="32">
        <v>2920438</v>
      </c>
      <c r="H155" s="32">
        <v>10796942</v>
      </c>
      <c r="I155" s="32">
        <v>11694983</v>
      </c>
      <c r="J155" s="32">
        <v>0</v>
      </c>
      <c r="K155" s="32">
        <v>1055465</v>
      </c>
      <c r="L155" s="32">
        <v>15543</v>
      </c>
      <c r="M155" s="32">
        <v>757470</v>
      </c>
      <c r="N155" s="32">
        <v>0</v>
      </c>
      <c r="O155" s="32">
        <v>108345</v>
      </c>
      <c r="P155" s="32">
        <v>32157</v>
      </c>
      <c r="Q155" s="32">
        <v>85637</v>
      </c>
      <c r="R155" s="32">
        <v>294486734</v>
      </c>
      <c r="S155" s="32">
        <v>337232129</v>
      </c>
      <c r="T155" s="32">
        <v>827085765</v>
      </c>
      <c r="U155" s="32">
        <v>341397920</v>
      </c>
      <c r="V155" s="32">
        <v>4165792</v>
      </c>
      <c r="W155" s="32">
        <v>7150758</v>
      </c>
      <c r="X155" s="9"/>
      <c r="Y155" s="9"/>
    </row>
    <row r="156" spans="1:25" ht="15" x14ac:dyDescent="0.25">
      <c r="A156" s="5">
        <v>6920510</v>
      </c>
      <c r="B156" s="16" t="s">
        <v>154</v>
      </c>
      <c r="C156" s="5" t="str">
        <f>VLOOKUP(A156,Sheet1!A:F,3,FALSE)</f>
        <v>Adventist Med Ctr</v>
      </c>
      <c r="D156" s="5" t="str">
        <f>VLOOKUP(A156,Sheet1!A:D,4,FALSE)</f>
        <v>DRG</v>
      </c>
      <c r="E156" s="6">
        <v>2016</v>
      </c>
      <c r="F156" s="32">
        <v>21811736</v>
      </c>
      <c r="G156" s="32">
        <v>2001325</v>
      </c>
      <c r="H156" s="32">
        <v>10788458</v>
      </c>
      <c r="I156" s="32">
        <v>4752447</v>
      </c>
      <c r="J156" s="32"/>
      <c r="K156" s="32">
        <v>1530889</v>
      </c>
      <c r="L156" s="32">
        <v>21132</v>
      </c>
      <c r="M156" s="32">
        <v>1116543</v>
      </c>
      <c r="N156" s="32">
        <v>1323749</v>
      </c>
      <c r="O156" s="32">
        <v>117372</v>
      </c>
      <c r="P156" s="32">
        <v>38072</v>
      </c>
      <c r="Q156" s="32">
        <v>121749</v>
      </c>
      <c r="R156" s="32">
        <v>305892387</v>
      </c>
      <c r="S156" s="32">
        <v>339405858</v>
      </c>
      <c r="T156" s="32">
        <v>835152453</v>
      </c>
      <c r="U156" s="32">
        <v>351699895</v>
      </c>
      <c r="V156" s="32">
        <v>12294036</v>
      </c>
      <c r="W156" s="32">
        <v>14652065</v>
      </c>
      <c r="X156" s="9"/>
      <c r="Y156" s="9"/>
    </row>
    <row r="157" spans="1:25" ht="15" x14ac:dyDescent="0.25">
      <c r="A157" s="16">
        <v>6920510</v>
      </c>
      <c r="B157" s="16" t="s">
        <v>154</v>
      </c>
      <c r="C157" s="5" t="str">
        <f>VLOOKUP(A157,Sheet1!A:F,3,FALSE)</f>
        <v>Adventist Med Ctr</v>
      </c>
      <c r="D157" s="5" t="str">
        <f>VLOOKUP(A157,Sheet1!A:D,4,FALSE)</f>
        <v>DRG</v>
      </c>
      <c r="E157" s="29">
        <v>2017</v>
      </c>
      <c r="F157" s="32">
        <v>27068831</v>
      </c>
      <c r="G157" s="32">
        <v>9300365</v>
      </c>
      <c r="H157" s="32">
        <v>12029634</v>
      </c>
      <c r="I157" s="32"/>
      <c r="J157" s="32"/>
      <c r="K157" s="32">
        <v>4709214</v>
      </c>
      <c r="L157" s="32">
        <v>170173</v>
      </c>
      <c r="M157" s="32">
        <v>437361</v>
      </c>
      <c r="N157" s="32">
        <v>122048</v>
      </c>
      <c r="O157" s="32">
        <v>107792</v>
      </c>
      <c r="P157" s="32">
        <v>31346</v>
      </c>
      <c r="Q157" s="32">
        <v>160898</v>
      </c>
      <c r="R157" s="32">
        <v>296352073</v>
      </c>
      <c r="S157" s="32">
        <v>365573696</v>
      </c>
      <c r="T157" s="32">
        <v>878046517</v>
      </c>
      <c r="U157" s="32">
        <v>362584001</v>
      </c>
      <c r="V157" s="32">
        <v>-2989695</v>
      </c>
      <c r="W157" s="32">
        <v>-606974</v>
      </c>
      <c r="X157" s="9"/>
      <c r="Y157" s="9"/>
    </row>
    <row r="158" spans="1:25" ht="15" x14ac:dyDescent="0.25">
      <c r="A158" s="5">
        <v>6920434</v>
      </c>
      <c r="B158" s="5" t="str">
        <f>VLOOKUP(A158,Sheet1!A:F,2,FALSE)</f>
        <v>Kaiser Westside Medical Center</v>
      </c>
      <c r="C158" s="5" t="str">
        <f>VLOOKUP(A158,Sheet1!A:F,3,FALSE)</f>
        <v>Kaiser Westside Med Ctr</v>
      </c>
      <c r="D158" s="5" t="str">
        <f>VLOOKUP(A158,Sheet1!A:D,4,FALSE)</f>
        <v>DRG</v>
      </c>
      <c r="E158" s="6">
        <v>2013</v>
      </c>
      <c r="F158" s="32">
        <v>4147006</v>
      </c>
      <c r="G158" s="32">
        <v>497024</v>
      </c>
      <c r="H158" s="32">
        <v>802609</v>
      </c>
      <c r="I158" s="32">
        <v>0</v>
      </c>
      <c r="J158" s="32">
        <v>0</v>
      </c>
      <c r="K158" s="32">
        <v>129371</v>
      </c>
      <c r="L158" s="32">
        <v>573410</v>
      </c>
      <c r="M158" s="32">
        <v>330203</v>
      </c>
      <c r="N158" s="32">
        <v>0</v>
      </c>
      <c r="O158" s="32">
        <v>1621825</v>
      </c>
      <c r="P158" s="32">
        <v>0</v>
      </c>
      <c r="Q158" s="32">
        <v>192564</v>
      </c>
      <c r="R158" s="32">
        <v>0</v>
      </c>
      <c r="S158" s="32">
        <v>61450609</v>
      </c>
      <c r="T158" s="32">
        <v>0</v>
      </c>
      <c r="U158" s="32">
        <v>61485591</v>
      </c>
      <c r="V158" s="32">
        <v>34983</v>
      </c>
      <c r="W158" s="32">
        <v>585190</v>
      </c>
      <c r="X158" s="9"/>
      <c r="Y158" s="9"/>
    </row>
    <row r="159" spans="1:25" ht="15" x14ac:dyDescent="0.25">
      <c r="A159" s="5">
        <v>6920434</v>
      </c>
      <c r="B159" s="5" t="str">
        <f>VLOOKUP(A159,Sheet1!A:F,2,FALSE)</f>
        <v>Kaiser Westside Medical Center</v>
      </c>
      <c r="C159" s="5" t="str">
        <f>VLOOKUP(A159,Sheet1!A:F,3,FALSE)</f>
        <v>Kaiser Westside Med Ctr</v>
      </c>
      <c r="D159" s="5" t="str">
        <f>VLOOKUP(A159,Sheet1!A:D,4,FALSE)</f>
        <v>DRG</v>
      </c>
      <c r="E159" s="6">
        <v>2014</v>
      </c>
      <c r="F159" s="32">
        <v>10058000</v>
      </c>
      <c r="G159" s="32">
        <v>1100743</v>
      </c>
      <c r="H159" s="32">
        <v>3421119</v>
      </c>
      <c r="I159" s="32">
        <v>0</v>
      </c>
      <c r="J159" s="32">
        <v>0</v>
      </c>
      <c r="K159" s="32">
        <v>416291</v>
      </c>
      <c r="L159" s="32">
        <v>1541285</v>
      </c>
      <c r="M159" s="32">
        <v>758217</v>
      </c>
      <c r="N159" s="32">
        <v>0</v>
      </c>
      <c r="O159" s="32">
        <v>2224837</v>
      </c>
      <c r="P159" s="32">
        <v>0</v>
      </c>
      <c r="Q159" s="32">
        <v>595508</v>
      </c>
      <c r="R159" s="32">
        <v>0</v>
      </c>
      <c r="S159" s="32">
        <v>172363696</v>
      </c>
      <c r="T159" s="32">
        <v>0</v>
      </c>
      <c r="U159" s="32">
        <v>182698021</v>
      </c>
      <c r="V159" s="32">
        <v>10334325</v>
      </c>
      <c r="W159" s="32">
        <v>11617638</v>
      </c>
      <c r="X159" s="9"/>
      <c r="Y159" s="9"/>
    </row>
    <row r="160" spans="1:25" ht="15" x14ac:dyDescent="0.25">
      <c r="A160" s="5">
        <v>6920434</v>
      </c>
      <c r="B160" s="5" t="str">
        <f>VLOOKUP(A160,Sheet1!A:F,2,FALSE)</f>
        <v>Kaiser Westside Medical Center</v>
      </c>
      <c r="C160" s="5" t="str">
        <f>VLOOKUP(A160,Sheet1!A:F,3,FALSE)</f>
        <v>Kaiser Westside Med Ctr</v>
      </c>
      <c r="D160" s="5" t="str">
        <f>VLOOKUP(A160,Sheet1!A:D,4,FALSE)</f>
        <v>DRG</v>
      </c>
      <c r="E160" s="6">
        <v>2015</v>
      </c>
      <c r="F160" s="32">
        <v>11401464</v>
      </c>
      <c r="G160" s="32">
        <v>2978215</v>
      </c>
      <c r="H160" s="32">
        <v>3707780</v>
      </c>
      <c r="I160" s="32">
        <v>0</v>
      </c>
      <c r="J160" s="32">
        <v>0</v>
      </c>
      <c r="K160" s="32">
        <v>480893</v>
      </c>
      <c r="L160" s="32">
        <v>1409861</v>
      </c>
      <c r="M160" s="32">
        <v>822998</v>
      </c>
      <c r="N160" s="32">
        <v>0</v>
      </c>
      <c r="O160" s="32">
        <v>1339194</v>
      </c>
      <c r="P160" s="32">
        <v>0</v>
      </c>
      <c r="Q160" s="32">
        <v>662523</v>
      </c>
      <c r="R160" s="32">
        <v>0</v>
      </c>
      <c r="S160" s="32">
        <v>188945886</v>
      </c>
      <c r="T160" s="32">
        <v>0</v>
      </c>
      <c r="U160" s="32">
        <v>201249818</v>
      </c>
      <c r="V160" s="32">
        <v>12303932</v>
      </c>
      <c r="W160" s="32">
        <v>13283752</v>
      </c>
      <c r="X160" s="9"/>
      <c r="Y160" s="9"/>
    </row>
    <row r="161" spans="1:25" ht="15" x14ac:dyDescent="0.25">
      <c r="A161" s="5">
        <v>6920434</v>
      </c>
      <c r="B161" s="5" t="str">
        <f>VLOOKUP(A161,Sheet1!A:F,2,FALSE)</f>
        <v>Kaiser Westside Medical Center</v>
      </c>
      <c r="C161" s="5" t="str">
        <f>VLOOKUP(A161,Sheet1!A:F,3,FALSE)</f>
        <v>Kaiser Westside Med Ctr</v>
      </c>
      <c r="D161" s="5" t="str">
        <f>VLOOKUP(A161,Sheet1!A:D,4,FALSE)</f>
        <v>DRG</v>
      </c>
      <c r="E161" s="6">
        <v>2016</v>
      </c>
      <c r="F161" s="32">
        <v>12371077</v>
      </c>
      <c r="G161" s="32">
        <v>2461008</v>
      </c>
      <c r="H161" s="32">
        <v>3714744</v>
      </c>
      <c r="I161" s="32"/>
      <c r="J161" s="32"/>
      <c r="K161" s="32">
        <v>733464</v>
      </c>
      <c r="L161" s="32">
        <v>1714560</v>
      </c>
      <c r="M161" s="32">
        <v>885355</v>
      </c>
      <c r="N161" s="32"/>
      <c r="O161" s="32">
        <v>2077752</v>
      </c>
      <c r="P161" s="32"/>
      <c r="Q161" s="32">
        <v>784192</v>
      </c>
      <c r="R161" s="32"/>
      <c r="S161" s="32">
        <v>181483824</v>
      </c>
      <c r="T161" s="32"/>
      <c r="U161" s="32">
        <v>190620064</v>
      </c>
      <c r="V161" s="32">
        <v>9136240</v>
      </c>
      <c r="W161" s="32">
        <v>9799659</v>
      </c>
      <c r="X161" s="9"/>
      <c r="Y161" s="9"/>
    </row>
    <row r="162" spans="1:25" ht="15" x14ac:dyDescent="0.25">
      <c r="A162" s="16">
        <v>6920434</v>
      </c>
      <c r="B162" s="5" t="str">
        <f>VLOOKUP(A162,Sheet1!A:F,2,FALSE)</f>
        <v>Kaiser Westside Medical Center</v>
      </c>
      <c r="C162" s="5" t="str">
        <f>VLOOKUP(A162,Sheet1!A:F,3,FALSE)</f>
        <v>Kaiser Westside Med Ctr</v>
      </c>
      <c r="D162" s="5" t="str">
        <f>VLOOKUP(A162,Sheet1!A:D,4,FALSE)</f>
        <v>DRG</v>
      </c>
      <c r="E162" s="29">
        <v>2017</v>
      </c>
      <c r="F162" s="32">
        <v>13674266</v>
      </c>
      <c r="G162" s="32">
        <v>3432329</v>
      </c>
      <c r="H162" s="32">
        <v>3836346</v>
      </c>
      <c r="I162" s="32"/>
      <c r="J162" s="32"/>
      <c r="K162" s="32">
        <v>1410002</v>
      </c>
      <c r="L162" s="32">
        <v>1914554</v>
      </c>
      <c r="M162" s="32">
        <v>979279</v>
      </c>
      <c r="N162" s="32"/>
      <c r="O162" s="32">
        <v>1335395</v>
      </c>
      <c r="P162" s="32"/>
      <c r="Q162" s="32">
        <v>766361</v>
      </c>
      <c r="R162" s="32">
        <v>0</v>
      </c>
      <c r="S162" s="32">
        <v>179247637</v>
      </c>
      <c r="T162" s="32">
        <v>0</v>
      </c>
      <c r="U162" s="32">
        <v>202300001</v>
      </c>
      <c r="V162" s="32">
        <v>23052364</v>
      </c>
      <c r="W162" s="32">
        <v>23796401</v>
      </c>
      <c r="X162" s="9"/>
      <c r="Y162" s="9"/>
    </row>
    <row r="163" spans="1:25" ht="15" x14ac:dyDescent="0.25">
      <c r="A163" s="16">
        <v>6920434</v>
      </c>
      <c r="B163" s="16" t="s">
        <v>40</v>
      </c>
      <c r="C163" s="16" t="s">
        <v>92</v>
      </c>
      <c r="D163" s="16" t="s">
        <v>25</v>
      </c>
      <c r="E163" s="29">
        <v>2018</v>
      </c>
      <c r="F163" s="32">
        <v>17349116</v>
      </c>
      <c r="G163" s="32">
        <v>4322010</v>
      </c>
      <c r="H163" s="32">
        <v>5984948</v>
      </c>
      <c r="I163" s="32">
        <v>0</v>
      </c>
      <c r="J163" s="32">
        <v>0</v>
      </c>
      <c r="K163" s="32">
        <v>1689363</v>
      </c>
      <c r="L163" s="32">
        <v>2074426</v>
      </c>
      <c r="M163" s="32">
        <v>1064327</v>
      </c>
      <c r="N163" s="32">
        <v>0</v>
      </c>
      <c r="O163" s="32">
        <v>1457208</v>
      </c>
      <c r="P163" s="32">
        <v>0</v>
      </c>
      <c r="Q163" s="32">
        <v>756158</v>
      </c>
      <c r="R163" s="32"/>
      <c r="S163" s="32">
        <v>189917307</v>
      </c>
      <c r="T163" s="32"/>
      <c r="U163" s="32">
        <v>206263048</v>
      </c>
      <c r="V163" s="32">
        <v>16345741</v>
      </c>
      <c r="W163" s="32">
        <v>19483956</v>
      </c>
      <c r="X163" s="9"/>
      <c r="Y163" s="9"/>
    </row>
    <row r="164" spans="1:25" ht="15" x14ac:dyDescent="0.25">
      <c r="A164" s="5">
        <v>6920418</v>
      </c>
      <c r="B164" s="5" t="str">
        <f>VLOOKUP(A164,Sheet1!A:F,2,FALSE)</f>
        <v>Legacy Good Samaritan Medical Center</v>
      </c>
      <c r="C164" s="5" t="str">
        <f>VLOOKUP(A164,Sheet1!A:F,3,FALSE)</f>
        <v>Legacy Good Samaritan Med Ctr</v>
      </c>
      <c r="D164" s="5" t="str">
        <f>VLOOKUP(A164,Sheet1!A:D,4,FALSE)</f>
        <v>DRG</v>
      </c>
      <c r="E164" s="6">
        <v>2010</v>
      </c>
      <c r="F164" s="32">
        <v>38144021</v>
      </c>
      <c r="G164" s="32">
        <v>15296457</v>
      </c>
      <c r="H164" s="32">
        <v>5518463</v>
      </c>
      <c r="I164" s="32">
        <v>10349802</v>
      </c>
      <c r="J164" s="32">
        <v>287080</v>
      </c>
      <c r="K164" s="32">
        <v>432728</v>
      </c>
      <c r="L164" s="32">
        <v>0</v>
      </c>
      <c r="M164" s="32">
        <v>5741521</v>
      </c>
      <c r="N164" s="32">
        <v>0</v>
      </c>
      <c r="O164" s="32">
        <v>319160</v>
      </c>
      <c r="P164" s="32">
        <v>198810</v>
      </c>
      <c r="Q164" s="32">
        <v>0</v>
      </c>
      <c r="R164" s="32">
        <v>282590284</v>
      </c>
      <c r="S164" s="32">
        <v>274095985</v>
      </c>
      <c r="T164" s="32">
        <v>606891581</v>
      </c>
      <c r="U164" s="32">
        <v>286042462</v>
      </c>
      <c r="V164" s="32">
        <v>11946477</v>
      </c>
      <c r="W164" s="32">
        <v>28022677</v>
      </c>
      <c r="X164" s="9"/>
      <c r="Y164" s="9"/>
    </row>
    <row r="165" spans="1:25" ht="15" x14ac:dyDescent="0.25">
      <c r="A165" s="5">
        <v>6920418</v>
      </c>
      <c r="B165" s="5" t="str">
        <f>VLOOKUP(A165,Sheet1!A:F,2,FALSE)</f>
        <v>Legacy Good Samaritan Medical Center</v>
      </c>
      <c r="C165" s="5" t="str">
        <f>VLOOKUP(A165,Sheet1!A:F,3,FALSE)</f>
        <v>Legacy Good Samaritan Med Ctr</v>
      </c>
      <c r="D165" s="5" t="str">
        <f>VLOOKUP(A165,Sheet1!A:D,4,FALSE)</f>
        <v>DRG</v>
      </c>
      <c r="E165" s="6">
        <v>2011</v>
      </c>
      <c r="F165" s="32">
        <v>44249224</v>
      </c>
      <c r="G165" s="32">
        <v>15577688</v>
      </c>
      <c r="H165" s="32">
        <v>6270781</v>
      </c>
      <c r="I165" s="32">
        <v>15980442</v>
      </c>
      <c r="J165" s="32">
        <v>530931</v>
      </c>
      <c r="K165" s="32">
        <v>195806</v>
      </c>
      <c r="L165" s="32">
        <v>0</v>
      </c>
      <c r="M165" s="32">
        <v>4980827</v>
      </c>
      <c r="N165" s="32">
        <v>0</v>
      </c>
      <c r="O165" s="32">
        <v>462716</v>
      </c>
      <c r="P165" s="32">
        <v>250033</v>
      </c>
      <c r="Q165" s="32">
        <v>0</v>
      </c>
      <c r="R165" s="32">
        <v>275834000</v>
      </c>
      <c r="S165" s="32">
        <v>276394000</v>
      </c>
      <c r="T165" s="32">
        <v>610125000</v>
      </c>
      <c r="U165" s="32">
        <v>279339000</v>
      </c>
      <c r="V165" s="32">
        <v>2945000</v>
      </c>
      <c r="W165" s="32">
        <v>14169000</v>
      </c>
      <c r="X165" s="9"/>
      <c r="Y165" s="9"/>
    </row>
    <row r="166" spans="1:25" ht="15" x14ac:dyDescent="0.25">
      <c r="A166" s="5">
        <v>6920418</v>
      </c>
      <c r="B166" s="5" t="str">
        <f>VLOOKUP(A166,Sheet1!A:F,2,FALSE)</f>
        <v>Legacy Good Samaritan Medical Center</v>
      </c>
      <c r="C166" s="5" t="str">
        <f>VLOOKUP(A166,Sheet1!A:F,3,FALSE)</f>
        <v>Legacy Good Samaritan Med Ctr</v>
      </c>
      <c r="D166" s="5" t="str">
        <f>VLOOKUP(A166,Sheet1!A:D,4,FALSE)</f>
        <v>DRG</v>
      </c>
      <c r="E166" s="6">
        <v>2012</v>
      </c>
      <c r="F166" s="32">
        <v>44455289</v>
      </c>
      <c r="G166" s="32">
        <v>14192239</v>
      </c>
      <c r="H166" s="32">
        <v>11594350</v>
      </c>
      <c r="I166" s="32">
        <v>13585011</v>
      </c>
      <c r="J166" s="32">
        <v>209212</v>
      </c>
      <c r="K166" s="32">
        <v>64555</v>
      </c>
      <c r="L166" s="32">
        <v>0</v>
      </c>
      <c r="M166" s="32">
        <v>4101776</v>
      </c>
      <c r="N166" s="32">
        <v>0</v>
      </c>
      <c r="O166" s="32">
        <v>467491</v>
      </c>
      <c r="P166" s="32">
        <v>240655</v>
      </c>
      <c r="Q166" s="32">
        <v>0</v>
      </c>
      <c r="R166" s="32">
        <v>275922000</v>
      </c>
      <c r="S166" s="32">
        <v>275964000</v>
      </c>
      <c r="T166" s="32">
        <v>637967000</v>
      </c>
      <c r="U166" s="32">
        <v>282847000</v>
      </c>
      <c r="V166" s="32">
        <v>6883000</v>
      </c>
      <c r="W166" s="32">
        <v>11448000</v>
      </c>
      <c r="X166" s="9"/>
      <c r="Y166" s="9"/>
    </row>
    <row r="167" spans="1:25" ht="15" x14ac:dyDescent="0.25">
      <c r="A167" s="5">
        <v>6920418</v>
      </c>
      <c r="B167" s="5" t="str">
        <f>VLOOKUP(A167,Sheet1!A:F,2,FALSE)</f>
        <v>Legacy Good Samaritan Medical Center</v>
      </c>
      <c r="C167" s="5" t="str">
        <f>VLOOKUP(A167,Sheet1!A:F,3,FALSE)</f>
        <v>Legacy Good Samaritan Med Ctr</v>
      </c>
      <c r="D167" s="5" t="str">
        <f>VLOOKUP(A167,Sheet1!A:D,4,FALSE)</f>
        <v>DRG</v>
      </c>
      <c r="E167" s="6">
        <v>2013</v>
      </c>
      <c r="F167" s="32">
        <v>46172958</v>
      </c>
      <c r="G167" s="32">
        <v>12776298</v>
      </c>
      <c r="H167" s="32">
        <v>15491594</v>
      </c>
      <c r="I167" s="32">
        <v>12984892</v>
      </c>
      <c r="J167" s="32">
        <v>126502</v>
      </c>
      <c r="K167" s="32">
        <v>0</v>
      </c>
      <c r="L167" s="32">
        <v>0</v>
      </c>
      <c r="M167" s="32">
        <v>4194485</v>
      </c>
      <c r="N167" s="32">
        <v>183506</v>
      </c>
      <c r="O167" s="32">
        <v>291316</v>
      </c>
      <c r="P167" s="32">
        <v>124365</v>
      </c>
      <c r="Q167" s="32">
        <v>0</v>
      </c>
      <c r="R167" s="32">
        <v>271853000</v>
      </c>
      <c r="S167" s="32">
        <v>264981000</v>
      </c>
      <c r="T167" s="32">
        <v>657672000</v>
      </c>
      <c r="U167" s="32">
        <v>276723000</v>
      </c>
      <c r="V167" s="32">
        <v>11742000</v>
      </c>
      <c r="W167" s="32">
        <v>21285000</v>
      </c>
      <c r="X167" s="9"/>
      <c r="Y167" s="9"/>
    </row>
    <row r="168" spans="1:25" ht="15" x14ac:dyDescent="0.25">
      <c r="A168" s="5">
        <v>6920418</v>
      </c>
      <c r="B168" s="5" t="str">
        <f>VLOOKUP(A168,Sheet1!A:F,2,FALSE)</f>
        <v>Legacy Good Samaritan Medical Center</v>
      </c>
      <c r="C168" s="5" t="str">
        <f>VLOOKUP(A168,Sheet1!A:F,3,FALSE)</f>
        <v>Legacy Good Samaritan Med Ctr</v>
      </c>
      <c r="D168" s="5" t="str">
        <f>VLOOKUP(A168,Sheet1!A:D,4,FALSE)</f>
        <v>DRG</v>
      </c>
      <c r="E168" s="6">
        <v>2014</v>
      </c>
      <c r="F168" s="32">
        <v>48204132</v>
      </c>
      <c r="G168" s="32">
        <v>10743827</v>
      </c>
      <c r="H168" s="32">
        <v>13582399</v>
      </c>
      <c r="I168" s="32">
        <v>18654975</v>
      </c>
      <c r="J168" s="32">
        <v>290518</v>
      </c>
      <c r="K168" s="32">
        <v>136804</v>
      </c>
      <c r="L168" s="32">
        <v>0</v>
      </c>
      <c r="M168" s="32">
        <v>4394805</v>
      </c>
      <c r="N168" s="32">
        <v>0</v>
      </c>
      <c r="O168" s="32">
        <v>368904</v>
      </c>
      <c r="P168" s="32">
        <v>31900</v>
      </c>
      <c r="Q168" s="32">
        <v>0</v>
      </c>
      <c r="R168" s="32">
        <v>278750000</v>
      </c>
      <c r="S168" s="32">
        <v>274399000</v>
      </c>
      <c r="T168" s="32">
        <v>679742000</v>
      </c>
      <c r="U168" s="32">
        <v>285354000</v>
      </c>
      <c r="V168" s="32">
        <v>10955000</v>
      </c>
      <c r="W168" s="32">
        <v>21365000</v>
      </c>
      <c r="X168" s="9"/>
      <c r="Y168" s="9"/>
    </row>
    <row r="169" spans="1:25" ht="15" x14ac:dyDescent="0.25">
      <c r="A169" s="5">
        <v>6920418</v>
      </c>
      <c r="B169" s="5" t="str">
        <f>VLOOKUP(A169,Sheet1!A:F,2,FALSE)</f>
        <v>Legacy Good Samaritan Medical Center</v>
      </c>
      <c r="C169" s="5" t="str">
        <f>VLOOKUP(A169,Sheet1!A:F,3,FALSE)</f>
        <v>Legacy Good Samaritan Med Ctr</v>
      </c>
      <c r="D169" s="5" t="str">
        <f>VLOOKUP(A169,Sheet1!A:D,4,FALSE)</f>
        <v>DRG</v>
      </c>
      <c r="E169" s="6">
        <v>2015</v>
      </c>
      <c r="F169" s="32">
        <v>39914779</v>
      </c>
      <c r="G169" s="32">
        <v>3954509</v>
      </c>
      <c r="H169" s="32">
        <v>18551596</v>
      </c>
      <c r="I169" s="32">
        <v>10152660</v>
      </c>
      <c r="J169" s="32">
        <v>214056</v>
      </c>
      <c r="K169" s="32">
        <v>201898</v>
      </c>
      <c r="L169" s="32">
        <v>0</v>
      </c>
      <c r="M169" s="32">
        <v>6065344</v>
      </c>
      <c r="N169" s="32">
        <v>0</v>
      </c>
      <c r="O169" s="32">
        <v>381941</v>
      </c>
      <c r="P169" s="32">
        <v>392775</v>
      </c>
      <c r="Q169" s="32">
        <v>0</v>
      </c>
      <c r="R169" s="32">
        <v>306004000</v>
      </c>
      <c r="S169" s="32">
        <v>293127000</v>
      </c>
      <c r="T169" s="32">
        <v>742753000</v>
      </c>
      <c r="U169" s="32">
        <v>318752000</v>
      </c>
      <c r="V169" s="32">
        <v>25625000</v>
      </c>
      <c r="W169" s="32">
        <v>34714000</v>
      </c>
      <c r="X169" s="9"/>
      <c r="Y169" s="9"/>
    </row>
    <row r="170" spans="1:25" ht="15" x14ac:dyDescent="0.25">
      <c r="A170" s="5">
        <v>6920418</v>
      </c>
      <c r="B170" s="5" t="str">
        <f>VLOOKUP(A170,Sheet1!A:F,2,FALSE)</f>
        <v>Legacy Good Samaritan Medical Center</v>
      </c>
      <c r="C170" s="5" t="str">
        <f>VLOOKUP(A170,Sheet1!A:F,3,FALSE)</f>
        <v>Legacy Good Samaritan Med Ctr</v>
      </c>
      <c r="D170" s="5" t="str">
        <f>VLOOKUP(A170,Sheet1!A:D,4,FALSE)</f>
        <v>DRG</v>
      </c>
      <c r="E170" s="6">
        <v>2016</v>
      </c>
      <c r="F170" s="32">
        <v>53710646</v>
      </c>
      <c r="G170" s="32">
        <v>4098243</v>
      </c>
      <c r="H170" s="32">
        <v>23721169</v>
      </c>
      <c r="I170" s="32">
        <v>19676418</v>
      </c>
      <c r="J170" s="32">
        <v>354724</v>
      </c>
      <c r="K170" s="32">
        <v>115975</v>
      </c>
      <c r="L170" s="32"/>
      <c r="M170" s="32">
        <v>5160695</v>
      </c>
      <c r="N170" s="32"/>
      <c r="O170" s="32">
        <v>454020</v>
      </c>
      <c r="P170" s="32">
        <v>129402</v>
      </c>
      <c r="Q170" s="32"/>
      <c r="R170" s="32">
        <v>320775000</v>
      </c>
      <c r="S170" s="32">
        <v>314174000</v>
      </c>
      <c r="T170" s="32">
        <v>806943000</v>
      </c>
      <c r="U170" s="32">
        <v>332026000</v>
      </c>
      <c r="V170" s="32">
        <v>17852000</v>
      </c>
      <c r="W170" s="32">
        <v>17487000</v>
      </c>
      <c r="X170" s="9"/>
      <c r="Y170" s="9"/>
    </row>
    <row r="171" spans="1:25" ht="15" x14ac:dyDescent="0.25">
      <c r="A171" s="16">
        <v>6920418</v>
      </c>
      <c r="B171" s="5" t="str">
        <f>VLOOKUP(A171,Sheet1!A:F,2,FALSE)</f>
        <v>Legacy Good Samaritan Medical Center</v>
      </c>
      <c r="C171" s="5" t="str">
        <f>VLOOKUP(A171,Sheet1!A:F,3,FALSE)</f>
        <v>Legacy Good Samaritan Med Ctr</v>
      </c>
      <c r="D171" s="5" t="str">
        <f>VLOOKUP(A171,Sheet1!A:D,4,FALSE)</f>
        <v>DRG</v>
      </c>
      <c r="E171" s="29">
        <v>2017</v>
      </c>
      <c r="F171" s="32">
        <v>54804666</v>
      </c>
      <c r="G171" s="32">
        <v>6341424</v>
      </c>
      <c r="H171" s="32">
        <v>23157619</v>
      </c>
      <c r="I171" s="32">
        <v>18018657</v>
      </c>
      <c r="J171" s="32">
        <v>389777</v>
      </c>
      <c r="K171" s="32">
        <v>135683</v>
      </c>
      <c r="L171" s="32"/>
      <c r="M171" s="32">
        <v>6050803</v>
      </c>
      <c r="N171" s="32"/>
      <c r="O171" s="32">
        <v>612166</v>
      </c>
      <c r="P171" s="32">
        <v>98537</v>
      </c>
      <c r="Q171" s="32"/>
      <c r="R171" s="32">
        <v>315166000</v>
      </c>
      <c r="S171" s="32">
        <v>314649000</v>
      </c>
      <c r="T171" s="32">
        <v>815506000</v>
      </c>
      <c r="U171" s="32">
        <v>325310000</v>
      </c>
      <c r="V171" s="32">
        <v>10661000</v>
      </c>
      <c r="W171" s="32">
        <v>19780000</v>
      </c>
      <c r="X171" s="9"/>
      <c r="Y171" s="9"/>
    </row>
    <row r="172" spans="1:25" ht="15" x14ac:dyDescent="0.25">
      <c r="A172" s="16">
        <v>6920418</v>
      </c>
      <c r="B172" s="16" t="s">
        <v>43</v>
      </c>
      <c r="C172" s="16" t="s">
        <v>95</v>
      </c>
      <c r="D172" s="16" t="s">
        <v>25</v>
      </c>
      <c r="E172" s="29">
        <v>2018</v>
      </c>
      <c r="F172" s="32">
        <v>52164558</v>
      </c>
      <c r="G172" s="32">
        <v>6130245</v>
      </c>
      <c r="H172" s="32">
        <v>22019951</v>
      </c>
      <c r="I172" s="32">
        <v>17301835</v>
      </c>
      <c r="J172" s="32">
        <v>201387</v>
      </c>
      <c r="K172" s="32">
        <v>717077</v>
      </c>
      <c r="L172" s="32">
        <v>0</v>
      </c>
      <c r="M172" s="32">
        <v>4948318</v>
      </c>
      <c r="N172" s="32">
        <v>0</v>
      </c>
      <c r="O172" s="32">
        <v>751741</v>
      </c>
      <c r="P172" s="32">
        <v>94004</v>
      </c>
      <c r="Q172" s="32">
        <v>0</v>
      </c>
      <c r="R172" s="32">
        <v>331271000</v>
      </c>
      <c r="S172" s="32">
        <v>321797000</v>
      </c>
      <c r="T172" s="32">
        <v>854251000</v>
      </c>
      <c r="U172" s="32">
        <v>343826000</v>
      </c>
      <c r="V172" s="32">
        <v>22029000</v>
      </c>
      <c r="W172" s="32">
        <v>27624000</v>
      </c>
      <c r="X172" s="9"/>
      <c r="Y172" s="9"/>
    </row>
    <row r="173" spans="1:25" ht="15" x14ac:dyDescent="0.25">
      <c r="A173" s="5">
        <v>6920380</v>
      </c>
      <c r="B173" s="16" t="s">
        <v>173</v>
      </c>
      <c r="C173" s="16" t="s">
        <v>174</v>
      </c>
      <c r="D173" s="5" t="str">
        <f>VLOOKUP(A173,Sheet1!A:D,4,FALSE)</f>
        <v>A</v>
      </c>
      <c r="E173" s="6">
        <v>2010</v>
      </c>
      <c r="F173" s="32">
        <v>3116417</v>
      </c>
      <c r="G173" s="32">
        <v>1683799</v>
      </c>
      <c r="H173" s="32">
        <v>15004</v>
      </c>
      <c r="I173" s="32">
        <v>440515</v>
      </c>
      <c r="J173" s="32">
        <v>0</v>
      </c>
      <c r="K173" s="32">
        <v>207883</v>
      </c>
      <c r="L173" s="32">
        <v>0</v>
      </c>
      <c r="M173" s="32">
        <v>142147</v>
      </c>
      <c r="N173" s="32">
        <v>0</v>
      </c>
      <c r="O173" s="32">
        <v>182137</v>
      </c>
      <c r="P173" s="32">
        <v>442035</v>
      </c>
      <c r="Q173" s="32">
        <v>2897</v>
      </c>
      <c r="R173" s="32">
        <v>49892000</v>
      </c>
      <c r="S173" s="32">
        <v>44512000</v>
      </c>
      <c r="T173" s="32">
        <v>86901000</v>
      </c>
      <c r="U173" s="32">
        <v>51732000</v>
      </c>
      <c r="V173" s="32">
        <v>7220000</v>
      </c>
      <c r="W173" s="32">
        <v>12580000</v>
      </c>
      <c r="X173" s="9"/>
      <c r="Y173" s="9"/>
    </row>
    <row r="174" spans="1:25" ht="15" x14ac:dyDescent="0.25">
      <c r="A174" s="5">
        <v>6920380</v>
      </c>
      <c r="B174" s="16" t="s">
        <v>173</v>
      </c>
      <c r="C174" s="16" t="s">
        <v>174</v>
      </c>
      <c r="D174" s="5" t="str">
        <f>VLOOKUP(A174,Sheet1!A:D,4,FALSE)</f>
        <v>A</v>
      </c>
      <c r="E174" s="6">
        <v>2011</v>
      </c>
      <c r="F174" s="32">
        <v>3198014</v>
      </c>
      <c r="G174" s="32">
        <v>1891500</v>
      </c>
      <c r="H174" s="32">
        <v>19830</v>
      </c>
      <c r="I174" s="32">
        <v>411612</v>
      </c>
      <c r="J174" s="32">
        <v>0</v>
      </c>
      <c r="K174" s="32">
        <v>238004</v>
      </c>
      <c r="L174" s="32">
        <v>0</v>
      </c>
      <c r="M174" s="32">
        <v>164057</v>
      </c>
      <c r="N174" s="32">
        <v>0</v>
      </c>
      <c r="O174" s="32">
        <v>182137</v>
      </c>
      <c r="P174" s="32">
        <v>286775</v>
      </c>
      <c r="Q174" s="32">
        <v>4099</v>
      </c>
      <c r="R174" s="32">
        <v>53684959</v>
      </c>
      <c r="S174" s="32">
        <v>46413831</v>
      </c>
      <c r="T174" s="32">
        <v>92616753</v>
      </c>
      <c r="U174" s="32">
        <v>54350268</v>
      </c>
      <c r="V174" s="32">
        <v>7936437</v>
      </c>
      <c r="W174" s="32">
        <v>18074621</v>
      </c>
      <c r="X174" s="9"/>
      <c r="Y174" s="9"/>
    </row>
    <row r="175" spans="1:25" ht="15" x14ac:dyDescent="0.25">
      <c r="A175" s="5">
        <v>6920380</v>
      </c>
      <c r="B175" s="16" t="s">
        <v>173</v>
      </c>
      <c r="C175" s="16" t="s">
        <v>174</v>
      </c>
      <c r="D175" s="5" t="str">
        <f>VLOOKUP(A175,Sheet1!A:D,4,FALSE)</f>
        <v>A</v>
      </c>
      <c r="E175" s="6">
        <v>2012</v>
      </c>
      <c r="F175" s="32">
        <v>2845098</v>
      </c>
      <c r="G175" s="32">
        <v>1135768</v>
      </c>
      <c r="H175" s="32">
        <v>16968</v>
      </c>
      <c r="I175" s="32">
        <v>565438</v>
      </c>
      <c r="J175" s="32">
        <v>0</v>
      </c>
      <c r="K175" s="32">
        <v>276558</v>
      </c>
      <c r="L175" s="32">
        <v>0</v>
      </c>
      <c r="M175" s="32">
        <v>162098</v>
      </c>
      <c r="N175" s="32">
        <v>0</v>
      </c>
      <c r="O175" s="32">
        <v>467791</v>
      </c>
      <c r="P175" s="32">
        <v>144388</v>
      </c>
      <c r="Q175" s="32">
        <v>76089</v>
      </c>
      <c r="R175" s="32">
        <v>51918736</v>
      </c>
      <c r="S175" s="32">
        <v>44647032</v>
      </c>
      <c r="T175" s="32">
        <v>97025851</v>
      </c>
      <c r="U175" s="32">
        <v>52810122</v>
      </c>
      <c r="V175" s="32">
        <v>8163090</v>
      </c>
      <c r="W175" s="32">
        <v>8519634</v>
      </c>
      <c r="X175" s="9"/>
      <c r="Y175" s="9"/>
    </row>
    <row r="176" spans="1:25" ht="15" x14ac:dyDescent="0.25">
      <c r="A176" s="5">
        <v>6920380</v>
      </c>
      <c r="B176" s="16" t="s">
        <v>173</v>
      </c>
      <c r="C176" s="16" t="s">
        <v>174</v>
      </c>
      <c r="D176" s="5" t="str">
        <f>VLOOKUP(A176,Sheet1!A:D,4,FALSE)</f>
        <v>A</v>
      </c>
      <c r="E176" s="6">
        <v>2013</v>
      </c>
      <c r="F176" s="32">
        <v>2119878</v>
      </c>
      <c r="G176" s="32">
        <v>1161958</v>
      </c>
      <c r="H176" s="32">
        <v>16968</v>
      </c>
      <c r="I176" s="32">
        <v>20753</v>
      </c>
      <c r="J176" s="32">
        <v>0</v>
      </c>
      <c r="K176" s="32">
        <v>221970</v>
      </c>
      <c r="L176" s="32">
        <v>0</v>
      </c>
      <c r="M176" s="32">
        <v>179966</v>
      </c>
      <c r="N176" s="32">
        <v>0</v>
      </c>
      <c r="O176" s="32">
        <v>323702</v>
      </c>
      <c r="P176" s="32">
        <v>187028</v>
      </c>
      <c r="Q176" s="32">
        <v>7533</v>
      </c>
      <c r="R176" s="32">
        <v>50173774</v>
      </c>
      <c r="S176" s="32">
        <v>45381648</v>
      </c>
      <c r="T176" s="32">
        <v>101324457</v>
      </c>
      <c r="U176" s="32">
        <v>51797501</v>
      </c>
      <c r="V176" s="32">
        <v>6415853</v>
      </c>
      <c r="W176" s="32">
        <v>13505778</v>
      </c>
      <c r="X176" s="9"/>
      <c r="Y176" s="9"/>
    </row>
    <row r="177" spans="1:25" ht="15" x14ac:dyDescent="0.25">
      <c r="A177" s="5">
        <v>6920380</v>
      </c>
      <c r="B177" s="16" t="s">
        <v>173</v>
      </c>
      <c r="C177" s="16" t="s">
        <v>174</v>
      </c>
      <c r="D177" s="5" t="str">
        <f>VLOOKUP(A177,Sheet1!A:D,4,FALSE)</f>
        <v>A</v>
      </c>
      <c r="E177" s="6">
        <v>2014</v>
      </c>
      <c r="F177" s="32">
        <v>2425881</v>
      </c>
      <c r="G177" s="32">
        <v>973887</v>
      </c>
      <c r="H177" s="32">
        <v>488320</v>
      </c>
      <c r="I177" s="32">
        <v>25859</v>
      </c>
      <c r="J177" s="32">
        <v>0</v>
      </c>
      <c r="K177" s="32">
        <v>274357</v>
      </c>
      <c r="L177" s="32">
        <v>0</v>
      </c>
      <c r="M177" s="32">
        <v>251644</v>
      </c>
      <c r="N177" s="32">
        <v>0</v>
      </c>
      <c r="O177" s="32">
        <v>299363</v>
      </c>
      <c r="P177" s="32">
        <v>107224</v>
      </c>
      <c r="Q177" s="32">
        <v>5227</v>
      </c>
      <c r="R177" s="32">
        <v>58249613</v>
      </c>
      <c r="S177" s="32">
        <v>51717610</v>
      </c>
      <c r="T177" s="32">
        <v>106387857</v>
      </c>
      <c r="U177" s="32">
        <v>58271494</v>
      </c>
      <c r="V177" s="32">
        <v>6553884</v>
      </c>
      <c r="W177" s="32">
        <v>1731801</v>
      </c>
      <c r="X177" s="9"/>
      <c r="Y177" s="9"/>
    </row>
    <row r="178" spans="1:25" ht="15" x14ac:dyDescent="0.25">
      <c r="A178" s="5">
        <v>6920380</v>
      </c>
      <c r="B178" s="16" t="s">
        <v>173</v>
      </c>
      <c r="C178" s="16" t="s">
        <v>174</v>
      </c>
      <c r="D178" s="5" t="str">
        <f>VLOOKUP(A178,Sheet1!A:D,4,FALSE)</f>
        <v>A</v>
      </c>
      <c r="E178" s="6">
        <v>2015</v>
      </c>
      <c r="F178" s="32">
        <v>3594477</v>
      </c>
      <c r="G178" s="32">
        <v>553296</v>
      </c>
      <c r="H178" s="32">
        <v>18056</v>
      </c>
      <c r="I178" s="32">
        <v>1948725</v>
      </c>
      <c r="J178" s="32">
        <v>0</v>
      </c>
      <c r="K178" s="32">
        <v>400369</v>
      </c>
      <c r="L178" s="32">
        <v>0</v>
      </c>
      <c r="M178" s="32">
        <v>302690</v>
      </c>
      <c r="N178" s="32">
        <v>0</v>
      </c>
      <c r="O178" s="32">
        <v>266961</v>
      </c>
      <c r="P178" s="32">
        <v>98273</v>
      </c>
      <c r="Q178" s="32">
        <v>6107</v>
      </c>
      <c r="R178" s="32">
        <v>60858628</v>
      </c>
      <c r="S178" s="32">
        <v>60115289</v>
      </c>
      <c r="T178" s="32">
        <v>122495788</v>
      </c>
      <c r="U178" s="32">
        <v>64015961</v>
      </c>
      <c r="V178" s="32">
        <v>3900672</v>
      </c>
      <c r="W178" s="32">
        <v>4513210</v>
      </c>
      <c r="X178" s="9"/>
      <c r="Y178" s="9"/>
    </row>
    <row r="179" spans="1:25" ht="15" x14ac:dyDescent="0.25">
      <c r="A179" s="5">
        <v>6920380</v>
      </c>
      <c r="B179" s="16" t="s">
        <v>173</v>
      </c>
      <c r="C179" s="16" t="s">
        <v>174</v>
      </c>
      <c r="D179" s="5" t="str">
        <f>VLOOKUP(A179,Sheet1!A:D,4,FALSE)</f>
        <v>A</v>
      </c>
      <c r="E179" s="6">
        <v>2016</v>
      </c>
      <c r="F179" s="32">
        <v>6007876</v>
      </c>
      <c r="G179" s="32">
        <v>286961</v>
      </c>
      <c r="H179" s="32">
        <v>3376334</v>
      </c>
      <c r="I179" s="32">
        <v>668032</v>
      </c>
      <c r="J179" s="32"/>
      <c r="K179" s="32">
        <v>443599</v>
      </c>
      <c r="L179" s="32"/>
      <c r="M179" s="32">
        <v>239176</v>
      </c>
      <c r="N179" s="32">
        <v>547328</v>
      </c>
      <c r="O179" s="32">
        <v>337627</v>
      </c>
      <c r="P179" s="32">
        <v>100647</v>
      </c>
      <c r="Q179" s="32">
        <v>8172</v>
      </c>
      <c r="R179" s="32">
        <v>65179508</v>
      </c>
      <c r="S179" s="32">
        <v>60646285</v>
      </c>
      <c r="T179" s="32">
        <v>124684786</v>
      </c>
      <c r="U179" s="32">
        <v>67673945</v>
      </c>
      <c r="V179" s="32">
        <v>7027660</v>
      </c>
      <c r="W179" s="32">
        <v>6939087</v>
      </c>
      <c r="X179" s="9"/>
      <c r="Y179" s="9"/>
    </row>
    <row r="180" spans="1:25" ht="15" x14ac:dyDescent="0.25">
      <c r="A180" s="16">
        <v>6920380</v>
      </c>
      <c r="B180" s="16" t="s">
        <v>173</v>
      </c>
      <c r="C180" s="16" t="s">
        <v>174</v>
      </c>
      <c r="D180" s="5" t="str">
        <f>VLOOKUP(A180,Sheet1!A:D,4,FALSE)</f>
        <v>A</v>
      </c>
      <c r="E180" s="29">
        <v>2017</v>
      </c>
      <c r="F180" s="32">
        <v>3828906</v>
      </c>
      <c r="G180" s="32">
        <v>670118</v>
      </c>
      <c r="H180" s="32">
        <v>663572</v>
      </c>
      <c r="I180" s="32">
        <v>924370</v>
      </c>
      <c r="J180" s="32"/>
      <c r="K180" s="32">
        <v>327892</v>
      </c>
      <c r="L180" s="32"/>
      <c r="M180" s="32">
        <v>246715</v>
      </c>
      <c r="N180" s="32">
        <v>482950</v>
      </c>
      <c r="O180" s="32">
        <v>275942</v>
      </c>
      <c r="P180" s="32">
        <v>224461</v>
      </c>
      <c r="Q180" s="32">
        <v>12886</v>
      </c>
      <c r="R180" s="32">
        <v>68524790</v>
      </c>
      <c r="S180" s="32">
        <v>62774097</v>
      </c>
      <c r="T180" s="32">
        <v>133179036</v>
      </c>
      <c r="U180" s="32">
        <v>75494256</v>
      </c>
      <c r="V180" s="32">
        <v>12720159</v>
      </c>
      <c r="W180" s="32">
        <v>16349722</v>
      </c>
      <c r="X180" s="9"/>
      <c r="Y180" s="9"/>
    </row>
    <row r="181" spans="1:25" ht="15" x14ac:dyDescent="0.25">
      <c r="A181" s="16">
        <v>6920380</v>
      </c>
      <c r="B181" s="16" t="s">
        <v>173</v>
      </c>
      <c r="C181" s="16" t="s">
        <v>174</v>
      </c>
      <c r="D181" s="16" t="s">
        <v>31</v>
      </c>
      <c r="E181" s="29">
        <v>2018</v>
      </c>
      <c r="F181" s="32">
        <v>2539358</v>
      </c>
      <c r="G181" s="32">
        <v>752765</v>
      </c>
      <c r="H181" s="32">
        <v>0</v>
      </c>
      <c r="I181" s="32">
        <v>0</v>
      </c>
      <c r="J181" s="32">
        <v>0</v>
      </c>
      <c r="K181" s="32">
        <v>605409</v>
      </c>
      <c r="L181" s="32">
        <v>0</v>
      </c>
      <c r="M181" s="32">
        <v>215296</v>
      </c>
      <c r="N181" s="32">
        <v>510800</v>
      </c>
      <c r="O181" s="32">
        <v>282342</v>
      </c>
      <c r="P181" s="32">
        <v>158038</v>
      </c>
      <c r="Q181" s="32">
        <v>14708</v>
      </c>
      <c r="R181" s="32">
        <v>73927000</v>
      </c>
      <c r="S181" s="32">
        <v>65825000</v>
      </c>
      <c r="T181" s="32">
        <v>137031000</v>
      </c>
      <c r="U181" s="32">
        <v>77988000</v>
      </c>
      <c r="V181" s="32">
        <v>12163000</v>
      </c>
      <c r="W181" s="32">
        <v>16062000</v>
      </c>
      <c r="X181" s="9"/>
      <c r="Y181" s="9"/>
    </row>
    <row r="182" spans="1:25" ht="15" x14ac:dyDescent="0.25">
      <c r="A182" s="5">
        <v>6920350</v>
      </c>
      <c r="B182" s="5" t="str">
        <f>VLOOKUP(A182,Sheet1!A:F,2,FALSE)</f>
        <v>Providence Willamette Falls Medical Center</v>
      </c>
      <c r="C182" s="5" t="str">
        <f>VLOOKUP(A182,Sheet1!A:F,3,FALSE)</f>
        <v>Providence Willamette Falls</v>
      </c>
      <c r="D182" s="5" t="str">
        <f>VLOOKUP(A182,Sheet1!A:D,4,FALSE)</f>
        <v>DRG</v>
      </c>
      <c r="E182" s="6">
        <v>2010</v>
      </c>
      <c r="F182" s="32">
        <v>18052851</v>
      </c>
      <c r="G182" s="32">
        <v>4795000</v>
      </c>
      <c r="H182" s="32">
        <v>4806000</v>
      </c>
      <c r="I182" s="32">
        <v>7653000</v>
      </c>
      <c r="J182" s="32">
        <v>439000</v>
      </c>
      <c r="K182" s="32">
        <v>102367</v>
      </c>
      <c r="L182" s="32">
        <v>11792</v>
      </c>
      <c r="M182" s="32">
        <v>0</v>
      </c>
      <c r="N182" s="32">
        <v>26157</v>
      </c>
      <c r="O182" s="32">
        <v>206374</v>
      </c>
      <c r="P182" s="32">
        <v>11757</v>
      </c>
      <c r="Q182" s="32">
        <v>1404</v>
      </c>
      <c r="R182" s="32">
        <v>90722264</v>
      </c>
      <c r="S182" s="32">
        <v>98886468</v>
      </c>
      <c r="T182" s="32">
        <v>195500619</v>
      </c>
      <c r="U182" s="32">
        <v>94678260</v>
      </c>
      <c r="V182" s="32">
        <v>-4208207</v>
      </c>
      <c r="W182" s="32">
        <v>-3299493</v>
      </c>
      <c r="X182" s="9"/>
      <c r="Y182" s="9"/>
    </row>
    <row r="183" spans="1:25" ht="15" x14ac:dyDescent="0.25">
      <c r="A183" s="5">
        <v>6920350</v>
      </c>
      <c r="B183" s="5" t="str">
        <f>VLOOKUP(A183,Sheet1!A:F,2,FALSE)</f>
        <v>Providence Willamette Falls Medical Center</v>
      </c>
      <c r="C183" s="5" t="str">
        <f>VLOOKUP(A183,Sheet1!A:F,3,FALSE)</f>
        <v>Providence Willamette Falls</v>
      </c>
      <c r="D183" s="5" t="str">
        <f>VLOOKUP(A183,Sheet1!A:D,4,FALSE)</f>
        <v>DRG</v>
      </c>
      <c r="E183" s="6">
        <v>2011</v>
      </c>
      <c r="F183" s="32">
        <v>18375142</v>
      </c>
      <c r="G183" s="32">
        <v>3977000</v>
      </c>
      <c r="H183" s="32">
        <v>6061000</v>
      </c>
      <c r="I183" s="32">
        <v>7967000</v>
      </c>
      <c r="J183" s="32">
        <v>86000</v>
      </c>
      <c r="K183" s="32">
        <v>55788</v>
      </c>
      <c r="L183" s="32">
        <v>82427</v>
      </c>
      <c r="M183" s="32">
        <v>0</v>
      </c>
      <c r="N183" s="32">
        <v>33936</v>
      </c>
      <c r="O183" s="32">
        <v>90030</v>
      </c>
      <c r="P183" s="32">
        <v>14747</v>
      </c>
      <c r="Q183" s="32">
        <v>7214</v>
      </c>
      <c r="R183" s="32">
        <v>90689499</v>
      </c>
      <c r="S183" s="32">
        <v>99729824</v>
      </c>
      <c r="T183" s="32">
        <v>173264537</v>
      </c>
      <c r="U183" s="32">
        <v>95119208</v>
      </c>
      <c r="V183" s="32">
        <v>-4610616</v>
      </c>
      <c r="W183" s="32">
        <v>-5990062</v>
      </c>
      <c r="X183" s="9"/>
      <c r="Y183" s="9"/>
    </row>
    <row r="184" spans="1:25" ht="15" x14ac:dyDescent="0.25">
      <c r="A184" s="5">
        <v>6920350</v>
      </c>
      <c r="B184" s="5" t="str">
        <f>VLOOKUP(A184,Sheet1!A:F,2,FALSE)</f>
        <v>Providence Willamette Falls Medical Center</v>
      </c>
      <c r="C184" s="5" t="str">
        <f>VLOOKUP(A184,Sheet1!A:F,3,FALSE)</f>
        <v>Providence Willamette Falls</v>
      </c>
      <c r="D184" s="5" t="str">
        <f>VLOOKUP(A184,Sheet1!A:D,4,FALSE)</f>
        <v>DRG</v>
      </c>
      <c r="E184" s="6">
        <v>2012</v>
      </c>
      <c r="F184" s="32">
        <v>17609271</v>
      </c>
      <c r="G184" s="32">
        <v>3721000</v>
      </c>
      <c r="H184" s="32">
        <v>5558446</v>
      </c>
      <c r="I184" s="32">
        <v>7322000</v>
      </c>
      <c r="J184" s="32">
        <v>231000</v>
      </c>
      <c r="K184" s="32">
        <v>541999</v>
      </c>
      <c r="L184" s="32">
        <v>45881</v>
      </c>
      <c r="M184" s="32">
        <v>0</v>
      </c>
      <c r="N184" s="32">
        <v>58591</v>
      </c>
      <c r="O184" s="32">
        <v>108553</v>
      </c>
      <c r="P184" s="32">
        <v>12587</v>
      </c>
      <c r="Q184" s="32">
        <v>9214</v>
      </c>
      <c r="R184" s="32">
        <v>88847500</v>
      </c>
      <c r="S184" s="32">
        <v>92071722</v>
      </c>
      <c r="T184" s="32">
        <v>181678362</v>
      </c>
      <c r="U184" s="32">
        <v>92075156</v>
      </c>
      <c r="V184" s="32">
        <v>3434</v>
      </c>
      <c r="W184" s="32">
        <v>3434</v>
      </c>
      <c r="X184" s="9"/>
      <c r="Y184" s="9"/>
    </row>
    <row r="185" spans="1:25" ht="15" x14ac:dyDescent="0.25">
      <c r="A185" s="5">
        <v>6920350</v>
      </c>
      <c r="B185" s="5" t="str">
        <f>VLOOKUP(A185,Sheet1!A:F,2,FALSE)</f>
        <v>Providence Willamette Falls Medical Center</v>
      </c>
      <c r="C185" s="5" t="str">
        <f>VLOOKUP(A185,Sheet1!A:F,3,FALSE)</f>
        <v>Providence Willamette Falls</v>
      </c>
      <c r="D185" s="5" t="str">
        <f>VLOOKUP(A185,Sheet1!A:D,4,FALSE)</f>
        <v>DRG</v>
      </c>
      <c r="E185" s="6">
        <v>2013</v>
      </c>
      <c r="F185" s="32">
        <v>18045336</v>
      </c>
      <c r="G185" s="32">
        <v>5724000</v>
      </c>
      <c r="H185" s="32">
        <v>5307165</v>
      </c>
      <c r="I185" s="32">
        <v>6188000</v>
      </c>
      <c r="J185" s="32">
        <v>0</v>
      </c>
      <c r="K185" s="32">
        <v>551700</v>
      </c>
      <c r="L185" s="32">
        <v>54374</v>
      </c>
      <c r="M185" s="32">
        <v>0</v>
      </c>
      <c r="N185" s="32">
        <v>63169</v>
      </c>
      <c r="O185" s="32">
        <v>126944</v>
      </c>
      <c r="P185" s="32">
        <v>17045</v>
      </c>
      <c r="Q185" s="32">
        <v>12939</v>
      </c>
      <c r="R185" s="32">
        <v>94099135</v>
      </c>
      <c r="S185" s="32">
        <v>88942742</v>
      </c>
      <c r="T185" s="32">
        <v>190947341</v>
      </c>
      <c r="U185" s="32">
        <v>96383757</v>
      </c>
      <c r="V185" s="32">
        <v>7441015</v>
      </c>
      <c r="W185" s="32">
        <v>7441015</v>
      </c>
      <c r="X185" s="9"/>
      <c r="Y185" s="9"/>
    </row>
    <row r="186" spans="1:25" ht="15" x14ac:dyDescent="0.25">
      <c r="A186" s="5">
        <v>6920350</v>
      </c>
      <c r="B186" s="5" t="str">
        <f>VLOOKUP(A186,Sheet1!A:F,2,FALSE)</f>
        <v>Providence Willamette Falls Medical Center</v>
      </c>
      <c r="C186" s="5" t="str">
        <f>VLOOKUP(A186,Sheet1!A:F,3,FALSE)</f>
        <v>Providence Willamette Falls</v>
      </c>
      <c r="D186" s="5" t="str">
        <f>VLOOKUP(A186,Sheet1!A:D,4,FALSE)</f>
        <v>DRG</v>
      </c>
      <c r="E186" s="6">
        <v>2014</v>
      </c>
      <c r="F186" s="32">
        <v>19083446</v>
      </c>
      <c r="G186" s="32">
        <v>1743263</v>
      </c>
      <c r="H186" s="32">
        <v>8733609</v>
      </c>
      <c r="I186" s="32">
        <v>7719585</v>
      </c>
      <c r="J186" s="32">
        <v>413849</v>
      </c>
      <c r="K186" s="32">
        <v>99621</v>
      </c>
      <c r="L186" s="32">
        <v>63273</v>
      </c>
      <c r="M186" s="32">
        <v>0</v>
      </c>
      <c r="N186" s="32">
        <v>50344</v>
      </c>
      <c r="O186" s="32">
        <v>210384</v>
      </c>
      <c r="P186" s="32">
        <v>11514</v>
      </c>
      <c r="Q186" s="32">
        <v>38004</v>
      </c>
      <c r="R186" s="32">
        <v>115266404</v>
      </c>
      <c r="S186" s="32">
        <v>114943131</v>
      </c>
      <c r="T186" s="32">
        <v>227110075</v>
      </c>
      <c r="U186" s="32">
        <v>117071067</v>
      </c>
      <c r="V186" s="32">
        <v>2127936</v>
      </c>
      <c r="W186" s="32">
        <v>2127936</v>
      </c>
      <c r="X186" s="9"/>
      <c r="Y186" s="9"/>
    </row>
    <row r="187" spans="1:25" ht="15" x14ac:dyDescent="0.25">
      <c r="A187" s="5">
        <v>6920350</v>
      </c>
      <c r="B187" s="5" t="str">
        <f>VLOOKUP(A187,Sheet1!A:F,2,FALSE)</f>
        <v>Providence Willamette Falls Medical Center</v>
      </c>
      <c r="C187" s="5" t="str">
        <f>VLOOKUP(A187,Sheet1!A:F,3,FALSE)</f>
        <v>Providence Willamette Falls</v>
      </c>
      <c r="D187" s="5" t="str">
        <f>VLOOKUP(A187,Sheet1!A:D,4,FALSE)</f>
        <v>DRG</v>
      </c>
      <c r="E187" s="6">
        <v>2015</v>
      </c>
      <c r="F187" s="32">
        <v>22529585</v>
      </c>
      <c r="G187" s="32">
        <v>2455381</v>
      </c>
      <c r="H187" s="32">
        <v>10649700</v>
      </c>
      <c r="I187" s="32">
        <v>8556918</v>
      </c>
      <c r="J187" s="32">
        <v>330811</v>
      </c>
      <c r="K187" s="32">
        <v>201749</v>
      </c>
      <c r="L187" s="32">
        <v>0</v>
      </c>
      <c r="M187" s="32">
        <v>0</v>
      </c>
      <c r="N187" s="32">
        <v>35215</v>
      </c>
      <c r="O187" s="32">
        <v>204550</v>
      </c>
      <c r="P187" s="32">
        <v>31688</v>
      </c>
      <c r="Q187" s="32">
        <v>63573</v>
      </c>
      <c r="R187" s="32">
        <v>125810301</v>
      </c>
      <c r="S187" s="32">
        <v>123683071</v>
      </c>
      <c r="T187" s="32">
        <v>248262575</v>
      </c>
      <c r="U187" s="32">
        <v>129745725</v>
      </c>
      <c r="V187" s="32">
        <v>6062654</v>
      </c>
      <c r="W187" s="32">
        <v>9992031</v>
      </c>
      <c r="X187" s="9"/>
      <c r="Y187" s="9"/>
    </row>
    <row r="188" spans="1:25" ht="15" x14ac:dyDescent="0.25">
      <c r="A188" s="5">
        <v>6920350</v>
      </c>
      <c r="B188" s="5" t="str">
        <f>VLOOKUP(A188,Sheet1!A:F,2,FALSE)</f>
        <v>Providence Willamette Falls Medical Center</v>
      </c>
      <c r="C188" s="5" t="str">
        <f>VLOOKUP(A188,Sheet1!A:F,3,FALSE)</f>
        <v>Providence Willamette Falls</v>
      </c>
      <c r="D188" s="5" t="str">
        <f>VLOOKUP(A188,Sheet1!A:D,4,FALSE)</f>
        <v>DRG</v>
      </c>
      <c r="E188" s="6">
        <v>2016</v>
      </c>
      <c r="F188" s="32">
        <v>25933592</v>
      </c>
      <c r="G188" s="32">
        <v>1546963</v>
      </c>
      <c r="H188" s="32">
        <v>11502587</v>
      </c>
      <c r="I188" s="32">
        <v>11730183</v>
      </c>
      <c r="J188" s="32">
        <v>508226</v>
      </c>
      <c r="K188" s="32">
        <v>212608</v>
      </c>
      <c r="L188" s="32"/>
      <c r="M188" s="32"/>
      <c r="N188" s="32">
        <v>50527</v>
      </c>
      <c r="O188" s="32">
        <v>257257</v>
      </c>
      <c r="P188" s="32">
        <v>40375</v>
      </c>
      <c r="Q188" s="32">
        <v>84866</v>
      </c>
      <c r="R188" s="32">
        <v>129973307</v>
      </c>
      <c r="S188" s="32">
        <v>132774158</v>
      </c>
      <c r="T188" s="32">
        <v>269074884</v>
      </c>
      <c r="U188" s="32">
        <v>136130534</v>
      </c>
      <c r="V188" s="32">
        <v>3356376</v>
      </c>
      <c r="W188" s="32">
        <v>3595014</v>
      </c>
      <c r="X188" s="9"/>
      <c r="Y188" s="9"/>
    </row>
    <row r="189" spans="1:25" ht="15" x14ac:dyDescent="0.25">
      <c r="A189" s="16">
        <v>6920350</v>
      </c>
      <c r="B189" s="5" t="str">
        <f>VLOOKUP(A189,Sheet1!A:F,2,FALSE)</f>
        <v>Providence Willamette Falls Medical Center</v>
      </c>
      <c r="C189" s="5" t="str">
        <f>VLOOKUP(A189,Sheet1!A:F,3,FALSE)</f>
        <v>Providence Willamette Falls</v>
      </c>
      <c r="D189" s="5" t="str">
        <f>VLOOKUP(A189,Sheet1!A:D,4,FALSE)</f>
        <v>DRG</v>
      </c>
      <c r="E189" s="29">
        <v>2017</v>
      </c>
      <c r="F189" s="32">
        <v>29064917</v>
      </c>
      <c r="G189" s="32">
        <v>2971702</v>
      </c>
      <c r="H189" s="32">
        <v>13072563</v>
      </c>
      <c r="I189" s="32">
        <v>11191385</v>
      </c>
      <c r="J189" s="32">
        <v>586909</v>
      </c>
      <c r="K189" s="32">
        <v>411657</v>
      </c>
      <c r="L189" s="32"/>
      <c r="M189" s="32">
        <v>4404</v>
      </c>
      <c r="N189" s="32">
        <v>53696</v>
      </c>
      <c r="O189" s="32">
        <v>668175</v>
      </c>
      <c r="P189" s="32">
        <v>49491</v>
      </c>
      <c r="Q189" s="32">
        <v>54936</v>
      </c>
      <c r="R189" s="32">
        <v>130949877</v>
      </c>
      <c r="S189" s="32">
        <v>134435337</v>
      </c>
      <c r="T189" s="32">
        <v>278527752</v>
      </c>
      <c r="U189" s="32">
        <v>134456440</v>
      </c>
      <c r="V189" s="32">
        <v>21103</v>
      </c>
      <c r="W189" s="32">
        <v>-210824</v>
      </c>
      <c r="X189" s="9"/>
      <c r="Y189" s="9"/>
    </row>
    <row r="190" spans="1:25" ht="15" x14ac:dyDescent="0.25">
      <c r="A190" s="16">
        <v>6920350</v>
      </c>
      <c r="B190" s="16" t="s">
        <v>56</v>
      </c>
      <c r="C190" s="16" t="s">
        <v>123</v>
      </c>
      <c r="D190" s="16" t="s">
        <v>25</v>
      </c>
      <c r="E190" s="29">
        <v>2018</v>
      </c>
      <c r="F190" s="32">
        <v>31546815.701399758</v>
      </c>
      <c r="G190" s="32">
        <v>3383835.772762592</v>
      </c>
      <c r="H190" s="32">
        <v>13047333.681686269</v>
      </c>
      <c r="I190" s="32">
        <v>13760015.72415529</v>
      </c>
      <c r="J190" s="32">
        <v>0</v>
      </c>
      <c r="K190" s="32">
        <v>343392.78545317549</v>
      </c>
      <c r="L190" s="32">
        <v>147633.37578388071</v>
      </c>
      <c r="M190" s="32">
        <v>6732.0580735390158</v>
      </c>
      <c r="N190" s="32">
        <v>324565.70844377228</v>
      </c>
      <c r="O190" s="32">
        <v>428614.44973887998</v>
      </c>
      <c r="P190" s="32">
        <v>11513.12482662732</v>
      </c>
      <c r="Q190" s="32">
        <v>93179.020475727113</v>
      </c>
      <c r="R190" s="32">
        <v>137734490</v>
      </c>
      <c r="S190" s="32">
        <v>141642550</v>
      </c>
      <c r="T190" s="32">
        <v>294974390</v>
      </c>
      <c r="U190" s="32">
        <v>140476247</v>
      </c>
      <c r="V190" s="32">
        <v>-1166303</v>
      </c>
      <c r="W190" s="32">
        <v>-1352932</v>
      </c>
      <c r="X190" s="9"/>
      <c r="Y190" s="9"/>
    </row>
    <row r="191" spans="1:25" ht="15" x14ac:dyDescent="0.25">
      <c r="A191" s="5">
        <v>6920340</v>
      </c>
      <c r="B191" s="16" t="s">
        <v>171</v>
      </c>
      <c r="C191" s="16" t="s">
        <v>172</v>
      </c>
      <c r="D191" s="5" t="str">
        <f>VLOOKUP(A191,Sheet1!A:D,4,FALSE)</f>
        <v>A</v>
      </c>
      <c r="E191" s="6">
        <v>2010</v>
      </c>
      <c r="F191" s="32">
        <v>5975668</v>
      </c>
      <c r="G191" s="32">
        <v>1506751</v>
      </c>
      <c r="H191" s="32">
        <v>945679</v>
      </c>
      <c r="I191" s="32">
        <v>3038269</v>
      </c>
      <c r="J191" s="32">
        <v>0</v>
      </c>
      <c r="K191" s="32">
        <v>168113</v>
      </c>
      <c r="L191" s="32">
        <v>0</v>
      </c>
      <c r="M191" s="32">
        <v>49546</v>
      </c>
      <c r="N191" s="32">
        <v>2773</v>
      </c>
      <c r="O191" s="32">
        <v>135328</v>
      </c>
      <c r="P191" s="32">
        <v>129209</v>
      </c>
      <c r="Q191" s="32">
        <v>0</v>
      </c>
      <c r="R191" s="32">
        <v>62240619</v>
      </c>
      <c r="S191" s="32">
        <v>58651621</v>
      </c>
      <c r="T191" s="32">
        <v>126555187</v>
      </c>
      <c r="U191" s="32">
        <v>64116929</v>
      </c>
      <c r="V191" s="32">
        <v>5465308</v>
      </c>
      <c r="W191" s="32">
        <v>6756383</v>
      </c>
      <c r="X191" s="9"/>
      <c r="Y191" s="9"/>
    </row>
    <row r="192" spans="1:25" ht="15" x14ac:dyDescent="0.25">
      <c r="A192" s="5">
        <v>6920340</v>
      </c>
      <c r="B192" s="16" t="s">
        <v>171</v>
      </c>
      <c r="C192" s="16" t="s">
        <v>172</v>
      </c>
      <c r="D192" s="5" t="str">
        <f>VLOOKUP(A192,Sheet1!A:D,4,FALSE)</f>
        <v>A</v>
      </c>
      <c r="E192" s="6">
        <v>2011</v>
      </c>
      <c r="F192" s="32">
        <v>6361853</v>
      </c>
      <c r="G192" s="32">
        <v>2007141</v>
      </c>
      <c r="H192" s="32">
        <v>456853</v>
      </c>
      <c r="I192" s="32">
        <v>3296044</v>
      </c>
      <c r="J192" s="32">
        <v>0</v>
      </c>
      <c r="K192" s="32">
        <v>115177</v>
      </c>
      <c r="L192" s="32">
        <v>0</v>
      </c>
      <c r="M192" s="32">
        <v>38119</v>
      </c>
      <c r="N192" s="32">
        <v>69996</v>
      </c>
      <c r="O192" s="32">
        <v>127062</v>
      </c>
      <c r="P192" s="32">
        <v>251461</v>
      </c>
      <c r="Q192" s="32">
        <v>0</v>
      </c>
      <c r="R192" s="32">
        <v>58600000</v>
      </c>
      <c r="S192" s="32">
        <v>58592000</v>
      </c>
      <c r="T192" s="32">
        <v>125873000</v>
      </c>
      <c r="U192" s="32">
        <v>60628000</v>
      </c>
      <c r="V192" s="32">
        <v>2036000</v>
      </c>
      <c r="W192" s="32">
        <v>4422000</v>
      </c>
      <c r="X192" s="9"/>
      <c r="Y192" s="9"/>
    </row>
    <row r="193" spans="1:25" ht="15" x14ac:dyDescent="0.25">
      <c r="A193" s="5">
        <v>6920340</v>
      </c>
      <c r="B193" s="16" t="s">
        <v>171</v>
      </c>
      <c r="C193" s="16" t="s">
        <v>172</v>
      </c>
      <c r="D193" s="5" t="str">
        <f>VLOOKUP(A193,Sheet1!A:D,4,FALSE)</f>
        <v>A</v>
      </c>
      <c r="E193" s="6">
        <v>2012</v>
      </c>
      <c r="F193" s="32">
        <v>8402885</v>
      </c>
      <c r="G193" s="32">
        <v>2242528</v>
      </c>
      <c r="H193" s="32">
        <v>1205405</v>
      </c>
      <c r="I193" s="32">
        <v>4252115</v>
      </c>
      <c r="J193" s="32">
        <v>0</v>
      </c>
      <c r="K193" s="32">
        <v>206913</v>
      </c>
      <c r="L193" s="32">
        <v>0</v>
      </c>
      <c r="M193" s="32">
        <v>30000</v>
      </c>
      <c r="N193" s="32">
        <v>77493</v>
      </c>
      <c r="O193" s="32">
        <v>82633</v>
      </c>
      <c r="P193" s="32">
        <v>305798</v>
      </c>
      <c r="Q193" s="32">
        <v>0</v>
      </c>
      <c r="R193" s="32">
        <v>59455828</v>
      </c>
      <c r="S193" s="32">
        <v>60867252</v>
      </c>
      <c r="T193" s="32">
        <v>130115229</v>
      </c>
      <c r="U193" s="32">
        <v>61681724</v>
      </c>
      <c r="V193" s="32">
        <v>814473</v>
      </c>
      <c r="W193" s="32">
        <v>531693</v>
      </c>
      <c r="X193" s="9"/>
      <c r="Y193" s="9"/>
    </row>
    <row r="194" spans="1:25" ht="15" x14ac:dyDescent="0.25">
      <c r="A194" s="5">
        <v>6920340</v>
      </c>
      <c r="B194" s="16" t="s">
        <v>171</v>
      </c>
      <c r="C194" s="16" t="s">
        <v>172</v>
      </c>
      <c r="D194" s="5" t="str">
        <f>VLOOKUP(A194,Sheet1!A:D,4,FALSE)</f>
        <v>A</v>
      </c>
      <c r="E194" s="6">
        <v>2013</v>
      </c>
      <c r="F194" s="32">
        <v>8843783</v>
      </c>
      <c r="G194" s="32">
        <v>2611463</v>
      </c>
      <c r="H194" s="32">
        <v>328031</v>
      </c>
      <c r="I194" s="32">
        <v>5525744</v>
      </c>
      <c r="J194" s="32">
        <v>64778</v>
      </c>
      <c r="K194" s="32">
        <v>8277</v>
      </c>
      <c r="L194" s="32">
        <v>0</v>
      </c>
      <c r="M194" s="32">
        <v>10118</v>
      </c>
      <c r="N194" s="32">
        <v>0</v>
      </c>
      <c r="O194" s="32">
        <v>42514</v>
      </c>
      <c r="P194" s="32">
        <v>252858</v>
      </c>
      <c r="Q194" s="32">
        <v>0</v>
      </c>
      <c r="R194" s="32">
        <v>56387356</v>
      </c>
      <c r="S194" s="32">
        <v>62212330</v>
      </c>
      <c r="T194" s="32">
        <v>128804379</v>
      </c>
      <c r="U194" s="32">
        <v>59132800</v>
      </c>
      <c r="V194" s="32">
        <v>-3079530</v>
      </c>
      <c r="W194" s="32">
        <v>-1669303</v>
      </c>
      <c r="X194" s="9"/>
      <c r="Y194" s="9"/>
    </row>
    <row r="195" spans="1:25" ht="15" x14ac:dyDescent="0.25">
      <c r="A195" s="5">
        <v>6920340</v>
      </c>
      <c r="B195" s="16" t="s">
        <v>171</v>
      </c>
      <c r="C195" s="16" t="s">
        <v>172</v>
      </c>
      <c r="D195" s="5" t="str">
        <f>VLOOKUP(A195,Sheet1!A:D,4,FALSE)</f>
        <v>A</v>
      </c>
      <c r="E195" s="6">
        <v>2014</v>
      </c>
      <c r="F195" s="32">
        <v>6281695</v>
      </c>
      <c r="G195" s="32">
        <v>1966068</v>
      </c>
      <c r="H195" s="32">
        <v>754790</v>
      </c>
      <c r="I195" s="32">
        <v>3253401</v>
      </c>
      <c r="J195" s="32">
        <v>0</v>
      </c>
      <c r="K195" s="32">
        <v>81564</v>
      </c>
      <c r="L195" s="32">
        <v>0</v>
      </c>
      <c r="M195" s="32">
        <v>3526</v>
      </c>
      <c r="N195" s="32">
        <v>73330</v>
      </c>
      <c r="O195" s="32">
        <v>128463</v>
      </c>
      <c r="P195" s="32">
        <v>20553</v>
      </c>
      <c r="Q195" s="32">
        <v>0</v>
      </c>
      <c r="R195" s="32">
        <v>56831208</v>
      </c>
      <c r="S195" s="32">
        <v>61819217</v>
      </c>
      <c r="T195" s="32">
        <v>140833615</v>
      </c>
      <c r="U195" s="32">
        <v>60483598</v>
      </c>
      <c r="V195" s="32">
        <v>-1335619</v>
      </c>
      <c r="W195" s="32">
        <v>-60930</v>
      </c>
      <c r="X195" s="9"/>
      <c r="Y195" s="9"/>
    </row>
    <row r="196" spans="1:25" ht="15" x14ac:dyDescent="0.25">
      <c r="A196" s="5">
        <v>6920340</v>
      </c>
      <c r="B196" s="16" t="s">
        <v>171</v>
      </c>
      <c r="C196" s="16" t="s">
        <v>172</v>
      </c>
      <c r="D196" s="5" t="str">
        <f>VLOOKUP(A196,Sheet1!A:D,4,FALSE)</f>
        <v>A</v>
      </c>
      <c r="E196" s="6">
        <v>2015</v>
      </c>
      <c r="F196" s="32">
        <v>4658651</v>
      </c>
      <c r="G196" s="32">
        <v>474091</v>
      </c>
      <c r="H196" s="32">
        <v>901298</v>
      </c>
      <c r="I196" s="32">
        <v>2546147</v>
      </c>
      <c r="J196" s="32">
        <v>273420</v>
      </c>
      <c r="K196" s="32">
        <v>92344</v>
      </c>
      <c r="L196" s="32">
        <v>0</v>
      </c>
      <c r="M196" s="32">
        <v>2485</v>
      </c>
      <c r="N196" s="32">
        <v>80352</v>
      </c>
      <c r="O196" s="32">
        <v>254477</v>
      </c>
      <c r="P196" s="32">
        <v>33246</v>
      </c>
      <c r="Q196" s="32">
        <v>791</v>
      </c>
      <c r="R196" s="32">
        <v>62608195</v>
      </c>
      <c r="S196" s="32">
        <v>62017996</v>
      </c>
      <c r="T196" s="32">
        <v>151330269</v>
      </c>
      <c r="U196" s="32">
        <v>67623996</v>
      </c>
      <c r="V196" s="32">
        <v>5606000</v>
      </c>
      <c r="W196" s="32">
        <v>5833571</v>
      </c>
      <c r="X196" s="9"/>
      <c r="Y196" s="9"/>
    </row>
    <row r="197" spans="1:25" ht="15" x14ac:dyDescent="0.25">
      <c r="A197" s="5">
        <v>6920340</v>
      </c>
      <c r="B197" s="16" t="s">
        <v>171</v>
      </c>
      <c r="C197" s="16" t="s">
        <v>172</v>
      </c>
      <c r="D197" s="5" t="str">
        <f>VLOOKUP(A197,Sheet1!A:D,4,FALSE)</f>
        <v>A</v>
      </c>
      <c r="E197" s="6">
        <v>2016</v>
      </c>
      <c r="F197" s="32">
        <v>9994468</v>
      </c>
      <c r="G197" s="32">
        <v>1392845</v>
      </c>
      <c r="H197" s="32">
        <v>2279109</v>
      </c>
      <c r="I197" s="32">
        <v>6136436</v>
      </c>
      <c r="J197" s="32"/>
      <c r="K197" s="32">
        <v>119500</v>
      </c>
      <c r="L197" s="32"/>
      <c r="M197" s="32">
        <v>29045</v>
      </c>
      <c r="N197" s="32"/>
      <c r="O197" s="32">
        <v>17173</v>
      </c>
      <c r="P197" s="32">
        <v>19436</v>
      </c>
      <c r="Q197" s="32">
        <v>925</v>
      </c>
      <c r="R197" s="32">
        <v>67711558</v>
      </c>
      <c r="S197" s="32">
        <v>68328525</v>
      </c>
      <c r="T197" s="32">
        <v>159826759</v>
      </c>
      <c r="U197" s="32">
        <v>72231550</v>
      </c>
      <c r="V197" s="32">
        <v>3903024</v>
      </c>
      <c r="W197" s="32">
        <v>3125562</v>
      </c>
      <c r="X197" s="9"/>
      <c r="Y197" s="9"/>
    </row>
    <row r="198" spans="1:25" ht="15" x14ac:dyDescent="0.25">
      <c r="A198" s="16">
        <v>6920340</v>
      </c>
      <c r="B198" s="16" t="s">
        <v>171</v>
      </c>
      <c r="C198" s="16" t="s">
        <v>172</v>
      </c>
      <c r="D198" s="5" t="str">
        <f>VLOOKUP(A198,Sheet1!A:D,4,FALSE)</f>
        <v>A</v>
      </c>
      <c r="E198" s="29">
        <v>2017</v>
      </c>
      <c r="F198" s="32">
        <v>9441904</v>
      </c>
      <c r="G198" s="32">
        <v>1522610</v>
      </c>
      <c r="H198" s="32">
        <v>2749900</v>
      </c>
      <c r="I198" s="32">
        <v>4934952</v>
      </c>
      <c r="J198" s="32"/>
      <c r="K198" s="32">
        <v>120361</v>
      </c>
      <c r="L198" s="32"/>
      <c r="M198" s="32">
        <v>90006</v>
      </c>
      <c r="N198" s="32"/>
      <c r="O198" s="32">
        <v>19349</v>
      </c>
      <c r="P198" s="32">
        <v>3801</v>
      </c>
      <c r="Q198" s="32">
        <v>925</v>
      </c>
      <c r="R198" s="32">
        <v>68885609</v>
      </c>
      <c r="S198" s="32">
        <v>73327303</v>
      </c>
      <c r="T198" s="32">
        <v>165256908</v>
      </c>
      <c r="U198" s="32">
        <v>73492078</v>
      </c>
      <c r="V198" s="32">
        <v>164775</v>
      </c>
      <c r="W198" s="32">
        <v>2367364</v>
      </c>
      <c r="X198" s="9"/>
      <c r="Y198" s="9"/>
    </row>
    <row r="199" spans="1:25" ht="15" x14ac:dyDescent="0.25">
      <c r="A199" s="16">
        <v>6920340</v>
      </c>
      <c r="B199" s="16" t="s">
        <v>171</v>
      </c>
      <c r="C199" s="16" t="s">
        <v>172</v>
      </c>
      <c r="D199" s="16" t="s">
        <v>31</v>
      </c>
      <c r="E199" s="29">
        <v>2018</v>
      </c>
      <c r="F199" s="32">
        <v>11036181.303574691</v>
      </c>
      <c r="G199" s="32">
        <v>1495202.530181875</v>
      </c>
      <c r="H199" s="32">
        <v>3985115.0730176568</v>
      </c>
      <c r="I199" s="32">
        <v>5205182.7003751546</v>
      </c>
      <c r="J199" s="32">
        <v>0</v>
      </c>
      <c r="K199" s="32">
        <v>98448</v>
      </c>
      <c r="L199" s="32">
        <v>0</v>
      </c>
      <c r="M199" s="32">
        <v>95875</v>
      </c>
      <c r="N199" s="32">
        <v>0</v>
      </c>
      <c r="O199" s="32">
        <v>21342</v>
      </c>
      <c r="P199" s="32">
        <v>17397</v>
      </c>
      <c r="Q199" s="32">
        <v>117619</v>
      </c>
      <c r="R199" s="32">
        <v>72821732</v>
      </c>
      <c r="S199" s="32">
        <v>76050614</v>
      </c>
      <c r="T199" s="32">
        <v>176960282</v>
      </c>
      <c r="U199" s="32">
        <v>76219223</v>
      </c>
      <c r="V199" s="32">
        <v>168609</v>
      </c>
      <c r="W199" s="32">
        <v>168609</v>
      </c>
      <c r="X199" s="9"/>
      <c r="Y199" s="9"/>
    </row>
    <row r="200" spans="1:25" ht="15" x14ac:dyDescent="0.25">
      <c r="A200" s="5">
        <v>6920327</v>
      </c>
      <c r="B200" s="5" t="str">
        <f>VLOOKUP(A200,Sheet1!A:F,2,FALSE)</f>
        <v>Bay Area Hospital</v>
      </c>
      <c r="C200" s="5" t="str">
        <f>VLOOKUP(A200,Sheet1!A:F,3,FALSE)</f>
        <v>Bay Area Hosp</v>
      </c>
      <c r="D200" s="5" t="str">
        <f>VLOOKUP(A200,Sheet1!A:D,4,FALSE)</f>
        <v>DRG</v>
      </c>
      <c r="E200" s="6">
        <v>2010</v>
      </c>
      <c r="F200" s="32">
        <v>25562768</v>
      </c>
      <c r="G200" s="32">
        <v>3071507</v>
      </c>
      <c r="H200" s="32">
        <v>7515010</v>
      </c>
      <c r="I200" s="32">
        <v>14295348</v>
      </c>
      <c r="J200" s="32">
        <v>0</v>
      </c>
      <c r="K200" s="32">
        <v>386291</v>
      </c>
      <c r="L200" s="32">
        <v>0</v>
      </c>
      <c r="M200" s="32">
        <v>140477</v>
      </c>
      <c r="N200" s="32">
        <v>0</v>
      </c>
      <c r="O200" s="32">
        <v>154135</v>
      </c>
      <c r="P200" s="32">
        <v>0</v>
      </c>
      <c r="Q200" s="32">
        <v>0</v>
      </c>
      <c r="R200" s="32">
        <v>123315410</v>
      </c>
      <c r="S200" s="32">
        <v>119766156</v>
      </c>
      <c r="T200" s="32">
        <v>275932913</v>
      </c>
      <c r="U200" s="32">
        <v>125014030</v>
      </c>
      <c r="V200" s="32">
        <v>5247874</v>
      </c>
      <c r="W200" s="32">
        <v>10387134</v>
      </c>
      <c r="X200" s="9"/>
      <c r="Y200" s="9"/>
    </row>
    <row r="201" spans="1:25" ht="15" x14ac:dyDescent="0.25">
      <c r="A201" s="5">
        <v>6920327</v>
      </c>
      <c r="B201" s="5" t="str">
        <f>VLOOKUP(A201,Sheet1!A:F,2,FALSE)</f>
        <v>Bay Area Hospital</v>
      </c>
      <c r="C201" s="5" t="str">
        <f>VLOOKUP(A201,Sheet1!A:F,3,FALSE)</f>
        <v>Bay Area Hosp</v>
      </c>
      <c r="D201" s="5" t="str">
        <f>VLOOKUP(A201,Sheet1!A:D,4,FALSE)</f>
        <v>DRG</v>
      </c>
      <c r="E201" s="6">
        <v>2011</v>
      </c>
      <c r="F201" s="32">
        <v>23023847</v>
      </c>
      <c r="G201" s="32">
        <v>3295242</v>
      </c>
      <c r="H201" s="32">
        <v>10683924</v>
      </c>
      <c r="I201" s="32">
        <v>8172277</v>
      </c>
      <c r="J201" s="32">
        <v>0</v>
      </c>
      <c r="K201" s="32">
        <v>416610</v>
      </c>
      <c r="L201" s="32">
        <v>0</v>
      </c>
      <c r="M201" s="32">
        <v>254442</v>
      </c>
      <c r="N201" s="32">
        <v>0</v>
      </c>
      <c r="O201" s="32">
        <v>201352</v>
      </c>
      <c r="P201" s="32">
        <v>0</v>
      </c>
      <c r="Q201" s="32">
        <v>0</v>
      </c>
      <c r="R201" s="32">
        <v>119892151</v>
      </c>
      <c r="S201" s="32">
        <v>120590244</v>
      </c>
      <c r="T201" s="32">
        <v>277012923</v>
      </c>
      <c r="U201" s="32">
        <v>121475295</v>
      </c>
      <c r="V201" s="32">
        <v>885051</v>
      </c>
      <c r="W201" s="32">
        <v>2770055</v>
      </c>
      <c r="X201" s="9"/>
      <c r="Y201" s="9"/>
    </row>
    <row r="202" spans="1:25" ht="15" x14ac:dyDescent="0.25">
      <c r="A202" s="5">
        <v>6920327</v>
      </c>
      <c r="B202" s="5" t="str">
        <f>VLOOKUP(A202,Sheet1!A:F,2,FALSE)</f>
        <v>Bay Area Hospital</v>
      </c>
      <c r="C202" s="5" t="str">
        <f>VLOOKUP(A202,Sheet1!A:F,3,FALSE)</f>
        <v>Bay Area Hosp</v>
      </c>
      <c r="D202" s="5" t="str">
        <f>VLOOKUP(A202,Sheet1!A:D,4,FALSE)</f>
        <v>DRG</v>
      </c>
      <c r="E202" s="6">
        <v>2012</v>
      </c>
      <c r="F202" s="32">
        <v>24532416</v>
      </c>
      <c r="G202" s="32">
        <v>3228403</v>
      </c>
      <c r="H202" s="32">
        <v>10949813</v>
      </c>
      <c r="I202" s="32">
        <v>9253444</v>
      </c>
      <c r="J202" s="32">
        <v>0</v>
      </c>
      <c r="K202" s="32">
        <v>621381</v>
      </c>
      <c r="L202" s="32">
        <v>0</v>
      </c>
      <c r="M202" s="32">
        <v>132280</v>
      </c>
      <c r="N202" s="32">
        <v>94123</v>
      </c>
      <c r="O202" s="32">
        <v>252972</v>
      </c>
      <c r="P202" s="32">
        <v>0</v>
      </c>
      <c r="Q202" s="32">
        <v>0</v>
      </c>
      <c r="R202" s="32">
        <v>124900183</v>
      </c>
      <c r="S202" s="32">
        <v>122497794</v>
      </c>
      <c r="T202" s="32">
        <v>284382248</v>
      </c>
      <c r="U202" s="32">
        <v>127320291</v>
      </c>
      <c r="V202" s="32">
        <v>4822497</v>
      </c>
      <c r="W202" s="32">
        <v>9219614</v>
      </c>
      <c r="X202" s="9"/>
      <c r="Y202" s="9"/>
    </row>
    <row r="203" spans="1:25" ht="15" x14ac:dyDescent="0.25">
      <c r="A203" s="5">
        <v>6920327</v>
      </c>
      <c r="B203" s="5" t="str">
        <f>VLOOKUP(A203,Sheet1!A:F,2,FALSE)</f>
        <v>Bay Area Hospital</v>
      </c>
      <c r="C203" s="5" t="str">
        <f>VLOOKUP(A203,Sheet1!A:F,3,FALSE)</f>
        <v>Bay Area Hosp</v>
      </c>
      <c r="D203" s="5" t="str">
        <f>VLOOKUP(A203,Sheet1!A:D,4,FALSE)</f>
        <v>DRG</v>
      </c>
      <c r="E203" s="6">
        <v>2013</v>
      </c>
      <c r="F203" s="32">
        <v>23399711</v>
      </c>
      <c r="G203" s="32">
        <v>3694201</v>
      </c>
      <c r="H203" s="32">
        <v>6937881</v>
      </c>
      <c r="I203" s="32">
        <v>11677143</v>
      </c>
      <c r="J203" s="32">
        <v>0</v>
      </c>
      <c r="K203" s="32">
        <v>351931</v>
      </c>
      <c r="L203" s="32">
        <v>0</v>
      </c>
      <c r="M203" s="32">
        <v>208406</v>
      </c>
      <c r="N203" s="32">
        <v>82337</v>
      </c>
      <c r="O203" s="32">
        <v>156097</v>
      </c>
      <c r="P203" s="32">
        <v>0</v>
      </c>
      <c r="Q203" s="32">
        <v>291715</v>
      </c>
      <c r="R203" s="32">
        <v>126714279</v>
      </c>
      <c r="S203" s="32">
        <v>123469328</v>
      </c>
      <c r="T203" s="32">
        <v>292135182</v>
      </c>
      <c r="U203" s="32">
        <v>129998542</v>
      </c>
      <c r="V203" s="32">
        <v>6529214</v>
      </c>
      <c r="W203" s="32">
        <v>5092728</v>
      </c>
      <c r="X203" s="9"/>
      <c r="Y203" s="9"/>
    </row>
    <row r="204" spans="1:25" ht="15" x14ac:dyDescent="0.25">
      <c r="A204" s="5">
        <v>6920327</v>
      </c>
      <c r="B204" s="5" t="str">
        <f>VLOOKUP(A204,Sheet1!A:F,2,FALSE)</f>
        <v>Bay Area Hospital</v>
      </c>
      <c r="C204" s="5" t="str">
        <f>VLOOKUP(A204,Sheet1!A:F,3,FALSE)</f>
        <v>Bay Area Hosp</v>
      </c>
      <c r="D204" s="5" t="str">
        <f>VLOOKUP(A204,Sheet1!A:D,4,FALSE)</f>
        <v>DRG</v>
      </c>
      <c r="E204" s="6">
        <v>2014</v>
      </c>
      <c r="F204" s="32">
        <v>26768387</v>
      </c>
      <c r="G204" s="32">
        <v>1152054</v>
      </c>
      <c r="H204" s="32">
        <v>12010705</v>
      </c>
      <c r="I204" s="32">
        <v>12274822</v>
      </c>
      <c r="J204" s="32">
        <v>0</v>
      </c>
      <c r="K204" s="32">
        <v>397610</v>
      </c>
      <c r="L204" s="32">
        <v>0</v>
      </c>
      <c r="M204" s="32">
        <v>184432</v>
      </c>
      <c r="N204" s="32">
        <v>182579</v>
      </c>
      <c r="O204" s="32">
        <v>254555</v>
      </c>
      <c r="P204" s="32">
        <v>0</v>
      </c>
      <c r="Q204" s="32">
        <v>311630</v>
      </c>
      <c r="R204" s="32">
        <v>141025814</v>
      </c>
      <c r="S204" s="32">
        <v>137861117</v>
      </c>
      <c r="T204" s="32">
        <v>340959245</v>
      </c>
      <c r="U204" s="32">
        <v>142520776</v>
      </c>
      <c r="V204" s="32">
        <v>4659659</v>
      </c>
      <c r="W204" s="32">
        <v>5650774</v>
      </c>
      <c r="X204" s="9"/>
      <c r="Y204" s="9"/>
    </row>
    <row r="205" spans="1:25" ht="15" x14ac:dyDescent="0.25">
      <c r="A205" s="5">
        <v>6920327</v>
      </c>
      <c r="B205" s="5" t="str">
        <f>VLOOKUP(A205,Sheet1!A:F,2,FALSE)</f>
        <v>Bay Area Hospital</v>
      </c>
      <c r="C205" s="5" t="str">
        <f>VLOOKUP(A205,Sheet1!A:F,3,FALSE)</f>
        <v>Bay Area Hosp</v>
      </c>
      <c r="D205" s="5" t="str">
        <f>VLOOKUP(A205,Sheet1!A:D,4,FALSE)</f>
        <v>DRG</v>
      </c>
      <c r="E205" s="6">
        <v>2015</v>
      </c>
      <c r="F205" s="32">
        <v>32871514</v>
      </c>
      <c r="G205" s="32">
        <v>687458</v>
      </c>
      <c r="H205" s="32">
        <v>17897271</v>
      </c>
      <c r="I205" s="32">
        <v>12375806</v>
      </c>
      <c r="J205" s="32">
        <v>0</v>
      </c>
      <c r="K205" s="32">
        <v>539330</v>
      </c>
      <c r="L205" s="32">
        <v>0</v>
      </c>
      <c r="M205" s="32">
        <v>37920</v>
      </c>
      <c r="N205" s="32">
        <v>844009</v>
      </c>
      <c r="O205" s="32">
        <v>296050</v>
      </c>
      <c r="P205" s="32">
        <v>0</v>
      </c>
      <c r="Q205" s="32">
        <v>193670</v>
      </c>
      <c r="R205" s="32">
        <v>149674126</v>
      </c>
      <c r="S205" s="32">
        <v>144529094</v>
      </c>
      <c r="T205" s="32">
        <v>367508102</v>
      </c>
      <c r="U205" s="32">
        <v>154762404</v>
      </c>
      <c r="V205" s="32">
        <v>10233310</v>
      </c>
      <c r="W205" s="32">
        <v>11007842</v>
      </c>
      <c r="X205" s="9"/>
      <c r="Y205" s="9"/>
    </row>
    <row r="206" spans="1:25" ht="15" x14ac:dyDescent="0.25">
      <c r="A206" s="5">
        <v>6920327</v>
      </c>
      <c r="B206" s="5" t="str">
        <f>VLOOKUP(A206,Sheet1!A:F,2,FALSE)</f>
        <v>Bay Area Hospital</v>
      </c>
      <c r="C206" s="5" t="str">
        <f>VLOOKUP(A206,Sheet1!A:F,3,FALSE)</f>
        <v>Bay Area Hosp</v>
      </c>
      <c r="D206" s="5" t="str">
        <f>VLOOKUP(A206,Sheet1!A:D,4,FALSE)</f>
        <v>DRG</v>
      </c>
      <c r="E206" s="6">
        <v>2016</v>
      </c>
      <c r="F206" s="32">
        <v>47532500</v>
      </c>
      <c r="G206" s="32">
        <v>594110</v>
      </c>
      <c r="H206" s="32">
        <v>17830498</v>
      </c>
      <c r="I206" s="32">
        <v>26400499</v>
      </c>
      <c r="J206" s="32"/>
      <c r="K206" s="32">
        <v>571167</v>
      </c>
      <c r="L206" s="32"/>
      <c r="M206" s="32">
        <v>213121</v>
      </c>
      <c r="N206" s="32">
        <v>1456267</v>
      </c>
      <c r="O206" s="32">
        <v>238000</v>
      </c>
      <c r="P206" s="32"/>
      <c r="Q206" s="32">
        <v>228838</v>
      </c>
      <c r="R206" s="32">
        <v>172301426</v>
      </c>
      <c r="S206" s="32">
        <v>168307789</v>
      </c>
      <c r="T206" s="32">
        <v>428688881</v>
      </c>
      <c r="U206" s="32">
        <v>176048907</v>
      </c>
      <c r="V206" s="32">
        <v>7741118</v>
      </c>
      <c r="W206" s="32">
        <v>10159519</v>
      </c>
      <c r="X206" s="9"/>
      <c r="Y206" s="9"/>
    </row>
    <row r="207" spans="1:25" ht="15" x14ac:dyDescent="0.25">
      <c r="A207" s="16">
        <v>6920327</v>
      </c>
      <c r="B207" s="5" t="str">
        <f>VLOOKUP(A207,Sheet1!A:F,2,FALSE)</f>
        <v>Bay Area Hospital</v>
      </c>
      <c r="C207" s="5" t="str">
        <f>VLOOKUP(A207,Sheet1!A:F,3,FALSE)</f>
        <v>Bay Area Hosp</v>
      </c>
      <c r="D207" s="5" t="str">
        <f>VLOOKUP(A207,Sheet1!A:D,4,FALSE)</f>
        <v>DRG</v>
      </c>
      <c r="E207" s="29">
        <v>2017</v>
      </c>
      <c r="F207" s="32">
        <v>60404407</v>
      </c>
      <c r="G207" s="32">
        <v>911145</v>
      </c>
      <c r="H207" s="32">
        <v>19428667</v>
      </c>
      <c r="I207" s="32">
        <v>33386392</v>
      </c>
      <c r="J207" s="32"/>
      <c r="K207" s="32">
        <v>550842</v>
      </c>
      <c r="L207" s="32"/>
      <c r="M207" s="32">
        <v>196356</v>
      </c>
      <c r="N207" s="32">
        <v>5244039</v>
      </c>
      <c r="O207" s="32">
        <v>476805</v>
      </c>
      <c r="P207" s="32"/>
      <c r="Q207" s="32">
        <v>210161</v>
      </c>
      <c r="R207" s="32">
        <v>180639585</v>
      </c>
      <c r="S207" s="32">
        <v>172406691</v>
      </c>
      <c r="T207" s="32">
        <v>458231564</v>
      </c>
      <c r="U207" s="32">
        <v>183874412</v>
      </c>
      <c r="V207" s="32">
        <v>11467721</v>
      </c>
      <c r="W207" s="32">
        <v>11033697</v>
      </c>
      <c r="X207" s="9"/>
      <c r="Y207" s="9"/>
    </row>
    <row r="208" spans="1:25" ht="15" x14ac:dyDescent="0.25">
      <c r="A208" s="16">
        <v>6920327</v>
      </c>
      <c r="B208" s="16" t="s">
        <v>29</v>
      </c>
      <c r="C208" s="16" t="s">
        <v>82</v>
      </c>
      <c r="D208" s="16" t="s">
        <v>25</v>
      </c>
      <c r="E208" s="29">
        <v>2018</v>
      </c>
      <c r="F208" s="32">
        <v>60998233.250548981</v>
      </c>
      <c r="G208" s="32">
        <v>933248.35257456941</v>
      </c>
      <c r="H208" s="32">
        <v>20794394.5706404</v>
      </c>
      <c r="I208" s="32">
        <v>32473679.587334011</v>
      </c>
      <c r="J208" s="32">
        <v>0</v>
      </c>
      <c r="K208" s="32">
        <v>537647.38</v>
      </c>
      <c r="L208" s="32">
        <v>0</v>
      </c>
      <c r="M208" s="32">
        <v>184555.36</v>
      </c>
      <c r="N208" s="32">
        <v>5491430</v>
      </c>
      <c r="O208" s="32">
        <v>441150</v>
      </c>
      <c r="P208" s="32">
        <v>0</v>
      </c>
      <c r="Q208" s="32">
        <v>142128</v>
      </c>
      <c r="R208" s="32">
        <v>183842618</v>
      </c>
      <c r="S208" s="32">
        <v>176966971</v>
      </c>
      <c r="T208" s="32">
        <v>478695620</v>
      </c>
      <c r="U208" s="32">
        <v>186995533</v>
      </c>
      <c r="V208" s="32">
        <v>10028562</v>
      </c>
      <c r="W208" s="32">
        <v>8122309</v>
      </c>
      <c r="X208" s="9"/>
      <c r="Y208" s="9"/>
    </row>
    <row r="209" spans="1:25" ht="15" x14ac:dyDescent="0.25">
      <c r="A209" s="5">
        <v>6920325</v>
      </c>
      <c r="B209" s="5" t="str">
        <f>VLOOKUP(A209,Sheet1!A:F,2,FALSE)</f>
        <v>Samaritan Pacific Communities Hospital</v>
      </c>
      <c r="C209" s="5" t="str">
        <f>VLOOKUP(A209,Sheet1!A:F,3,FALSE)</f>
        <v>Samaritan Pacific Comm Hosp</v>
      </c>
      <c r="D209" s="5" t="str">
        <f>VLOOKUP(A209,Sheet1!A:D,4,FALSE)</f>
        <v>B</v>
      </c>
      <c r="E209" s="6">
        <v>2010</v>
      </c>
      <c r="F209" s="32">
        <v>5973253</v>
      </c>
      <c r="G209" s="32">
        <v>1975789</v>
      </c>
      <c r="H209" s="32">
        <v>0</v>
      </c>
      <c r="I209" s="32">
        <v>1669232</v>
      </c>
      <c r="J209" s="32">
        <v>98558</v>
      </c>
      <c r="K209" s="32">
        <v>140866</v>
      </c>
      <c r="L209" s="32">
        <v>27290</v>
      </c>
      <c r="M209" s="32">
        <v>203509</v>
      </c>
      <c r="N209" s="32">
        <v>1733544</v>
      </c>
      <c r="O209" s="32">
        <v>87560</v>
      </c>
      <c r="P209" s="32">
        <v>17273</v>
      </c>
      <c r="Q209" s="32">
        <v>19633</v>
      </c>
      <c r="R209" s="32">
        <v>65878364</v>
      </c>
      <c r="S209" s="32">
        <v>66006599</v>
      </c>
      <c r="T209" s="32">
        <v>111642272</v>
      </c>
      <c r="U209" s="32">
        <v>68027692</v>
      </c>
      <c r="V209" s="32">
        <v>2021093</v>
      </c>
      <c r="W209" s="32">
        <v>2242713</v>
      </c>
      <c r="X209" s="9"/>
      <c r="Y209" s="9"/>
    </row>
    <row r="210" spans="1:25" ht="15" x14ac:dyDescent="0.25">
      <c r="A210" s="5">
        <v>6920325</v>
      </c>
      <c r="B210" s="5" t="str">
        <f>VLOOKUP(A210,Sheet1!A:F,2,FALSE)</f>
        <v>Samaritan Pacific Communities Hospital</v>
      </c>
      <c r="C210" s="5" t="str">
        <f>VLOOKUP(A210,Sheet1!A:F,3,FALSE)</f>
        <v>Samaritan Pacific Comm Hosp</v>
      </c>
      <c r="D210" s="5" t="str">
        <f>VLOOKUP(A210,Sheet1!A:D,4,FALSE)</f>
        <v>B</v>
      </c>
      <c r="E210" s="6">
        <v>2011</v>
      </c>
      <c r="F210" s="32">
        <v>7660730</v>
      </c>
      <c r="G210" s="32">
        <v>2053387</v>
      </c>
      <c r="H210" s="32">
        <v>0</v>
      </c>
      <c r="I210" s="32">
        <v>3228574</v>
      </c>
      <c r="J210" s="32">
        <v>137351</v>
      </c>
      <c r="K210" s="32">
        <v>159639</v>
      </c>
      <c r="L210" s="32">
        <v>28779</v>
      </c>
      <c r="M210" s="32">
        <v>256087</v>
      </c>
      <c r="N210" s="32">
        <v>1461331</v>
      </c>
      <c r="O210" s="32">
        <v>137367</v>
      </c>
      <c r="P210" s="32">
        <v>167231</v>
      </c>
      <c r="Q210" s="32">
        <v>30984</v>
      </c>
      <c r="R210" s="32">
        <v>61560788</v>
      </c>
      <c r="S210" s="32">
        <v>64609584</v>
      </c>
      <c r="T210" s="32">
        <v>113711201</v>
      </c>
      <c r="U210" s="32">
        <v>63924023</v>
      </c>
      <c r="V210" s="32">
        <v>-685561</v>
      </c>
      <c r="W210" s="32">
        <v>5151933</v>
      </c>
      <c r="X210" s="9"/>
      <c r="Y210" s="9"/>
    </row>
    <row r="211" spans="1:25" ht="15" x14ac:dyDescent="0.25">
      <c r="A211" s="5">
        <v>6920325</v>
      </c>
      <c r="B211" s="5" t="str">
        <f>VLOOKUP(A211,Sheet1!A:F,2,FALSE)</f>
        <v>Samaritan Pacific Communities Hospital</v>
      </c>
      <c r="C211" s="5" t="str">
        <f>VLOOKUP(A211,Sheet1!A:F,3,FALSE)</f>
        <v>Samaritan Pacific Comm Hosp</v>
      </c>
      <c r="D211" s="5" t="str">
        <f>VLOOKUP(A211,Sheet1!A:D,4,FALSE)</f>
        <v>B</v>
      </c>
      <c r="E211" s="6">
        <v>2012</v>
      </c>
      <c r="F211" s="32">
        <v>5731419</v>
      </c>
      <c r="G211" s="32">
        <v>2206317</v>
      </c>
      <c r="H211" s="32">
        <v>0</v>
      </c>
      <c r="I211" s="32">
        <v>1815566</v>
      </c>
      <c r="J211" s="32">
        <v>99723</v>
      </c>
      <c r="K211" s="32">
        <v>132767</v>
      </c>
      <c r="L211" s="32">
        <v>45007</v>
      </c>
      <c r="M211" s="32">
        <v>456003</v>
      </c>
      <c r="N211" s="32">
        <v>770719</v>
      </c>
      <c r="O211" s="32">
        <v>97834</v>
      </c>
      <c r="P211" s="32">
        <v>92249</v>
      </c>
      <c r="Q211" s="32">
        <v>15234</v>
      </c>
      <c r="R211" s="32">
        <v>62208961</v>
      </c>
      <c r="S211" s="32">
        <v>62585454</v>
      </c>
      <c r="T211" s="32">
        <v>116554836</v>
      </c>
      <c r="U211" s="32">
        <v>64430134</v>
      </c>
      <c r="V211" s="32">
        <v>1844680</v>
      </c>
      <c r="W211" s="32">
        <v>2122768</v>
      </c>
      <c r="X211" s="9"/>
      <c r="Y211" s="9"/>
    </row>
    <row r="212" spans="1:25" ht="15" x14ac:dyDescent="0.25">
      <c r="A212" s="5">
        <v>6920325</v>
      </c>
      <c r="B212" s="5" t="str">
        <f>VLOOKUP(A212,Sheet1!A:F,2,FALSE)</f>
        <v>Samaritan Pacific Communities Hospital</v>
      </c>
      <c r="C212" s="5" t="str">
        <f>VLOOKUP(A212,Sheet1!A:F,3,FALSE)</f>
        <v>Samaritan Pacific Comm Hosp</v>
      </c>
      <c r="D212" s="5" t="str">
        <f>VLOOKUP(A212,Sheet1!A:D,4,FALSE)</f>
        <v>B</v>
      </c>
      <c r="E212" s="6">
        <v>2013</v>
      </c>
      <c r="F212" s="32">
        <v>6323448</v>
      </c>
      <c r="G212" s="32">
        <v>2209302</v>
      </c>
      <c r="H212" s="32">
        <v>671201</v>
      </c>
      <c r="I212" s="32">
        <v>327377</v>
      </c>
      <c r="J212" s="32">
        <v>98907</v>
      </c>
      <c r="K212" s="32">
        <v>247108</v>
      </c>
      <c r="L212" s="32">
        <v>65227</v>
      </c>
      <c r="M212" s="32">
        <v>538161</v>
      </c>
      <c r="N212" s="32">
        <v>1870863</v>
      </c>
      <c r="O212" s="32">
        <v>137109</v>
      </c>
      <c r="P212" s="32">
        <v>136315</v>
      </c>
      <c r="Q212" s="32">
        <v>21878</v>
      </c>
      <c r="R212" s="32">
        <v>66800248</v>
      </c>
      <c r="S212" s="32">
        <v>67335753</v>
      </c>
      <c r="T212" s="32">
        <v>131191897</v>
      </c>
      <c r="U212" s="32">
        <v>69238174</v>
      </c>
      <c r="V212" s="32">
        <v>1902421</v>
      </c>
      <c r="W212" s="32">
        <v>2152941</v>
      </c>
      <c r="X212" s="9"/>
      <c r="Y212" s="9"/>
    </row>
    <row r="213" spans="1:25" ht="15" x14ac:dyDescent="0.25">
      <c r="A213" s="5">
        <v>6920325</v>
      </c>
      <c r="B213" s="5" t="str">
        <f>VLOOKUP(A213,Sheet1!A:F,2,FALSE)</f>
        <v>Samaritan Pacific Communities Hospital</v>
      </c>
      <c r="C213" s="5" t="str">
        <f>VLOOKUP(A213,Sheet1!A:F,3,FALSE)</f>
        <v>Samaritan Pacific Comm Hosp</v>
      </c>
      <c r="D213" s="5" t="str">
        <f>VLOOKUP(A213,Sheet1!A:D,4,FALSE)</f>
        <v>B</v>
      </c>
      <c r="E213" s="6">
        <v>2014</v>
      </c>
      <c r="F213" s="32">
        <v>7549690</v>
      </c>
      <c r="G213" s="32">
        <v>1294398</v>
      </c>
      <c r="H213" s="32">
        <v>557992</v>
      </c>
      <c r="I213" s="32">
        <v>2926295</v>
      </c>
      <c r="J213" s="32">
        <v>0</v>
      </c>
      <c r="K213" s="32">
        <v>168488</v>
      </c>
      <c r="L213" s="32">
        <v>67883</v>
      </c>
      <c r="M213" s="32">
        <v>734043</v>
      </c>
      <c r="N213" s="32">
        <v>1593279</v>
      </c>
      <c r="O213" s="32">
        <v>104993</v>
      </c>
      <c r="P213" s="32">
        <v>82287</v>
      </c>
      <c r="Q213" s="32">
        <v>20032</v>
      </c>
      <c r="R213" s="32">
        <v>72318243</v>
      </c>
      <c r="S213" s="32">
        <v>73034952</v>
      </c>
      <c r="T213" s="32">
        <v>145703920</v>
      </c>
      <c r="U213" s="32">
        <v>75352450</v>
      </c>
      <c r="V213" s="32">
        <v>2317498</v>
      </c>
      <c r="W213" s="32">
        <v>2573222</v>
      </c>
      <c r="X213" s="9"/>
      <c r="Y213" s="9"/>
    </row>
    <row r="214" spans="1:25" ht="15" x14ac:dyDescent="0.25">
      <c r="A214" s="5">
        <v>6920325</v>
      </c>
      <c r="B214" s="5" t="str">
        <f>VLOOKUP(A214,Sheet1!A:F,2,FALSE)</f>
        <v>Samaritan Pacific Communities Hospital</v>
      </c>
      <c r="C214" s="5" t="str">
        <f>VLOOKUP(A214,Sheet1!A:F,3,FALSE)</f>
        <v>Samaritan Pacific Comm Hosp</v>
      </c>
      <c r="D214" s="5" t="str">
        <f>VLOOKUP(A214,Sheet1!A:D,4,FALSE)</f>
        <v>B</v>
      </c>
      <c r="E214" s="6">
        <v>2015</v>
      </c>
      <c r="F214" s="32">
        <v>7152083</v>
      </c>
      <c r="G214" s="32">
        <v>1662401</v>
      </c>
      <c r="H214" s="32">
        <v>218689</v>
      </c>
      <c r="I214" s="32">
        <v>3139242</v>
      </c>
      <c r="J214" s="32">
        <v>0</v>
      </c>
      <c r="K214" s="32">
        <v>446277</v>
      </c>
      <c r="L214" s="32">
        <v>56170</v>
      </c>
      <c r="M214" s="32">
        <v>633376</v>
      </c>
      <c r="N214" s="32">
        <v>731102</v>
      </c>
      <c r="O214" s="32">
        <v>156484</v>
      </c>
      <c r="P214" s="32">
        <v>79891</v>
      </c>
      <c r="Q214" s="32">
        <v>28451</v>
      </c>
      <c r="R214" s="32">
        <v>82742634</v>
      </c>
      <c r="S214" s="32">
        <v>81086857</v>
      </c>
      <c r="T214" s="32">
        <v>164965678</v>
      </c>
      <c r="U214" s="32">
        <v>85095591</v>
      </c>
      <c r="V214" s="32">
        <v>4008734</v>
      </c>
      <c r="W214" s="32">
        <v>4255239</v>
      </c>
      <c r="X214" s="9"/>
      <c r="Y214" s="9"/>
    </row>
    <row r="215" spans="1:25" ht="15" x14ac:dyDescent="0.25">
      <c r="A215" s="5">
        <v>6920325</v>
      </c>
      <c r="B215" s="5" t="str">
        <f>VLOOKUP(A215,Sheet1!A:F,2,FALSE)</f>
        <v>Samaritan Pacific Communities Hospital</v>
      </c>
      <c r="C215" s="5" t="str">
        <f>VLOOKUP(A215,Sheet1!A:F,3,FALSE)</f>
        <v>Samaritan Pacific Comm Hosp</v>
      </c>
      <c r="D215" s="5" t="str">
        <f>VLOOKUP(A215,Sheet1!A:D,4,FALSE)</f>
        <v>B</v>
      </c>
      <c r="E215" s="6">
        <v>2016</v>
      </c>
      <c r="F215" s="32">
        <v>6938227</v>
      </c>
      <c r="G215" s="32">
        <v>1671505</v>
      </c>
      <c r="H215" s="32"/>
      <c r="I215" s="32">
        <v>3209831</v>
      </c>
      <c r="J215" s="32"/>
      <c r="K215" s="32">
        <v>286549</v>
      </c>
      <c r="L215" s="32">
        <v>56654</v>
      </c>
      <c r="M215" s="32">
        <v>492354</v>
      </c>
      <c r="N215" s="32">
        <v>698243</v>
      </c>
      <c r="O215" s="32">
        <v>229166</v>
      </c>
      <c r="P215" s="32">
        <v>256814</v>
      </c>
      <c r="Q215" s="32">
        <v>37111</v>
      </c>
      <c r="R215" s="32">
        <v>89704624</v>
      </c>
      <c r="S215" s="32">
        <v>89451791</v>
      </c>
      <c r="T215" s="32">
        <v>173893790</v>
      </c>
      <c r="U215" s="32">
        <v>92893250</v>
      </c>
      <c r="V215" s="32">
        <v>3441459</v>
      </c>
      <c r="W215" s="32">
        <v>3708753</v>
      </c>
      <c r="X215" s="9"/>
      <c r="Y215" s="9"/>
    </row>
    <row r="216" spans="1:25" ht="15" x14ac:dyDescent="0.25">
      <c r="A216" s="16">
        <v>6920325</v>
      </c>
      <c r="B216" s="5" t="str">
        <f>VLOOKUP(A216,Sheet1!A:F,2,FALSE)</f>
        <v>Samaritan Pacific Communities Hospital</v>
      </c>
      <c r="C216" s="5" t="str">
        <f>VLOOKUP(A216,Sheet1!A:F,3,FALSE)</f>
        <v>Samaritan Pacific Comm Hosp</v>
      </c>
      <c r="D216" s="5" t="str">
        <f>VLOOKUP(A216,Sheet1!A:D,4,FALSE)</f>
        <v>B</v>
      </c>
      <c r="E216" s="29">
        <v>2017</v>
      </c>
      <c r="F216" s="32">
        <v>9911280</v>
      </c>
      <c r="G216" s="32">
        <v>1953873</v>
      </c>
      <c r="H216" s="32">
        <v>1867816</v>
      </c>
      <c r="I216" s="32">
        <v>3612880</v>
      </c>
      <c r="J216" s="32">
        <v>46668</v>
      </c>
      <c r="K216" s="32">
        <v>319079</v>
      </c>
      <c r="L216" s="32"/>
      <c r="M216" s="32">
        <v>352831</v>
      </c>
      <c r="N216" s="32">
        <v>1206066</v>
      </c>
      <c r="O216" s="32">
        <v>222497</v>
      </c>
      <c r="P216" s="32">
        <v>295343</v>
      </c>
      <c r="Q216" s="32">
        <v>34227</v>
      </c>
      <c r="R216" s="32">
        <v>87908094</v>
      </c>
      <c r="S216" s="32">
        <v>92415307</v>
      </c>
      <c r="T216" s="32">
        <v>175803096</v>
      </c>
      <c r="U216" s="32">
        <v>92514920</v>
      </c>
      <c r="V216" s="32">
        <v>99613</v>
      </c>
      <c r="W216" s="32">
        <v>130876</v>
      </c>
      <c r="X216" s="9"/>
      <c r="Y216" s="9"/>
    </row>
    <row r="217" spans="1:25" ht="15" x14ac:dyDescent="0.25">
      <c r="A217" s="16">
        <v>6920325</v>
      </c>
      <c r="B217" s="16" t="s">
        <v>60</v>
      </c>
      <c r="C217" s="16" t="s">
        <v>132</v>
      </c>
      <c r="D217" s="16" t="s">
        <v>27</v>
      </c>
      <c r="E217" s="29">
        <v>2018</v>
      </c>
      <c r="F217" s="32">
        <v>7452830.2057999996</v>
      </c>
      <c r="G217" s="32">
        <v>2086226</v>
      </c>
      <c r="H217" s="32">
        <v>548918</v>
      </c>
      <c r="I217" s="32">
        <v>2061800.471799999</v>
      </c>
      <c r="J217" s="32">
        <v>0</v>
      </c>
      <c r="K217" s="32">
        <v>270437</v>
      </c>
      <c r="L217" s="32">
        <v>0</v>
      </c>
      <c r="M217" s="32">
        <v>641206</v>
      </c>
      <c r="N217" s="32">
        <v>1216172</v>
      </c>
      <c r="O217" s="32">
        <v>228555</v>
      </c>
      <c r="P217" s="32">
        <v>357635</v>
      </c>
      <c r="Q217" s="32">
        <v>41880.733999999997</v>
      </c>
      <c r="R217" s="32">
        <v>97899041</v>
      </c>
      <c r="S217" s="32">
        <v>98337691</v>
      </c>
      <c r="T217" s="32">
        <v>182261025</v>
      </c>
      <c r="U217" s="32">
        <v>101534347</v>
      </c>
      <c r="V217" s="32">
        <v>3196656</v>
      </c>
      <c r="W217" s="32">
        <v>3454252</v>
      </c>
      <c r="X217" s="9"/>
      <c r="Y217" s="9"/>
    </row>
    <row r="218" spans="1:25" ht="15" x14ac:dyDescent="0.25">
      <c r="A218" s="5">
        <v>6920315</v>
      </c>
      <c r="B218" s="5" t="str">
        <f>VLOOKUP(A218,Sheet1!A:F,2,FALSE)</f>
        <v>Providence Newberg Medical Center</v>
      </c>
      <c r="C218" s="5" t="str">
        <f>VLOOKUP(A218,Sheet1!A:F,3,FALSE)</f>
        <v>Providence Newberg Med Ctr</v>
      </c>
      <c r="D218" s="5" t="str">
        <f>VLOOKUP(A218,Sheet1!A:D,4,FALSE)</f>
        <v>B</v>
      </c>
      <c r="E218" s="6">
        <v>2010</v>
      </c>
      <c r="F218" s="32">
        <v>15177872</v>
      </c>
      <c r="G218" s="32">
        <v>5061000</v>
      </c>
      <c r="H218" s="32">
        <v>0</v>
      </c>
      <c r="I218" s="32">
        <v>9026000</v>
      </c>
      <c r="J218" s="32">
        <v>91000</v>
      </c>
      <c r="K218" s="32">
        <v>241801</v>
      </c>
      <c r="L218" s="32">
        <v>81083</v>
      </c>
      <c r="M218" s="32">
        <v>374421</v>
      </c>
      <c r="N218" s="32">
        <v>0</v>
      </c>
      <c r="O218" s="32">
        <v>130101</v>
      </c>
      <c r="P218" s="32">
        <v>23809</v>
      </c>
      <c r="Q218" s="32">
        <v>148657</v>
      </c>
      <c r="R218" s="32">
        <v>85559523</v>
      </c>
      <c r="S218" s="32">
        <v>84609748</v>
      </c>
      <c r="T218" s="32">
        <v>160861696</v>
      </c>
      <c r="U218" s="32">
        <v>88364146</v>
      </c>
      <c r="V218" s="32">
        <v>3754398</v>
      </c>
      <c r="W218" s="32">
        <v>3851858</v>
      </c>
      <c r="X218" s="9"/>
      <c r="Y218" s="9"/>
    </row>
    <row r="219" spans="1:25" ht="15" x14ac:dyDescent="0.25">
      <c r="A219" s="5">
        <v>6920315</v>
      </c>
      <c r="B219" s="5" t="str">
        <f>VLOOKUP(A219,Sheet1!A:F,2,FALSE)</f>
        <v>Providence Newberg Medical Center</v>
      </c>
      <c r="C219" s="5" t="str">
        <f>VLOOKUP(A219,Sheet1!A:F,3,FALSE)</f>
        <v>Providence Newberg Med Ctr</v>
      </c>
      <c r="D219" s="5" t="str">
        <f>VLOOKUP(A219,Sheet1!A:D,4,FALSE)</f>
        <v>B</v>
      </c>
      <c r="E219" s="6">
        <v>2011</v>
      </c>
      <c r="F219" s="32">
        <v>14950713</v>
      </c>
      <c r="G219" s="32">
        <v>4198000</v>
      </c>
      <c r="H219" s="32">
        <v>0</v>
      </c>
      <c r="I219" s="32">
        <v>9468000</v>
      </c>
      <c r="J219" s="32">
        <v>373000</v>
      </c>
      <c r="K219" s="32">
        <v>129452</v>
      </c>
      <c r="L219" s="32">
        <v>116605</v>
      </c>
      <c r="M219" s="32">
        <v>240061</v>
      </c>
      <c r="N219" s="32">
        <v>0</v>
      </c>
      <c r="O219" s="32">
        <v>188923</v>
      </c>
      <c r="P219" s="32">
        <v>25174</v>
      </c>
      <c r="Q219" s="32">
        <v>211498</v>
      </c>
      <c r="R219" s="32">
        <v>89032675</v>
      </c>
      <c r="S219" s="32">
        <v>88393031</v>
      </c>
      <c r="T219" s="32">
        <v>163514414</v>
      </c>
      <c r="U219" s="32">
        <v>92527219</v>
      </c>
      <c r="V219" s="32">
        <v>4134188</v>
      </c>
      <c r="W219" s="32">
        <v>4232590</v>
      </c>
      <c r="X219" s="9"/>
      <c r="Y219" s="9"/>
    </row>
    <row r="220" spans="1:25" ht="15" x14ac:dyDescent="0.25">
      <c r="A220" s="5">
        <v>6920315</v>
      </c>
      <c r="B220" s="5" t="str">
        <f>VLOOKUP(A220,Sheet1!A:F,2,FALSE)</f>
        <v>Providence Newberg Medical Center</v>
      </c>
      <c r="C220" s="5" t="str">
        <f>VLOOKUP(A220,Sheet1!A:F,3,FALSE)</f>
        <v>Providence Newberg Med Ctr</v>
      </c>
      <c r="D220" s="5" t="str">
        <f>VLOOKUP(A220,Sheet1!A:D,4,FALSE)</f>
        <v>B</v>
      </c>
      <c r="E220" s="6">
        <v>2012</v>
      </c>
      <c r="F220" s="32">
        <v>15724307</v>
      </c>
      <c r="G220" s="32">
        <v>5034000</v>
      </c>
      <c r="H220" s="32">
        <v>0</v>
      </c>
      <c r="I220" s="32">
        <v>9325000</v>
      </c>
      <c r="J220" s="32">
        <v>522000</v>
      </c>
      <c r="K220" s="32">
        <v>151959</v>
      </c>
      <c r="L220" s="32">
        <v>59200</v>
      </c>
      <c r="M220" s="32">
        <v>231807</v>
      </c>
      <c r="N220" s="32">
        <v>9722</v>
      </c>
      <c r="O220" s="32">
        <v>137155</v>
      </c>
      <c r="P220" s="32">
        <v>9937</v>
      </c>
      <c r="Q220" s="32">
        <v>243527</v>
      </c>
      <c r="R220" s="32">
        <v>81407486</v>
      </c>
      <c r="S220" s="32">
        <v>80399229</v>
      </c>
      <c r="T220" s="32">
        <v>157756352</v>
      </c>
      <c r="U220" s="32">
        <v>84472090</v>
      </c>
      <c r="V220" s="32">
        <v>4072861</v>
      </c>
      <c r="W220" s="32">
        <v>4072861</v>
      </c>
      <c r="X220" s="9"/>
      <c r="Y220" s="9"/>
    </row>
    <row r="221" spans="1:25" ht="15" x14ac:dyDescent="0.25">
      <c r="A221" s="5">
        <v>6920315</v>
      </c>
      <c r="B221" s="5" t="str">
        <f>VLOOKUP(A221,Sheet1!A:F,2,FALSE)</f>
        <v>Providence Newberg Medical Center</v>
      </c>
      <c r="C221" s="5" t="str">
        <f>VLOOKUP(A221,Sheet1!A:F,3,FALSE)</f>
        <v>Providence Newberg Med Ctr</v>
      </c>
      <c r="D221" s="5" t="str">
        <f>VLOOKUP(A221,Sheet1!A:D,4,FALSE)</f>
        <v>B</v>
      </c>
      <c r="E221" s="6">
        <v>2013</v>
      </c>
      <c r="F221" s="32">
        <v>15640033</v>
      </c>
      <c r="G221" s="32">
        <v>5378000</v>
      </c>
      <c r="H221" s="32">
        <v>0</v>
      </c>
      <c r="I221" s="32">
        <v>9036000</v>
      </c>
      <c r="J221" s="32">
        <v>210000</v>
      </c>
      <c r="K221" s="32">
        <v>163953</v>
      </c>
      <c r="L221" s="32">
        <v>55275</v>
      </c>
      <c r="M221" s="32">
        <v>312481</v>
      </c>
      <c r="N221" s="32">
        <v>15429</v>
      </c>
      <c r="O221" s="32">
        <v>153737</v>
      </c>
      <c r="P221" s="32">
        <v>11083</v>
      </c>
      <c r="Q221" s="32">
        <v>304075</v>
      </c>
      <c r="R221" s="32">
        <v>83630999</v>
      </c>
      <c r="S221" s="32">
        <v>74182997</v>
      </c>
      <c r="T221" s="32">
        <v>163794119</v>
      </c>
      <c r="U221" s="32">
        <v>88210554</v>
      </c>
      <c r="V221" s="32">
        <v>14027557</v>
      </c>
      <c r="W221" s="32">
        <v>14027557</v>
      </c>
      <c r="X221" s="9"/>
      <c r="Y221" s="9"/>
    </row>
    <row r="222" spans="1:25" ht="15" x14ac:dyDescent="0.25">
      <c r="A222" s="5">
        <v>6920315</v>
      </c>
      <c r="B222" s="5" t="str">
        <f>VLOOKUP(A222,Sheet1!A:F,2,FALSE)</f>
        <v>Providence Newberg Medical Center</v>
      </c>
      <c r="C222" s="5" t="str">
        <f>VLOOKUP(A222,Sheet1!A:F,3,FALSE)</f>
        <v>Providence Newberg Med Ctr</v>
      </c>
      <c r="D222" s="5" t="str">
        <f>VLOOKUP(A222,Sheet1!A:D,4,FALSE)</f>
        <v>B</v>
      </c>
      <c r="E222" s="6">
        <v>2014</v>
      </c>
      <c r="F222" s="32">
        <v>12794620</v>
      </c>
      <c r="G222" s="32">
        <v>2230862</v>
      </c>
      <c r="H222" s="32">
        <v>83717</v>
      </c>
      <c r="I222" s="32">
        <v>9039816</v>
      </c>
      <c r="J222" s="32">
        <v>395871</v>
      </c>
      <c r="K222" s="32">
        <v>143659</v>
      </c>
      <c r="L222" s="32">
        <v>64320</v>
      </c>
      <c r="M222" s="32">
        <v>440959</v>
      </c>
      <c r="N222" s="32">
        <v>5513</v>
      </c>
      <c r="O222" s="32">
        <v>202518</v>
      </c>
      <c r="P222" s="32">
        <v>9236</v>
      </c>
      <c r="Q222" s="32">
        <v>178149</v>
      </c>
      <c r="R222" s="32">
        <v>95188540</v>
      </c>
      <c r="S222" s="32">
        <v>90599199</v>
      </c>
      <c r="T222" s="32">
        <v>188050095</v>
      </c>
      <c r="U222" s="32">
        <v>99244997</v>
      </c>
      <c r="V222" s="32">
        <v>8645798</v>
      </c>
      <c r="W222" s="32">
        <v>8645798</v>
      </c>
      <c r="X222" s="9"/>
      <c r="Y222" s="9"/>
    </row>
    <row r="223" spans="1:25" ht="15" x14ac:dyDescent="0.25">
      <c r="A223" s="5">
        <v>6920315</v>
      </c>
      <c r="B223" s="5" t="str">
        <f>VLOOKUP(A223,Sheet1!A:F,2,FALSE)</f>
        <v>Providence Newberg Medical Center</v>
      </c>
      <c r="C223" s="5" t="str">
        <f>VLOOKUP(A223,Sheet1!A:F,3,FALSE)</f>
        <v>Providence Newberg Med Ctr</v>
      </c>
      <c r="D223" s="5" t="str">
        <f>VLOOKUP(A223,Sheet1!A:D,4,FALSE)</f>
        <v>B</v>
      </c>
      <c r="E223" s="6">
        <v>2015</v>
      </c>
      <c r="F223" s="32">
        <v>15286793</v>
      </c>
      <c r="G223" s="32">
        <v>2742307</v>
      </c>
      <c r="H223" s="32">
        <v>858650</v>
      </c>
      <c r="I223" s="32">
        <v>9987970</v>
      </c>
      <c r="J223" s="32">
        <v>726343</v>
      </c>
      <c r="K223" s="32">
        <v>143790</v>
      </c>
      <c r="L223" s="32">
        <v>0</v>
      </c>
      <c r="M223" s="32">
        <v>364658</v>
      </c>
      <c r="N223" s="32">
        <v>1397</v>
      </c>
      <c r="O223" s="32">
        <v>198868</v>
      </c>
      <c r="P223" s="32">
        <v>34557</v>
      </c>
      <c r="Q223" s="32">
        <v>228253</v>
      </c>
      <c r="R223" s="32">
        <v>104358034</v>
      </c>
      <c r="S223" s="32">
        <v>96090943</v>
      </c>
      <c r="T223" s="32">
        <v>203421044</v>
      </c>
      <c r="U223" s="32">
        <v>108222681</v>
      </c>
      <c r="V223" s="32">
        <v>12131738</v>
      </c>
      <c r="W223" s="32">
        <v>12351666</v>
      </c>
      <c r="X223" s="9"/>
      <c r="Y223" s="9"/>
    </row>
    <row r="224" spans="1:25" ht="15" x14ac:dyDescent="0.25">
      <c r="A224" s="5">
        <v>6920315</v>
      </c>
      <c r="B224" s="5" t="str">
        <f>VLOOKUP(A224,Sheet1!A:F,2,FALSE)</f>
        <v>Providence Newberg Medical Center</v>
      </c>
      <c r="C224" s="5" t="str">
        <f>VLOOKUP(A224,Sheet1!A:F,3,FALSE)</f>
        <v>Providence Newberg Med Ctr</v>
      </c>
      <c r="D224" s="5" t="str">
        <f>VLOOKUP(A224,Sheet1!A:D,4,FALSE)</f>
        <v>B</v>
      </c>
      <c r="E224" s="6">
        <v>2016</v>
      </c>
      <c r="F224" s="32">
        <v>18926551</v>
      </c>
      <c r="G224" s="32">
        <v>2379834</v>
      </c>
      <c r="H224" s="32">
        <v>817311</v>
      </c>
      <c r="I224" s="32">
        <v>13977943</v>
      </c>
      <c r="J224" s="32">
        <v>692707</v>
      </c>
      <c r="K224" s="32">
        <v>217900</v>
      </c>
      <c r="L224" s="32"/>
      <c r="M224" s="32">
        <v>235027</v>
      </c>
      <c r="N224" s="32"/>
      <c r="O224" s="32">
        <v>216919</v>
      </c>
      <c r="P224" s="32">
        <v>20192</v>
      </c>
      <c r="Q224" s="32">
        <v>368718</v>
      </c>
      <c r="R224" s="32">
        <v>110941054</v>
      </c>
      <c r="S224" s="32">
        <v>104696122</v>
      </c>
      <c r="T224" s="32">
        <v>224338562</v>
      </c>
      <c r="U224" s="32">
        <v>113653998</v>
      </c>
      <c r="V224" s="32">
        <v>8957876</v>
      </c>
      <c r="W224" s="32">
        <v>9036825</v>
      </c>
      <c r="X224" s="9"/>
      <c r="Y224" s="9"/>
    </row>
    <row r="225" spans="1:25" ht="15" x14ac:dyDescent="0.25">
      <c r="A225" s="16">
        <v>6920315</v>
      </c>
      <c r="B225" s="5" t="str">
        <f>VLOOKUP(A225,Sheet1!A:F,2,FALSE)</f>
        <v>Providence Newberg Medical Center</v>
      </c>
      <c r="C225" s="5" t="str">
        <f>VLOOKUP(A225,Sheet1!A:F,3,FALSE)</f>
        <v>Providence Newberg Med Ctr</v>
      </c>
      <c r="D225" s="5" t="str">
        <f>VLOOKUP(A225,Sheet1!A:D,4,FALSE)</f>
        <v>B</v>
      </c>
      <c r="E225" s="29">
        <v>2017</v>
      </c>
      <c r="F225" s="32">
        <v>21479633</v>
      </c>
      <c r="G225" s="32">
        <v>3178146</v>
      </c>
      <c r="H225" s="32">
        <v>2506471</v>
      </c>
      <c r="I225" s="32">
        <v>13335897</v>
      </c>
      <c r="J225" s="32">
        <v>519240</v>
      </c>
      <c r="K225" s="32">
        <v>806300</v>
      </c>
      <c r="L225" s="32"/>
      <c r="M225" s="32">
        <v>204501</v>
      </c>
      <c r="N225" s="32"/>
      <c r="O225" s="32">
        <v>817431</v>
      </c>
      <c r="P225" s="32">
        <v>55855</v>
      </c>
      <c r="Q225" s="32">
        <v>55791</v>
      </c>
      <c r="R225" s="32">
        <v>114275285</v>
      </c>
      <c r="S225" s="32">
        <v>105638179</v>
      </c>
      <c r="T225" s="32">
        <v>239546262</v>
      </c>
      <c r="U225" s="32">
        <v>118608126</v>
      </c>
      <c r="V225" s="32">
        <v>12969947</v>
      </c>
      <c r="W225" s="32">
        <v>13072205</v>
      </c>
      <c r="X225" s="9"/>
      <c r="Y225" s="9"/>
    </row>
    <row r="226" spans="1:25" ht="15" x14ac:dyDescent="0.25">
      <c r="A226" s="16">
        <v>6920315</v>
      </c>
      <c r="B226" s="16" t="s">
        <v>53</v>
      </c>
      <c r="C226" s="16" t="s">
        <v>118</v>
      </c>
      <c r="D226" s="16" t="s">
        <v>27</v>
      </c>
      <c r="E226" s="29">
        <v>2018</v>
      </c>
      <c r="F226" s="32">
        <v>22689045.05203994</v>
      </c>
      <c r="G226" s="32">
        <v>3483924.2875603079</v>
      </c>
      <c r="H226" s="32">
        <v>3136740.8569084331</v>
      </c>
      <c r="I226" s="32">
        <v>14719632.76619618</v>
      </c>
      <c r="J226" s="32">
        <v>0</v>
      </c>
      <c r="K226" s="32">
        <v>326684.41215578438</v>
      </c>
      <c r="L226" s="32">
        <v>117845.77272474879</v>
      </c>
      <c r="M226" s="32">
        <v>140764.74818865801</v>
      </c>
      <c r="N226" s="32">
        <v>236244.22021716891</v>
      </c>
      <c r="O226" s="32">
        <v>342133.30522233289</v>
      </c>
      <c r="P226" s="32">
        <v>15561.15151192204</v>
      </c>
      <c r="Q226" s="32">
        <v>169513.53135439981</v>
      </c>
      <c r="R226" s="32">
        <v>123204165</v>
      </c>
      <c r="S226" s="32">
        <v>114174708</v>
      </c>
      <c r="T226" s="32">
        <v>252713488</v>
      </c>
      <c r="U226" s="32">
        <v>124353313</v>
      </c>
      <c r="V226" s="32">
        <v>10178605</v>
      </c>
      <c r="W226" s="32">
        <v>10106583</v>
      </c>
      <c r="X226" s="9"/>
      <c r="Y226" s="9"/>
    </row>
    <row r="227" spans="1:25" ht="15" x14ac:dyDescent="0.25">
      <c r="A227" s="5">
        <v>6920296</v>
      </c>
      <c r="B227" s="5" t="str">
        <f>VLOOKUP(A227,Sheet1!A:F,2,FALSE)</f>
        <v>Providence Milwaukie Hospital</v>
      </c>
      <c r="C227" s="5" t="str">
        <f>VLOOKUP(A227,Sheet1!A:F,3,FALSE)</f>
        <v>Providence Milwaukie Hosp</v>
      </c>
      <c r="D227" s="5" t="str">
        <f>VLOOKUP(A227,Sheet1!A:D,4,FALSE)</f>
        <v>DRG</v>
      </c>
      <c r="E227" s="6">
        <v>2010</v>
      </c>
      <c r="F227" s="32">
        <v>10598573</v>
      </c>
      <c r="G227" s="32">
        <v>5184000</v>
      </c>
      <c r="H227" s="32">
        <v>1462000</v>
      </c>
      <c r="I227" s="32">
        <v>0</v>
      </c>
      <c r="J227" s="32">
        <v>0</v>
      </c>
      <c r="K227" s="32">
        <v>702823</v>
      </c>
      <c r="L227" s="32">
        <v>96602</v>
      </c>
      <c r="M227" s="32">
        <v>2651492</v>
      </c>
      <c r="N227" s="32">
        <v>252745</v>
      </c>
      <c r="O227" s="32">
        <v>219274</v>
      </c>
      <c r="P227" s="32">
        <v>12330</v>
      </c>
      <c r="Q227" s="32">
        <v>17307</v>
      </c>
      <c r="R227" s="32">
        <v>90768956</v>
      </c>
      <c r="S227" s="32">
        <v>83564077</v>
      </c>
      <c r="T227" s="32">
        <v>172028985</v>
      </c>
      <c r="U227" s="32">
        <v>91597117</v>
      </c>
      <c r="V227" s="32">
        <v>8033040</v>
      </c>
      <c r="W227" s="32">
        <v>9668988</v>
      </c>
      <c r="X227" s="9"/>
      <c r="Y227" s="9"/>
    </row>
    <row r="228" spans="1:25" ht="15" x14ac:dyDescent="0.25">
      <c r="A228" s="5">
        <v>6920296</v>
      </c>
      <c r="B228" s="5" t="str">
        <f>VLOOKUP(A228,Sheet1!A:F,2,FALSE)</f>
        <v>Providence Milwaukie Hospital</v>
      </c>
      <c r="C228" s="5" t="str">
        <f>VLOOKUP(A228,Sheet1!A:F,3,FALSE)</f>
        <v>Providence Milwaukie Hosp</v>
      </c>
      <c r="D228" s="5" t="str">
        <f>VLOOKUP(A228,Sheet1!A:D,4,FALSE)</f>
        <v>DRG</v>
      </c>
      <c r="E228" s="6">
        <v>2011</v>
      </c>
      <c r="F228" s="32">
        <v>12632776</v>
      </c>
      <c r="G228" s="32">
        <v>4688000</v>
      </c>
      <c r="H228" s="32">
        <v>1792802</v>
      </c>
      <c r="I228" s="32">
        <v>0</v>
      </c>
      <c r="J228" s="32">
        <v>76000</v>
      </c>
      <c r="K228" s="32">
        <v>653878</v>
      </c>
      <c r="L228" s="32">
        <v>119181</v>
      </c>
      <c r="M228" s="32">
        <v>4737298</v>
      </c>
      <c r="N228" s="32">
        <v>241654</v>
      </c>
      <c r="O228" s="32">
        <v>285400</v>
      </c>
      <c r="P228" s="32">
        <v>23528</v>
      </c>
      <c r="Q228" s="32">
        <v>15035</v>
      </c>
      <c r="R228" s="32">
        <v>93737459</v>
      </c>
      <c r="S228" s="32">
        <v>87415868</v>
      </c>
      <c r="T228" s="32">
        <v>176771351</v>
      </c>
      <c r="U228" s="32">
        <v>95199942</v>
      </c>
      <c r="V228" s="32">
        <v>7784074</v>
      </c>
      <c r="W228" s="32">
        <v>10616088</v>
      </c>
      <c r="X228" s="9"/>
      <c r="Y228" s="9"/>
    </row>
    <row r="229" spans="1:25" ht="15" x14ac:dyDescent="0.25">
      <c r="A229" s="5">
        <v>6920296</v>
      </c>
      <c r="B229" s="5" t="str">
        <f>VLOOKUP(A229,Sheet1!A:F,2,FALSE)</f>
        <v>Providence Milwaukie Hospital</v>
      </c>
      <c r="C229" s="5" t="str">
        <f>VLOOKUP(A229,Sheet1!A:F,3,FALSE)</f>
        <v>Providence Milwaukie Hosp</v>
      </c>
      <c r="D229" s="5" t="str">
        <f>VLOOKUP(A229,Sheet1!A:D,4,FALSE)</f>
        <v>DRG</v>
      </c>
      <c r="E229" s="6">
        <v>2012</v>
      </c>
      <c r="F229" s="32">
        <v>14872478</v>
      </c>
      <c r="G229" s="32">
        <v>5328000</v>
      </c>
      <c r="H229" s="32">
        <v>3246088</v>
      </c>
      <c r="I229" s="32">
        <v>606000</v>
      </c>
      <c r="J229" s="32">
        <v>50000</v>
      </c>
      <c r="K229" s="32">
        <v>719587</v>
      </c>
      <c r="L229" s="32">
        <v>59244</v>
      </c>
      <c r="M229" s="32">
        <v>4466649</v>
      </c>
      <c r="N229" s="32">
        <v>210383</v>
      </c>
      <c r="O229" s="32">
        <v>155023</v>
      </c>
      <c r="P229" s="32">
        <v>15329</v>
      </c>
      <c r="Q229" s="32">
        <v>16175</v>
      </c>
      <c r="R229" s="32">
        <v>86175425</v>
      </c>
      <c r="S229" s="32">
        <v>81155850</v>
      </c>
      <c r="T229" s="32">
        <v>172688582</v>
      </c>
      <c r="U229" s="32">
        <v>86830756</v>
      </c>
      <c r="V229" s="32">
        <v>5674906</v>
      </c>
      <c r="W229" s="32">
        <v>5674906</v>
      </c>
      <c r="X229" s="9"/>
      <c r="Y229" s="9"/>
    </row>
    <row r="230" spans="1:25" ht="15" x14ac:dyDescent="0.25">
      <c r="A230" s="5">
        <v>6920296</v>
      </c>
      <c r="B230" s="5" t="str">
        <f>VLOOKUP(A230,Sheet1!A:F,2,FALSE)</f>
        <v>Providence Milwaukie Hospital</v>
      </c>
      <c r="C230" s="5" t="str">
        <f>VLOOKUP(A230,Sheet1!A:F,3,FALSE)</f>
        <v>Providence Milwaukie Hosp</v>
      </c>
      <c r="D230" s="5" t="str">
        <f>VLOOKUP(A230,Sheet1!A:D,4,FALSE)</f>
        <v>DRG</v>
      </c>
      <c r="E230" s="6">
        <v>2013</v>
      </c>
      <c r="F230" s="32">
        <v>15817653</v>
      </c>
      <c r="G230" s="32">
        <v>5434000</v>
      </c>
      <c r="H230" s="32">
        <v>3062110</v>
      </c>
      <c r="I230" s="32">
        <v>1997000</v>
      </c>
      <c r="J230" s="32">
        <v>0</v>
      </c>
      <c r="K230" s="32">
        <v>658804</v>
      </c>
      <c r="L230" s="32">
        <v>60528</v>
      </c>
      <c r="M230" s="32">
        <v>4224821</v>
      </c>
      <c r="N230" s="32">
        <v>177706</v>
      </c>
      <c r="O230" s="32">
        <v>139974</v>
      </c>
      <c r="P230" s="32">
        <v>42139</v>
      </c>
      <c r="Q230" s="32">
        <v>20571</v>
      </c>
      <c r="R230" s="32">
        <v>84628752</v>
      </c>
      <c r="S230" s="32">
        <v>81386112</v>
      </c>
      <c r="T230" s="32">
        <v>174563713</v>
      </c>
      <c r="U230" s="32">
        <v>86973851</v>
      </c>
      <c r="V230" s="32">
        <v>5587739</v>
      </c>
      <c r="W230" s="32">
        <v>5587739</v>
      </c>
      <c r="X230" s="9"/>
      <c r="Y230" s="9"/>
    </row>
    <row r="231" spans="1:25" ht="15" x14ac:dyDescent="0.25">
      <c r="A231" s="5">
        <v>6920296</v>
      </c>
      <c r="B231" s="5" t="str">
        <f>VLOOKUP(A231,Sheet1!A:F,2,FALSE)</f>
        <v>Providence Milwaukie Hospital</v>
      </c>
      <c r="C231" s="5" t="str">
        <f>VLOOKUP(A231,Sheet1!A:F,3,FALSE)</f>
        <v>Providence Milwaukie Hosp</v>
      </c>
      <c r="D231" s="5" t="str">
        <f>VLOOKUP(A231,Sheet1!A:D,4,FALSE)</f>
        <v>DRG</v>
      </c>
      <c r="E231" s="6">
        <v>2014</v>
      </c>
      <c r="F231" s="32">
        <v>16762162</v>
      </c>
      <c r="G231" s="32">
        <v>2269339</v>
      </c>
      <c r="H231" s="32">
        <v>5724826</v>
      </c>
      <c r="I231" s="32">
        <v>3158005</v>
      </c>
      <c r="J231" s="32">
        <v>0</v>
      </c>
      <c r="K231" s="32">
        <v>220250</v>
      </c>
      <c r="L231" s="32">
        <v>70433</v>
      </c>
      <c r="M231" s="32">
        <v>4922530</v>
      </c>
      <c r="N231" s="32">
        <v>83539</v>
      </c>
      <c r="O231" s="32">
        <v>243422</v>
      </c>
      <c r="P231" s="32">
        <v>21525</v>
      </c>
      <c r="Q231" s="32">
        <v>48293</v>
      </c>
      <c r="R231" s="32">
        <v>91082774</v>
      </c>
      <c r="S231" s="32">
        <v>94803001</v>
      </c>
      <c r="T231" s="32">
        <v>191911246</v>
      </c>
      <c r="U231" s="32">
        <v>92854462</v>
      </c>
      <c r="V231" s="32">
        <v>-1948539</v>
      </c>
      <c r="W231" s="32">
        <v>-1948539</v>
      </c>
      <c r="X231" s="9"/>
      <c r="Y231" s="9"/>
    </row>
    <row r="232" spans="1:25" ht="15" x14ac:dyDescent="0.25">
      <c r="A232" s="5">
        <v>6920296</v>
      </c>
      <c r="B232" s="5" t="str">
        <f>VLOOKUP(A232,Sheet1!A:F,2,FALSE)</f>
        <v>Providence Milwaukie Hospital</v>
      </c>
      <c r="C232" s="5" t="str">
        <f>VLOOKUP(A232,Sheet1!A:F,3,FALSE)</f>
        <v>Providence Milwaukie Hosp</v>
      </c>
      <c r="D232" s="5" t="str">
        <f>VLOOKUP(A232,Sheet1!A:D,4,FALSE)</f>
        <v>DRG</v>
      </c>
      <c r="E232" s="6">
        <v>2015</v>
      </c>
      <c r="F232" s="32">
        <v>18218476</v>
      </c>
      <c r="G232" s="32">
        <v>2378129</v>
      </c>
      <c r="H232" s="32">
        <v>7324684</v>
      </c>
      <c r="I232" s="32">
        <v>3193941</v>
      </c>
      <c r="J232" s="32">
        <v>242089</v>
      </c>
      <c r="K232" s="32">
        <v>157647</v>
      </c>
      <c r="L232" s="32"/>
      <c r="M232" s="32">
        <v>3980372</v>
      </c>
      <c r="N232" s="32">
        <v>568325</v>
      </c>
      <c r="O232" s="32">
        <v>272644</v>
      </c>
      <c r="P232" s="32">
        <v>41128</v>
      </c>
      <c r="Q232" s="32">
        <v>59517</v>
      </c>
      <c r="R232" s="32">
        <v>97395905</v>
      </c>
      <c r="S232" s="32">
        <v>99520711</v>
      </c>
      <c r="T232" s="32">
        <v>205399289</v>
      </c>
      <c r="U232" s="32">
        <v>101028798</v>
      </c>
      <c r="V232" s="32">
        <v>1508088</v>
      </c>
      <c r="W232" s="32">
        <v>4452770</v>
      </c>
      <c r="X232" s="9"/>
      <c r="Y232" s="9"/>
    </row>
    <row r="233" spans="1:25" ht="15" x14ac:dyDescent="0.25">
      <c r="A233" s="5">
        <v>6920296</v>
      </c>
      <c r="B233" s="5" t="str">
        <f>VLOOKUP(A233,Sheet1!A:F,2,FALSE)</f>
        <v>Providence Milwaukie Hospital</v>
      </c>
      <c r="C233" s="5" t="str">
        <f>VLOOKUP(A233,Sheet1!A:F,3,FALSE)</f>
        <v>Providence Milwaukie Hosp</v>
      </c>
      <c r="D233" s="5" t="str">
        <f>VLOOKUP(A233,Sheet1!A:D,4,FALSE)</f>
        <v>DRG</v>
      </c>
      <c r="E233" s="6">
        <v>2016</v>
      </c>
      <c r="F233" s="32">
        <v>23878998</v>
      </c>
      <c r="G233" s="32">
        <v>1848527</v>
      </c>
      <c r="H233" s="32">
        <v>8668822</v>
      </c>
      <c r="I233" s="32">
        <v>8118509</v>
      </c>
      <c r="J233" s="32">
        <v>230884</v>
      </c>
      <c r="K233" s="32">
        <v>253096</v>
      </c>
      <c r="L233" s="32"/>
      <c r="M233" s="32">
        <v>3440594</v>
      </c>
      <c r="N233" s="32">
        <v>957811</v>
      </c>
      <c r="O233" s="32">
        <v>261325</v>
      </c>
      <c r="P233" s="32">
        <v>23900</v>
      </c>
      <c r="Q233" s="32">
        <v>75530</v>
      </c>
      <c r="R233" s="32">
        <v>98743630</v>
      </c>
      <c r="S233" s="32">
        <v>106875043</v>
      </c>
      <c r="T233" s="32">
        <v>221024784</v>
      </c>
      <c r="U233" s="32">
        <v>100519606</v>
      </c>
      <c r="V233" s="32">
        <v>-6355436</v>
      </c>
      <c r="W233" s="32">
        <v>-6188794</v>
      </c>
      <c r="X233" s="9"/>
      <c r="Y233" s="9"/>
    </row>
    <row r="234" spans="1:25" ht="15" x14ac:dyDescent="0.25">
      <c r="A234" s="16">
        <v>6920296</v>
      </c>
      <c r="B234" s="5" t="str">
        <f>VLOOKUP(A234,Sheet1!A:F,2,FALSE)</f>
        <v>Providence Milwaukie Hospital</v>
      </c>
      <c r="C234" s="5" t="str">
        <f>VLOOKUP(A234,Sheet1!A:F,3,FALSE)</f>
        <v>Providence Milwaukie Hosp</v>
      </c>
      <c r="D234" s="5" t="str">
        <f>VLOOKUP(A234,Sheet1!A:D,4,FALSE)</f>
        <v>DRG</v>
      </c>
      <c r="E234" s="29">
        <v>2017</v>
      </c>
      <c r="F234" s="32">
        <v>26546874</v>
      </c>
      <c r="G234" s="32">
        <v>3258649</v>
      </c>
      <c r="H234" s="32">
        <v>8861653</v>
      </c>
      <c r="I234" s="32">
        <v>7745603</v>
      </c>
      <c r="J234" s="32">
        <v>287527</v>
      </c>
      <c r="K234" s="32">
        <v>837576</v>
      </c>
      <c r="L234" s="32"/>
      <c r="M234" s="32">
        <v>3755429</v>
      </c>
      <c r="N234" s="32">
        <v>1017897</v>
      </c>
      <c r="O234" s="32">
        <v>672845</v>
      </c>
      <c r="P234" s="32">
        <v>61096</v>
      </c>
      <c r="Q234" s="32">
        <v>48600</v>
      </c>
      <c r="R234" s="32">
        <v>106159895</v>
      </c>
      <c r="S234" s="32">
        <v>111916684</v>
      </c>
      <c r="T234" s="32">
        <v>242289142</v>
      </c>
      <c r="U234" s="32">
        <v>108869104</v>
      </c>
      <c r="V234" s="32">
        <v>-3047580</v>
      </c>
      <c r="W234" s="32">
        <v>-2782452</v>
      </c>
      <c r="X234" s="9"/>
      <c r="Y234" s="9"/>
    </row>
    <row r="235" spans="1:25" ht="15" x14ac:dyDescent="0.25">
      <c r="A235" s="16">
        <v>6920296</v>
      </c>
      <c r="B235" s="16" t="s">
        <v>52</v>
      </c>
      <c r="C235" s="16" t="s">
        <v>117</v>
      </c>
      <c r="D235" s="16" t="s">
        <v>25</v>
      </c>
      <c r="E235" s="29">
        <v>2018</v>
      </c>
      <c r="F235" s="32">
        <v>27540699.463714801</v>
      </c>
      <c r="G235" s="32">
        <v>3237706.0348783298</v>
      </c>
      <c r="H235" s="32">
        <v>7933342.8527751938</v>
      </c>
      <c r="I235" s="32">
        <v>6257231.3713866621</v>
      </c>
      <c r="J235" s="32">
        <v>0</v>
      </c>
      <c r="K235" s="32">
        <v>977972.10649068304</v>
      </c>
      <c r="L235" s="32">
        <v>132702.75076349519</v>
      </c>
      <c r="M235" s="32">
        <v>8157979.2239858694</v>
      </c>
      <c r="N235" s="32">
        <v>328378.80852131289</v>
      </c>
      <c r="O235" s="32">
        <v>404090.01369283051</v>
      </c>
      <c r="P235" s="32">
        <v>20792.766505302319</v>
      </c>
      <c r="Q235" s="32">
        <v>90503.534715119022</v>
      </c>
      <c r="R235" s="32">
        <v>113954173</v>
      </c>
      <c r="S235" s="32">
        <v>121770729</v>
      </c>
      <c r="T235" s="32">
        <v>260373214</v>
      </c>
      <c r="U235" s="32">
        <v>115380082</v>
      </c>
      <c r="V235" s="32">
        <v>-6390649</v>
      </c>
      <c r="W235" s="32">
        <v>-6592424</v>
      </c>
      <c r="X235" s="9"/>
      <c r="Y235" s="9"/>
    </row>
    <row r="236" spans="1:25" ht="15" x14ac:dyDescent="0.25">
      <c r="A236" s="5">
        <v>6920290</v>
      </c>
      <c r="B236" s="5" t="str">
        <f>VLOOKUP(A236,Sheet1!A:F,2,FALSE)</f>
        <v>Providence Medford Medical Center</v>
      </c>
      <c r="C236" s="5" t="str">
        <f>VLOOKUP(A236,Sheet1!A:F,3,FALSE)</f>
        <v>Providence Medford Med Ctr</v>
      </c>
      <c r="D236" s="5" t="str">
        <f>VLOOKUP(A236,Sheet1!A:D,4,FALSE)</f>
        <v>DRG</v>
      </c>
      <c r="E236" s="6">
        <v>2010</v>
      </c>
      <c r="F236" s="32">
        <v>25871994</v>
      </c>
      <c r="G236" s="32">
        <v>8978000</v>
      </c>
      <c r="H236" s="32">
        <v>3402000</v>
      </c>
      <c r="I236" s="32">
        <v>12527000</v>
      </c>
      <c r="J236" s="32">
        <v>128000</v>
      </c>
      <c r="K236" s="32">
        <v>289708</v>
      </c>
      <c r="L236" s="32">
        <v>104074</v>
      </c>
      <c r="M236" s="32">
        <v>200131</v>
      </c>
      <c r="N236" s="32">
        <v>78640</v>
      </c>
      <c r="O236" s="32">
        <v>102866</v>
      </c>
      <c r="P236" s="32">
        <v>49185</v>
      </c>
      <c r="Q236" s="32">
        <v>12390</v>
      </c>
      <c r="R236" s="32">
        <v>156348469</v>
      </c>
      <c r="S236" s="32">
        <v>150729384</v>
      </c>
      <c r="T236" s="32">
        <v>396784173</v>
      </c>
      <c r="U236" s="32">
        <v>160912891</v>
      </c>
      <c r="V236" s="32">
        <v>10183506</v>
      </c>
      <c r="W236" s="32">
        <v>11877085</v>
      </c>
      <c r="X236" s="9"/>
      <c r="Y236" s="9"/>
    </row>
    <row r="237" spans="1:25" ht="15" x14ac:dyDescent="0.25">
      <c r="A237" s="5">
        <v>6920290</v>
      </c>
      <c r="B237" s="5" t="str">
        <f>VLOOKUP(A237,Sheet1!A:F,2,FALSE)</f>
        <v>Providence Medford Medical Center</v>
      </c>
      <c r="C237" s="5" t="str">
        <f>VLOOKUP(A237,Sheet1!A:F,3,FALSE)</f>
        <v>Providence Medford Med Ctr</v>
      </c>
      <c r="D237" s="5" t="str">
        <f>VLOOKUP(A237,Sheet1!A:D,4,FALSE)</f>
        <v>DRG</v>
      </c>
      <c r="E237" s="6">
        <v>2011</v>
      </c>
      <c r="F237" s="32">
        <v>26168548</v>
      </c>
      <c r="G237" s="32">
        <v>7868000</v>
      </c>
      <c r="H237" s="32">
        <v>4356000</v>
      </c>
      <c r="I237" s="32">
        <v>12588000</v>
      </c>
      <c r="J237" s="32">
        <v>460000</v>
      </c>
      <c r="K237" s="32">
        <v>317880</v>
      </c>
      <c r="L237" s="32">
        <v>165128</v>
      </c>
      <c r="M237" s="32">
        <v>88047</v>
      </c>
      <c r="N237" s="32">
        <v>92671</v>
      </c>
      <c r="O237" s="32">
        <v>176131</v>
      </c>
      <c r="P237" s="32">
        <v>44488</v>
      </c>
      <c r="Q237" s="32">
        <v>12203</v>
      </c>
      <c r="R237" s="32">
        <v>165558121</v>
      </c>
      <c r="S237" s="32">
        <v>158429315</v>
      </c>
      <c r="T237" s="32">
        <v>411500642</v>
      </c>
      <c r="U237" s="32">
        <v>171409197</v>
      </c>
      <c r="V237" s="32">
        <v>12979882</v>
      </c>
      <c r="W237" s="32">
        <v>16224912</v>
      </c>
      <c r="X237" s="9"/>
      <c r="Y237" s="9"/>
    </row>
    <row r="238" spans="1:25" ht="15" x14ac:dyDescent="0.25">
      <c r="A238" s="5">
        <v>6920290</v>
      </c>
      <c r="B238" s="5" t="str">
        <f>VLOOKUP(A238,Sheet1!A:F,2,FALSE)</f>
        <v>Providence Medford Medical Center</v>
      </c>
      <c r="C238" s="5" t="str">
        <f>VLOOKUP(A238,Sheet1!A:F,3,FALSE)</f>
        <v>Providence Medford Med Ctr</v>
      </c>
      <c r="D238" s="5" t="str">
        <f>VLOOKUP(A238,Sheet1!A:D,4,FALSE)</f>
        <v>DRG</v>
      </c>
      <c r="E238" s="6">
        <v>2012</v>
      </c>
      <c r="F238" s="32">
        <v>33674752</v>
      </c>
      <c r="G238" s="32">
        <v>9182000</v>
      </c>
      <c r="H238" s="32">
        <v>7740000</v>
      </c>
      <c r="I238" s="32">
        <v>14877000</v>
      </c>
      <c r="J238" s="32">
        <v>1205000</v>
      </c>
      <c r="K238" s="32">
        <v>263696</v>
      </c>
      <c r="L238" s="32">
        <v>67792</v>
      </c>
      <c r="M238" s="32">
        <v>105141</v>
      </c>
      <c r="N238" s="32">
        <v>59945</v>
      </c>
      <c r="O238" s="32">
        <v>122500</v>
      </c>
      <c r="P238" s="32">
        <v>40299</v>
      </c>
      <c r="Q238" s="32">
        <v>11379</v>
      </c>
      <c r="R238" s="32">
        <v>157568911</v>
      </c>
      <c r="S238" s="32">
        <v>156416584</v>
      </c>
      <c r="T238" s="32">
        <v>426075740</v>
      </c>
      <c r="U238" s="32">
        <v>161642813</v>
      </c>
      <c r="V238" s="32">
        <v>5226229</v>
      </c>
      <c r="W238" s="32">
        <v>5271217</v>
      </c>
      <c r="X238" s="9"/>
      <c r="Y238" s="9"/>
    </row>
    <row r="239" spans="1:25" ht="15" x14ac:dyDescent="0.25">
      <c r="A239" s="5">
        <v>6920290</v>
      </c>
      <c r="B239" s="5" t="str">
        <f>VLOOKUP(A239,Sheet1!A:F,2,FALSE)</f>
        <v>Providence Medford Medical Center</v>
      </c>
      <c r="C239" s="5" t="str">
        <f>VLOOKUP(A239,Sheet1!A:F,3,FALSE)</f>
        <v>Providence Medford Med Ctr</v>
      </c>
      <c r="D239" s="5" t="str">
        <f>VLOOKUP(A239,Sheet1!A:D,4,FALSE)</f>
        <v>DRG</v>
      </c>
      <c r="E239" s="6">
        <v>2013</v>
      </c>
      <c r="F239" s="32">
        <v>42248126</v>
      </c>
      <c r="G239" s="32">
        <v>11104000</v>
      </c>
      <c r="H239" s="32">
        <v>9408000</v>
      </c>
      <c r="I239" s="32">
        <v>20257000</v>
      </c>
      <c r="J239" s="32">
        <v>650000</v>
      </c>
      <c r="K239" s="32">
        <v>274348</v>
      </c>
      <c r="L239" s="32">
        <v>88851</v>
      </c>
      <c r="M239" s="32">
        <v>134824</v>
      </c>
      <c r="N239" s="32">
        <v>59694</v>
      </c>
      <c r="O239" s="32">
        <v>213505</v>
      </c>
      <c r="P239" s="32">
        <v>37359</v>
      </c>
      <c r="Q239" s="32">
        <v>20545</v>
      </c>
      <c r="R239" s="32">
        <v>158116143</v>
      </c>
      <c r="S239" s="32">
        <v>156713958</v>
      </c>
      <c r="T239" s="32">
        <v>444561415</v>
      </c>
      <c r="U239" s="32">
        <v>164784691</v>
      </c>
      <c r="V239" s="32">
        <v>8070733</v>
      </c>
      <c r="W239" s="32">
        <v>8095283</v>
      </c>
      <c r="X239" s="9"/>
      <c r="Y239" s="9"/>
    </row>
    <row r="240" spans="1:25" ht="15" x14ac:dyDescent="0.25">
      <c r="A240" s="5">
        <v>6920290</v>
      </c>
      <c r="B240" s="5" t="str">
        <f>VLOOKUP(A240,Sheet1!A:F,2,FALSE)</f>
        <v>Providence Medford Medical Center</v>
      </c>
      <c r="C240" s="5" t="str">
        <f>VLOOKUP(A240,Sheet1!A:F,3,FALSE)</f>
        <v>Providence Medford Med Ctr</v>
      </c>
      <c r="D240" s="5" t="str">
        <f>VLOOKUP(A240,Sheet1!A:D,4,FALSE)</f>
        <v>DRG</v>
      </c>
      <c r="E240" s="6">
        <v>2014</v>
      </c>
      <c r="F240" s="32">
        <v>49855412</v>
      </c>
      <c r="G240" s="32">
        <v>4677839</v>
      </c>
      <c r="H240" s="32">
        <v>16954212</v>
      </c>
      <c r="I240" s="32">
        <v>25454215</v>
      </c>
      <c r="J240" s="32">
        <v>1580890</v>
      </c>
      <c r="K240" s="32">
        <v>342455</v>
      </c>
      <c r="L240" s="32">
        <v>103392</v>
      </c>
      <c r="M240" s="32">
        <v>203752</v>
      </c>
      <c r="N240" s="32">
        <v>41368</v>
      </c>
      <c r="O240" s="32">
        <v>368857</v>
      </c>
      <c r="P240" s="32">
        <v>69340</v>
      </c>
      <c r="Q240" s="32">
        <v>59092</v>
      </c>
      <c r="R240" s="32">
        <v>176683458</v>
      </c>
      <c r="S240" s="32">
        <v>182222330</v>
      </c>
      <c r="T240" s="32">
        <v>494438084</v>
      </c>
      <c r="U240" s="32">
        <v>182268259</v>
      </c>
      <c r="V240" s="32">
        <v>45928</v>
      </c>
      <c r="W240" s="32">
        <v>64300</v>
      </c>
      <c r="X240" s="9"/>
      <c r="Y240" s="9"/>
    </row>
    <row r="241" spans="1:25" ht="15" x14ac:dyDescent="0.25">
      <c r="A241" s="5">
        <v>6920290</v>
      </c>
      <c r="B241" s="5" t="str">
        <f>VLOOKUP(A241,Sheet1!A:F,2,FALSE)</f>
        <v>Providence Medford Medical Center</v>
      </c>
      <c r="C241" s="5" t="str">
        <f>VLOOKUP(A241,Sheet1!A:F,3,FALSE)</f>
        <v>Providence Medford Med Ctr</v>
      </c>
      <c r="D241" s="5" t="str">
        <f>VLOOKUP(A241,Sheet1!A:D,4,FALSE)</f>
        <v>DRG</v>
      </c>
      <c r="E241" s="6">
        <v>2015</v>
      </c>
      <c r="F241" s="32">
        <v>61356858</v>
      </c>
      <c r="G241" s="32">
        <v>4139265</v>
      </c>
      <c r="H241" s="32">
        <v>20696710</v>
      </c>
      <c r="I241" s="32">
        <v>31806509</v>
      </c>
      <c r="J241" s="32">
        <v>3718114</v>
      </c>
      <c r="K241" s="32">
        <v>196374</v>
      </c>
      <c r="L241" s="32">
        <v>0</v>
      </c>
      <c r="M241" s="32">
        <v>208315</v>
      </c>
      <c r="N241" s="32">
        <v>31756</v>
      </c>
      <c r="O241" s="32">
        <v>385117</v>
      </c>
      <c r="P241" s="32">
        <v>56752</v>
      </c>
      <c r="Q241" s="32">
        <v>117946</v>
      </c>
      <c r="R241" s="32">
        <v>177001214</v>
      </c>
      <c r="S241" s="32">
        <v>207776299</v>
      </c>
      <c r="T241" s="32">
        <v>523584689</v>
      </c>
      <c r="U241" s="32">
        <v>184349074</v>
      </c>
      <c r="V241" s="32">
        <v>-23427225</v>
      </c>
      <c r="W241" s="32">
        <v>-20961095</v>
      </c>
      <c r="X241" s="9"/>
      <c r="Y241" s="9"/>
    </row>
    <row r="242" spans="1:25" ht="15" x14ac:dyDescent="0.25">
      <c r="A242" s="5">
        <v>6920290</v>
      </c>
      <c r="B242" s="5" t="str">
        <f>VLOOKUP(A242,Sheet1!A:F,2,FALSE)</f>
        <v>Providence Medford Medical Center</v>
      </c>
      <c r="C242" s="5" t="str">
        <f>VLOOKUP(A242,Sheet1!A:F,3,FALSE)</f>
        <v>Providence Medford Med Ctr</v>
      </c>
      <c r="D242" s="5" t="str">
        <f>VLOOKUP(A242,Sheet1!A:D,4,FALSE)</f>
        <v>DRG</v>
      </c>
      <c r="E242" s="6">
        <v>2016</v>
      </c>
      <c r="F242" s="32">
        <v>70973247</v>
      </c>
      <c r="G242" s="32">
        <v>4705035</v>
      </c>
      <c r="H242" s="32">
        <v>21667532</v>
      </c>
      <c r="I242" s="32">
        <v>40267929</v>
      </c>
      <c r="J242" s="32">
        <v>3259361</v>
      </c>
      <c r="K242" s="32">
        <v>136092</v>
      </c>
      <c r="L242" s="32"/>
      <c r="M242" s="32">
        <v>241692</v>
      </c>
      <c r="N242" s="32">
        <v>49611</v>
      </c>
      <c r="O242" s="32">
        <v>429022</v>
      </c>
      <c r="P242" s="32">
        <v>58402</v>
      </c>
      <c r="Q242" s="32">
        <v>158571</v>
      </c>
      <c r="R242" s="32">
        <v>189125931</v>
      </c>
      <c r="S242" s="32">
        <v>224350569</v>
      </c>
      <c r="T242" s="32">
        <v>564847516</v>
      </c>
      <c r="U242" s="32">
        <v>194052178</v>
      </c>
      <c r="V242" s="32">
        <v>-30298391</v>
      </c>
      <c r="W242" s="32">
        <v>-29959489</v>
      </c>
      <c r="X242" s="9"/>
      <c r="Y242" s="9"/>
    </row>
    <row r="243" spans="1:25" ht="15" x14ac:dyDescent="0.25">
      <c r="A243" s="16">
        <v>6920290</v>
      </c>
      <c r="B243" s="5" t="str">
        <f>VLOOKUP(A243,Sheet1!A:F,2,FALSE)</f>
        <v>Providence Medford Medical Center</v>
      </c>
      <c r="C243" s="5" t="str">
        <f>VLOOKUP(A243,Sheet1!A:F,3,FALSE)</f>
        <v>Providence Medford Med Ctr</v>
      </c>
      <c r="D243" s="5" t="str">
        <f>VLOOKUP(A243,Sheet1!A:D,4,FALSE)</f>
        <v>DRG</v>
      </c>
      <c r="E243" s="29">
        <v>2017</v>
      </c>
      <c r="F243" s="32">
        <v>69479028</v>
      </c>
      <c r="G243" s="32">
        <v>4700833</v>
      </c>
      <c r="H243" s="32">
        <v>20954474</v>
      </c>
      <c r="I243" s="32">
        <v>38418311</v>
      </c>
      <c r="J243" s="32">
        <v>3646129</v>
      </c>
      <c r="K243" s="32">
        <v>518351</v>
      </c>
      <c r="L243" s="32"/>
      <c r="M243" s="32">
        <v>225004</v>
      </c>
      <c r="N243" s="32">
        <v>52724</v>
      </c>
      <c r="O243" s="32">
        <v>800244</v>
      </c>
      <c r="P243" s="32">
        <v>79012</v>
      </c>
      <c r="Q243" s="32">
        <v>83946</v>
      </c>
      <c r="R243" s="32">
        <v>206246968</v>
      </c>
      <c r="S243" s="32">
        <v>242018776</v>
      </c>
      <c r="T243" s="32">
        <v>619148517</v>
      </c>
      <c r="U243" s="32">
        <v>211924322</v>
      </c>
      <c r="V243" s="32">
        <v>-30094454</v>
      </c>
      <c r="W243" s="32">
        <v>-30650166</v>
      </c>
      <c r="X243" s="9"/>
      <c r="Y243" s="9"/>
    </row>
    <row r="244" spans="1:25" ht="15" x14ac:dyDescent="0.25">
      <c r="A244" s="16">
        <v>6920290</v>
      </c>
      <c r="B244" s="16" t="s">
        <v>51</v>
      </c>
      <c r="C244" s="16" t="s">
        <v>116</v>
      </c>
      <c r="D244" s="16" t="s">
        <v>25</v>
      </c>
      <c r="E244" s="29">
        <v>2018</v>
      </c>
      <c r="F244" s="32">
        <v>80920040.981771082</v>
      </c>
      <c r="G244" s="32">
        <v>5309188.8421147447</v>
      </c>
      <c r="H244" s="32">
        <v>24053131.45184508</v>
      </c>
      <c r="I244" s="32">
        <v>48747038.615631342</v>
      </c>
      <c r="J244" s="32">
        <v>0</v>
      </c>
      <c r="K244" s="32">
        <v>589109.06559500098</v>
      </c>
      <c r="L244" s="32">
        <v>250151.39356045079</v>
      </c>
      <c r="M244" s="32">
        <v>394840.86311400827</v>
      </c>
      <c r="N244" s="32">
        <v>498989.2430605503</v>
      </c>
      <c r="O244" s="32">
        <v>849218.1419016741</v>
      </c>
      <c r="P244" s="32">
        <v>59651.948011920373</v>
      </c>
      <c r="Q244" s="32">
        <v>168721.41693630689</v>
      </c>
      <c r="R244" s="32">
        <v>207588219</v>
      </c>
      <c r="S244" s="32">
        <v>259672311</v>
      </c>
      <c r="T244" s="32">
        <v>647082483</v>
      </c>
      <c r="U244" s="32">
        <v>211930677</v>
      </c>
      <c r="V244" s="32">
        <v>-47741634</v>
      </c>
      <c r="W244" s="32">
        <v>-47582280</v>
      </c>
      <c r="X244" s="9"/>
      <c r="Y244" s="9"/>
    </row>
    <row r="245" spans="1:25" ht="15" x14ac:dyDescent="0.25">
      <c r="A245" s="16">
        <v>6920280</v>
      </c>
      <c r="B245" s="16" t="s">
        <v>156</v>
      </c>
      <c r="C245" s="16" t="s">
        <v>80</v>
      </c>
      <c r="D245" s="16" t="s">
        <v>25</v>
      </c>
      <c r="E245" s="29">
        <v>2018</v>
      </c>
      <c r="F245" s="32">
        <v>98382925.829994306</v>
      </c>
      <c r="G245" s="32">
        <v>4893444.9730478888</v>
      </c>
      <c r="H245" s="32">
        <v>37382623.988217182</v>
      </c>
      <c r="I245" s="32">
        <v>42604872.199311577</v>
      </c>
      <c r="J245" s="32">
        <v>2747614.6694176681</v>
      </c>
      <c r="K245" s="32">
        <v>2520500</v>
      </c>
      <c r="L245" s="32">
        <v>0</v>
      </c>
      <c r="M245" s="32">
        <v>2287694</v>
      </c>
      <c r="N245" s="32">
        <v>4882890</v>
      </c>
      <c r="O245" s="32">
        <v>561434</v>
      </c>
      <c r="P245" s="32">
        <v>8293</v>
      </c>
      <c r="Q245" s="32">
        <v>493559</v>
      </c>
      <c r="R245" s="32">
        <v>531833378</v>
      </c>
      <c r="S245" s="32">
        <v>502060656</v>
      </c>
      <c r="T245" s="32">
        <v>1687371565</v>
      </c>
      <c r="U245" s="32">
        <v>546632392</v>
      </c>
      <c r="V245" s="32">
        <v>44571736</v>
      </c>
      <c r="W245" s="32">
        <v>81880357</v>
      </c>
      <c r="X245" s="9"/>
      <c r="Y245" s="9"/>
    </row>
    <row r="246" spans="1:25" ht="15" x14ac:dyDescent="0.25">
      <c r="A246" s="5">
        <v>6920280</v>
      </c>
      <c r="B246" s="16" t="s">
        <v>156</v>
      </c>
      <c r="C246" s="5" t="str">
        <f>VLOOKUP(A246,Sheet1!A:F,3,FALSE)</f>
        <v>Asante Rogue Med Ctr</v>
      </c>
      <c r="D246" s="5" t="str">
        <f>VLOOKUP(A246,Sheet1!A:D,4,FALSE)</f>
        <v>DRG</v>
      </c>
      <c r="E246" s="6">
        <v>2010</v>
      </c>
      <c r="F246" s="32">
        <v>63213076</v>
      </c>
      <c r="G246" s="32">
        <v>15318557</v>
      </c>
      <c r="H246" s="32">
        <v>11275741</v>
      </c>
      <c r="I246" s="32">
        <v>29538998</v>
      </c>
      <c r="J246" s="32">
        <v>1580132</v>
      </c>
      <c r="K246" s="32">
        <v>1093135</v>
      </c>
      <c r="L246" s="32">
        <v>112903</v>
      </c>
      <c r="M246" s="32">
        <v>2235021</v>
      </c>
      <c r="N246" s="32">
        <v>1817750</v>
      </c>
      <c r="O246" s="32">
        <v>136351</v>
      </c>
      <c r="P246" s="32">
        <v>54316</v>
      </c>
      <c r="Q246" s="32">
        <v>50172</v>
      </c>
      <c r="R246" s="32">
        <v>337505646</v>
      </c>
      <c r="S246" s="32">
        <v>323952328</v>
      </c>
      <c r="T246" s="32">
        <v>774762744</v>
      </c>
      <c r="U246" s="32">
        <v>352319635</v>
      </c>
      <c r="V246" s="32">
        <v>28367307</v>
      </c>
      <c r="W246" s="32">
        <v>37992307</v>
      </c>
      <c r="X246" s="9"/>
      <c r="Y246" s="9"/>
    </row>
    <row r="247" spans="1:25" ht="15" x14ac:dyDescent="0.25">
      <c r="A247" s="5">
        <v>6920280</v>
      </c>
      <c r="B247" s="16" t="s">
        <v>156</v>
      </c>
      <c r="C247" s="5" t="str">
        <f>VLOOKUP(A247,Sheet1!A:F,3,FALSE)</f>
        <v>Asante Rogue Med Ctr</v>
      </c>
      <c r="D247" s="5" t="str">
        <f>VLOOKUP(A247,Sheet1!A:D,4,FALSE)</f>
        <v>DRG</v>
      </c>
      <c r="E247" s="6">
        <v>2011</v>
      </c>
      <c r="F247" s="32">
        <v>68292892</v>
      </c>
      <c r="G247" s="32">
        <v>14300404</v>
      </c>
      <c r="H247" s="32">
        <v>12141845</v>
      </c>
      <c r="I247" s="32">
        <v>33066447</v>
      </c>
      <c r="J247" s="32">
        <v>1623975</v>
      </c>
      <c r="K247" s="32">
        <v>950834</v>
      </c>
      <c r="L247" s="32">
        <v>50912</v>
      </c>
      <c r="M247" s="32">
        <v>2972023</v>
      </c>
      <c r="N247" s="32">
        <v>2742539</v>
      </c>
      <c r="O247" s="32">
        <v>113321</v>
      </c>
      <c r="P247" s="32">
        <v>73636</v>
      </c>
      <c r="Q247" s="32">
        <v>256956</v>
      </c>
      <c r="R247" s="32">
        <v>351989406</v>
      </c>
      <c r="S247" s="32">
        <v>343405823</v>
      </c>
      <c r="T247" s="32">
        <v>836304408</v>
      </c>
      <c r="U247" s="32">
        <v>363356303</v>
      </c>
      <c r="V247" s="32">
        <v>19950480</v>
      </c>
      <c r="W247" s="32">
        <v>16800534</v>
      </c>
      <c r="X247" s="9"/>
      <c r="Y247" s="9"/>
    </row>
    <row r="248" spans="1:25" ht="15" x14ac:dyDescent="0.25">
      <c r="A248" s="5">
        <v>6920280</v>
      </c>
      <c r="B248" s="16" t="s">
        <v>156</v>
      </c>
      <c r="C248" s="5" t="str">
        <f>VLOOKUP(A248,Sheet1!A:F,3,FALSE)</f>
        <v>Asante Rogue Med Ctr</v>
      </c>
      <c r="D248" s="5" t="str">
        <f>VLOOKUP(A248,Sheet1!A:D,4,FALSE)</f>
        <v>DRG</v>
      </c>
      <c r="E248" s="6">
        <v>2012</v>
      </c>
      <c r="F248" s="32">
        <v>75069148</v>
      </c>
      <c r="G248" s="32">
        <v>13931585</v>
      </c>
      <c r="H248" s="32">
        <v>18711034</v>
      </c>
      <c r="I248" s="32">
        <v>30644281</v>
      </c>
      <c r="J248" s="32">
        <v>2467465</v>
      </c>
      <c r="K248" s="32">
        <v>833860</v>
      </c>
      <c r="L248" s="32">
        <v>154291</v>
      </c>
      <c r="M248" s="32">
        <v>2548369</v>
      </c>
      <c r="N248" s="32">
        <v>5592711</v>
      </c>
      <c r="O248" s="32">
        <v>68902</v>
      </c>
      <c r="P248" s="32">
        <v>25875</v>
      </c>
      <c r="Q248" s="32">
        <v>90775</v>
      </c>
      <c r="R248" s="32">
        <v>375752274</v>
      </c>
      <c r="S248" s="32">
        <v>352796300</v>
      </c>
      <c r="T248" s="32">
        <v>900006249</v>
      </c>
      <c r="U248" s="32">
        <v>385937435</v>
      </c>
      <c r="V248" s="32">
        <v>33141135</v>
      </c>
      <c r="W248" s="32">
        <v>67630655</v>
      </c>
      <c r="X248" s="9"/>
      <c r="Y248" s="9"/>
    </row>
    <row r="249" spans="1:25" ht="15" x14ac:dyDescent="0.25">
      <c r="A249" s="5">
        <v>6920280</v>
      </c>
      <c r="B249" s="16" t="s">
        <v>156</v>
      </c>
      <c r="C249" s="5" t="str">
        <f>VLOOKUP(A249,Sheet1!A:F,3,FALSE)</f>
        <v>Asante Rogue Med Ctr</v>
      </c>
      <c r="D249" s="5" t="str">
        <f>VLOOKUP(A249,Sheet1!A:D,4,FALSE)</f>
        <v>DRG</v>
      </c>
      <c r="E249" s="6">
        <v>2013</v>
      </c>
      <c r="F249" s="32">
        <v>82546040</v>
      </c>
      <c r="G249" s="32">
        <v>13230611</v>
      </c>
      <c r="H249" s="32">
        <v>24672718</v>
      </c>
      <c r="I249" s="32">
        <v>37080028</v>
      </c>
      <c r="J249" s="32">
        <v>2158661</v>
      </c>
      <c r="K249" s="32">
        <v>1013165</v>
      </c>
      <c r="L249" s="32">
        <v>176040</v>
      </c>
      <c r="M249" s="32">
        <v>11649</v>
      </c>
      <c r="N249" s="32">
        <v>3606409</v>
      </c>
      <c r="O249" s="32">
        <v>70550</v>
      </c>
      <c r="P249" s="32">
        <v>27070</v>
      </c>
      <c r="Q249" s="32">
        <v>499139</v>
      </c>
      <c r="R249" s="32">
        <v>380559201</v>
      </c>
      <c r="S249" s="32">
        <v>368934963</v>
      </c>
      <c r="T249" s="32">
        <v>985042432</v>
      </c>
      <c r="U249" s="32">
        <v>393052063</v>
      </c>
      <c r="V249" s="32">
        <v>24117100</v>
      </c>
      <c r="W249" s="32">
        <v>24137837</v>
      </c>
      <c r="X249" s="9"/>
      <c r="Y249" s="9"/>
    </row>
    <row r="250" spans="1:25" ht="15" x14ac:dyDescent="0.25">
      <c r="A250" s="5">
        <v>6920280</v>
      </c>
      <c r="B250" s="16" t="s">
        <v>156</v>
      </c>
      <c r="C250" s="5" t="str">
        <f>VLOOKUP(A250,Sheet1!A:F,3,FALSE)</f>
        <v>Asante Rogue Med Ctr</v>
      </c>
      <c r="D250" s="5" t="str">
        <f>VLOOKUP(A250,Sheet1!A:D,4,FALSE)</f>
        <v>DRG</v>
      </c>
      <c r="E250" s="6">
        <v>2014</v>
      </c>
      <c r="F250" s="32">
        <v>68227657</v>
      </c>
      <c r="G250" s="32">
        <v>7332577</v>
      </c>
      <c r="H250" s="32">
        <v>25391925</v>
      </c>
      <c r="I250" s="32">
        <v>28531231</v>
      </c>
      <c r="J250" s="32">
        <v>2172367</v>
      </c>
      <c r="K250" s="32">
        <v>1626534</v>
      </c>
      <c r="L250" s="32">
        <v>231518</v>
      </c>
      <c r="M250" s="32">
        <v>4165</v>
      </c>
      <c r="N250" s="32">
        <v>191620</v>
      </c>
      <c r="O250" s="32">
        <v>154682</v>
      </c>
      <c r="P250" s="32">
        <v>11821</v>
      </c>
      <c r="Q250" s="32">
        <v>2579217</v>
      </c>
      <c r="R250" s="32">
        <v>407824888</v>
      </c>
      <c r="S250" s="32">
        <v>373218246</v>
      </c>
      <c r="T250" s="32">
        <v>1142227320</v>
      </c>
      <c r="U250" s="32">
        <v>418059264</v>
      </c>
      <c r="V250" s="32">
        <v>44841019</v>
      </c>
      <c r="W250" s="32">
        <v>44821357</v>
      </c>
      <c r="X250" s="9"/>
      <c r="Y250" s="9"/>
    </row>
    <row r="251" spans="1:25" ht="15" x14ac:dyDescent="0.25">
      <c r="A251" s="5">
        <v>6920280</v>
      </c>
      <c r="B251" s="16" t="s">
        <v>156</v>
      </c>
      <c r="C251" s="5" t="str">
        <f>VLOOKUP(A251,Sheet1!A:F,3,FALSE)</f>
        <v>Asante Rogue Med Ctr</v>
      </c>
      <c r="D251" s="5" t="str">
        <f>VLOOKUP(A251,Sheet1!A:D,4,FALSE)</f>
        <v>DRG</v>
      </c>
      <c r="E251" s="6">
        <v>2015</v>
      </c>
      <c r="F251" s="32">
        <v>73705968</v>
      </c>
      <c r="G251" s="32">
        <v>3653384</v>
      </c>
      <c r="H251" s="32">
        <v>31360234</v>
      </c>
      <c r="I251" s="32">
        <v>30707162</v>
      </c>
      <c r="J251" s="32">
        <v>1999392</v>
      </c>
      <c r="K251" s="32">
        <v>2682802</v>
      </c>
      <c r="L251" s="32">
        <v>270710</v>
      </c>
      <c r="M251" s="32">
        <v>75250</v>
      </c>
      <c r="N251" s="32">
        <v>532774</v>
      </c>
      <c r="O251" s="32">
        <v>143879</v>
      </c>
      <c r="P251" s="32">
        <v>148415</v>
      </c>
      <c r="Q251" s="32">
        <v>2131966</v>
      </c>
      <c r="R251" s="32">
        <v>445747256</v>
      </c>
      <c r="S251" s="32">
        <v>406552400</v>
      </c>
      <c r="T251" s="32">
        <v>1289980945</v>
      </c>
      <c r="U251" s="32">
        <v>464879752</v>
      </c>
      <c r="V251" s="32">
        <v>58327351</v>
      </c>
      <c r="W251" s="32">
        <v>58327351</v>
      </c>
      <c r="X251" s="9"/>
      <c r="Y251" s="9"/>
    </row>
    <row r="252" spans="1:25" ht="15" x14ac:dyDescent="0.25">
      <c r="A252" s="5">
        <v>6920280</v>
      </c>
      <c r="B252" s="16" t="s">
        <v>156</v>
      </c>
      <c r="C252" s="5" t="str">
        <f>VLOOKUP(A252,Sheet1!A:F,3,FALSE)</f>
        <v>Asante Rogue Med Ctr</v>
      </c>
      <c r="D252" s="5" t="str">
        <f>VLOOKUP(A252,Sheet1!A:D,4,FALSE)</f>
        <v>DRG</v>
      </c>
      <c r="E252" s="6">
        <v>2016</v>
      </c>
      <c r="F252" s="32">
        <v>80994804</v>
      </c>
      <c r="G252" s="32">
        <v>4147199</v>
      </c>
      <c r="H252" s="32">
        <v>33593414</v>
      </c>
      <c r="I252" s="32">
        <v>33921580</v>
      </c>
      <c r="J252" s="32">
        <v>2614065</v>
      </c>
      <c r="K252" s="32">
        <v>3253134</v>
      </c>
      <c r="L252" s="32">
        <v>212679</v>
      </c>
      <c r="M252" s="32">
        <v>15075</v>
      </c>
      <c r="N252" s="32">
        <v>2309711</v>
      </c>
      <c r="O252" s="32">
        <v>49603</v>
      </c>
      <c r="P252" s="32">
        <v>307167</v>
      </c>
      <c r="Q252" s="32">
        <v>571177</v>
      </c>
      <c r="R252" s="32">
        <v>471734520</v>
      </c>
      <c r="S252" s="32">
        <v>434178533</v>
      </c>
      <c r="T252" s="32">
        <v>1390872781</v>
      </c>
      <c r="U252" s="32">
        <v>484832492</v>
      </c>
      <c r="V252" s="32">
        <v>50653959</v>
      </c>
      <c r="W252" s="32">
        <v>50653959</v>
      </c>
      <c r="X252" s="9"/>
      <c r="Y252" s="9"/>
    </row>
    <row r="253" spans="1:25" ht="15" x14ac:dyDescent="0.25">
      <c r="A253" s="16">
        <v>6920280</v>
      </c>
      <c r="B253" s="16" t="s">
        <v>156</v>
      </c>
      <c r="C253" s="5" t="str">
        <f>VLOOKUP(A253,Sheet1!A:F,3,FALSE)</f>
        <v>Asante Rogue Med Ctr</v>
      </c>
      <c r="D253" s="5" t="str">
        <f>VLOOKUP(A253,Sheet1!A:D,4,FALSE)</f>
        <v>DRG</v>
      </c>
      <c r="E253" s="29">
        <v>2017</v>
      </c>
      <c r="F253" s="32">
        <v>94940741</v>
      </c>
      <c r="G253" s="32">
        <v>5298883</v>
      </c>
      <c r="H253" s="32">
        <v>35902732</v>
      </c>
      <c r="I253" s="32">
        <v>41294933</v>
      </c>
      <c r="J253" s="32">
        <v>3618566</v>
      </c>
      <c r="K253" s="32">
        <v>2850723</v>
      </c>
      <c r="L253" s="32"/>
      <c r="M253" s="32">
        <v>1838966</v>
      </c>
      <c r="N253" s="32">
        <v>3265852</v>
      </c>
      <c r="O253" s="32">
        <v>712055</v>
      </c>
      <c r="P253" s="32">
        <v>59973</v>
      </c>
      <c r="Q253" s="32">
        <v>98059</v>
      </c>
      <c r="R253" s="32">
        <v>475451494</v>
      </c>
      <c r="S253" s="32">
        <v>462200693</v>
      </c>
      <c r="T253" s="32">
        <v>1480866109</v>
      </c>
      <c r="U253" s="32">
        <v>487911098</v>
      </c>
      <c r="V253" s="32">
        <v>25710405</v>
      </c>
      <c r="W253" s="32">
        <v>82438491</v>
      </c>
      <c r="X253" s="9"/>
      <c r="Y253" s="9"/>
    </row>
    <row r="254" spans="1:25" ht="15" x14ac:dyDescent="0.25">
      <c r="A254" s="5">
        <v>6920270</v>
      </c>
      <c r="B254" s="5" t="str">
        <f>VLOOKUP(A254,Sheet1!A:F,2,FALSE)</f>
        <v>Willamette Valley Medical Center</v>
      </c>
      <c r="C254" s="5" t="str">
        <f>VLOOKUP(A254,Sheet1!A:F,3,FALSE)</f>
        <v>Willamette Valley Med Ctr</v>
      </c>
      <c r="D254" s="5" t="str">
        <f>VLOOKUP(A254,Sheet1!A:D,4,FALSE)</f>
        <v>B</v>
      </c>
      <c r="E254" s="6">
        <v>2010</v>
      </c>
      <c r="F254" s="32">
        <v>3303049</v>
      </c>
      <c r="G254" s="32">
        <v>267979</v>
      </c>
      <c r="H254" s="32">
        <v>1182201</v>
      </c>
      <c r="I254" s="32">
        <v>1696746</v>
      </c>
      <c r="J254" s="32">
        <v>0</v>
      </c>
      <c r="K254" s="32">
        <v>108120</v>
      </c>
      <c r="L254" s="32">
        <v>0</v>
      </c>
      <c r="M254" s="32">
        <v>0</v>
      </c>
      <c r="N254" s="32">
        <v>0</v>
      </c>
      <c r="O254" s="32">
        <v>48003</v>
      </c>
      <c r="P254" s="32">
        <v>0</v>
      </c>
      <c r="Q254" s="32">
        <v>0</v>
      </c>
      <c r="R254" s="32">
        <v>98495826</v>
      </c>
      <c r="S254" s="32">
        <v>67712479</v>
      </c>
      <c r="T254" s="32">
        <v>260549490</v>
      </c>
      <c r="U254" s="32">
        <v>98744644</v>
      </c>
      <c r="V254" s="32">
        <v>31032165</v>
      </c>
      <c r="W254" s="32">
        <v>20360710</v>
      </c>
      <c r="X254" s="9"/>
      <c r="Y254" s="9"/>
    </row>
    <row r="255" spans="1:25" ht="15" x14ac:dyDescent="0.25">
      <c r="A255" s="5">
        <v>6920270</v>
      </c>
      <c r="B255" s="5" t="str">
        <f>VLOOKUP(A255,Sheet1!A:F,2,FALSE)</f>
        <v>Willamette Valley Medical Center</v>
      </c>
      <c r="C255" s="5" t="str">
        <f>VLOOKUP(A255,Sheet1!A:F,3,FALSE)</f>
        <v>Willamette Valley Med Ctr</v>
      </c>
      <c r="D255" s="5" t="str">
        <f>VLOOKUP(A255,Sheet1!A:D,4,FALSE)</f>
        <v>B</v>
      </c>
      <c r="E255" s="6">
        <v>2011</v>
      </c>
      <c r="F255" s="32">
        <v>4447642</v>
      </c>
      <c r="G255" s="32">
        <v>219579</v>
      </c>
      <c r="H255" s="32">
        <v>2177100</v>
      </c>
      <c r="I255" s="32">
        <v>1938541</v>
      </c>
      <c r="J255" s="32">
        <v>0</v>
      </c>
      <c r="K255" s="32">
        <v>60056</v>
      </c>
      <c r="L255" s="32">
        <v>0</v>
      </c>
      <c r="M255" s="32">
        <v>0</v>
      </c>
      <c r="N255" s="32">
        <v>0</v>
      </c>
      <c r="O255" s="32">
        <v>52366</v>
      </c>
      <c r="P255" s="32">
        <v>0</v>
      </c>
      <c r="Q255" s="32">
        <v>0</v>
      </c>
      <c r="R255" s="32">
        <v>93310252</v>
      </c>
      <c r="S255" s="32">
        <v>66193208</v>
      </c>
      <c r="T255" s="32">
        <v>266999111</v>
      </c>
      <c r="U255" s="32">
        <v>93978247</v>
      </c>
      <c r="V255" s="32">
        <v>27785039</v>
      </c>
      <c r="W255" s="32">
        <v>15834301</v>
      </c>
      <c r="X255" s="9"/>
      <c r="Y255" s="9"/>
    </row>
    <row r="256" spans="1:25" ht="15" x14ac:dyDescent="0.25">
      <c r="A256" s="5">
        <v>6920270</v>
      </c>
      <c r="B256" s="5" t="str">
        <f>VLOOKUP(A256,Sheet1!A:F,2,FALSE)</f>
        <v>Willamette Valley Medical Center</v>
      </c>
      <c r="C256" s="5" t="str">
        <f>VLOOKUP(A256,Sheet1!A:F,3,FALSE)</f>
        <v>Willamette Valley Med Ctr</v>
      </c>
      <c r="D256" s="5" t="str">
        <f>VLOOKUP(A256,Sheet1!A:D,4,FALSE)</f>
        <v>B</v>
      </c>
      <c r="E256" s="6">
        <v>2012</v>
      </c>
      <c r="F256" s="32">
        <v>2664765</v>
      </c>
      <c r="G256" s="32">
        <v>306123</v>
      </c>
      <c r="H256" s="32">
        <v>1655024</v>
      </c>
      <c r="I256" s="32">
        <v>503696</v>
      </c>
      <c r="J256" s="32">
        <v>89783</v>
      </c>
      <c r="K256" s="32">
        <v>68704</v>
      </c>
      <c r="L256" s="32">
        <v>0</v>
      </c>
      <c r="M256" s="32">
        <v>0</v>
      </c>
      <c r="N256" s="32">
        <v>0</v>
      </c>
      <c r="O256" s="32">
        <v>41435</v>
      </c>
      <c r="P256" s="32">
        <v>0</v>
      </c>
      <c r="Q256" s="32">
        <v>0</v>
      </c>
      <c r="R256" s="32">
        <v>86805645</v>
      </c>
      <c r="S256" s="32">
        <v>60764078</v>
      </c>
      <c r="T256" s="32">
        <v>277264253</v>
      </c>
      <c r="U256" s="32">
        <v>87155146</v>
      </c>
      <c r="V256" s="32">
        <v>26391068</v>
      </c>
      <c r="W256" s="32">
        <v>13045765</v>
      </c>
      <c r="X256" s="9"/>
      <c r="Y256" s="9"/>
    </row>
    <row r="257" spans="1:25" ht="15" x14ac:dyDescent="0.25">
      <c r="A257" s="5">
        <v>6920270</v>
      </c>
      <c r="B257" s="5" t="str">
        <f>VLOOKUP(A257,Sheet1!A:F,2,FALSE)</f>
        <v>Willamette Valley Medical Center</v>
      </c>
      <c r="C257" s="5" t="str">
        <f>VLOOKUP(A257,Sheet1!A:F,3,FALSE)</f>
        <v>Willamette Valley Med Ctr</v>
      </c>
      <c r="D257" s="5" t="str">
        <f>VLOOKUP(A257,Sheet1!A:D,4,FALSE)</f>
        <v>B</v>
      </c>
      <c r="E257" s="6">
        <v>2013</v>
      </c>
      <c r="F257" s="32">
        <v>5862511</v>
      </c>
      <c r="G257" s="32">
        <v>557097</v>
      </c>
      <c r="H257" s="32">
        <v>3086302</v>
      </c>
      <c r="I257" s="32">
        <v>1080558</v>
      </c>
      <c r="J257" s="32">
        <v>91569</v>
      </c>
      <c r="K257" s="32">
        <v>44677</v>
      </c>
      <c r="L257" s="32">
        <v>0</v>
      </c>
      <c r="M257" s="32">
        <v>0</v>
      </c>
      <c r="N257" s="32">
        <v>0</v>
      </c>
      <c r="O257" s="32">
        <v>1002308</v>
      </c>
      <c r="P257" s="32">
        <v>0</v>
      </c>
      <c r="Q257" s="32">
        <v>0</v>
      </c>
      <c r="R257" s="32">
        <v>84796034</v>
      </c>
      <c r="S257" s="32">
        <v>59584244</v>
      </c>
      <c r="T257" s="32">
        <v>284630450</v>
      </c>
      <c r="U257" s="32">
        <v>85155903</v>
      </c>
      <c r="V257" s="32">
        <v>25571659</v>
      </c>
      <c r="W257" s="32">
        <v>25571659</v>
      </c>
      <c r="X257" s="9"/>
      <c r="Y257" s="9"/>
    </row>
    <row r="258" spans="1:25" ht="15" x14ac:dyDescent="0.25">
      <c r="A258" s="5">
        <v>6920270</v>
      </c>
      <c r="B258" s="5" t="str">
        <f>VLOOKUP(A258,Sheet1!A:F,2,FALSE)</f>
        <v>Willamette Valley Medical Center</v>
      </c>
      <c r="C258" s="5" t="str">
        <f>VLOOKUP(A258,Sheet1!A:F,3,FALSE)</f>
        <v>Willamette Valley Med Ctr</v>
      </c>
      <c r="D258" s="5" t="str">
        <f>VLOOKUP(A258,Sheet1!A:D,4,FALSE)</f>
        <v>B</v>
      </c>
      <c r="E258" s="6">
        <v>2014</v>
      </c>
      <c r="F258" s="32">
        <v>10741588</v>
      </c>
      <c r="G258" s="32">
        <v>274621</v>
      </c>
      <c r="H258" s="32">
        <v>5349226</v>
      </c>
      <c r="I258" s="32">
        <v>2961507</v>
      </c>
      <c r="J258" s="32">
        <v>148836</v>
      </c>
      <c r="K258" s="32">
        <v>87669</v>
      </c>
      <c r="L258" s="32">
        <v>0</v>
      </c>
      <c r="M258" s="32">
        <v>876024</v>
      </c>
      <c r="N258" s="32">
        <v>0</v>
      </c>
      <c r="O258" s="32">
        <v>1043705</v>
      </c>
      <c r="P258" s="32">
        <v>0</v>
      </c>
      <c r="Q258" s="32">
        <v>0</v>
      </c>
      <c r="R258" s="32">
        <v>92766441</v>
      </c>
      <c r="S258" s="32">
        <v>62435144</v>
      </c>
      <c r="T258" s="32">
        <v>305216809</v>
      </c>
      <c r="U258" s="32">
        <v>93135814</v>
      </c>
      <c r="V258" s="32">
        <v>30700670</v>
      </c>
      <c r="W258" s="32">
        <v>30700670</v>
      </c>
      <c r="X258" s="9"/>
      <c r="Y258" s="9"/>
    </row>
    <row r="259" spans="1:25" ht="15" x14ac:dyDescent="0.25">
      <c r="A259" s="5">
        <v>6920270</v>
      </c>
      <c r="B259" s="5" t="str">
        <f>VLOOKUP(A259,Sheet1!A:F,2,FALSE)</f>
        <v>Willamette Valley Medical Center</v>
      </c>
      <c r="C259" s="5" t="str">
        <f>VLOOKUP(A259,Sheet1!A:F,3,FALSE)</f>
        <v>Willamette Valley Med Ctr</v>
      </c>
      <c r="D259" s="5" t="str">
        <f>VLOOKUP(A259,Sheet1!A:D,4,FALSE)</f>
        <v>B</v>
      </c>
      <c r="E259" s="6">
        <v>2015</v>
      </c>
      <c r="F259" s="32">
        <v>9777675</v>
      </c>
      <c r="G259" s="32">
        <v>163992</v>
      </c>
      <c r="H259" s="32">
        <v>7118677</v>
      </c>
      <c r="I259" s="32">
        <v>0</v>
      </c>
      <c r="J259" s="32">
        <v>97659</v>
      </c>
      <c r="K259" s="32">
        <v>68547</v>
      </c>
      <c r="L259" s="32">
        <v>0</v>
      </c>
      <c r="M259" s="32">
        <v>1269748</v>
      </c>
      <c r="N259" s="32">
        <v>0</v>
      </c>
      <c r="O259" s="32">
        <v>1059052</v>
      </c>
      <c r="P259" s="32">
        <v>0</v>
      </c>
      <c r="Q259" s="32">
        <v>0</v>
      </c>
      <c r="R259" s="32">
        <v>94755633</v>
      </c>
      <c r="S259" s="32">
        <v>63112573</v>
      </c>
      <c r="T259" s="32">
        <v>323608446</v>
      </c>
      <c r="U259" s="32">
        <v>95152882</v>
      </c>
      <c r="V259" s="32">
        <v>32040309</v>
      </c>
      <c r="W259" s="32">
        <v>32040309</v>
      </c>
      <c r="X259" s="9"/>
      <c r="Y259" s="9"/>
    </row>
    <row r="260" spans="1:25" ht="15" x14ac:dyDescent="0.25">
      <c r="A260" s="5">
        <v>6920270</v>
      </c>
      <c r="B260" s="5" t="str">
        <f>VLOOKUP(A260,Sheet1!A:F,2,FALSE)</f>
        <v>Willamette Valley Medical Center</v>
      </c>
      <c r="C260" s="5" t="str">
        <f>VLOOKUP(A260,Sheet1!A:F,3,FALSE)</f>
        <v>Willamette Valley Med Ctr</v>
      </c>
      <c r="D260" s="5" t="str">
        <f>VLOOKUP(A260,Sheet1!A:D,4,FALSE)</f>
        <v>B</v>
      </c>
      <c r="E260" s="6">
        <v>2016</v>
      </c>
      <c r="F260" s="32">
        <v>15550227</v>
      </c>
      <c r="G260" s="32">
        <v>810064</v>
      </c>
      <c r="H260" s="32">
        <v>6835295</v>
      </c>
      <c r="I260" s="32">
        <v>2351132</v>
      </c>
      <c r="J260" s="32">
        <v>95885</v>
      </c>
      <c r="K260" s="32">
        <v>82556</v>
      </c>
      <c r="L260" s="32"/>
      <c r="M260" s="32">
        <v>664977</v>
      </c>
      <c r="N260" s="32">
        <v>3568021</v>
      </c>
      <c r="O260" s="32">
        <v>1131596</v>
      </c>
      <c r="P260" s="32">
        <v>10131</v>
      </c>
      <c r="Q260" s="32">
        <v>571</v>
      </c>
      <c r="R260" s="32">
        <v>106953906</v>
      </c>
      <c r="S260" s="32">
        <v>80905214</v>
      </c>
      <c r="T260" s="32">
        <v>356092911</v>
      </c>
      <c r="U260" s="32">
        <v>107811509</v>
      </c>
      <c r="V260" s="32">
        <v>26906295</v>
      </c>
      <c r="W260" s="32">
        <v>10080884</v>
      </c>
      <c r="X260" s="9"/>
      <c r="Y260" s="9"/>
    </row>
    <row r="261" spans="1:25" ht="15" x14ac:dyDescent="0.25">
      <c r="A261" s="16">
        <v>6920270</v>
      </c>
      <c r="B261" s="5" t="str">
        <f>VLOOKUP(A261,Sheet1!A:F,2,FALSE)</f>
        <v>Willamette Valley Medical Center</v>
      </c>
      <c r="C261" s="5" t="str">
        <f>VLOOKUP(A261,Sheet1!A:F,3,FALSE)</f>
        <v>Willamette Valley Med Ctr</v>
      </c>
      <c r="D261" s="5" t="str">
        <f>VLOOKUP(A261,Sheet1!A:D,4,FALSE)</f>
        <v>B</v>
      </c>
      <c r="E261" s="29">
        <v>2017</v>
      </c>
      <c r="F261" s="32">
        <v>13240012</v>
      </c>
      <c r="G261" s="32">
        <v>702239</v>
      </c>
      <c r="H261" s="32">
        <v>5038434</v>
      </c>
      <c r="I261" s="32">
        <v>1894569</v>
      </c>
      <c r="J261" s="32">
        <v>52707</v>
      </c>
      <c r="K261" s="32">
        <v>89771</v>
      </c>
      <c r="L261" s="32"/>
      <c r="M261" s="32">
        <v>773963</v>
      </c>
      <c r="N261" s="32">
        <v>3481152</v>
      </c>
      <c r="O261" s="32">
        <v>1200259</v>
      </c>
      <c r="P261" s="32">
        <v>6254</v>
      </c>
      <c r="Q261" s="32">
        <v>665</v>
      </c>
      <c r="R261" s="32">
        <v>111909825</v>
      </c>
      <c r="S261" s="32">
        <v>100161115</v>
      </c>
      <c r="T261" s="32">
        <v>383979960</v>
      </c>
      <c r="U261" s="32">
        <v>113754199</v>
      </c>
      <c r="V261" s="32">
        <v>13593084</v>
      </c>
      <c r="W261" s="32">
        <v>13559348</v>
      </c>
      <c r="X261" s="9"/>
      <c r="Y261" s="9"/>
    </row>
    <row r="262" spans="1:25" ht="15" x14ac:dyDescent="0.25">
      <c r="A262" s="16">
        <v>6920270</v>
      </c>
      <c r="B262" s="16" t="s">
        <v>65</v>
      </c>
      <c r="C262" s="16" t="s">
        <v>152</v>
      </c>
      <c r="D262" s="16" t="s">
        <v>27</v>
      </c>
      <c r="E262" s="29">
        <v>2018</v>
      </c>
      <c r="F262" s="32">
        <v>16237153</v>
      </c>
      <c r="G262" s="32">
        <v>783530</v>
      </c>
      <c r="H262" s="32">
        <v>7842000</v>
      </c>
      <c r="I262" s="32">
        <v>2750635</v>
      </c>
      <c r="J262" s="32">
        <v>0</v>
      </c>
      <c r="K262" s="32">
        <v>105684</v>
      </c>
      <c r="L262" s="32">
        <v>0</v>
      </c>
      <c r="M262" s="32">
        <v>607211</v>
      </c>
      <c r="N262" s="32">
        <v>3185957</v>
      </c>
      <c r="O262" s="32">
        <v>1291099</v>
      </c>
      <c r="P262" s="32">
        <v>2317</v>
      </c>
      <c r="Q262" s="32">
        <v>753</v>
      </c>
      <c r="R262" s="32">
        <v>111365939</v>
      </c>
      <c r="S262" s="32">
        <v>104298610</v>
      </c>
      <c r="T262" s="32">
        <v>390334213</v>
      </c>
      <c r="U262" s="32">
        <v>113022195</v>
      </c>
      <c r="V262" s="32">
        <v>8723585</v>
      </c>
      <c r="W262" s="32">
        <v>8723585</v>
      </c>
      <c r="X262" s="9"/>
      <c r="Y262" s="9"/>
    </row>
    <row r="263" spans="1:25" ht="15" x14ac:dyDescent="0.25">
      <c r="A263" s="5">
        <v>6920243</v>
      </c>
      <c r="B263" s="5" t="str">
        <f>VLOOKUP(A263,Sheet1!A:F,2,FALSE)</f>
        <v>Samaritan North Lincoln Hospital</v>
      </c>
      <c r="C263" s="5" t="str">
        <f>VLOOKUP(A263,Sheet1!A:F,3,FALSE)</f>
        <v>Samaritan North Lincoln Hosp</v>
      </c>
      <c r="D263" s="5" t="str">
        <f>VLOOKUP(A263,Sheet1!A:D,4,FALSE)</f>
        <v>B</v>
      </c>
      <c r="E263" s="6">
        <v>2010</v>
      </c>
      <c r="F263" s="32">
        <v>2819627</v>
      </c>
      <c r="G263" s="32">
        <v>1566011</v>
      </c>
      <c r="H263" s="32">
        <v>0</v>
      </c>
      <c r="I263" s="32">
        <v>0</v>
      </c>
      <c r="J263" s="32">
        <v>41632</v>
      </c>
      <c r="K263" s="32">
        <v>15814</v>
      </c>
      <c r="L263" s="32">
        <v>18927</v>
      </c>
      <c r="M263" s="32">
        <v>264063</v>
      </c>
      <c r="N263" s="32">
        <v>175479</v>
      </c>
      <c r="O263" s="32">
        <v>202331</v>
      </c>
      <c r="P263" s="32">
        <v>521871</v>
      </c>
      <c r="Q263" s="32">
        <v>13499</v>
      </c>
      <c r="R263" s="32">
        <v>46160627</v>
      </c>
      <c r="S263" s="32">
        <v>46589131</v>
      </c>
      <c r="T263" s="32">
        <v>76796593</v>
      </c>
      <c r="U263" s="32">
        <v>47794484</v>
      </c>
      <c r="V263" s="32">
        <v>1205352</v>
      </c>
      <c r="W263" s="32">
        <v>1265252</v>
      </c>
      <c r="X263" s="9"/>
      <c r="Y263" s="9"/>
    </row>
    <row r="264" spans="1:25" ht="15" x14ac:dyDescent="0.25">
      <c r="A264" s="5">
        <v>6920243</v>
      </c>
      <c r="B264" s="5" t="str">
        <f>VLOOKUP(A264,Sheet1!A:F,2,FALSE)</f>
        <v>Samaritan North Lincoln Hospital</v>
      </c>
      <c r="C264" s="5" t="str">
        <f>VLOOKUP(A264,Sheet1!A:F,3,FALSE)</f>
        <v>Samaritan North Lincoln Hosp</v>
      </c>
      <c r="D264" s="5" t="str">
        <f>VLOOKUP(A264,Sheet1!A:D,4,FALSE)</f>
        <v>B</v>
      </c>
      <c r="E264" s="6">
        <v>2011</v>
      </c>
      <c r="F264" s="32">
        <v>3076877</v>
      </c>
      <c r="G264" s="32">
        <v>1216580</v>
      </c>
      <c r="H264" s="32">
        <v>0</v>
      </c>
      <c r="I264" s="32">
        <v>543249</v>
      </c>
      <c r="J264" s="32">
        <v>156148</v>
      </c>
      <c r="K264" s="32">
        <v>52877</v>
      </c>
      <c r="L264" s="32">
        <v>19787</v>
      </c>
      <c r="M264" s="32">
        <v>310038</v>
      </c>
      <c r="N264" s="32">
        <v>228908</v>
      </c>
      <c r="O264" s="32">
        <v>124610</v>
      </c>
      <c r="P264" s="32">
        <v>403076</v>
      </c>
      <c r="Q264" s="32">
        <v>21604</v>
      </c>
      <c r="R264" s="32">
        <v>41487120</v>
      </c>
      <c r="S264" s="32">
        <v>43611366</v>
      </c>
      <c r="T264" s="32">
        <v>75841680</v>
      </c>
      <c r="U264" s="32">
        <v>43240046</v>
      </c>
      <c r="V264" s="32">
        <v>-371320</v>
      </c>
      <c r="W264" s="32">
        <v>-307632</v>
      </c>
      <c r="X264" s="9"/>
      <c r="Y264" s="9"/>
    </row>
    <row r="265" spans="1:25" ht="15" x14ac:dyDescent="0.25">
      <c r="A265" s="5">
        <v>6920243</v>
      </c>
      <c r="B265" s="5" t="str">
        <f>VLOOKUP(A265,Sheet1!A:F,2,FALSE)</f>
        <v>Samaritan North Lincoln Hospital</v>
      </c>
      <c r="C265" s="5" t="str">
        <f>VLOOKUP(A265,Sheet1!A:F,3,FALSE)</f>
        <v>Samaritan North Lincoln Hosp</v>
      </c>
      <c r="D265" s="5" t="str">
        <f>VLOOKUP(A265,Sheet1!A:D,4,FALSE)</f>
        <v>B</v>
      </c>
      <c r="E265" s="6">
        <v>2012</v>
      </c>
      <c r="F265" s="32">
        <v>4483279</v>
      </c>
      <c r="G265" s="32">
        <v>1554449</v>
      </c>
      <c r="H265" s="32">
        <v>203317</v>
      </c>
      <c r="I265" s="32">
        <v>1412998</v>
      </c>
      <c r="J265" s="32">
        <v>129518</v>
      </c>
      <c r="K265" s="32">
        <v>157554</v>
      </c>
      <c r="L265" s="32">
        <v>32836</v>
      </c>
      <c r="M265" s="32">
        <v>326271</v>
      </c>
      <c r="N265" s="32">
        <v>192881</v>
      </c>
      <c r="O265" s="32">
        <v>104201</v>
      </c>
      <c r="P265" s="32">
        <v>358058</v>
      </c>
      <c r="Q265" s="32">
        <v>11196</v>
      </c>
      <c r="R265" s="32">
        <v>40968165</v>
      </c>
      <c r="S265" s="32">
        <v>44363585</v>
      </c>
      <c r="T265" s="32">
        <v>79648118</v>
      </c>
      <c r="U265" s="32">
        <v>43619890</v>
      </c>
      <c r="V265" s="32">
        <v>-743695</v>
      </c>
      <c r="W265" s="32">
        <v>-337024</v>
      </c>
      <c r="X265" s="9"/>
      <c r="Y265" s="9"/>
    </row>
    <row r="266" spans="1:25" ht="15" x14ac:dyDescent="0.25">
      <c r="A266" s="5">
        <v>6920243</v>
      </c>
      <c r="B266" s="5" t="str">
        <f>VLOOKUP(A266,Sheet1!A:F,2,FALSE)</f>
        <v>Samaritan North Lincoln Hospital</v>
      </c>
      <c r="C266" s="5" t="str">
        <f>VLOOKUP(A266,Sheet1!A:F,3,FALSE)</f>
        <v>Samaritan North Lincoln Hosp</v>
      </c>
      <c r="D266" s="5" t="str">
        <f>VLOOKUP(A266,Sheet1!A:D,4,FALSE)</f>
        <v>B</v>
      </c>
      <c r="E266" s="6">
        <v>2013</v>
      </c>
      <c r="F266" s="32">
        <v>3743990</v>
      </c>
      <c r="G266" s="32">
        <v>1494560</v>
      </c>
      <c r="H266" s="32">
        <v>798877</v>
      </c>
      <c r="I266" s="32">
        <v>0</v>
      </c>
      <c r="J266" s="32">
        <v>107386</v>
      </c>
      <c r="K266" s="32">
        <v>84401</v>
      </c>
      <c r="L266" s="32">
        <v>37996</v>
      </c>
      <c r="M266" s="32">
        <v>320477</v>
      </c>
      <c r="N266" s="32">
        <v>324107</v>
      </c>
      <c r="O266" s="32">
        <v>143331</v>
      </c>
      <c r="P266" s="32">
        <v>419979</v>
      </c>
      <c r="Q266" s="32">
        <v>12876</v>
      </c>
      <c r="R266" s="32">
        <v>43054811</v>
      </c>
      <c r="S266" s="32">
        <v>45667290</v>
      </c>
      <c r="T266" s="32">
        <v>76696692</v>
      </c>
      <c r="U266" s="32">
        <v>46127812</v>
      </c>
      <c r="V266" s="32">
        <v>460522</v>
      </c>
      <c r="W266" s="32">
        <v>538224</v>
      </c>
      <c r="X266" s="9"/>
      <c r="Y266" s="9"/>
    </row>
    <row r="267" spans="1:25" ht="15" x14ac:dyDescent="0.25">
      <c r="A267" s="5">
        <v>6920243</v>
      </c>
      <c r="B267" s="5" t="str">
        <f>VLOOKUP(A267,Sheet1!A:F,2,FALSE)</f>
        <v>Samaritan North Lincoln Hospital</v>
      </c>
      <c r="C267" s="5" t="str">
        <f>VLOOKUP(A267,Sheet1!A:F,3,FALSE)</f>
        <v>Samaritan North Lincoln Hosp</v>
      </c>
      <c r="D267" s="5" t="str">
        <f>VLOOKUP(A267,Sheet1!A:D,4,FALSE)</f>
        <v>B</v>
      </c>
      <c r="E267" s="6">
        <v>2014</v>
      </c>
      <c r="F267" s="32">
        <v>4648239</v>
      </c>
      <c r="G267" s="32">
        <v>1208371</v>
      </c>
      <c r="H267" s="32">
        <v>1241112</v>
      </c>
      <c r="I267" s="32">
        <v>798491</v>
      </c>
      <c r="J267" s="32">
        <v>0</v>
      </c>
      <c r="K267" s="32">
        <v>29158</v>
      </c>
      <c r="L267" s="32">
        <v>47518</v>
      </c>
      <c r="M267" s="32">
        <v>413585</v>
      </c>
      <c r="N267" s="32">
        <v>378629</v>
      </c>
      <c r="O267" s="32">
        <v>72176</v>
      </c>
      <c r="P267" s="32">
        <v>445177</v>
      </c>
      <c r="Q267" s="32">
        <v>14022</v>
      </c>
      <c r="R267" s="32">
        <v>45657152</v>
      </c>
      <c r="S267" s="32">
        <v>48136249</v>
      </c>
      <c r="T267" s="32">
        <v>85584698</v>
      </c>
      <c r="U267" s="32">
        <v>48633718</v>
      </c>
      <c r="V267" s="32">
        <v>497469</v>
      </c>
      <c r="W267" s="32">
        <v>572438</v>
      </c>
      <c r="X267" s="9"/>
      <c r="Y267" s="9"/>
    </row>
    <row r="268" spans="1:25" ht="15" x14ac:dyDescent="0.25">
      <c r="A268" s="5">
        <v>6920243</v>
      </c>
      <c r="B268" s="5" t="str">
        <f>VLOOKUP(A268,Sheet1!A:F,2,FALSE)</f>
        <v>Samaritan North Lincoln Hospital</v>
      </c>
      <c r="C268" s="5" t="str">
        <f>VLOOKUP(A268,Sheet1!A:F,3,FALSE)</f>
        <v>Samaritan North Lincoln Hosp</v>
      </c>
      <c r="D268" s="5" t="str">
        <f>VLOOKUP(A268,Sheet1!A:D,4,FALSE)</f>
        <v>B</v>
      </c>
      <c r="E268" s="6">
        <v>2015</v>
      </c>
      <c r="F268" s="32">
        <v>4496398</v>
      </c>
      <c r="G268" s="32">
        <v>1566884</v>
      </c>
      <c r="H268" s="32">
        <v>236524</v>
      </c>
      <c r="I268" s="32">
        <v>1290186</v>
      </c>
      <c r="J268" s="32">
        <v>0</v>
      </c>
      <c r="K268" s="32">
        <v>12866</v>
      </c>
      <c r="L268" s="32">
        <v>34808</v>
      </c>
      <c r="M268" s="32">
        <v>322806</v>
      </c>
      <c r="N268" s="32">
        <v>425553</v>
      </c>
      <c r="O268" s="32">
        <v>94425</v>
      </c>
      <c r="P268" s="32">
        <v>494595</v>
      </c>
      <c r="Q268" s="32">
        <v>17751</v>
      </c>
      <c r="R268" s="32">
        <v>52162875</v>
      </c>
      <c r="S268" s="32">
        <v>54846072</v>
      </c>
      <c r="T268" s="32">
        <v>95448396</v>
      </c>
      <c r="U268" s="32">
        <v>55467098</v>
      </c>
      <c r="V268" s="32">
        <v>621026</v>
      </c>
      <c r="W268" s="32">
        <v>696277</v>
      </c>
      <c r="X268" s="9"/>
      <c r="Y268" s="9"/>
    </row>
    <row r="269" spans="1:25" ht="15" x14ac:dyDescent="0.25">
      <c r="A269" s="5">
        <v>6920243</v>
      </c>
      <c r="B269" s="5" t="str">
        <f>VLOOKUP(A269,Sheet1!A:F,2,FALSE)</f>
        <v>Samaritan North Lincoln Hospital</v>
      </c>
      <c r="C269" s="5" t="str">
        <f>VLOOKUP(A269,Sheet1!A:F,3,FALSE)</f>
        <v>Samaritan North Lincoln Hosp</v>
      </c>
      <c r="D269" s="5" t="str">
        <f>VLOOKUP(A269,Sheet1!A:D,4,FALSE)</f>
        <v>B</v>
      </c>
      <c r="E269" s="6">
        <v>2016</v>
      </c>
      <c r="F269" s="32">
        <v>3740021</v>
      </c>
      <c r="G269" s="32">
        <v>1230929</v>
      </c>
      <c r="H269" s="32">
        <v>376400</v>
      </c>
      <c r="I269" s="32">
        <v>792444</v>
      </c>
      <c r="J269" s="32"/>
      <c r="K269" s="32">
        <v>15192</v>
      </c>
      <c r="L269" s="32">
        <v>34580</v>
      </c>
      <c r="M269" s="32">
        <v>146497</v>
      </c>
      <c r="N269" s="32">
        <v>442700</v>
      </c>
      <c r="O269" s="32">
        <v>187496</v>
      </c>
      <c r="P269" s="32">
        <v>491132</v>
      </c>
      <c r="Q269" s="32">
        <v>22652</v>
      </c>
      <c r="R269" s="32">
        <v>57661356</v>
      </c>
      <c r="S269" s="32">
        <v>59840223</v>
      </c>
      <c r="T269" s="32">
        <v>102318341</v>
      </c>
      <c r="U269" s="32">
        <v>62216769</v>
      </c>
      <c r="V269" s="32">
        <v>2376546</v>
      </c>
      <c r="W269" s="32">
        <v>2469708</v>
      </c>
      <c r="X269" s="9"/>
      <c r="Y269" s="9"/>
    </row>
    <row r="270" spans="1:25" ht="15" x14ac:dyDescent="0.25">
      <c r="A270" s="16">
        <v>6920243</v>
      </c>
      <c r="B270" s="5" t="str">
        <f>VLOOKUP(A270,Sheet1!A:F,2,FALSE)</f>
        <v>Samaritan North Lincoln Hospital</v>
      </c>
      <c r="C270" s="5" t="str">
        <f>VLOOKUP(A270,Sheet1!A:F,3,FALSE)</f>
        <v>Samaritan North Lincoln Hosp</v>
      </c>
      <c r="D270" s="5" t="str">
        <f>VLOOKUP(A270,Sheet1!A:D,4,FALSE)</f>
        <v>B</v>
      </c>
      <c r="E270" s="29">
        <v>2017</v>
      </c>
      <c r="F270" s="32">
        <v>3373070</v>
      </c>
      <c r="G270" s="32">
        <v>1341613</v>
      </c>
      <c r="H270" s="32">
        <v>515129</v>
      </c>
      <c r="I270" s="32"/>
      <c r="J270" s="32"/>
      <c r="K270" s="32">
        <v>28412</v>
      </c>
      <c r="L270" s="32"/>
      <c r="M270" s="32">
        <v>253836</v>
      </c>
      <c r="N270" s="32">
        <v>518204</v>
      </c>
      <c r="O270" s="32">
        <v>167473</v>
      </c>
      <c r="P270" s="32">
        <v>526583</v>
      </c>
      <c r="Q270" s="32">
        <v>21820</v>
      </c>
      <c r="R270" s="32">
        <v>59563352</v>
      </c>
      <c r="S270" s="32">
        <v>63074934</v>
      </c>
      <c r="T270" s="32">
        <v>107222829</v>
      </c>
      <c r="U270" s="32">
        <v>67437579</v>
      </c>
      <c r="V270" s="32">
        <v>4362645</v>
      </c>
      <c r="W270" s="32">
        <v>10841744</v>
      </c>
      <c r="X270" s="9"/>
      <c r="Y270" s="9"/>
    </row>
    <row r="271" spans="1:25" ht="15" x14ac:dyDescent="0.25">
      <c r="A271" s="16">
        <v>6920243</v>
      </c>
      <c r="B271" s="16" t="s">
        <v>59</v>
      </c>
      <c r="C271" s="16" t="s">
        <v>131</v>
      </c>
      <c r="D271" s="16" t="s">
        <v>27</v>
      </c>
      <c r="E271" s="29">
        <v>2018</v>
      </c>
      <c r="F271" s="32">
        <v>4179936.4169999999</v>
      </c>
      <c r="G271" s="32">
        <v>1746188.091</v>
      </c>
      <c r="H271" s="32">
        <v>0</v>
      </c>
      <c r="I271" s="32">
        <v>0</v>
      </c>
      <c r="J271" s="32">
        <v>0</v>
      </c>
      <c r="K271" s="32">
        <v>45099</v>
      </c>
      <c r="L271" s="32">
        <v>0</v>
      </c>
      <c r="M271" s="32">
        <v>428178</v>
      </c>
      <c r="N271" s="32">
        <v>1097065</v>
      </c>
      <c r="O271" s="32">
        <v>224201</v>
      </c>
      <c r="P271" s="32">
        <v>613095</v>
      </c>
      <c r="Q271" s="32">
        <v>26110.326000000001</v>
      </c>
      <c r="R271" s="32">
        <v>65176549</v>
      </c>
      <c r="S271" s="32">
        <v>65358988</v>
      </c>
      <c r="T271" s="32">
        <v>107008648</v>
      </c>
      <c r="U271" s="32">
        <v>68721896</v>
      </c>
      <c r="V271" s="32">
        <v>3362908</v>
      </c>
      <c r="W271" s="32">
        <v>3245938</v>
      </c>
      <c r="X271" s="9"/>
      <c r="Y271" s="9"/>
    </row>
    <row r="272" spans="1:25" ht="15" x14ac:dyDescent="0.25">
      <c r="A272" s="5">
        <v>6920242</v>
      </c>
      <c r="B272" s="16" t="s">
        <v>176</v>
      </c>
      <c r="C272" s="16" t="s">
        <v>177</v>
      </c>
      <c r="D272" s="5" t="str">
        <f>VLOOKUP(A272,Sheet1!A:D,4,FALSE)</f>
        <v>B</v>
      </c>
      <c r="E272" s="6">
        <v>2010</v>
      </c>
      <c r="F272" s="32">
        <v>949745</v>
      </c>
      <c r="G272" s="32">
        <v>567883</v>
      </c>
      <c r="H272" s="32">
        <v>0</v>
      </c>
      <c r="I272" s="32">
        <v>255539</v>
      </c>
      <c r="J272" s="32">
        <v>0</v>
      </c>
      <c r="K272" s="32">
        <v>10326</v>
      </c>
      <c r="L272" s="32">
        <v>0</v>
      </c>
      <c r="M272" s="32">
        <v>80402</v>
      </c>
      <c r="N272" s="32">
        <v>0</v>
      </c>
      <c r="O272" s="32">
        <v>15571</v>
      </c>
      <c r="P272" s="32">
        <v>15928</v>
      </c>
      <c r="Q272" s="32">
        <v>4096</v>
      </c>
      <c r="R272" s="32">
        <v>22779177</v>
      </c>
      <c r="S272" s="32">
        <v>24921067</v>
      </c>
      <c r="T272" s="32">
        <v>41944019</v>
      </c>
      <c r="U272" s="32">
        <v>24201515</v>
      </c>
      <c r="V272" s="32">
        <v>-719552</v>
      </c>
      <c r="W272" s="32">
        <v>-674345</v>
      </c>
      <c r="X272" s="9"/>
      <c r="Y272" s="9"/>
    </row>
    <row r="273" spans="1:25" ht="15" x14ac:dyDescent="0.25">
      <c r="A273" s="5">
        <v>6920242</v>
      </c>
      <c r="B273" s="16" t="s">
        <v>176</v>
      </c>
      <c r="C273" s="16" t="s">
        <v>177</v>
      </c>
      <c r="D273" s="5" t="str">
        <f>VLOOKUP(A273,Sheet1!A:D,4,FALSE)</f>
        <v>B</v>
      </c>
      <c r="E273" s="6">
        <v>2011</v>
      </c>
      <c r="F273" s="32">
        <v>1765001.05</v>
      </c>
      <c r="G273" s="32">
        <v>443078.7</v>
      </c>
      <c r="H273" s="32">
        <v>1271582.78</v>
      </c>
      <c r="I273" s="32">
        <v>0</v>
      </c>
      <c r="J273" s="32">
        <v>0</v>
      </c>
      <c r="K273" s="32">
        <v>13487.18</v>
      </c>
      <c r="L273" s="32">
        <v>26735.75</v>
      </c>
      <c r="M273" s="32">
        <v>0</v>
      </c>
      <c r="N273" s="32">
        <v>0</v>
      </c>
      <c r="O273" s="32">
        <v>7712.33</v>
      </c>
      <c r="P273" s="32">
        <v>2404.3200000000002</v>
      </c>
      <c r="Q273" s="32">
        <v>0</v>
      </c>
      <c r="R273" s="32">
        <v>23935312</v>
      </c>
      <c r="S273" s="32">
        <v>24584587</v>
      </c>
      <c r="T273" s="32">
        <v>42623478</v>
      </c>
      <c r="U273" s="32">
        <v>25135915</v>
      </c>
      <c r="V273" s="32">
        <v>551328</v>
      </c>
      <c r="W273" s="32">
        <v>864278</v>
      </c>
      <c r="X273" s="9"/>
      <c r="Y273" s="9"/>
    </row>
    <row r="274" spans="1:25" ht="15" x14ac:dyDescent="0.25">
      <c r="A274" s="5">
        <v>6920242</v>
      </c>
      <c r="B274" s="16" t="s">
        <v>176</v>
      </c>
      <c r="C274" s="16" t="s">
        <v>177</v>
      </c>
      <c r="D274" s="5" t="str">
        <f>VLOOKUP(A274,Sheet1!A:D,4,FALSE)</f>
        <v>B</v>
      </c>
      <c r="E274" s="6">
        <v>2012</v>
      </c>
      <c r="F274" s="32">
        <v>2696753</v>
      </c>
      <c r="G274" s="32">
        <v>271020</v>
      </c>
      <c r="H274" s="32">
        <v>1448119</v>
      </c>
      <c r="I274" s="32">
        <v>362778</v>
      </c>
      <c r="J274" s="32">
        <v>555896</v>
      </c>
      <c r="K274" s="32">
        <v>51096</v>
      </c>
      <c r="L274" s="32">
        <v>0</v>
      </c>
      <c r="M274" s="32">
        <v>949</v>
      </c>
      <c r="N274" s="32">
        <v>0</v>
      </c>
      <c r="O274" s="32">
        <v>4755</v>
      </c>
      <c r="P274" s="32">
        <v>0</v>
      </c>
      <c r="Q274" s="32">
        <v>2141</v>
      </c>
      <c r="R274" s="32">
        <v>23788672</v>
      </c>
      <c r="S274" s="32">
        <v>25314157</v>
      </c>
      <c r="T274" s="32">
        <v>42431118</v>
      </c>
      <c r="U274" s="32">
        <v>25102346</v>
      </c>
      <c r="V274" s="32">
        <v>-211811</v>
      </c>
      <c r="W274" s="32">
        <v>-2712559</v>
      </c>
      <c r="X274" s="9"/>
      <c r="Y274" s="9"/>
    </row>
    <row r="275" spans="1:25" ht="15" x14ac:dyDescent="0.25">
      <c r="A275" s="5">
        <v>6920242</v>
      </c>
      <c r="B275" s="16" t="s">
        <v>176</v>
      </c>
      <c r="C275" s="16" t="s">
        <v>177</v>
      </c>
      <c r="D275" s="5" t="str">
        <f>VLOOKUP(A275,Sheet1!A:D,4,FALSE)</f>
        <v>B</v>
      </c>
      <c r="E275" s="6">
        <v>2013</v>
      </c>
      <c r="F275" s="32">
        <v>7033631</v>
      </c>
      <c r="G275" s="32">
        <v>1098116</v>
      </c>
      <c r="H275" s="32">
        <v>3490547</v>
      </c>
      <c r="I275" s="32">
        <v>0</v>
      </c>
      <c r="J275" s="32">
        <v>2200852</v>
      </c>
      <c r="K275" s="32">
        <v>48149</v>
      </c>
      <c r="L275" s="32">
        <v>0</v>
      </c>
      <c r="M275" s="32">
        <v>48494</v>
      </c>
      <c r="N275" s="32">
        <v>9638</v>
      </c>
      <c r="O275" s="32">
        <v>42869</v>
      </c>
      <c r="P275" s="32">
        <v>14875</v>
      </c>
      <c r="Q275" s="32">
        <v>80091</v>
      </c>
      <c r="R275" s="32">
        <v>24052580</v>
      </c>
      <c r="S275" s="32">
        <v>27104316</v>
      </c>
      <c r="T275" s="32">
        <v>43548580</v>
      </c>
      <c r="U275" s="32">
        <v>25735587</v>
      </c>
      <c r="V275" s="32">
        <v>-1368729</v>
      </c>
      <c r="W275" s="32">
        <v>-1389950</v>
      </c>
      <c r="X275" s="9"/>
      <c r="Y275" s="9"/>
    </row>
    <row r="276" spans="1:25" ht="15" x14ac:dyDescent="0.25">
      <c r="A276" s="5">
        <v>6920242</v>
      </c>
      <c r="B276" s="16" t="s">
        <v>176</v>
      </c>
      <c r="C276" s="16" t="s">
        <v>177</v>
      </c>
      <c r="D276" s="5" t="str">
        <f>VLOOKUP(A276,Sheet1!A:D,4,FALSE)</f>
        <v>B</v>
      </c>
      <c r="E276" s="6">
        <v>2014</v>
      </c>
      <c r="F276" s="32">
        <v>6893853</v>
      </c>
      <c r="G276" s="32">
        <v>633490</v>
      </c>
      <c r="H276" s="32">
        <v>4389625</v>
      </c>
      <c r="I276" s="32">
        <v>320616</v>
      </c>
      <c r="J276" s="32">
        <v>1282131</v>
      </c>
      <c r="K276" s="32">
        <v>18358</v>
      </c>
      <c r="L276" s="32">
        <v>0</v>
      </c>
      <c r="M276" s="32">
        <v>43077</v>
      </c>
      <c r="N276" s="32">
        <v>24900</v>
      </c>
      <c r="O276" s="32">
        <v>77409</v>
      </c>
      <c r="P276" s="32">
        <v>32143</v>
      </c>
      <c r="Q276" s="32">
        <v>72104</v>
      </c>
      <c r="R276" s="32">
        <v>21012882</v>
      </c>
      <c r="S276" s="32">
        <v>28219289</v>
      </c>
      <c r="T276" s="32">
        <v>44452211</v>
      </c>
      <c r="U276" s="32">
        <v>27334803</v>
      </c>
      <c r="V276" s="32">
        <v>-884486</v>
      </c>
      <c r="W276" s="32">
        <v>-835941</v>
      </c>
      <c r="X276" s="9"/>
      <c r="Y276" s="9"/>
    </row>
    <row r="277" spans="1:25" ht="15" x14ac:dyDescent="0.25">
      <c r="A277" s="5">
        <v>6920242</v>
      </c>
      <c r="B277" s="16" t="s">
        <v>176</v>
      </c>
      <c r="C277" s="16" t="s">
        <v>177</v>
      </c>
      <c r="D277" s="5" t="str">
        <f>VLOOKUP(A277,Sheet1!A:D,4,FALSE)</f>
        <v>B</v>
      </c>
      <c r="E277" s="6">
        <v>2015</v>
      </c>
      <c r="F277" s="32">
        <v>5987529</v>
      </c>
      <c r="G277" s="32">
        <v>459659</v>
      </c>
      <c r="H277" s="32">
        <v>4441828</v>
      </c>
      <c r="I277" s="32">
        <v>300349</v>
      </c>
      <c r="J277" s="32">
        <v>493906</v>
      </c>
      <c r="K277" s="32">
        <v>110083</v>
      </c>
      <c r="L277" s="32">
        <v>0</v>
      </c>
      <c r="M277" s="32">
        <v>40890</v>
      </c>
      <c r="N277" s="32">
        <v>0</v>
      </c>
      <c r="O277" s="32">
        <v>74446</v>
      </c>
      <c r="P277" s="32">
        <v>27761</v>
      </c>
      <c r="Q277" s="32">
        <v>38607</v>
      </c>
      <c r="R277" s="32">
        <v>22526076</v>
      </c>
      <c r="S277" s="32">
        <v>29781267</v>
      </c>
      <c r="T277" s="32">
        <v>46691326</v>
      </c>
      <c r="U277" s="32">
        <v>32025366</v>
      </c>
      <c r="V277" s="32">
        <v>2244099</v>
      </c>
      <c r="W277" s="32">
        <v>2335596</v>
      </c>
      <c r="X277" s="9"/>
      <c r="Y277" s="9"/>
    </row>
    <row r="278" spans="1:25" ht="15" x14ac:dyDescent="0.25">
      <c r="A278" s="5">
        <v>6920242</v>
      </c>
      <c r="B278" s="16" t="s">
        <v>176</v>
      </c>
      <c r="C278" s="16" t="s">
        <v>177</v>
      </c>
      <c r="D278" s="5" t="str">
        <f>VLOOKUP(A278,Sheet1!A:D,4,FALSE)</f>
        <v>B</v>
      </c>
      <c r="E278" s="6">
        <v>2016</v>
      </c>
      <c r="F278" s="32">
        <v>6077959</v>
      </c>
      <c r="G278" s="32">
        <v>375601</v>
      </c>
      <c r="H278" s="32">
        <v>4527496</v>
      </c>
      <c r="I278" s="32">
        <v>559009</v>
      </c>
      <c r="J278" s="32">
        <v>345480</v>
      </c>
      <c r="K278" s="32">
        <v>68842</v>
      </c>
      <c r="L278" s="32"/>
      <c r="M278" s="32">
        <v>43037</v>
      </c>
      <c r="N278" s="32"/>
      <c r="O278" s="32">
        <v>74948</v>
      </c>
      <c r="P278" s="32">
        <v>63060</v>
      </c>
      <c r="Q278" s="32">
        <v>20486</v>
      </c>
      <c r="R278" s="32">
        <v>27174795</v>
      </c>
      <c r="S278" s="32">
        <v>33519771</v>
      </c>
      <c r="T278" s="32">
        <v>53842179</v>
      </c>
      <c r="U278" s="32">
        <v>33631090</v>
      </c>
      <c r="V278" s="32">
        <v>111319</v>
      </c>
      <c r="W278" s="32">
        <v>208970</v>
      </c>
      <c r="X278" s="9"/>
      <c r="Y278" s="9"/>
    </row>
    <row r="279" spans="1:25" ht="15" x14ac:dyDescent="0.25">
      <c r="A279" s="16">
        <v>6920242</v>
      </c>
      <c r="B279" s="16" t="s">
        <v>176</v>
      </c>
      <c r="C279" s="16" t="s">
        <v>177</v>
      </c>
      <c r="D279" s="5" t="str">
        <f>VLOOKUP(A279,Sheet1!A:D,4,FALSE)</f>
        <v>B</v>
      </c>
      <c r="E279" s="29">
        <v>2017</v>
      </c>
      <c r="F279" s="32">
        <v>7274350</v>
      </c>
      <c r="G279" s="32">
        <v>844456</v>
      </c>
      <c r="H279" s="32">
        <v>5084061</v>
      </c>
      <c r="I279" s="32">
        <v>561625</v>
      </c>
      <c r="J279" s="32">
        <v>564279</v>
      </c>
      <c r="K279" s="32">
        <v>55449</v>
      </c>
      <c r="L279" s="32"/>
      <c r="M279" s="32">
        <v>24010</v>
      </c>
      <c r="N279" s="32"/>
      <c r="O279" s="32">
        <v>80008</v>
      </c>
      <c r="P279" s="32">
        <v>41524</v>
      </c>
      <c r="Q279" s="32">
        <v>18938</v>
      </c>
      <c r="R279" s="32">
        <v>26718353</v>
      </c>
      <c r="S279" s="32">
        <v>34798460</v>
      </c>
      <c r="T279" s="32">
        <v>53955305</v>
      </c>
      <c r="U279" s="32">
        <v>33052311</v>
      </c>
      <c r="V279" s="32">
        <v>-1746149</v>
      </c>
      <c r="W279" s="32">
        <v>-1719303</v>
      </c>
      <c r="X279" s="9"/>
      <c r="Y279" s="9"/>
    </row>
    <row r="280" spans="1:25" ht="15" x14ac:dyDescent="0.25">
      <c r="A280" s="16">
        <v>6920242</v>
      </c>
      <c r="B280" s="16" t="s">
        <v>176</v>
      </c>
      <c r="C280" s="16" t="s">
        <v>177</v>
      </c>
      <c r="D280" s="16" t="s">
        <v>27</v>
      </c>
      <c r="E280" s="29">
        <v>2018</v>
      </c>
      <c r="F280" s="32">
        <v>8292301</v>
      </c>
      <c r="G280" s="32">
        <v>1818458</v>
      </c>
      <c r="H280" s="32">
        <v>5261187</v>
      </c>
      <c r="I280" s="32">
        <v>550661</v>
      </c>
      <c r="J280" s="32">
        <v>464545</v>
      </c>
      <c r="K280" s="32">
        <v>56414</v>
      </c>
      <c r="L280" s="32">
        <v>0</v>
      </c>
      <c r="M280" s="32">
        <v>44493</v>
      </c>
      <c r="N280" s="32">
        <v>0</v>
      </c>
      <c r="O280" s="32">
        <v>59761</v>
      </c>
      <c r="P280" s="32">
        <v>26409</v>
      </c>
      <c r="Q280" s="32">
        <v>10373</v>
      </c>
      <c r="R280" s="32">
        <v>32222725</v>
      </c>
      <c r="S280" s="32">
        <v>37173710</v>
      </c>
      <c r="T280" s="32">
        <v>60825160</v>
      </c>
      <c r="U280" s="32">
        <v>38684479</v>
      </c>
      <c r="V280" s="32">
        <v>1510769</v>
      </c>
      <c r="W280" s="32">
        <v>1562502</v>
      </c>
      <c r="X280" s="9"/>
      <c r="Y280" s="9"/>
    </row>
    <row r="281" spans="1:25" ht="15" x14ac:dyDescent="0.25">
      <c r="A281" s="5">
        <v>6920241</v>
      </c>
      <c r="B281" s="5" t="str">
        <f>VLOOKUP(A281,Sheet1!A:F,2,FALSE)</f>
        <v>Samaritan Lebanon Community Hospital</v>
      </c>
      <c r="C281" s="5" t="str">
        <f>VLOOKUP(A281,Sheet1!A:F,3,FALSE)</f>
        <v>Samaritan Lebanon Hosp</v>
      </c>
      <c r="D281" s="5" t="str">
        <f>VLOOKUP(A281,Sheet1!A:D,4,FALSE)</f>
        <v>B</v>
      </c>
      <c r="E281" s="6">
        <v>2010</v>
      </c>
      <c r="F281" s="32">
        <v>9537578</v>
      </c>
      <c r="G281" s="32">
        <v>2824235</v>
      </c>
      <c r="H281" s="32">
        <v>2110208</v>
      </c>
      <c r="I281" s="32">
        <v>1671567</v>
      </c>
      <c r="J281" s="32">
        <v>0</v>
      </c>
      <c r="K281" s="32">
        <v>49509</v>
      </c>
      <c r="L281" s="32">
        <v>34354</v>
      </c>
      <c r="M281" s="32">
        <v>1027399</v>
      </c>
      <c r="N281" s="32">
        <v>1268994</v>
      </c>
      <c r="O281" s="32">
        <v>414026</v>
      </c>
      <c r="P281" s="32">
        <v>20113</v>
      </c>
      <c r="Q281" s="32">
        <v>117174</v>
      </c>
      <c r="R281" s="32">
        <v>76665149</v>
      </c>
      <c r="S281" s="32">
        <v>77946438</v>
      </c>
      <c r="T281" s="32">
        <v>136532868</v>
      </c>
      <c r="U281" s="32">
        <v>78083606</v>
      </c>
      <c r="V281" s="32">
        <v>137168</v>
      </c>
      <c r="W281" s="32">
        <v>579374</v>
      </c>
      <c r="X281" s="9"/>
      <c r="Y281" s="9"/>
    </row>
    <row r="282" spans="1:25" ht="15" x14ac:dyDescent="0.25">
      <c r="A282" s="5">
        <v>6920241</v>
      </c>
      <c r="B282" s="5" t="str">
        <f>VLOOKUP(A282,Sheet1!A:F,2,FALSE)</f>
        <v>Samaritan Lebanon Community Hospital</v>
      </c>
      <c r="C282" s="5" t="str">
        <f>VLOOKUP(A282,Sheet1!A:F,3,FALSE)</f>
        <v>Samaritan Lebanon Hosp</v>
      </c>
      <c r="D282" s="5" t="str">
        <f>VLOOKUP(A282,Sheet1!A:D,4,FALSE)</f>
        <v>B</v>
      </c>
      <c r="E282" s="6">
        <v>2011</v>
      </c>
      <c r="F282" s="32">
        <v>6946978</v>
      </c>
      <c r="G282" s="32">
        <v>2353275</v>
      </c>
      <c r="H282" s="32">
        <v>785917</v>
      </c>
      <c r="I282" s="32">
        <v>1462323</v>
      </c>
      <c r="J282" s="32">
        <v>0</v>
      </c>
      <c r="K282" s="32">
        <v>70437</v>
      </c>
      <c r="L282" s="32">
        <v>36228</v>
      </c>
      <c r="M282" s="32">
        <v>702983</v>
      </c>
      <c r="N282" s="32">
        <v>996296</v>
      </c>
      <c r="O282" s="32">
        <v>357222</v>
      </c>
      <c r="P282" s="32">
        <v>44351</v>
      </c>
      <c r="Q282" s="32">
        <v>137946</v>
      </c>
      <c r="R282" s="32">
        <v>77541029</v>
      </c>
      <c r="S282" s="32">
        <v>75984150</v>
      </c>
      <c r="T282" s="32">
        <v>150815864</v>
      </c>
      <c r="U282" s="32">
        <v>79251008</v>
      </c>
      <c r="V282" s="32">
        <v>3266858</v>
      </c>
      <c r="W282" s="32">
        <v>3832101</v>
      </c>
      <c r="X282" s="9"/>
      <c r="Y282" s="9"/>
    </row>
    <row r="283" spans="1:25" ht="15" x14ac:dyDescent="0.25">
      <c r="A283" s="5">
        <v>6920241</v>
      </c>
      <c r="B283" s="5" t="str">
        <f>VLOOKUP(A283,Sheet1!A:F,2,FALSE)</f>
        <v>Samaritan Lebanon Community Hospital</v>
      </c>
      <c r="C283" s="5" t="str">
        <f>VLOOKUP(A283,Sheet1!A:F,3,FALSE)</f>
        <v>Samaritan Lebanon Hosp</v>
      </c>
      <c r="D283" s="5" t="str">
        <f>VLOOKUP(A283,Sheet1!A:D,4,FALSE)</f>
        <v>B</v>
      </c>
      <c r="E283" s="6">
        <v>2012</v>
      </c>
      <c r="F283" s="32">
        <v>8671473</v>
      </c>
      <c r="G283" s="32">
        <v>2754300</v>
      </c>
      <c r="H283" s="32">
        <v>906020</v>
      </c>
      <c r="I283" s="32">
        <v>2665766</v>
      </c>
      <c r="J283" s="32">
        <v>69275</v>
      </c>
      <c r="K283" s="32">
        <v>100678</v>
      </c>
      <c r="L283" s="32">
        <v>81519</v>
      </c>
      <c r="M283" s="32">
        <v>741909</v>
      </c>
      <c r="N283" s="32">
        <v>852278</v>
      </c>
      <c r="O283" s="32">
        <v>384021</v>
      </c>
      <c r="P283" s="32">
        <v>88357</v>
      </c>
      <c r="Q283" s="32">
        <v>27350</v>
      </c>
      <c r="R283" s="32">
        <v>78661975</v>
      </c>
      <c r="S283" s="32">
        <v>81906048</v>
      </c>
      <c r="T283" s="32">
        <v>155305181</v>
      </c>
      <c r="U283" s="32">
        <v>83399177</v>
      </c>
      <c r="V283" s="32">
        <v>1493129</v>
      </c>
      <c r="W283" s="32">
        <v>2966856</v>
      </c>
      <c r="X283" s="9"/>
      <c r="Y283" s="9"/>
    </row>
    <row r="284" spans="1:25" ht="15" x14ac:dyDescent="0.25">
      <c r="A284" s="5">
        <v>6920241</v>
      </c>
      <c r="B284" s="5" t="str">
        <f>VLOOKUP(A284,Sheet1!A:F,2,FALSE)</f>
        <v>Samaritan Lebanon Community Hospital</v>
      </c>
      <c r="C284" s="5" t="str">
        <f>VLOOKUP(A284,Sheet1!A:F,3,FALSE)</f>
        <v>Samaritan Lebanon Hosp</v>
      </c>
      <c r="D284" s="5" t="str">
        <f>VLOOKUP(A284,Sheet1!A:D,4,FALSE)</f>
        <v>B</v>
      </c>
      <c r="E284" s="6">
        <v>2013</v>
      </c>
      <c r="F284" s="32">
        <v>10937549</v>
      </c>
      <c r="G284" s="32">
        <v>2710288</v>
      </c>
      <c r="H284" s="32">
        <v>2914166</v>
      </c>
      <c r="I284" s="32">
        <v>3043960</v>
      </c>
      <c r="J284" s="32">
        <v>29380</v>
      </c>
      <c r="K284" s="32">
        <v>119808</v>
      </c>
      <c r="L284" s="32">
        <v>78525</v>
      </c>
      <c r="M284" s="32">
        <v>989090</v>
      </c>
      <c r="N284" s="32">
        <v>451775</v>
      </c>
      <c r="O284" s="32">
        <v>481677</v>
      </c>
      <c r="P284" s="32">
        <v>92605</v>
      </c>
      <c r="Q284" s="32">
        <v>26275</v>
      </c>
      <c r="R284" s="32">
        <v>77704094</v>
      </c>
      <c r="S284" s="32">
        <v>85158110</v>
      </c>
      <c r="T284" s="32">
        <v>156902161</v>
      </c>
      <c r="U284" s="32">
        <v>83586415</v>
      </c>
      <c r="V284" s="32">
        <v>-1571695</v>
      </c>
      <c r="W284" s="32">
        <v>-570490</v>
      </c>
      <c r="X284" s="9"/>
      <c r="Y284" s="9"/>
    </row>
    <row r="285" spans="1:25" ht="15" x14ac:dyDescent="0.25">
      <c r="A285" s="5">
        <v>6920241</v>
      </c>
      <c r="B285" s="5" t="str">
        <f>VLOOKUP(A285,Sheet1!A:F,2,FALSE)</f>
        <v>Samaritan Lebanon Community Hospital</v>
      </c>
      <c r="C285" s="5" t="str">
        <f>VLOOKUP(A285,Sheet1!A:F,3,FALSE)</f>
        <v>Samaritan Lebanon Hosp</v>
      </c>
      <c r="D285" s="5" t="str">
        <f>VLOOKUP(A285,Sheet1!A:D,4,FALSE)</f>
        <v>B</v>
      </c>
      <c r="E285" s="6">
        <v>2014</v>
      </c>
      <c r="F285" s="32">
        <v>10147509</v>
      </c>
      <c r="G285" s="32">
        <v>1750713</v>
      </c>
      <c r="H285" s="32">
        <v>2098031</v>
      </c>
      <c r="I285" s="32">
        <v>3983860</v>
      </c>
      <c r="J285" s="32">
        <v>0</v>
      </c>
      <c r="K285" s="32">
        <v>63374</v>
      </c>
      <c r="L285" s="32">
        <v>106349</v>
      </c>
      <c r="M285" s="32">
        <v>1380897</v>
      </c>
      <c r="N285" s="32">
        <v>288902</v>
      </c>
      <c r="O285" s="32">
        <v>343577</v>
      </c>
      <c r="P285" s="32">
        <v>100423</v>
      </c>
      <c r="Q285" s="32">
        <v>31383</v>
      </c>
      <c r="R285" s="32">
        <v>88173274</v>
      </c>
      <c r="S285" s="32">
        <v>92695940</v>
      </c>
      <c r="T285" s="32">
        <v>178778182</v>
      </c>
      <c r="U285" s="32">
        <v>94189991</v>
      </c>
      <c r="V285" s="32">
        <v>1494051</v>
      </c>
      <c r="W285" s="32">
        <v>2348515</v>
      </c>
      <c r="X285" s="9"/>
      <c r="Y285" s="9"/>
    </row>
    <row r="286" spans="1:25" ht="15" x14ac:dyDescent="0.25">
      <c r="A286" s="5">
        <v>6920241</v>
      </c>
      <c r="B286" s="5" t="str">
        <f>VLOOKUP(A286,Sheet1!A:F,2,FALSE)</f>
        <v>Samaritan Lebanon Community Hospital</v>
      </c>
      <c r="C286" s="5" t="str">
        <f>VLOOKUP(A286,Sheet1!A:F,3,FALSE)</f>
        <v>Samaritan Lebanon Hosp</v>
      </c>
      <c r="D286" s="5" t="str">
        <f>VLOOKUP(A286,Sheet1!A:D,4,FALSE)</f>
        <v>B</v>
      </c>
      <c r="E286" s="6">
        <v>2015</v>
      </c>
      <c r="F286" s="32">
        <v>10414075</v>
      </c>
      <c r="G286" s="32">
        <v>2306909</v>
      </c>
      <c r="H286" s="32">
        <v>1574985</v>
      </c>
      <c r="I286" s="32">
        <v>3932857</v>
      </c>
      <c r="J286" s="32">
        <v>0</v>
      </c>
      <c r="K286" s="32">
        <v>19928</v>
      </c>
      <c r="L286" s="32">
        <v>72273</v>
      </c>
      <c r="M286" s="32">
        <v>1324816</v>
      </c>
      <c r="N286" s="32">
        <v>670708</v>
      </c>
      <c r="O286" s="32">
        <v>382018</v>
      </c>
      <c r="P286" s="32">
        <v>93063</v>
      </c>
      <c r="Q286" s="32">
        <v>36518</v>
      </c>
      <c r="R286" s="32">
        <v>100228087</v>
      </c>
      <c r="S286" s="32">
        <v>103181119</v>
      </c>
      <c r="T286" s="32">
        <v>198937764</v>
      </c>
      <c r="U286" s="32">
        <v>107870414</v>
      </c>
      <c r="V286" s="32">
        <v>4689295</v>
      </c>
      <c r="W286" s="32">
        <v>5667118</v>
      </c>
      <c r="X286" s="9"/>
      <c r="Y286" s="9"/>
    </row>
    <row r="287" spans="1:25" ht="15" x14ac:dyDescent="0.25">
      <c r="A287" s="5">
        <v>6920241</v>
      </c>
      <c r="B287" s="5" t="str">
        <f>VLOOKUP(A287,Sheet1!A:F,2,FALSE)</f>
        <v>Samaritan Lebanon Community Hospital</v>
      </c>
      <c r="C287" s="5" t="str">
        <f>VLOOKUP(A287,Sheet1!A:F,3,FALSE)</f>
        <v>Samaritan Lebanon Hosp</v>
      </c>
      <c r="D287" s="5" t="str">
        <f>VLOOKUP(A287,Sheet1!A:D,4,FALSE)</f>
        <v>B</v>
      </c>
      <c r="E287" s="6">
        <v>2016</v>
      </c>
      <c r="F287" s="32">
        <v>12119583</v>
      </c>
      <c r="G287" s="32">
        <v>2162676</v>
      </c>
      <c r="H287" s="32">
        <v>1716010</v>
      </c>
      <c r="I287" s="32">
        <v>5206879</v>
      </c>
      <c r="J287" s="32"/>
      <c r="K287" s="32">
        <v>65953</v>
      </c>
      <c r="L287" s="32">
        <v>74933</v>
      </c>
      <c r="M287" s="32">
        <v>1251324</v>
      </c>
      <c r="N287" s="32">
        <v>952959</v>
      </c>
      <c r="O287" s="32">
        <v>355163</v>
      </c>
      <c r="P287" s="32">
        <v>284602</v>
      </c>
      <c r="Q287" s="32">
        <v>49084</v>
      </c>
      <c r="R287" s="32">
        <v>110837703</v>
      </c>
      <c r="S287" s="32">
        <v>114145890</v>
      </c>
      <c r="T287" s="32">
        <v>220982828</v>
      </c>
      <c r="U287" s="32">
        <v>118469880</v>
      </c>
      <c r="V287" s="32">
        <v>4323990</v>
      </c>
      <c r="W287" s="32">
        <v>5091630</v>
      </c>
      <c r="X287" s="9"/>
      <c r="Y287" s="9"/>
    </row>
    <row r="288" spans="1:25" ht="15" x14ac:dyDescent="0.25">
      <c r="A288" s="16">
        <v>6920241</v>
      </c>
      <c r="B288" s="5" t="str">
        <f>VLOOKUP(A288,Sheet1!A:F,2,FALSE)</f>
        <v>Samaritan Lebanon Community Hospital</v>
      </c>
      <c r="C288" s="5" t="str">
        <f>VLOOKUP(A288,Sheet1!A:F,3,FALSE)</f>
        <v>Samaritan Lebanon Hosp</v>
      </c>
      <c r="D288" s="5" t="str">
        <f>VLOOKUP(A288,Sheet1!A:D,4,FALSE)</f>
        <v>B</v>
      </c>
      <c r="E288" s="29">
        <v>2017</v>
      </c>
      <c r="F288" s="32">
        <v>17638974</v>
      </c>
      <c r="G288" s="32">
        <v>2336654</v>
      </c>
      <c r="H288" s="32">
        <v>4286223</v>
      </c>
      <c r="I288" s="32">
        <v>7078110</v>
      </c>
      <c r="J288" s="32"/>
      <c r="K288" s="32">
        <v>168349</v>
      </c>
      <c r="L288" s="32"/>
      <c r="M288" s="32">
        <v>1439482</v>
      </c>
      <c r="N288" s="32">
        <v>1335172</v>
      </c>
      <c r="O288" s="32">
        <v>484560</v>
      </c>
      <c r="P288" s="32">
        <v>463791</v>
      </c>
      <c r="Q288" s="32">
        <v>46633</v>
      </c>
      <c r="R288" s="32">
        <v>111772503</v>
      </c>
      <c r="S288" s="32">
        <v>122324611</v>
      </c>
      <c r="T288" s="32">
        <v>228379082</v>
      </c>
      <c r="U288" s="32">
        <v>121716107</v>
      </c>
      <c r="V288" s="32">
        <v>-608505</v>
      </c>
      <c r="W288" s="32">
        <v>322213</v>
      </c>
      <c r="X288" s="9"/>
      <c r="Y288" s="9"/>
    </row>
    <row r="289" spans="1:25" ht="15" x14ac:dyDescent="0.25">
      <c r="A289" s="16">
        <v>6920241</v>
      </c>
      <c r="B289" s="16" t="s">
        <v>58</v>
      </c>
      <c r="C289" s="16" t="s">
        <v>130</v>
      </c>
      <c r="D289" s="16" t="s">
        <v>27</v>
      </c>
      <c r="E289" s="29">
        <v>2018</v>
      </c>
      <c r="F289" s="32">
        <v>14678696.9816</v>
      </c>
      <c r="G289" s="32">
        <v>2570116</v>
      </c>
      <c r="H289" s="32">
        <v>3787433</v>
      </c>
      <c r="I289" s="32">
        <v>4516675.8335999995</v>
      </c>
      <c r="J289" s="32">
        <v>0</v>
      </c>
      <c r="K289" s="32">
        <v>136346</v>
      </c>
      <c r="L289" s="32">
        <v>0</v>
      </c>
      <c r="M289" s="32">
        <v>1186657</v>
      </c>
      <c r="N289" s="32">
        <v>1576521</v>
      </c>
      <c r="O289" s="32">
        <v>387043</v>
      </c>
      <c r="P289" s="32">
        <v>461501</v>
      </c>
      <c r="Q289" s="32">
        <v>56404.148000000001</v>
      </c>
      <c r="R289" s="32">
        <v>121952754</v>
      </c>
      <c r="S289" s="32">
        <v>131223138</v>
      </c>
      <c r="T289" s="32">
        <v>237657394</v>
      </c>
      <c r="U289" s="32">
        <v>133656603</v>
      </c>
      <c r="V289" s="32">
        <v>2433465</v>
      </c>
      <c r="W289" s="32">
        <v>2320501</v>
      </c>
      <c r="X289" s="9"/>
      <c r="Y289" s="9"/>
    </row>
    <row r="290" spans="1:25" ht="15" x14ac:dyDescent="0.25">
      <c r="A290" s="5">
        <v>6920231</v>
      </c>
      <c r="B290" s="5" t="str">
        <f>VLOOKUP(A290,Sheet1!A:F,2,FALSE)</f>
        <v>Lake District Hospital</v>
      </c>
      <c r="C290" s="5" t="str">
        <f>VLOOKUP(A290,Sheet1!A:F,3,FALSE)</f>
        <v>Lake District Hosp</v>
      </c>
      <c r="D290" s="5" t="str">
        <f>VLOOKUP(A290,Sheet1!A:D,4,FALSE)</f>
        <v>A</v>
      </c>
      <c r="E290" s="6">
        <v>2010</v>
      </c>
      <c r="F290" s="32">
        <v>1783189</v>
      </c>
      <c r="G290" s="32">
        <v>241222</v>
      </c>
      <c r="H290" s="32">
        <v>812020</v>
      </c>
      <c r="I290" s="32">
        <v>245450</v>
      </c>
      <c r="J290" s="32">
        <v>283158</v>
      </c>
      <c r="K290" s="32">
        <v>31064</v>
      </c>
      <c r="L290" s="32">
        <v>0</v>
      </c>
      <c r="M290" s="32">
        <v>111889</v>
      </c>
      <c r="N290" s="32">
        <v>0</v>
      </c>
      <c r="O290" s="32">
        <v>9175</v>
      </c>
      <c r="P290" s="32">
        <v>40906</v>
      </c>
      <c r="Q290" s="32">
        <v>8305</v>
      </c>
      <c r="R290" s="32">
        <v>13066608</v>
      </c>
      <c r="S290" s="32">
        <v>14155971</v>
      </c>
      <c r="T290" s="32">
        <v>16500977</v>
      </c>
      <c r="U290" s="32">
        <v>13129866</v>
      </c>
      <c r="V290" s="32">
        <v>-1026105</v>
      </c>
      <c r="W290" s="32">
        <v>-203826</v>
      </c>
      <c r="X290" s="9"/>
      <c r="Y290" s="9"/>
    </row>
    <row r="291" spans="1:25" ht="15" x14ac:dyDescent="0.25">
      <c r="A291" s="5">
        <v>6920231</v>
      </c>
      <c r="B291" s="5" t="str">
        <f>VLOOKUP(A291,Sheet1!A:F,2,FALSE)</f>
        <v>Lake District Hospital</v>
      </c>
      <c r="C291" s="5" t="str">
        <f>VLOOKUP(A291,Sheet1!A:F,3,FALSE)</f>
        <v>Lake District Hosp</v>
      </c>
      <c r="D291" s="5" t="str">
        <f>VLOOKUP(A291,Sheet1!A:D,4,FALSE)</f>
        <v>A</v>
      </c>
      <c r="E291" s="6">
        <v>2011</v>
      </c>
      <c r="F291" s="32">
        <v>2282133</v>
      </c>
      <c r="G291" s="32">
        <v>250436</v>
      </c>
      <c r="H291" s="32">
        <v>900891</v>
      </c>
      <c r="I291" s="32">
        <v>361003</v>
      </c>
      <c r="J291" s="32">
        <v>555299</v>
      </c>
      <c r="K291" s="32">
        <v>20981</v>
      </c>
      <c r="L291" s="32">
        <v>0</v>
      </c>
      <c r="M291" s="32">
        <v>105652</v>
      </c>
      <c r="N291" s="32">
        <v>0</v>
      </c>
      <c r="O291" s="32">
        <v>25984</v>
      </c>
      <c r="P291" s="32">
        <v>53775</v>
      </c>
      <c r="Q291" s="32">
        <v>8112</v>
      </c>
      <c r="R291" s="32">
        <v>14992913</v>
      </c>
      <c r="S291" s="32">
        <v>15920481</v>
      </c>
      <c r="T291" s="32">
        <v>18959019</v>
      </c>
      <c r="U291" s="32">
        <v>15072837</v>
      </c>
      <c r="V291" s="32">
        <v>-847644</v>
      </c>
      <c r="W291" s="32">
        <v>-230679</v>
      </c>
      <c r="X291" s="9"/>
      <c r="Y291" s="9"/>
    </row>
    <row r="292" spans="1:25" ht="15" x14ac:dyDescent="0.25">
      <c r="A292" s="5">
        <v>6920231</v>
      </c>
      <c r="B292" s="5" t="str">
        <f>VLOOKUP(A292,Sheet1!A:F,2,FALSE)</f>
        <v>Lake District Hospital</v>
      </c>
      <c r="C292" s="5" t="str">
        <f>VLOOKUP(A292,Sheet1!A:F,3,FALSE)</f>
        <v>Lake District Hosp</v>
      </c>
      <c r="D292" s="5" t="str">
        <f>VLOOKUP(A292,Sheet1!A:D,4,FALSE)</f>
        <v>A</v>
      </c>
      <c r="E292" s="6">
        <v>2012</v>
      </c>
      <c r="F292" s="32">
        <v>1914538</v>
      </c>
      <c r="G292" s="32">
        <v>297828</v>
      </c>
      <c r="H292" s="32">
        <v>761717</v>
      </c>
      <c r="I292" s="32">
        <v>140281</v>
      </c>
      <c r="J292" s="32">
        <v>409880</v>
      </c>
      <c r="K292" s="32">
        <v>30585</v>
      </c>
      <c r="L292" s="32">
        <v>0</v>
      </c>
      <c r="M292" s="32">
        <v>145554</v>
      </c>
      <c r="N292" s="32">
        <v>0</v>
      </c>
      <c r="O292" s="32">
        <v>25088</v>
      </c>
      <c r="P292" s="32">
        <v>71680</v>
      </c>
      <c r="Q292" s="32">
        <v>31925</v>
      </c>
      <c r="R292" s="32">
        <v>17365872</v>
      </c>
      <c r="S292" s="32">
        <v>18009701</v>
      </c>
      <c r="T292" s="32">
        <v>20131420</v>
      </c>
      <c r="U292" s="32">
        <v>17482867</v>
      </c>
      <c r="V292" s="32">
        <v>-526834</v>
      </c>
      <c r="W292" s="32">
        <v>-159487</v>
      </c>
      <c r="X292" s="9"/>
      <c r="Y292" s="9"/>
    </row>
    <row r="293" spans="1:25" ht="15" x14ac:dyDescent="0.25">
      <c r="A293" s="5">
        <v>6920231</v>
      </c>
      <c r="B293" s="5" t="str">
        <f>VLOOKUP(A293,Sheet1!A:F,2,FALSE)</f>
        <v>Lake District Hospital</v>
      </c>
      <c r="C293" s="5" t="str">
        <f>VLOOKUP(A293,Sheet1!A:F,3,FALSE)</f>
        <v>Lake District Hosp</v>
      </c>
      <c r="D293" s="5" t="str">
        <f>VLOOKUP(A293,Sheet1!A:D,4,FALSE)</f>
        <v>A</v>
      </c>
      <c r="E293" s="6">
        <v>2013</v>
      </c>
      <c r="F293" s="32">
        <v>1964246</v>
      </c>
      <c r="G293" s="32">
        <v>320479</v>
      </c>
      <c r="H293" s="32">
        <v>165831</v>
      </c>
      <c r="I293" s="32">
        <v>961276</v>
      </c>
      <c r="J293" s="32">
        <v>197441</v>
      </c>
      <c r="K293" s="32">
        <v>42326</v>
      </c>
      <c r="L293" s="32">
        <v>0</v>
      </c>
      <c r="M293" s="32">
        <v>180001</v>
      </c>
      <c r="N293" s="32">
        <v>0</v>
      </c>
      <c r="O293" s="32">
        <v>17028</v>
      </c>
      <c r="P293" s="32">
        <v>70210</v>
      </c>
      <c r="Q293" s="32">
        <v>9654</v>
      </c>
      <c r="R293" s="32">
        <v>17970176</v>
      </c>
      <c r="S293" s="32">
        <v>18824300</v>
      </c>
      <c r="T293" s="32">
        <v>22220248</v>
      </c>
      <c r="U293" s="32">
        <v>19142031</v>
      </c>
      <c r="V293" s="32">
        <v>317731</v>
      </c>
      <c r="W293" s="32">
        <v>1903065</v>
      </c>
      <c r="X293" s="9"/>
      <c r="Y293" s="9"/>
    </row>
    <row r="294" spans="1:25" ht="15" x14ac:dyDescent="0.25">
      <c r="A294" s="5">
        <v>6920231</v>
      </c>
      <c r="B294" s="5" t="str">
        <f>VLOOKUP(A294,Sheet1!A:F,2,FALSE)</f>
        <v>Lake District Hospital</v>
      </c>
      <c r="C294" s="5" t="str">
        <f>VLOOKUP(A294,Sheet1!A:F,3,FALSE)</f>
        <v>Lake District Hosp</v>
      </c>
      <c r="D294" s="5" t="str">
        <f>VLOOKUP(A294,Sheet1!A:D,4,FALSE)</f>
        <v>A</v>
      </c>
      <c r="E294" s="6">
        <v>2014</v>
      </c>
      <c r="F294" s="32">
        <v>4873680</v>
      </c>
      <c r="G294" s="32">
        <v>340793</v>
      </c>
      <c r="H294" s="32">
        <v>975593</v>
      </c>
      <c r="I294" s="32">
        <v>3068595</v>
      </c>
      <c r="J294" s="32">
        <v>0</v>
      </c>
      <c r="K294" s="32">
        <v>88121</v>
      </c>
      <c r="L294" s="32">
        <v>0</v>
      </c>
      <c r="M294" s="32">
        <v>268381</v>
      </c>
      <c r="N294" s="32">
        <v>0</v>
      </c>
      <c r="O294" s="32">
        <v>20216</v>
      </c>
      <c r="P294" s="32">
        <v>104385</v>
      </c>
      <c r="Q294" s="32">
        <v>7596</v>
      </c>
      <c r="R294" s="32">
        <v>18827010</v>
      </c>
      <c r="S294" s="32">
        <v>19729558</v>
      </c>
      <c r="T294" s="32">
        <v>23759586</v>
      </c>
      <c r="U294" s="32">
        <v>19227559</v>
      </c>
      <c r="V294" s="32">
        <v>-501999</v>
      </c>
      <c r="W294" s="32">
        <v>1285518</v>
      </c>
      <c r="X294" s="9"/>
      <c r="Y294" s="9"/>
    </row>
    <row r="295" spans="1:25" ht="15" x14ac:dyDescent="0.25">
      <c r="A295" s="5">
        <v>6920231</v>
      </c>
      <c r="B295" s="5" t="str">
        <f>VLOOKUP(A295,Sheet1!A:F,2,FALSE)</f>
        <v>Lake District Hospital</v>
      </c>
      <c r="C295" s="5" t="str">
        <f>VLOOKUP(A295,Sheet1!A:F,3,FALSE)</f>
        <v>Lake District Hosp</v>
      </c>
      <c r="D295" s="5" t="str">
        <f>VLOOKUP(A295,Sheet1!A:D,4,FALSE)</f>
        <v>A</v>
      </c>
      <c r="E295" s="6">
        <v>2015</v>
      </c>
      <c r="F295" s="32">
        <v>3151559</v>
      </c>
      <c r="G295" s="32">
        <v>196827</v>
      </c>
      <c r="H295" s="32">
        <v>109512</v>
      </c>
      <c r="I295" s="32">
        <v>2258776</v>
      </c>
      <c r="J295" s="32">
        <v>0</v>
      </c>
      <c r="K295" s="32">
        <v>104829</v>
      </c>
      <c r="L295" s="32">
        <v>0</v>
      </c>
      <c r="M295" s="32">
        <v>284694</v>
      </c>
      <c r="N295" s="32">
        <v>0</v>
      </c>
      <c r="O295" s="32">
        <v>21845</v>
      </c>
      <c r="P295" s="32">
        <v>100516</v>
      </c>
      <c r="Q295" s="32">
        <v>74560</v>
      </c>
      <c r="R295" s="32">
        <v>20607273</v>
      </c>
      <c r="S295" s="32">
        <v>20733244</v>
      </c>
      <c r="T295" s="32">
        <v>26234592</v>
      </c>
      <c r="U295" s="32">
        <v>20823578</v>
      </c>
      <c r="V295" s="32">
        <v>90334</v>
      </c>
      <c r="W295" s="32">
        <v>1296669</v>
      </c>
      <c r="X295" s="9"/>
      <c r="Y295" s="9"/>
    </row>
    <row r="296" spans="1:25" ht="15" x14ac:dyDescent="0.25">
      <c r="A296" s="5">
        <v>6920231</v>
      </c>
      <c r="B296" s="5" t="str">
        <f>VLOOKUP(A296,Sheet1!A:F,2,FALSE)</f>
        <v>Lake District Hospital</v>
      </c>
      <c r="C296" s="5" t="str">
        <f>VLOOKUP(A296,Sheet1!A:F,3,FALSE)</f>
        <v>Lake District Hosp</v>
      </c>
      <c r="D296" s="5" t="str">
        <f>VLOOKUP(A296,Sheet1!A:D,4,FALSE)</f>
        <v>A</v>
      </c>
      <c r="E296" s="6">
        <v>2016</v>
      </c>
      <c r="F296" s="32">
        <v>2092656</v>
      </c>
      <c r="G296" s="32">
        <v>341855</v>
      </c>
      <c r="H296" s="32">
        <v>879239</v>
      </c>
      <c r="I296" s="32">
        <v>112548</v>
      </c>
      <c r="J296" s="32"/>
      <c r="K296" s="32">
        <v>179973</v>
      </c>
      <c r="L296" s="32"/>
      <c r="M296" s="32">
        <v>286544</v>
      </c>
      <c r="N296" s="32"/>
      <c r="O296" s="32">
        <v>32916</v>
      </c>
      <c r="P296" s="32">
        <v>248464</v>
      </c>
      <c r="Q296" s="32">
        <v>11116</v>
      </c>
      <c r="R296" s="32">
        <v>22128479</v>
      </c>
      <c r="S296" s="32">
        <v>23810009</v>
      </c>
      <c r="T296" s="32">
        <v>28813937</v>
      </c>
      <c r="U296" s="32">
        <v>22536884</v>
      </c>
      <c r="V296" s="32">
        <v>-1273125</v>
      </c>
      <c r="W296" s="32">
        <v>457481</v>
      </c>
      <c r="X296" s="9"/>
      <c r="Y296" s="9"/>
    </row>
    <row r="297" spans="1:25" ht="15" x14ac:dyDescent="0.25">
      <c r="A297" s="16">
        <v>6920231</v>
      </c>
      <c r="B297" s="5" t="str">
        <f>VLOOKUP(A297,Sheet1!A:F,2,FALSE)</f>
        <v>Lake District Hospital</v>
      </c>
      <c r="C297" s="5" t="str">
        <f>VLOOKUP(A297,Sheet1!A:F,3,FALSE)</f>
        <v>Lake District Hosp</v>
      </c>
      <c r="D297" s="5" t="str">
        <f>VLOOKUP(A297,Sheet1!A:D,4,FALSE)</f>
        <v>A</v>
      </c>
      <c r="E297" s="29">
        <v>2017</v>
      </c>
      <c r="F297" s="32">
        <v>1918634</v>
      </c>
      <c r="G297" s="32">
        <v>395282</v>
      </c>
      <c r="H297" s="32">
        <v>254575</v>
      </c>
      <c r="I297" s="32">
        <v>381863</v>
      </c>
      <c r="J297" s="32"/>
      <c r="K297" s="32">
        <v>382084</v>
      </c>
      <c r="L297" s="32"/>
      <c r="M297" s="32">
        <v>210496</v>
      </c>
      <c r="N297" s="32"/>
      <c r="O297" s="32">
        <v>78578</v>
      </c>
      <c r="P297" s="32">
        <v>203330</v>
      </c>
      <c r="Q297" s="32">
        <v>12425</v>
      </c>
      <c r="R297" s="32">
        <v>24707173</v>
      </c>
      <c r="S297" s="32">
        <v>27013744</v>
      </c>
      <c r="T297" s="32">
        <v>31423382</v>
      </c>
      <c r="U297" s="32">
        <v>25359072</v>
      </c>
      <c r="V297" s="32">
        <v>-1654672</v>
      </c>
      <c r="W297" s="32">
        <v>-396100</v>
      </c>
      <c r="X297" s="9"/>
      <c r="Y297" s="9"/>
    </row>
    <row r="298" spans="1:25" ht="15" x14ac:dyDescent="0.25">
      <c r="A298" s="16">
        <v>6920231</v>
      </c>
      <c r="B298" s="16" t="s">
        <v>41</v>
      </c>
      <c r="C298" s="16" t="s">
        <v>93</v>
      </c>
      <c r="D298" s="16" t="s">
        <v>31</v>
      </c>
      <c r="E298" s="29">
        <v>2018</v>
      </c>
      <c r="F298" s="32">
        <v>3229095.88465366</v>
      </c>
      <c r="G298" s="32">
        <v>436979.85465366108</v>
      </c>
      <c r="H298" s="32">
        <v>56449.099999999627</v>
      </c>
      <c r="I298" s="32">
        <v>1271151.93</v>
      </c>
      <c r="J298" s="32">
        <v>0</v>
      </c>
      <c r="K298" s="32">
        <v>381481</v>
      </c>
      <c r="L298" s="32">
        <v>0</v>
      </c>
      <c r="M298" s="32">
        <v>172150</v>
      </c>
      <c r="N298" s="32">
        <v>0</v>
      </c>
      <c r="O298" s="32">
        <v>766317</v>
      </c>
      <c r="P298" s="32">
        <v>131805</v>
      </c>
      <c r="Q298" s="32">
        <v>12762</v>
      </c>
      <c r="R298" s="32">
        <v>25830613</v>
      </c>
      <c r="S298" s="32">
        <v>29678200</v>
      </c>
      <c r="T298" s="32">
        <v>35819024</v>
      </c>
      <c r="U298" s="32">
        <v>25830613</v>
      </c>
      <c r="V298" s="32">
        <v>-3847587</v>
      </c>
      <c r="W298" s="32">
        <v>-3254813</v>
      </c>
      <c r="X298" s="9"/>
      <c r="Y298" s="9"/>
    </row>
    <row r="299" spans="1:25" ht="15" x14ac:dyDescent="0.25">
      <c r="A299" s="5">
        <v>6920210</v>
      </c>
      <c r="B299" s="5" t="str">
        <f>VLOOKUP(A299,Sheet1!A:F,2,FALSE)</f>
        <v>Grande Ronde Hospital</v>
      </c>
      <c r="C299" s="5" t="str">
        <f>VLOOKUP(A299,Sheet1!A:F,3,FALSE)</f>
        <v>Grande Ronde Hosp</v>
      </c>
      <c r="D299" s="5" t="str">
        <f>VLOOKUP(A299,Sheet1!A:D,4,FALSE)</f>
        <v>A</v>
      </c>
      <c r="E299" s="6">
        <v>2010</v>
      </c>
      <c r="F299" s="32">
        <v>3047996</v>
      </c>
      <c r="G299" s="32">
        <v>2326243</v>
      </c>
      <c r="H299" s="32">
        <v>435528</v>
      </c>
      <c r="I299" s="32">
        <v>0</v>
      </c>
      <c r="J299" s="32">
        <v>29779</v>
      </c>
      <c r="K299" s="32">
        <v>122846</v>
      </c>
      <c r="L299" s="32">
        <v>0</v>
      </c>
      <c r="M299" s="32">
        <v>38249</v>
      </c>
      <c r="N299" s="32">
        <v>39459</v>
      </c>
      <c r="O299" s="32">
        <v>36578</v>
      </c>
      <c r="P299" s="32">
        <v>0</v>
      </c>
      <c r="Q299" s="32">
        <v>19314</v>
      </c>
      <c r="R299" s="32">
        <v>51348800</v>
      </c>
      <c r="S299" s="32">
        <v>52746746</v>
      </c>
      <c r="T299" s="32">
        <v>72729226</v>
      </c>
      <c r="U299" s="32">
        <v>51881031</v>
      </c>
      <c r="V299" s="32">
        <v>-865715</v>
      </c>
      <c r="W299" s="32">
        <v>3452795</v>
      </c>
      <c r="X299" s="9"/>
      <c r="Y299" s="9"/>
    </row>
    <row r="300" spans="1:25" ht="15" x14ac:dyDescent="0.25">
      <c r="A300" s="5">
        <v>6920210</v>
      </c>
      <c r="B300" s="5" t="str">
        <f>VLOOKUP(A300,Sheet1!A:F,2,FALSE)</f>
        <v>Grande Ronde Hospital</v>
      </c>
      <c r="C300" s="5" t="str">
        <f>VLOOKUP(A300,Sheet1!A:F,3,FALSE)</f>
        <v>Grande Ronde Hosp</v>
      </c>
      <c r="D300" s="5" t="str">
        <f>VLOOKUP(A300,Sheet1!A:D,4,FALSE)</f>
        <v>A</v>
      </c>
      <c r="E300" s="6">
        <v>2011</v>
      </c>
      <c r="F300" s="32">
        <v>3901922</v>
      </c>
      <c r="G300" s="32">
        <v>2805632</v>
      </c>
      <c r="H300" s="32">
        <v>301895</v>
      </c>
      <c r="I300" s="32">
        <v>304282</v>
      </c>
      <c r="J300" s="32">
        <v>0</v>
      </c>
      <c r="K300" s="32">
        <v>136303</v>
      </c>
      <c r="L300" s="32">
        <v>0</v>
      </c>
      <c r="M300" s="32">
        <v>197894</v>
      </c>
      <c r="N300" s="32">
        <v>80649</v>
      </c>
      <c r="O300" s="32">
        <v>37841</v>
      </c>
      <c r="P300" s="32">
        <v>0</v>
      </c>
      <c r="Q300" s="32">
        <v>37426</v>
      </c>
      <c r="R300" s="32">
        <v>59484138</v>
      </c>
      <c r="S300" s="32">
        <v>57208082</v>
      </c>
      <c r="T300" s="32">
        <v>87784435</v>
      </c>
      <c r="U300" s="32">
        <v>60035084</v>
      </c>
      <c r="V300" s="32">
        <v>2827002</v>
      </c>
      <c r="W300" s="32">
        <v>5329964</v>
      </c>
      <c r="X300" s="9"/>
      <c r="Y300" s="9"/>
    </row>
    <row r="301" spans="1:25" ht="15" x14ac:dyDescent="0.25">
      <c r="A301" s="5">
        <v>6920210</v>
      </c>
      <c r="B301" s="5" t="str">
        <f>VLOOKUP(A301,Sheet1!A:F,2,FALSE)</f>
        <v>Grande Ronde Hospital</v>
      </c>
      <c r="C301" s="5" t="str">
        <f>VLOOKUP(A301,Sheet1!A:F,3,FALSE)</f>
        <v>Grande Ronde Hosp</v>
      </c>
      <c r="D301" s="5" t="str">
        <f>VLOOKUP(A301,Sheet1!A:D,4,FALSE)</f>
        <v>A</v>
      </c>
      <c r="E301" s="6">
        <v>2012</v>
      </c>
      <c r="F301" s="32">
        <v>4076630</v>
      </c>
      <c r="G301" s="32">
        <v>2725176</v>
      </c>
      <c r="H301" s="32">
        <v>504019</v>
      </c>
      <c r="I301" s="32">
        <v>472613</v>
      </c>
      <c r="J301" s="32">
        <v>0</v>
      </c>
      <c r="K301" s="32">
        <v>97838</v>
      </c>
      <c r="L301" s="32">
        <v>0</v>
      </c>
      <c r="M301" s="32">
        <v>187004</v>
      </c>
      <c r="N301" s="32">
        <v>34311</v>
      </c>
      <c r="O301" s="32">
        <v>22214</v>
      </c>
      <c r="P301" s="32">
        <v>0</v>
      </c>
      <c r="Q301" s="32">
        <v>33456</v>
      </c>
      <c r="R301" s="32">
        <v>65162834</v>
      </c>
      <c r="S301" s="32">
        <v>63270316</v>
      </c>
      <c r="T301" s="32">
        <v>94145886</v>
      </c>
      <c r="U301" s="32">
        <v>66238914</v>
      </c>
      <c r="V301" s="32">
        <v>2968598</v>
      </c>
      <c r="W301" s="32">
        <v>3603882</v>
      </c>
      <c r="X301" s="9"/>
      <c r="Y301" s="9"/>
    </row>
    <row r="302" spans="1:25" ht="15" x14ac:dyDescent="0.25">
      <c r="A302" s="5">
        <v>6920210</v>
      </c>
      <c r="B302" s="5" t="str">
        <f>VLOOKUP(A302,Sheet1!A:F,2,FALSE)</f>
        <v>Grande Ronde Hospital</v>
      </c>
      <c r="C302" s="5" t="str">
        <f>VLOOKUP(A302,Sheet1!A:F,3,FALSE)</f>
        <v>Grande Ronde Hosp</v>
      </c>
      <c r="D302" s="5" t="str">
        <f>VLOOKUP(A302,Sheet1!A:D,4,FALSE)</f>
        <v>A</v>
      </c>
      <c r="E302" s="6">
        <v>2013</v>
      </c>
      <c r="F302" s="32">
        <v>4005618</v>
      </c>
      <c r="G302" s="32">
        <v>2204092</v>
      </c>
      <c r="H302" s="32">
        <v>146698</v>
      </c>
      <c r="I302" s="32">
        <v>397502</v>
      </c>
      <c r="J302" s="32">
        <v>0</v>
      </c>
      <c r="K302" s="32">
        <v>86896</v>
      </c>
      <c r="L302" s="32">
        <v>0</v>
      </c>
      <c r="M302" s="32">
        <v>245397</v>
      </c>
      <c r="N302" s="32">
        <v>758420</v>
      </c>
      <c r="O302" s="32">
        <v>8131</v>
      </c>
      <c r="P302" s="32">
        <v>15153</v>
      </c>
      <c r="Q302" s="32">
        <v>143328</v>
      </c>
      <c r="R302" s="32">
        <v>65806038</v>
      </c>
      <c r="S302" s="32">
        <v>65130803</v>
      </c>
      <c r="T302" s="32">
        <v>100856536</v>
      </c>
      <c r="U302" s="32">
        <v>66564305</v>
      </c>
      <c r="V302" s="32">
        <v>1433502</v>
      </c>
      <c r="W302" s="32">
        <v>3661680</v>
      </c>
      <c r="X302" s="9"/>
      <c r="Y302" s="9"/>
    </row>
    <row r="303" spans="1:25" ht="15" x14ac:dyDescent="0.25">
      <c r="A303" s="5">
        <v>6920210</v>
      </c>
      <c r="B303" s="5" t="str">
        <f>VLOOKUP(A303,Sheet1!A:F,2,FALSE)</f>
        <v>Grande Ronde Hospital</v>
      </c>
      <c r="C303" s="5" t="str">
        <f>VLOOKUP(A303,Sheet1!A:F,3,FALSE)</f>
        <v>Grande Ronde Hosp</v>
      </c>
      <c r="D303" s="5" t="str">
        <f>VLOOKUP(A303,Sheet1!A:D,4,FALSE)</f>
        <v>A</v>
      </c>
      <c r="E303" s="6">
        <v>2014</v>
      </c>
      <c r="F303" s="32">
        <v>4865087</v>
      </c>
      <c r="G303" s="32">
        <v>2043077</v>
      </c>
      <c r="H303" s="32">
        <v>289594</v>
      </c>
      <c r="I303" s="32">
        <v>792134</v>
      </c>
      <c r="J303" s="32">
        <v>0</v>
      </c>
      <c r="K303" s="32">
        <v>724875</v>
      </c>
      <c r="L303" s="32">
        <v>0</v>
      </c>
      <c r="M303" s="32">
        <v>280680</v>
      </c>
      <c r="N303" s="32">
        <v>660283</v>
      </c>
      <c r="O303" s="32">
        <v>32455</v>
      </c>
      <c r="P303" s="32">
        <v>13067</v>
      </c>
      <c r="Q303" s="32">
        <v>28922</v>
      </c>
      <c r="R303" s="32">
        <v>68226564</v>
      </c>
      <c r="S303" s="32">
        <v>66001201</v>
      </c>
      <c r="T303" s="32">
        <v>103100365</v>
      </c>
      <c r="U303" s="32">
        <v>69525716</v>
      </c>
      <c r="V303" s="32">
        <v>3524515</v>
      </c>
      <c r="W303" s="32">
        <v>5967180</v>
      </c>
      <c r="X303" s="9"/>
      <c r="Y303" s="9"/>
    </row>
    <row r="304" spans="1:25" ht="15" x14ac:dyDescent="0.25">
      <c r="A304" s="5">
        <v>6920210</v>
      </c>
      <c r="B304" s="5" t="str">
        <f>VLOOKUP(A304,Sheet1!A:F,2,FALSE)</f>
        <v>Grande Ronde Hospital</v>
      </c>
      <c r="C304" s="5" t="str">
        <f>VLOOKUP(A304,Sheet1!A:F,3,FALSE)</f>
        <v>Grande Ronde Hosp</v>
      </c>
      <c r="D304" s="5" t="str">
        <f>VLOOKUP(A304,Sheet1!A:D,4,FALSE)</f>
        <v>A</v>
      </c>
      <c r="E304" s="6">
        <v>2015</v>
      </c>
      <c r="F304" s="32">
        <v>5545841</v>
      </c>
      <c r="G304" s="32">
        <v>952748</v>
      </c>
      <c r="H304" s="32">
        <v>1763293</v>
      </c>
      <c r="I304" s="32">
        <v>709497</v>
      </c>
      <c r="J304" s="32">
        <v>0</v>
      </c>
      <c r="K304" s="32">
        <v>1261603</v>
      </c>
      <c r="L304" s="32">
        <v>0</v>
      </c>
      <c r="M304" s="32">
        <v>191188</v>
      </c>
      <c r="N304" s="32">
        <v>593504</v>
      </c>
      <c r="O304" s="32">
        <v>24049</v>
      </c>
      <c r="P304" s="32">
        <v>9370</v>
      </c>
      <c r="Q304" s="32">
        <v>40588</v>
      </c>
      <c r="R304" s="32">
        <v>73127581</v>
      </c>
      <c r="S304" s="32">
        <v>71479272</v>
      </c>
      <c r="T304" s="32">
        <v>111345652</v>
      </c>
      <c r="U304" s="32">
        <v>74336189</v>
      </c>
      <c r="V304" s="32">
        <v>2856917</v>
      </c>
      <c r="W304" s="32">
        <v>5368045</v>
      </c>
      <c r="X304" s="9"/>
      <c r="Y304" s="9"/>
    </row>
    <row r="305" spans="1:25" ht="15" x14ac:dyDescent="0.25">
      <c r="A305" s="5">
        <v>6920210</v>
      </c>
      <c r="B305" s="5" t="str">
        <f>VLOOKUP(A305,Sheet1!A:F,2,FALSE)</f>
        <v>Grande Ronde Hospital</v>
      </c>
      <c r="C305" s="5" t="str">
        <f>VLOOKUP(A305,Sheet1!A:F,3,FALSE)</f>
        <v>Grande Ronde Hosp</v>
      </c>
      <c r="D305" s="5" t="str">
        <f>VLOOKUP(A305,Sheet1!A:D,4,FALSE)</f>
        <v>A</v>
      </c>
      <c r="E305" s="6">
        <v>2016</v>
      </c>
      <c r="F305" s="32">
        <v>3487064</v>
      </c>
      <c r="G305" s="32">
        <v>1193840</v>
      </c>
      <c r="H305" s="32"/>
      <c r="I305" s="32">
        <v>158996</v>
      </c>
      <c r="J305" s="32"/>
      <c r="K305" s="32">
        <v>1347541</v>
      </c>
      <c r="L305" s="32"/>
      <c r="M305" s="32">
        <v>234762</v>
      </c>
      <c r="N305" s="32">
        <v>452903</v>
      </c>
      <c r="O305" s="32">
        <v>6919</v>
      </c>
      <c r="P305" s="32"/>
      <c r="Q305" s="32">
        <v>92103</v>
      </c>
      <c r="R305" s="32">
        <v>84102598</v>
      </c>
      <c r="S305" s="32">
        <v>79750659</v>
      </c>
      <c r="T305" s="32">
        <v>131371907</v>
      </c>
      <c r="U305" s="32">
        <v>85470704</v>
      </c>
      <c r="V305" s="32">
        <v>5720045</v>
      </c>
      <c r="W305" s="32">
        <v>6364687</v>
      </c>
      <c r="X305" s="9"/>
      <c r="Y305" s="9"/>
    </row>
    <row r="306" spans="1:25" ht="15" x14ac:dyDescent="0.25">
      <c r="A306" s="16">
        <v>6920210</v>
      </c>
      <c r="B306" s="5" t="str">
        <f>VLOOKUP(A306,Sheet1!A:F,2,FALSE)</f>
        <v>Grande Ronde Hospital</v>
      </c>
      <c r="C306" s="5" t="str">
        <f>VLOOKUP(A306,Sheet1!A:F,3,FALSE)</f>
        <v>Grande Ronde Hosp</v>
      </c>
      <c r="D306" s="5" t="str">
        <f>VLOOKUP(A306,Sheet1!A:D,4,FALSE)</f>
        <v>A</v>
      </c>
      <c r="E306" s="29">
        <v>2017</v>
      </c>
      <c r="F306" s="32">
        <v>3251992</v>
      </c>
      <c r="G306" s="32">
        <v>1451522</v>
      </c>
      <c r="H306" s="32"/>
      <c r="I306" s="32"/>
      <c r="J306" s="32"/>
      <c r="K306" s="32">
        <v>787022</v>
      </c>
      <c r="L306" s="32"/>
      <c r="M306" s="32">
        <v>411853</v>
      </c>
      <c r="N306" s="32">
        <v>568079</v>
      </c>
      <c r="O306" s="32">
        <v>13215</v>
      </c>
      <c r="P306" s="32"/>
      <c r="Q306" s="32">
        <v>20301</v>
      </c>
      <c r="R306" s="32">
        <v>89515881</v>
      </c>
      <c r="S306" s="32">
        <v>90134066</v>
      </c>
      <c r="T306" s="32">
        <v>145198452</v>
      </c>
      <c r="U306" s="32">
        <v>93132355</v>
      </c>
      <c r="V306" s="32">
        <v>2998289</v>
      </c>
      <c r="W306" s="32">
        <v>8506830</v>
      </c>
      <c r="X306" s="9"/>
      <c r="Y306" s="9"/>
    </row>
    <row r="307" spans="1:25" ht="15" x14ac:dyDescent="0.25">
      <c r="A307" s="16">
        <v>6920210</v>
      </c>
      <c r="B307" s="16" t="s">
        <v>37</v>
      </c>
      <c r="C307" s="16" t="s">
        <v>89</v>
      </c>
      <c r="D307" s="16" t="s">
        <v>31</v>
      </c>
      <c r="E307" s="29">
        <v>2018</v>
      </c>
      <c r="F307" s="32">
        <v>8177090</v>
      </c>
      <c r="G307" s="32">
        <v>2678490</v>
      </c>
      <c r="H307" s="32">
        <v>0</v>
      </c>
      <c r="I307" s="32">
        <v>1986977</v>
      </c>
      <c r="J307" s="32">
        <v>0</v>
      </c>
      <c r="K307" s="32">
        <v>1924075</v>
      </c>
      <c r="L307" s="32">
        <v>0</v>
      </c>
      <c r="M307" s="32">
        <v>791923</v>
      </c>
      <c r="N307" s="32">
        <v>685871</v>
      </c>
      <c r="O307" s="32">
        <v>18515</v>
      </c>
      <c r="P307" s="32">
        <v>0</v>
      </c>
      <c r="Q307" s="32">
        <v>91339</v>
      </c>
      <c r="R307" s="32">
        <v>98217463</v>
      </c>
      <c r="S307" s="32">
        <v>102619698</v>
      </c>
      <c r="T307" s="32">
        <v>152033681</v>
      </c>
      <c r="U307" s="32">
        <v>103138367</v>
      </c>
      <c r="V307" s="32">
        <v>518669</v>
      </c>
      <c r="W307" s="32">
        <v>4252625</v>
      </c>
      <c r="X307" s="9"/>
      <c r="Y307" s="9"/>
    </row>
    <row r="308" spans="1:25" ht="15" x14ac:dyDescent="0.25">
      <c r="A308" s="5">
        <v>6920207</v>
      </c>
      <c r="B308" s="5" t="str">
        <f>VLOOKUP(A308,Sheet1!A:F,2,FALSE)</f>
        <v>Sky Lakes Medical Center</v>
      </c>
      <c r="C308" s="5" t="str">
        <f>VLOOKUP(A308,Sheet1!A:F,3,FALSE)</f>
        <v>Sky Lakes Med Ctr</v>
      </c>
      <c r="D308" s="5" t="str">
        <f>VLOOKUP(A308,Sheet1!A:D,4,FALSE)</f>
        <v>DRG</v>
      </c>
      <c r="E308" s="6">
        <v>2010</v>
      </c>
      <c r="F308" s="32">
        <v>19337766</v>
      </c>
      <c r="G308" s="32">
        <v>5028691</v>
      </c>
      <c r="H308" s="32">
        <v>0</v>
      </c>
      <c r="I308" s="32">
        <v>5751502</v>
      </c>
      <c r="J308" s="32">
        <v>0</v>
      </c>
      <c r="K308" s="32">
        <v>256588</v>
      </c>
      <c r="L308" s="32">
        <v>0</v>
      </c>
      <c r="M308" s="32">
        <v>3403150</v>
      </c>
      <c r="N308" s="32">
        <v>4768155</v>
      </c>
      <c r="O308" s="32">
        <v>4961</v>
      </c>
      <c r="P308" s="32">
        <v>9569</v>
      </c>
      <c r="Q308" s="32">
        <v>115150</v>
      </c>
      <c r="R308" s="32">
        <v>162917540</v>
      </c>
      <c r="S308" s="32">
        <v>155187548</v>
      </c>
      <c r="T308" s="32">
        <v>333889410</v>
      </c>
      <c r="U308" s="32">
        <v>168043962</v>
      </c>
      <c r="V308" s="32">
        <v>12856414</v>
      </c>
      <c r="W308" s="32">
        <v>14212775</v>
      </c>
      <c r="X308" s="9"/>
      <c r="Y308" s="9"/>
    </row>
    <row r="309" spans="1:25" ht="15" x14ac:dyDescent="0.25">
      <c r="A309" s="5">
        <v>6920207</v>
      </c>
      <c r="B309" s="5" t="str">
        <f>VLOOKUP(A309,Sheet1!A:F,2,FALSE)</f>
        <v>Sky Lakes Medical Center</v>
      </c>
      <c r="C309" s="5" t="str">
        <f>VLOOKUP(A309,Sheet1!A:F,3,FALSE)</f>
        <v>Sky Lakes Med Ctr</v>
      </c>
      <c r="D309" s="5" t="str">
        <f>VLOOKUP(A309,Sheet1!A:D,4,FALSE)</f>
        <v>DRG</v>
      </c>
      <c r="E309" s="6">
        <v>2011</v>
      </c>
      <c r="F309" s="32">
        <v>27996052</v>
      </c>
      <c r="G309" s="32">
        <v>4641879</v>
      </c>
      <c r="H309" s="32">
        <v>1433149</v>
      </c>
      <c r="I309" s="32">
        <v>14267580</v>
      </c>
      <c r="J309" s="32">
        <v>0</v>
      </c>
      <c r="K309" s="32">
        <v>89521</v>
      </c>
      <c r="L309" s="32">
        <v>0</v>
      </c>
      <c r="M309" s="32">
        <v>3179410</v>
      </c>
      <c r="N309" s="32">
        <v>3188365</v>
      </c>
      <c r="O309" s="32">
        <v>1031</v>
      </c>
      <c r="P309" s="32">
        <v>1195016</v>
      </c>
      <c r="Q309" s="32">
        <v>100</v>
      </c>
      <c r="R309" s="32">
        <v>166677792</v>
      </c>
      <c r="S309" s="32">
        <v>160314920</v>
      </c>
      <c r="T309" s="32">
        <v>365906118</v>
      </c>
      <c r="U309" s="32">
        <v>172322702</v>
      </c>
      <c r="V309" s="32">
        <v>12007782</v>
      </c>
      <c r="W309" s="32">
        <v>12929108</v>
      </c>
      <c r="X309" s="9"/>
      <c r="Y309" s="9"/>
    </row>
    <row r="310" spans="1:25" ht="15" x14ac:dyDescent="0.25">
      <c r="A310" s="5">
        <v>6920207</v>
      </c>
      <c r="B310" s="5" t="str">
        <f>VLOOKUP(A310,Sheet1!A:F,2,FALSE)</f>
        <v>Sky Lakes Medical Center</v>
      </c>
      <c r="C310" s="5" t="str">
        <f>VLOOKUP(A310,Sheet1!A:F,3,FALSE)</f>
        <v>Sky Lakes Med Ctr</v>
      </c>
      <c r="D310" s="5" t="str">
        <f>VLOOKUP(A310,Sheet1!A:D,4,FALSE)</f>
        <v>DRG</v>
      </c>
      <c r="E310" s="6">
        <v>2012</v>
      </c>
      <c r="F310" s="32">
        <v>25217427</v>
      </c>
      <c r="G310" s="32">
        <v>5072988</v>
      </c>
      <c r="H310" s="32">
        <v>0</v>
      </c>
      <c r="I310" s="32">
        <v>10568869</v>
      </c>
      <c r="J310" s="32">
        <v>0</v>
      </c>
      <c r="K310" s="32">
        <v>66643</v>
      </c>
      <c r="L310" s="32">
        <v>0</v>
      </c>
      <c r="M310" s="32">
        <v>4030687</v>
      </c>
      <c r="N310" s="32">
        <v>4296418</v>
      </c>
      <c r="O310" s="32">
        <v>79084</v>
      </c>
      <c r="P310" s="32">
        <v>1083177</v>
      </c>
      <c r="Q310" s="32">
        <v>19561</v>
      </c>
      <c r="R310" s="32">
        <v>164379803</v>
      </c>
      <c r="S310" s="32">
        <v>155732173</v>
      </c>
      <c r="T310" s="32">
        <v>395065074</v>
      </c>
      <c r="U310" s="32">
        <v>170856141</v>
      </c>
      <c r="V310" s="32">
        <v>15123968</v>
      </c>
      <c r="W310" s="32">
        <v>16982004</v>
      </c>
      <c r="X310" s="9"/>
      <c r="Y310" s="9"/>
    </row>
    <row r="311" spans="1:25" ht="15" x14ac:dyDescent="0.25">
      <c r="A311" s="5">
        <v>6920207</v>
      </c>
      <c r="B311" s="5" t="str">
        <f>VLOOKUP(A311,Sheet1!A:F,2,FALSE)</f>
        <v>Sky Lakes Medical Center</v>
      </c>
      <c r="C311" s="5" t="str">
        <f>VLOOKUP(A311,Sheet1!A:F,3,FALSE)</f>
        <v>Sky Lakes Med Ctr</v>
      </c>
      <c r="D311" s="5" t="str">
        <f>VLOOKUP(A311,Sheet1!A:D,4,FALSE)</f>
        <v>DRG</v>
      </c>
      <c r="E311" s="6">
        <v>2013</v>
      </c>
      <c r="F311" s="32">
        <v>31964107</v>
      </c>
      <c r="G311" s="32">
        <v>5507877</v>
      </c>
      <c r="H311" s="32">
        <v>786674</v>
      </c>
      <c r="I311" s="32">
        <v>14904031</v>
      </c>
      <c r="J311" s="32">
        <v>0</v>
      </c>
      <c r="K311" s="32">
        <v>221440</v>
      </c>
      <c r="L311" s="32">
        <v>0</v>
      </c>
      <c r="M311" s="32">
        <v>2394796</v>
      </c>
      <c r="N311" s="32">
        <v>6857805</v>
      </c>
      <c r="O311" s="32">
        <v>144823</v>
      </c>
      <c r="P311" s="32">
        <v>1123185</v>
      </c>
      <c r="Q311" s="32">
        <v>23475</v>
      </c>
      <c r="R311" s="32">
        <v>170348990</v>
      </c>
      <c r="S311" s="32">
        <v>166693709</v>
      </c>
      <c r="T311" s="32">
        <v>446602407</v>
      </c>
      <c r="U311" s="32">
        <v>178135322</v>
      </c>
      <c r="V311" s="32">
        <v>11441613</v>
      </c>
      <c r="W311" s="32">
        <v>14014004</v>
      </c>
      <c r="X311" s="9"/>
      <c r="Y311" s="9"/>
    </row>
    <row r="312" spans="1:25" ht="15" x14ac:dyDescent="0.25">
      <c r="A312" s="5">
        <v>6920207</v>
      </c>
      <c r="B312" s="5" t="str">
        <f>VLOOKUP(A312,Sheet1!A:F,2,FALSE)</f>
        <v>Sky Lakes Medical Center</v>
      </c>
      <c r="C312" s="5" t="str">
        <f>VLOOKUP(A312,Sheet1!A:F,3,FALSE)</f>
        <v>Sky Lakes Med Ctr</v>
      </c>
      <c r="D312" s="5" t="str">
        <f>VLOOKUP(A312,Sheet1!A:D,4,FALSE)</f>
        <v>DRG</v>
      </c>
      <c r="E312" s="6">
        <v>2014</v>
      </c>
      <c r="F312" s="32">
        <v>35864627</v>
      </c>
      <c r="G312" s="32">
        <v>3957108</v>
      </c>
      <c r="H312" s="32">
        <v>3604492</v>
      </c>
      <c r="I312" s="32">
        <v>20640804</v>
      </c>
      <c r="J312" s="32">
        <v>0</v>
      </c>
      <c r="K312" s="32">
        <v>497296</v>
      </c>
      <c r="L312" s="32">
        <v>0</v>
      </c>
      <c r="M312" s="32">
        <v>2507905</v>
      </c>
      <c r="N312" s="32">
        <v>3427264</v>
      </c>
      <c r="O312" s="32">
        <v>144823</v>
      </c>
      <c r="P312" s="32">
        <v>1060286</v>
      </c>
      <c r="Q312" s="32">
        <v>24649</v>
      </c>
      <c r="R312" s="32">
        <v>188278660</v>
      </c>
      <c r="S312" s="32">
        <v>183204151</v>
      </c>
      <c r="T312" s="32">
        <v>499578624</v>
      </c>
      <c r="U312" s="32">
        <v>200543084</v>
      </c>
      <c r="V312" s="32">
        <v>17338933</v>
      </c>
      <c r="W312" s="32">
        <v>19600985</v>
      </c>
      <c r="X312" s="9"/>
      <c r="Y312" s="9"/>
    </row>
    <row r="313" spans="1:25" ht="15" x14ac:dyDescent="0.25">
      <c r="A313" s="5">
        <v>6920207</v>
      </c>
      <c r="B313" s="5" t="str">
        <f>VLOOKUP(A313,Sheet1!A:F,2,FALSE)</f>
        <v>Sky Lakes Medical Center</v>
      </c>
      <c r="C313" s="5" t="str">
        <f>VLOOKUP(A313,Sheet1!A:F,3,FALSE)</f>
        <v>Sky Lakes Med Ctr</v>
      </c>
      <c r="D313" s="5" t="str">
        <f>VLOOKUP(A313,Sheet1!A:D,4,FALSE)</f>
        <v>DRG</v>
      </c>
      <c r="E313" s="6">
        <v>2015</v>
      </c>
      <c r="F313" s="32">
        <v>46796112</v>
      </c>
      <c r="G313" s="32">
        <v>2470413</v>
      </c>
      <c r="H313" s="32">
        <v>21156128</v>
      </c>
      <c r="I313" s="32">
        <v>16480004</v>
      </c>
      <c r="J313" s="32">
        <v>0</v>
      </c>
      <c r="K313" s="32">
        <v>637248</v>
      </c>
      <c r="L313" s="32">
        <v>0</v>
      </c>
      <c r="M313" s="32">
        <v>2477512</v>
      </c>
      <c r="N313" s="32">
        <v>2262182</v>
      </c>
      <c r="O313" s="32">
        <v>247367</v>
      </c>
      <c r="P313" s="32">
        <v>1043701</v>
      </c>
      <c r="Q313" s="32">
        <v>21557</v>
      </c>
      <c r="R313" s="32">
        <v>202852000</v>
      </c>
      <c r="S313" s="32">
        <v>200182000</v>
      </c>
      <c r="T313" s="32">
        <v>525184000</v>
      </c>
      <c r="U313" s="32">
        <v>221229000</v>
      </c>
      <c r="V313" s="32">
        <v>21047000</v>
      </c>
      <c r="W313" s="32">
        <v>24480000</v>
      </c>
      <c r="X313" s="9"/>
      <c r="Y313" s="9"/>
    </row>
    <row r="314" spans="1:25" ht="15" x14ac:dyDescent="0.25">
      <c r="A314" s="5">
        <v>6920207</v>
      </c>
      <c r="B314" s="5" t="str">
        <f>VLOOKUP(A314,Sheet1!A:F,2,FALSE)</f>
        <v>Sky Lakes Medical Center</v>
      </c>
      <c r="C314" s="5" t="str">
        <f>VLOOKUP(A314,Sheet1!A:F,3,FALSE)</f>
        <v>Sky Lakes Med Ctr</v>
      </c>
      <c r="D314" s="5" t="str">
        <f>VLOOKUP(A314,Sheet1!A:D,4,FALSE)</f>
        <v>DRG</v>
      </c>
      <c r="E314" s="6">
        <v>2016</v>
      </c>
      <c r="F314" s="32">
        <v>48057486</v>
      </c>
      <c r="G314" s="32">
        <v>2962553</v>
      </c>
      <c r="H314" s="32">
        <v>10940856</v>
      </c>
      <c r="I314" s="32">
        <v>24027597</v>
      </c>
      <c r="J314" s="32"/>
      <c r="K314" s="32">
        <v>1272266</v>
      </c>
      <c r="L314" s="32"/>
      <c r="M314" s="32">
        <v>2351758</v>
      </c>
      <c r="N314" s="32">
        <v>4441850</v>
      </c>
      <c r="O314" s="32">
        <v>490050</v>
      </c>
      <c r="P314" s="32">
        <v>1561020</v>
      </c>
      <c r="Q314" s="32">
        <v>9537</v>
      </c>
      <c r="R314" s="32">
        <v>221784357</v>
      </c>
      <c r="S314" s="32">
        <v>226063559</v>
      </c>
      <c r="T314" s="32">
        <v>573520605</v>
      </c>
      <c r="U314" s="32">
        <v>247232915</v>
      </c>
      <c r="V314" s="32">
        <v>21169356</v>
      </c>
      <c r="W314" s="32">
        <v>25740895</v>
      </c>
      <c r="X314" s="9"/>
      <c r="Y314" s="9"/>
    </row>
    <row r="315" spans="1:25" ht="15" x14ac:dyDescent="0.25">
      <c r="A315" s="16">
        <v>6920207</v>
      </c>
      <c r="B315" s="5" t="str">
        <f>VLOOKUP(A315,Sheet1!A:F,2,FALSE)</f>
        <v>Sky Lakes Medical Center</v>
      </c>
      <c r="C315" s="5" t="str">
        <f>VLOOKUP(A315,Sheet1!A:F,3,FALSE)</f>
        <v>Sky Lakes Med Ctr</v>
      </c>
      <c r="D315" s="5" t="str">
        <f>VLOOKUP(A315,Sheet1!A:D,4,FALSE)</f>
        <v>DRG</v>
      </c>
      <c r="E315" s="29">
        <v>2017</v>
      </c>
      <c r="F315" s="32">
        <v>46332852</v>
      </c>
      <c r="G315" s="32">
        <v>3298414</v>
      </c>
      <c r="H315" s="32">
        <v>501114</v>
      </c>
      <c r="I315" s="32">
        <v>31656230</v>
      </c>
      <c r="J315" s="32"/>
      <c r="K315" s="32">
        <v>734965</v>
      </c>
      <c r="L315" s="32"/>
      <c r="M315" s="32">
        <v>2518010</v>
      </c>
      <c r="N315" s="32">
        <v>5495402</v>
      </c>
      <c r="O315" s="32">
        <v>956370</v>
      </c>
      <c r="P315" s="32">
        <v>1168734</v>
      </c>
      <c r="Q315" s="32">
        <v>3612</v>
      </c>
      <c r="R315" s="32">
        <v>220269111</v>
      </c>
      <c r="S315" s="32">
        <v>235720000</v>
      </c>
      <c r="T315" s="32">
        <v>606658307</v>
      </c>
      <c r="U315" s="32">
        <v>243687111</v>
      </c>
      <c r="V315" s="32">
        <v>7967111</v>
      </c>
      <c r="W315" s="32">
        <v>12024111</v>
      </c>
      <c r="X315" s="9"/>
      <c r="Y315" s="9"/>
    </row>
    <row r="316" spans="1:25" ht="15" x14ac:dyDescent="0.25">
      <c r="A316" s="16">
        <v>6920207</v>
      </c>
      <c r="B316" s="16" t="s">
        <v>62</v>
      </c>
      <c r="C316" s="16" t="s">
        <v>136</v>
      </c>
      <c r="D316" s="16" t="s">
        <v>25</v>
      </c>
      <c r="E316" s="29">
        <v>2018</v>
      </c>
      <c r="F316" s="32">
        <v>53892847.796504319</v>
      </c>
      <c r="G316" s="32">
        <v>3632973.251196784</v>
      </c>
      <c r="H316" s="32">
        <v>11245913.0073328</v>
      </c>
      <c r="I316" s="32">
        <v>27850994.53797473</v>
      </c>
      <c r="J316" s="32">
        <v>0</v>
      </c>
      <c r="K316" s="32">
        <v>1571036</v>
      </c>
      <c r="L316" s="32">
        <v>0</v>
      </c>
      <c r="M316" s="32">
        <v>2340792</v>
      </c>
      <c r="N316" s="32">
        <v>5597548</v>
      </c>
      <c r="O316" s="32">
        <v>674989</v>
      </c>
      <c r="P316" s="32">
        <v>978602</v>
      </c>
      <c r="Q316" s="32">
        <v>0</v>
      </c>
      <c r="R316" s="32">
        <v>243453813</v>
      </c>
      <c r="S316" s="32">
        <v>243653897</v>
      </c>
      <c r="T316" s="32">
        <v>638681635</v>
      </c>
      <c r="U316" s="32">
        <v>255752721</v>
      </c>
      <c r="V316" s="32">
        <v>12098824</v>
      </c>
      <c r="W316" s="32">
        <v>16696428</v>
      </c>
      <c r="X316" s="9"/>
      <c r="Y316" s="9"/>
    </row>
    <row r="317" spans="1:25" ht="15" x14ac:dyDescent="0.25">
      <c r="A317" s="5">
        <v>6920195</v>
      </c>
      <c r="B317" s="5" t="str">
        <f>VLOOKUP(A317,Sheet1!A:F,2,FALSE)</f>
        <v>Blue Mountain Hospital</v>
      </c>
      <c r="C317" s="5" t="str">
        <f>VLOOKUP(A317,Sheet1!A:F,3,FALSE)</f>
        <v>Blue Mountain Hosp</v>
      </c>
      <c r="D317" s="5" t="str">
        <f>VLOOKUP(A317,Sheet1!A:D,4,FALSE)</f>
        <v>A</v>
      </c>
      <c r="E317" s="6">
        <v>2010</v>
      </c>
      <c r="F317" s="32">
        <v>3821216</v>
      </c>
      <c r="G317" s="32">
        <v>387048</v>
      </c>
      <c r="H317" s="32">
        <v>418650</v>
      </c>
      <c r="I317" s="32">
        <v>2001790</v>
      </c>
      <c r="J317" s="32">
        <v>969609</v>
      </c>
      <c r="K317" s="32">
        <v>44119</v>
      </c>
      <c r="L317" s="32">
        <v>0</v>
      </c>
      <c r="M317" s="32">
        <v>0</v>
      </c>
      <c r="N317" s="32">
        <v>0</v>
      </c>
      <c r="O317" s="32">
        <v>0</v>
      </c>
      <c r="P317" s="32">
        <v>0</v>
      </c>
      <c r="Q317" s="32">
        <v>0</v>
      </c>
      <c r="R317" s="32">
        <v>14507391</v>
      </c>
      <c r="S317" s="32">
        <v>15995044</v>
      </c>
      <c r="T317" s="32">
        <v>19093479</v>
      </c>
      <c r="U317" s="32">
        <v>14737384</v>
      </c>
      <c r="V317" s="32">
        <v>-1257660</v>
      </c>
      <c r="W317" s="32">
        <v>-384481</v>
      </c>
      <c r="X317" s="9"/>
      <c r="Y317" s="9"/>
    </row>
    <row r="318" spans="1:25" ht="15" x14ac:dyDescent="0.25">
      <c r="A318" s="5">
        <v>6920195</v>
      </c>
      <c r="B318" s="5" t="str">
        <f>VLOOKUP(A318,Sheet1!A:F,2,FALSE)</f>
        <v>Blue Mountain Hospital</v>
      </c>
      <c r="C318" s="5" t="str">
        <f>VLOOKUP(A318,Sheet1!A:F,3,FALSE)</f>
        <v>Blue Mountain Hosp</v>
      </c>
      <c r="D318" s="5" t="str">
        <f>VLOOKUP(A318,Sheet1!A:D,4,FALSE)</f>
        <v>A</v>
      </c>
      <c r="E318" s="6">
        <v>2011</v>
      </c>
      <c r="F318" s="32">
        <v>3495948</v>
      </c>
      <c r="G318" s="32">
        <v>369999</v>
      </c>
      <c r="H318" s="32">
        <v>602629</v>
      </c>
      <c r="I318" s="32">
        <v>1717000</v>
      </c>
      <c r="J318" s="32">
        <v>792015</v>
      </c>
      <c r="K318" s="32">
        <v>14305</v>
      </c>
      <c r="L318" s="32">
        <v>0</v>
      </c>
      <c r="M318" s="32">
        <v>0</v>
      </c>
      <c r="N318" s="32">
        <v>0</v>
      </c>
      <c r="O318" s="32">
        <v>0</v>
      </c>
      <c r="P318" s="32">
        <v>0</v>
      </c>
      <c r="Q318" s="32">
        <v>0</v>
      </c>
      <c r="R318" s="32">
        <v>15758085</v>
      </c>
      <c r="S318" s="32">
        <v>17557866</v>
      </c>
      <c r="T318" s="32">
        <v>19431798</v>
      </c>
      <c r="U318" s="32">
        <v>16046165</v>
      </c>
      <c r="V318" s="32">
        <v>-1511701</v>
      </c>
      <c r="W318" s="32">
        <v>-502585</v>
      </c>
      <c r="X318" s="9"/>
      <c r="Y318" s="9"/>
    </row>
    <row r="319" spans="1:25" ht="15" x14ac:dyDescent="0.25">
      <c r="A319" s="5">
        <v>6920195</v>
      </c>
      <c r="B319" s="5" t="str">
        <f>VLOOKUP(A319,Sheet1!A:F,2,FALSE)</f>
        <v>Blue Mountain Hospital</v>
      </c>
      <c r="C319" s="5" t="str">
        <f>VLOOKUP(A319,Sheet1!A:F,3,FALSE)</f>
        <v>Blue Mountain Hosp</v>
      </c>
      <c r="D319" s="5" t="str">
        <f>VLOOKUP(A319,Sheet1!A:D,4,FALSE)</f>
        <v>A</v>
      </c>
      <c r="E319" s="6">
        <v>2012</v>
      </c>
      <c r="F319" s="32">
        <v>1409765</v>
      </c>
      <c r="G319" s="32">
        <v>422596</v>
      </c>
      <c r="H319" s="32">
        <v>719841</v>
      </c>
      <c r="I319" s="32">
        <v>267328</v>
      </c>
      <c r="J319" s="32">
        <v>0</v>
      </c>
      <c r="K319" s="32">
        <v>0</v>
      </c>
      <c r="L319" s="32">
        <v>0</v>
      </c>
      <c r="M319" s="32">
        <v>0</v>
      </c>
      <c r="N319" s="32">
        <v>0</v>
      </c>
      <c r="O319" s="32">
        <v>0</v>
      </c>
      <c r="P319" s="32">
        <v>0</v>
      </c>
      <c r="Q319" s="32">
        <v>0</v>
      </c>
      <c r="R319" s="32">
        <v>16082990</v>
      </c>
      <c r="S319" s="32">
        <v>17873268</v>
      </c>
      <c r="T319" s="32">
        <v>20879974</v>
      </c>
      <c r="U319" s="32">
        <v>16702858</v>
      </c>
      <c r="V319" s="32">
        <v>-1170410</v>
      </c>
      <c r="W319" s="32">
        <v>-293862</v>
      </c>
      <c r="X319" s="9"/>
      <c r="Y319" s="9"/>
    </row>
    <row r="320" spans="1:25" ht="15" x14ac:dyDescent="0.25">
      <c r="A320" s="5">
        <v>6920195</v>
      </c>
      <c r="B320" s="5" t="str">
        <f>VLOOKUP(A320,Sheet1!A:F,2,FALSE)</f>
        <v>Blue Mountain Hospital</v>
      </c>
      <c r="C320" s="5" t="str">
        <f>VLOOKUP(A320,Sheet1!A:F,3,FALSE)</f>
        <v>Blue Mountain Hosp</v>
      </c>
      <c r="D320" s="5" t="str">
        <f>VLOOKUP(A320,Sheet1!A:D,4,FALSE)</f>
        <v>A</v>
      </c>
      <c r="E320" s="6">
        <v>2013</v>
      </c>
      <c r="F320" s="32">
        <v>2895294</v>
      </c>
      <c r="G320" s="32">
        <v>559512</v>
      </c>
      <c r="H320" s="32">
        <v>592326</v>
      </c>
      <c r="I320" s="32">
        <v>1697210</v>
      </c>
      <c r="J320" s="32">
        <v>42396</v>
      </c>
      <c r="K320" s="32">
        <v>3850</v>
      </c>
      <c r="L320" s="32">
        <v>0</v>
      </c>
      <c r="M320" s="32">
        <v>0</v>
      </c>
      <c r="N320" s="32">
        <v>0</v>
      </c>
      <c r="O320" s="32">
        <v>0</v>
      </c>
      <c r="P320" s="32">
        <v>0</v>
      </c>
      <c r="Q320" s="32">
        <v>0</v>
      </c>
      <c r="R320" s="32">
        <v>14685339</v>
      </c>
      <c r="S320" s="32">
        <v>18662477</v>
      </c>
      <c r="T320" s="32">
        <v>21285668</v>
      </c>
      <c r="U320" s="32">
        <v>15155562</v>
      </c>
      <c r="V320" s="32">
        <v>-3506915</v>
      </c>
      <c r="W320" s="32">
        <v>-2555149</v>
      </c>
      <c r="X320" s="9"/>
      <c r="Y320" s="9"/>
    </row>
    <row r="321" spans="1:25" ht="15" x14ac:dyDescent="0.25">
      <c r="A321" s="5">
        <v>6920195</v>
      </c>
      <c r="B321" s="5" t="str">
        <f>VLOOKUP(A321,Sheet1!A:F,2,FALSE)</f>
        <v>Blue Mountain Hospital</v>
      </c>
      <c r="C321" s="5" t="str">
        <f>VLOOKUP(A321,Sheet1!A:F,3,FALSE)</f>
        <v>Blue Mountain Hosp</v>
      </c>
      <c r="D321" s="5" t="str">
        <f>VLOOKUP(A321,Sheet1!A:D,4,FALSE)</f>
        <v>A</v>
      </c>
      <c r="E321" s="6">
        <v>2014</v>
      </c>
      <c r="F321" s="32">
        <v>2190708</v>
      </c>
      <c r="G321" s="32">
        <v>206909</v>
      </c>
      <c r="H321" s="32">
        <v>83359</v>
      </c>
      <c r="I321" s="32">
        <v>1806814</v>
      </c>
      <c r="J321" s="32">
        <v>67828</v>
      </c>
      <c r="K321" s="32">
        <v>25798</v>
      </c>
      <c r="L321" s="32">
        <v>0</v>
      </c>
      <c r="M321" s="32">
        <v>0</v>
      </c>
      <c r="N321" s="32">
        <v>0</v>
      </c>
      <c r="O321" s="32">
        <v>0</v>
      </c>
      <c r="P321" s="32">
        <v>0</v>
      </c>
      <c r="Q321" s="32">
        <v>0</v>
      </c>
      <c r="R321" s="32">
        <v>15763116</v>
      </c>
      <c r="S321" s="32">
        <v>17702937</v>
      </c>
      <c r="T321" s="32">
        <v>23612838</v>
      </c>
      <c r="U321" s="32">
        <v>16265580</v>
      </c>
      <c r="V321" s="32">
        <v>-1437357</v>
      </c>
      <c r="W321" s="32">
        <v>-555899</v>
      </c>
      <c r="X321" s="9"/>
      <c r="Y321" s="9"/>
    </row>
    <row r="322" spans="1:25" ht="15" x14ac:dyDescent="0.25">
      <c r="A322" s="5">
        <v>6920195</v>
      </c>
      <c r="B322" s="5" t="str">
        <f>VLOOKUP(A322,Sheet1!A:F,2,FALSE)</f>
        <v>Blue Mountain Hospital</v>
      </c>
      <c r="C322" s="5" t="str">
        <f>VLOOKUP(A322,Sheet1!A:F,3,FALSE)</f>
        <v>Blue Mountain Hosp</v>
      </c>
      <c r="D322" s="5" t="str">
        <f>VLOOKUP(A322,Sheet1!A:D,4,FALSE)</f>
        <v>A</v>
      </c>
      <c r="E322" s="6">
        <v>2015</v>
      </c>
      <c r="F322" s="32">
        <v>2124193</v>
      </c>
      <c r="G322" s="32">
        <v>88408</v>
      </c>
      <c r="H322" s="32">
        <v>0</v>
      </c>
      <c r="I322" s="32">
        <v>2018167</v>
      </c>
      <c r="J322" s="32">
        <v>0</v>
      </c>
      <c r="K322" s="32">
        <v>17618</v>
      </c>
      <c r="L322" s="32">
        <v>0</v>
      </c>
      <c r="M322" s="32">
        <v>0</v>
      </c>
      <c r="N322" s="32">
        <v>0</v>
      </c>
      <c r="O322" s="32">
        <v>0</v>
      </c>
      <c r="P322" s="32">
        <v>0</v>
      </c>
      <c r="Q322" s="32">
        <v>0</v>
      </c>
      <c r="R322" s="32">
        <v>18560050</v>
      </c>
      <c r="S322" s="32">
        <v>19856868</v>
      </c>
      <c r="T322" s="32">
        <v>28488198</v>
      </c>
      <c r="U322" s="32">
        <v>19319923</v>
      </c>
      <c r="V322" s="32">
        <v>-536945</v>
      </c>
      <c r="W322" s="32">
        <v>538845</v>
      </c>
      <c r="X322" s="9"/>
      <c r="Y322" s="9"/>
    </row>
    <row r="323" spans="1:25" ht="15" x14ac:dyDescent="0.25">
      <c r="A323" s="5">
        <v>6920195</v>
      </c>
      <c r="B323" s="5" t="str">
        <f>VLOOKUP(A323,Sheet1!A:F,2,FALSE)</f>
        <v>Blue Mountain Hospital</v>
      </c>
      <c r="C323" s="5" t="str">
        <f>VLOOKUP(A323,Sheet1!A:F,3,FALSE)</f>
        <v>Blue Mountain Hosp</v>
      </c>
      <c r="D323" s="5" t="str">
        <f>VLOOKUP(A323,Sheet1!A:D,4,FALSE)</f>
        <v>A</v>
      </c>
      <c r="E323" s="6">
        <v>2016</v>
      </c>
      <c r="F323" s="32">
        <v>894418</v>
      </c>
      <c r="G323" s="32">
        <v>71501</v>
      </c>
      <c r="H323" s="32">
        <v>557491</v>
      </c>
      <c r="I323" s="32">
        <v>233777</v>
      </c>
      <c r="J323" s="32"/>
      <c r="K323" s="32">
        <v>31648</v>
      </c>
      <c r="L323" s="32"/>
      <c r="M323" s="32"/>
      <c r="N323" s="32"/>
      <c r="O323" s="32"/>
      <c r="P323" s="32"/>
      <c r="Q323" s="32"/>
      <c r="R323" s="32">
        <v>20613016</v>
      </c>
      <c r="S323" s="32">
        <v>21181406</v>
      </c>
      <c r="T323" s="32">
        <v>30545028</v>
      </c>
      <c r="U323" s="32">
        <v>21222615</v>
      </c>
      <c r="V323" s="32">
        <v>41209</v>
      </c>
      <c r="W323" s="32">
        <v>1068738</v>
      </c>
      <c r="X323" s="9"/>
      <c r="Y323" s="9"/>
    </row>
    <row r="324" spans="1:25" ht="15" x14ac:dyDescent="0.25">
      <c r="A324" s="16">
        <v>6920195</v>
      </c>
      <c r="B324" s="5" t="str">
        <f>VLOOKUP(A324,Sheet1!A:F,2,FALSE)</f>
        <v>Blue Mountain Hospital</v>
      </c>
      <c r="C324" s="5" t="str">
        <f>VLOOKUP(A324,Sheet1!A:F,3,FALSE)</f>
        <v>Blue Mountain Hosp</v>
      </c>
      <c r="D324" s="5" t="str">
        <f>VLOOKUP(A324,Sheet1!A:D,4,FALSE)</f>
        <v>A</v>
      </c>
      <c r="E324" s="29">
        <v>2017</v>
      </c>
      <c r="F324" s="32">
        <v>1040527</v>
      </c>
      <c r="G324" s="32">
        <v>37763</v>
      </c>
      <c r="H324" s="32">
        <v>988794</v>
      </c>
      <c r="I324" s="32"/>
      <c r="J324" s="32"/>
      <c r="K324" s="32">
        <v>13970</v>
      </c>
      <c r="L324" s="32"/>
      <c r="M324" s="32"/>
      <c r="N324" s="32"/>
      <c r="O324" s="32"/>
      <c r="P324" s="32"/>
      <c r="Q324" s="32"/>
      <c r="R324" s="32">
        <v>22481471</v>
      </c>
      <c r="S324" s="32">
        <v>23444347</v>
      </c>
      <c r="T324" s="32">
        <v>33220811</v>
      </c>
      <c r="U324" s="32">
        <v>23273842</v>
      </c>
      <c r="V324" s="32">
        <v>-170505</v>
      </c>
      <c r="W324" s="32">
        <v>913811</v>
      </c>
      <c r="X324" s="9"/>
      <c r="Y324" s="9"/>
    </row>
    <row r="325" spans="1:25" ht="15" x14ac:dyDescent="0.25">
      <c r="A325" s="16">
        <v>6920195</v>
      </c>
      <c r="B325" s="16" t="s">
        <v>30</v>
      </c>
      <c r="C325" s="16" t="s">
        <v>83</v>
      </c>
      <c r="D325" s="16" t="s">
        <v>31</v>
      </c>
      <c r="E325" s="29">
        <v>2018</v>
      </c>
      <c r="F325" s="32">
        <v>1040526.873820118</v>
      </c>
      <c r="G325" s="32">
        <v>37762.930797625617</v>
      </c>
      <c r="H325" s="32">
        <v>988793.968765934</v>
      </c>
      <c r="I325" s="32">
        <v>0</v>
      </c>
      <c r="J325" s="32">
        <v>0</v>
      </c>
      <c r="K325" s="32">
        <v>13969.97425655864</v>
      </c>
      <c r="L325" s="32">
        <v>0</v>
      </c>
      <c r="M325" s="32">
        <v>0</v>
      </c>
      <c r="N325" s="32">
        <v>0</v>
      </c>
      <c r="O325" s="32">
        <v>0</v>
      </c>
      <c r="P325" s="32">
        <v>0</v>
      </c>
      <c r="Q325" s="32">
        <v>0</v>
      </c>
      <c r="R325" s="32">
        <v>23466616</v>
      </c>
      <c r="S325" s="32">
        <v>26029064</v>
      </c>
      <c r="T325" s="32">
        <v>34213318</v>
      </c>
      <c r="U325" s="32">
        <v>25322447</v>
      </c>
      <c r="V325" s="32">
        <v>-706617</v>
      </c>
      <c r="W325" s="32">
        <v>582574</v>
      </c>
      <c r="X325" s="9"/>
      <c r="Y325" s="9"/>
    </row>
    <row r="326" spans="1:25" ht="15" x14ac:dyDescent="0.25">
      <c r="A326" s="5">
        <v>6920190</v>
      </c>
      <c r="B326" s="5" t="str">
        <f>VLOOKUP(A326,Sheet1!A:F,2,FALSE)</f>
        <v>Providence Hood River Memorial Hospital</v>
      </c>
      <c r="C326" s="5" t="str">
        <f>VLOOKUP(A326,Sheet1!A:F,3,FALSE)</f>
        <v>Providence Hood River Hosp</v>
      </c>
      <c r="D326" s="5" t="str">
        <f>VLOOKUP(A326,Sheet1!A:D,4,FALSE)</f>
        <v>B</v>
      </c>
      <c r="E326" s="6">
        <v>2010</v>
      </c>
      <c r="F326" s="32">
        <v>8623204</v>
      </c>
      <c r="G326" s="32">
        <v>3857000</v>
      </c>
      <c r="H326" s="32">
        <v>1151000</v>
      </c>
      <c r="I326" s="32">
        <v>1761000</v>
      </c>
      <c r="J326" s="32">
        <v>442000</v>
      </c>
      <c r="K326" s="32">
        <v>934035</v>
      </c>
      <c r="L326" s="32">
        <v>119251</v>
      </c>
      <c r="M326" s="32">
        <v>33784</v>
      </c>
      <c r="N326" s="32">
        <v>0</v>
      </c>
      <c r="O326" s="32">
        <v>117776</v>
      </c>
      <c r="P326" s="32">
        <v>178535</v>
      </c>
      <c r="Q326" s="32">
        <v>28823</v>
      </c>
      <c r="R326" s="32">
        <v>62575723</v>
      </c>
      <c r="S326" s="32">
        <v>62883223</v>
      </c>
      <c r="T326" s="32">
        <v>99292675</v>
      </c>
      <c r="U326" s="32">
        <v>63123653</v>
      </c>
      <c r="V326" s="32">
        <v>240430</v>
      </c>
      <c r="W326" s="32">
        <v>470352</v>
      </c>
      <c r="X326" s="9"/>
      <c r="Y326" s="9"/>
    </row>
    <row r="327" spans="1:25" ht="15" x14ac:dyDescent="0.25">
      <c r="A327" s="5">
        <v>6920190</v>
      </c>
      <c r="B327" s="5" t="str">
        <f>VLOOKUP(A327,Sheet1!A:F,2,FALSE)</f>
        <v>Providence Hood River Memorial Hospital</v>
      </c>
      <c r="C327" s="5" t="str">
        <f>VLOOKUP(A327,Sheet1!A:F,3,FALSE)</f>
        <v>Providence Hood River Hosp</v>
      </c>
      <c r="D327" s="5" t="str">
        <f>VLOOKUP(A327,Sheet1!A:D,4,FALSE)</f>
        <v>B</v>
      </c>
      <c r="E327" s="6">
        <v>2011</v>
      </c>
      <c r="F327" s="32">
        <v>8245890</v>
      </c>
      <c r="G327" s="32">
        <v>3245000</v>
      </c>
      <c r="H327" s="32">
        <v>1256000</v>
      </c>
      <c r="I327" s="32">
        <v>2274000</v>
      </c>
      <c r="J327" s="32">
        <v>0</v>
      </c>
      <c r="K327" s="32">
        <v>809708</v>
      </c>
      <c r="L327" s="32">
        <v>116413</v>
      </c>
      <c r="M327" s="32">
        <v>34680</v>
      </c>
      <c r="N327" s="32">
        <v>24</v>
      </c>
      <c r="O327" s="32">
        <v>185076</v>
      </c>
      <c r="P327" s="32">
        <v>250507</v>
      </c>
      <c r="Q327" s="32">
        <v>74482</v>
      </c>
      <c r="R327" s="32">
        <v>64162694</v>
      </c>
      <c r="S327" s="32">
        <v>64431927</v>
      </c>
      <c r="T327" s="32">
        <v>100296691</v>
      </c>
      <c r="U327" s="32">
        <v>65255235</v>
      </c>
      <c r="V327" s="32">
        <v>823308</v>
      </c>
      <c r="W327" s="32">
        <v>1055831</v>
      </c>
      <c r="X327" s="9"/>
      <c r="Y327" s="9"/>
    </row>
    <row r="328" spans="1:25" ht="15" x14ac:dyDescent="0.25">
      <c r="A328" s="5">
        <v>6920190</v>
      </c>
      <c r="B328" s="5" t="str">
        <f>VLOOKUP(A328,Sheet1!A:F,2,FALSE)</f>
        <v>Providence Hood River Memorial Hospital</v>
      </c>
      <c r="C328" s="5" t="str">
        <f>VLOOKUP(A328,Sheet1!A:F,3,FALSE)</f>
        <v>Providence Hood River Hosp</v>
      </c>
      <c r="D328" s="5" t="str">
        <f>VLOOKUP(A328,Sheet1!A:D,4,FALSE)</f>
        <v>B</v>
      </c>
      <c r="E328" s="6">
        <v>2012</v>
      </c>
      <c r="F328" s="32">
        <v>8194175</v>
      </c>
      <c r="G328" s="32">
        <v>3522000</v>
      </c>
      <c r="H328" s="32">
        <v>557000</v>
      </c>
      <c r="I328" s="32">
        <v>2863000</v>
      </c>
      <c r="J328" s="32">
        <v>426000</v>
      </c>
      <c r="K328" s="32">
        <v>199687</v>
      </c>
      <c r="L328" s="32">
        <v>75318</v>
      </c>
      <c r="M328" s="32">
        <v>32786</v>
      </c>
      <c r="N328" s="32">
        <v>0</v>
      </c>
      <c r="O328" s="32">
        <v>211421</v>
      </c>
      <c r="P328" s="32">
        <v>168585</v>
      </c>
      <c r="Q328" s="32">
        <v>138378</v>
      </c>
      <c r="R328" s="32">
        <v>67097032</v>
      </c>
      <c r="S328" s="32">
        <v>65458292</v>
      </c>
      <c r="T328" s="32">
        <v>111605391</v>
      </c>
      <c r="U328" s="32">
        <v>67497222</v>
      </c>
      <c r="V328" s="32">
        <v>2038930</v>
      </c>
      <c r="W328" s="32">
        <v>2042027</v>
      </c>
      <c r="X328" s="9"/>
      <c r="Y328" s="9"/>
    </row>
    <row r="329" spans="1:25" ht="15" x14ac:dyDescent="0.25">
      <c r="A329" s="5">
        <v>6920190</v>
      </c>
      <c r="B329" s="5" t="str">
        <f>VLOOKUP(A329,Sheet1!A:F,2,FALSE)</f>
        <v>Providence Hood River Memorial Hospital</v>
      </c>
      <c r="C329" s="5" t="str">
        <f>VLOOKUP(A329,Sheet1!A:F,3,FALSE)</f>
        <v>Providence Hood River Hosp</v>
      </c>
      <c r="D329" s="5" t="str">
        <f>VLOOKUP(A329,Sheet1!A:D,4,FALSE)</f>
        <v>B</v>
      </c>
      <c r="E329" s="6">
        <v>2013</v>
      </c>
      <c r="F329" s="32">
        <v>10793858</v>
      </c>
      <c r="G329" s="32">
        <v>3815000</v>
      </c>
      <c r="H329" s="32">
        <v>1586000</v>
      </c>
      <c r="I329" s="32">
        <v>4577000</v>
      </c>
      <c r="J329" s="32">
        <v>0</v>
      </c>
      <c r="K329" s="32">
        <v>194330</v>
      </c>
      <c r="L329" s="32">
        <v>47199</v>
      </c>
      <c r="M329" s="32">
        <v>104327</v>
      </c>
      <c r="N329" s="32">
        <v>0</v>
      </c>
      <c r="O329" s="32">
        <v>190980</v>
      </c>
      <c r="P329" s="32">
        <v>217314</v>
      </c>
      <c r="Q329" s="32">
        <v>61708</v>
      </c>
      <c r="R329" s="32">
        <v>67733144</v>
      </c>
      <c r="S329" s="32">
        <v>68360344</v>
      </c>
      <c r="T329" s="32">
        <v>113899328</v>
      </c>
      <c r="U329" s="32">
        <v>68135050</v>
      </c>
      <c r="V329" s="32">
        <v>-225294</v>
      </c>
      <c r="W329" s="32">
        <v>-225390</v>
      </c>
      <c r="X329" s="9"/>
      <c r="Y329" s="9"/>
    </row>
    <row r="330" spans="1:25" ht="15" x14ac:dyDescent="0.25">
      <c r="A330" s="5">
        <v>6920190</v>
      </c>
      <c r="B330" s="5" t="str">
        <f>VLOOKUP(A330,Sheet1!A:F,2,FALSE)</f>
        <v>Providence Hood River Memorial Hospital</v>
      </c>
      <c r="C330" s="5" t="str">
        <f>VLOOKUP(A330,Sheet1!A:F,3,FALSE)</f>
        <v>Providence Hood River Hosp</v>
      </c>
      <c r="D330" s="5" t="str">
        <f>VLOOKUP(A330,Sheet1!A:D,4,FALSE)</f>
        <v>B</v>
      </c>
      <c r="E330" s="6">
        <v>2014</v>
      </c>
      <c r="F330" s="32">
        <v>13740716</v>
      </c>
      <c r="G330" s="32">
        <v>2693753</v>
      </c>
      <c r="H330" s="32">
        <v>2876240</v>
      </c>
      <c r="I330" s="32">
        <v>7172969</v>
      </c>
      <c r="J330" s="32">
        <v>0</v>
      </c>
      <c r="K330" s="32">
        <v>215026</v>
      </c>
      <c r="L330" s="32">
        <v>81274</v>
      </c>
      <c r="M330" s="32">
        <v>142384</v>
      </c>
      <c r="N330" s="32">
        <v>0</v>
      </c>
      <c r="O330" s="32">
        <v>235883</v>
      </c>
      <c r="P330" s="32">
        <v>190036</v>
      </c>
      <c r="Q330" s="32">
        <v>133151</v>
      </c>
      <c r="R330" s="32">
        <v>73215602</v>
      </c>
      <c r="S330" s="32">
        <v>80009501</v>
      </c>
      <c r="T330" s="32">
        <v>124574963</v>
      </c>
      <c r="U330" s="32">
        <v>74419708</v>
      </c>
      <c r="V330" s="32">
        <v>-5589793</v>
      </c>
      <c r="W330" s="32">
        <v>-5589336</v>
      </c>
      <c r="X330" s="9"/>
      <c r="Y330" s="9"/>
    </row>
    <row r="331" spans="1:25" ht="15" x14ac:dyDescent="0.25">
      <c r="A331" s="5">
        <v>6920190</v>
      </c>
      <c r="B331" s="5" t="str">
        <f>VLOOKUP(A331,Sheet1!A:F,2,FALSE)</f>
        <v>Providence Hood River Memorial Hospital</v>
      </c>
      <c r="C331" s="5" t="str">
        <f>VLOOKUP(A331,Sheet1!A:F,3,FALSE)</f>
        <v>Providence Hood River Hosp</v>
      </c>
      <c r="D331" s="5" t="str">
        <f>VLOOKUP(A331,Sheet1!A:D,4,FALSE)</f>
        <v>B</v>
      </c>
      <c r="E331" s="6">
        <v>2015</v>
      </c>
      <c r="F331" s="32">
        <v>18167786</v>
      </c>
      <c r="G331" s="32">
        <v>2473590</v>
      </c>
      <c r="H331" s="32">
        <v>3582964</v>
      </c>
      <c r="I331" s="32">
        <v>9945677</v>
      </c>
      <c r="J331" s="32">
        <v>559875</v>
      </c>
      <c r="K331" s="32">
        <v>175768</v>
      </c>
      <c r="L331" s="32">
        <v>53846</v>
      </c>
      <c r="M331" s="32">
        <v>752005</v>
      </c>
      <c r="N331" s="32">
        <v>2972</v>
      </c>
      <c r="O331" s="32">
        <v>161428</v>
      </c>
      <c r="P331" s="32">
        <v>265522</v>
      </c>
      <c r="Q331" s="32">
        <v>194139</v>
      </c>
      <c r="R331" s="32">
        <v>75260363</v>
      </c>
      <c r="S331" s="32">
        <v>84025964</v>
      </c>
      <c r="T331" s="32">
        <v>131788144</v>
      </c>
      <c r="U331" s="32">
        <v>76923122</v>
      </c>
      <c r="V331" s="32">
        <v>-7102842</v>
      </c>
      <c r="W331" s="32">
        <v>-3915849</v>
      </c>
      <c r="X331" s="9"/>
      <c r="Y331" s="9"/>
    </row>
    <row r="332" spans="1:25" ht="15" x14ac:dyDescent="0.25">
      <c r="A332" s="5">
        <v>6920190</v>
      </c>
      <c r="B332" s="5" t="str">
        <f>VLOOKUP(A332,Sheet1!A:F,2,FALSE)</f>
        <v>Providence Hood River Memorial Hospital</v>
      </c>
      <c r="C332" s="5" t="str">
        <f>VLOOKUP(A332,Sheet1!A:F,3,FALSE)</f>
        <v>Providence Hood River Hosp</v>
      </c>
      <c r="D332" s="5" t="str">
        <f>VLOOKUP(A332,Sheet1!A:D,4,FALSE)</f>
        <v>B</v>
      </c>
      <c r="E332" s="6">
        <v>2016</v>
      </c>
      <c r="F332" s="32">
        <v>20648531</v>
      </c>
      <c r="G332" s="32">
        <v>1956790</v>
      </c>
      <c r="H332" s="32">
        <v>3548068</v>
      </c>
      <c r="I332" s="32">
        <v>12737235</v>
      </c>
      <c r="J332" s="32">
        <v>737943</v>
      </c>
      <c r="K332" s="32">
        <v>200555</v>
      </c>
      <c r="L332" s="32">
        <v>5986</v>
      </c>
      <c r="M332" s="32">
        <v>761546</v>
      </c>
      <c r="N332" s="32"/>
      <c r="O332" s="32">
        <v>183360</v>
      </c>
      <c r="P332" s="32">
        <v>328071</v>
      </c>
      <c r="Q332" s="32">
        <v>188977</v>
      </c>
      <c r="R332" s="32">
        <v>83184345</v>
      </c>
      <c r="S332" s="32">
        <v>93308915</v>
      </c>
      <c r="T332" s="32">
        <v>150298173</v>
      </c>
      <c r="U332" s="32">
        <v>84258587</v>
      </c>
      <c r="V332" s="32">
        <v>-9050328</v>
      </c>
      <c r="W332" s="32">
        <v>-8704148</v>
      </c>
      <c r="X332" s="9"/>
      <c r="Y332" s="9"/>
    </row>
    <row r="333" spans="1:25" ht="15" x14ac:dyDescent="0.25">
      <c r="A333" s="16">
        <v>6920190</v>
      </c>
      <c r="B333" s="5" t="str">
        <f>VLOOKUP(A333,Sheet1!A:F,2,FALSE)</f>
        <v>Providence Hood River Memorial Hospital</v>
      </c>
      <c r="C333" s="5" t="str">
        <f>VLOOKUP(A333,Sheet1!A:F,3,FALSE)</f>
        <v>Providence Hood River Hosp</v>
      </c>
      <c r="D333" s="5" t="str">
        <f>VLOOKUP(A333,Sheet1!A:D,4,FALSE)</f>
        <v>B</v>
      </c>
      <c r="E333" s="29">
        <v>2017</v>
      </c>
      <c r="F333" s="32">
        <v>21177410</v>
      </c>
      <c r="G333" s="32">
        <v>3097831</v>
      </c>
      <c r="H333" s="32">
        <v>2854008</v>
      </c>
      <c r="I333" s="32">
        <v>12152177</v>
      </c>
      <c r="J333" s="32">
        <v>607645</v>
      </c>
      <c r="K333" s="32">
        <v>629485</v>
      </c>
      <c r="L333" s="32"/>
      <c r="M333" s="32">
        <v>830375</v>
      </c>
      <c r="N333" s="32"/>
      <c r="O333" s="32">
        <v>670977</v>
      </c>
      <c r="P333" s="32">
        <v>286218</v>
      </c>
      <c r="Q333" s="32">
        <v>48694</v>
      </c>
      <c r="R333" s="32">
        <v>86483474</v>
      </c>
      <c r="S333" s="32">
        <v>91748387</v>
      </c>
      <c r="T333" s="32">
        <v>158738927</v>
      </c>
      <c r="U333" s="32">
        <v>88543879</v>
      </c>
      <c r="V333" s="32">
        <v>-3204508</v>
      </c>
      <c r="W333" s="32">
        <v>-2999854</v>
      </c>
      <c r="X333" s="9"/>
      <c r="Y333" s="9"/>
    </row>
    <row r="334" spans="1:25" ht="15" x14ac:dyDescent="0.25">
      <c r="A334" s="16">
        <v>6920190</v>
      </c>
      <c r="B334" s="16" t="s">
        <v>50</v>
      </c>
      <c r="C334" s="16" t="s">
        <v>115</v>
      </c>
      <c r="D334" s="16" t="s">
        <v>27</v>
      </c>
      <c r="E334" s="29">
        <v>2018</v>
      </c>
      <c r="F334" s="32">
        <v>19223698.019488119</v>
      </c>
      <c r="G334" s="32">
        <v>3237425.1309302351</v>
      </c>
      <c r="H334" s="32">
        <v>1965592.5314708089</v>
      </c>
      <c r="I334" s="32">
        <v>11896334.047541421</v>
      </c>
      <c r="J334" s="32">
        <v>0</v>
      </c>
      <c r="K334" s="32">
        <v>259428.8868920746</v>
      </c>
      <c r="L334" s="32">
        <v>111193.2176358071</v>
      </c>
      <c r="M334" s="32">
        <v>721533.39275186474</v>
      </c>
      <c r="N334" s="32">
        <v>216373.83651629469</v>
      </c>
      <c r="O334" s="32">
        <v>317760.85935704102</v>
      </c>
      <c r="P334" s="32">
        <v>293026.35488650913</v>
      </c>
      <c r="Q334" s="32">
        <v>205029.76150607059</v>
      </c>
      <c r="R334" s="32">
        <v>95225524</v>
      </c>
      <c r="S334" s="32">
        <v>102260878</v>
      </c>
      <c r="T334" s="32">
        <v>167653480</v>
      </c>
      <c r="U334" s="32">
        <v>97544206</v>
      </c>
      <c r="V334" s="32">
        <v>-4716672</v>
      </c>
      <c r="W334" s="32">
        <v>-4885850</v>
      </c>
      <c r="X334" s="9"/>
      <c r="Y334" s="9"/>
    </row>
    <row r="335" spans="1:25" ht="15" x14ac:dyDescent="0.25">
      <c r="A335" s="5">
        <v>6920175</v>
      </c>
      <c r="B335" s="5" t="str">
        <f>VLOOKUP(A335,Sheet1!A:F,2,FALSE)</f>
        <v>Good Shepherd Medical Center</v>
      </c>
      <c r="C335" s="5" t="str">
        <f>VLOOKUP(A335,Sheet1!A:F,3,FALSE)</f>
        <v>Good Shepherd Med Ctr</v>
      </c>
      <c r="D335" s="5" t="str">
        <f>VLOOKUP(A335,Sheet1!A:D,4,FALSE)</f>
        <v>A</v>
      </c>
      <c r="E335" s="6">
        <v>2010</v>
      </c>
      <c r="F335" s="32">
        <v>4279813</v>
      </c>
      <c r="G335" s="32">
        <v>2404645</v>
      </c>
      <c r="H335" s="32">
        <v>0</v>
      </c>
      <c r="I335" s="32">
        <v>0</v>
      </c>
      <c r="J335" s="32">
        <v>0</v>
      </c>
      <c r="K335" s="32">
        <v>591200</v>
      </c>
      <c r="L335" s="32">
        <v>0</v>
      </c>
      <c r="M335" s="32">
        <v>359000</v>
      </c>
      <c r="N335" s="32">
        <v>350000</v>
      </c>
      <c r="O335" s="32">
        <v>461900</v>
      </c>
      <c r="P335" s="32">
        <v>58000</v>
      </c>
      <c r="Q335" s="32">
        <v>55068</v>
      </c>
      <c r="R335" s="32">
        <v>76715298</v>
      </c>
      <c r="S335" s="32">
        <v>67357808</v>
      </c>
      <c r="T335" s="32">
        <v>111936805</v>
      </c>
      <c r="U335" s="32">
        <v>78565075</v>
      </c>
      <c r="V335" s="32">
        <v>11207267</v>
      </c>
      <c r="W335" s="32">
        <v>12536971</v>
      </c>
      <c r="X335" s="9"/>
      <c r="Y335" s="9"/>
    </row>
    <row r="336" spans="1:25" ht="15" x14ac:dyDescent="0.25">
      <c r="A336" s="5">
        <v>6920175</v>
      </c>
      <c r="B336" s="5" t="str">
        <f>VLOOKUP(A336,Sheet1!A:F,2,FALSE)</f>
        <v>Good Shepherd Medical Center</v>
      </c>
      <c r="C336" s="5" t="str">
        <f>VLOOKUP(A336,Sheet1!A:F,3,FALSE)</f>
        <v>Good Shepherd Med Ctr</v>
      </c>
      <c r="D336" s="5" t="str">
        <f>VLOOKUP(A336,Sheet1!A:D,4,FALSE)</f>
        <v>A</v>
      </c>
      <c r="E336" s="6">
        <v>2011</v>
      </c>
      <c r="F336" s="32">
        <v>4321323</v>
      </c>
      <c r="G336" s="32">
        <v>3581396</v>
      </c>
      <c r="H336" s="32">
        <v>0</v>
      </c>
      <c r="I336" s="32">
        <v>0</v>
      </c>
      <c r="J336" s="32">
        <v>0</v>
      </c>
      <c r="K336" s="32">
        <v>205883</v>
      </c>
      <c r="L336" s="32">
        <v>0</v>
      </c>
      <c r="M336" s="32">
        <v>149667</v>
      </c>
      <c r="N336" s="32">
        <v>30735</v>
      </c>
      <c r="O336" s="32">
        <v>277000</v>
      </c>
      <c r="P336" s="32">
        <v>26000</v>
      </c>
      <c r="Q336" s="32">
        <v>50642</v>
      </c>
      <c r="R336" s="32">
        <v>79253493</v>
      </c>
      <c r="S336" s="32">
        <v>69895807</v>
      </c>
      <c r="T336" s="32">
        <v>120034201</v>
      </c>
      <c r="U336" s="32">
        <v>81074178</v>
      </c>
      <c r="V336" s="32">
        <v>11178371</v>
      </c>
      <c r="W336" s="32">
        <v>13479352</v>
      </c>
      <c r="X336" s="9"/>
      <c r="Y336" s="9"/>
    </row>
    <row r="337" spans="1:25" ht="15" x14ac:dyDescent="0.25">
      <c r="A337" s="5">
        <v>6920175</v>
      </c>
      <c r="B337" s="5" t="str">
        <f>VLOOKUP(A337,Sheet1!A:F,2,FALSE)</f>
        <v>Good Shepherd Medical Center</v>
      </c>
      <c r="C337" s="5" t="str">
        <f>VLOOKUP(A337,Sheet1!A:F,3,FALSE)</f>
        <v>Good Shepherd Med Ctr</v>
      </c>
      <c r="D337" s="5" t="str">
        <f>VLOOKUP(A337,Sheet1!A:D,4,FALSE)</f>
        <v>A</v>
      </c>
      <c r="E337" s="6">
        <v>2012</v>
      </c>
      <c r="F337" s="32">
        <v>4373588</v>
      </c>
      <c r="G337" s="32">
        <v>3595808</v>
      </c>
      <c r="H337" s="32">
        <v>0</v>
      </c>
      <c r="I337" s="32">
        <v>0</v>
      </c>
      <c r="J337" s="32">
        <v>0</v>
      </c>
      <c r="K337" s="32">
        <v>188325</v>
      </c>
      <c r="L337" s="32">
        <v>0</v>
      </c>
      <c r="M337" s="32">
        <v>211650</v>
      </c>
      <c r="N337" s="32">
        <v>50000</v>
      </c>
      <c r="O337" s="32">
        <v>272510</v>
      </c>
      <c r="P337" s="32">
        <v>0</v>
      </c>
      <c r="Q337" s="32">
        <v>55295</v>
      </c>
      <c r="R337" s="32">
        <v>80216124</v>
      </c>
      <c r="S337" s="32">
        <v>73631298</v>
      </c>
      <c r="T337" s="32">
        <v>115500939</v>
      </c>
      <c r="U337" s="32">
        <v>82731260</v>
      </c>
      <c r="V337" s="32">
        <v>9099962</v>
      </c>
      <c r="W337" s="32">
        <v>9685909</v>
      </c>
      <c r="X337" s="9"/>
      <c r="Y337" s="9"/>
    </row>
    <row r="338" spans="1:25" ht="15" x14ac:dyDescent="0.25">
      <c r="A338" s="5">
        <v>6920175</v>
      </c>
      <c r="B338" s="5" t="str">
        <f>VLOOKUP(A338,Sheet1!A:F,2,FALSE)</f>
        <v>Good Shepherd Medical Center</v>
      </c>
      <c r="C338" s="5" t="str">
        <f>VLOOKUP(A338,Sheet1!A:F,3,FALSE)</f>
        <v>Good Shepherd Med Ctr</v>
      </c>
      <c r="D338" s="5" t="str">
        <f>VLOOKUP(A338,Sheet1!A:D,4,FALSE)</f>
        <v>A</v>
      </c>
      <c r="E338" s="6">
        <v>2013</v>
      </c>
      <c r="F338" s="32">
        <v>6088743</v>
      </c>
      <c r="G338" s="32">
        <v>4684887</v>
      </c>
      <c r="H338" s="32">
        <v>0</v>
      </c>
      <c r="I338" s="32">
        <v>637369</v>
      </c>
      <c r="J338" s="32">
        <v>0</v>
      </c>
      <c r="K338" s="32">
        <v>205869</v>
      </c>
      <c r="L338" s="32">
        <v>0</v>
      </c>
      <c r="M338" s="32">
        <v>169450</v>
      </c>
      <c r="N338" s="32">
        <v>35000</v>
      </c>
      <c r="O338" s="32">
        <v>291745</v>
      </c>
      <c r="P338" s="32">
        <v>0</v>
      </c>
      <c r="Q338" s="32">
        <v>64423</v>
      </c>
      <c r="R338" s="32">
        <v>80440765</v>
      </c>
      <c r="S338" s="32">
        <v>74784264</v>
      </c>
      <c r="T338" s="32">
        <v>123934759</v>
      </c>
      <c r="U338" s="32">
        <v>83766008</v>
      </c>
      <c r="V338" s="32">
        <v>8981744</v>
      </c>
      <c r="W338" s="32">
        <v>12211412</v>
      </c>
      <c r="X338" s="9"/>
      <c r="Y338" s="9"/>
    </row>
    <row r="339" spans="1:25" ht="15" x14ac:dyDescent="0.25">
      <c r="A339" s="5">
        <v>6920175</v>
      </c>
      <c r="B339" s="5" t="str">
        <f>VLOOKUP(A339,Sheet1!A:F,2,FALSE)</f>
        <v>Good Shepherd Medical Center</v>
      </c>
      <c r="C339" s="5" t="str">
        <f>VLOOKUP(A339,Sheet1!A:F,3,FALSE)</f>
        <v>Good Shepherd Med Ctr</v>
      </c>
      <c r="D339" s="5" t="str">
        <f>VLOOKUP(A339,Sheet1!A:D,4,FALSE)</f>
        <v>A</v>
      </c>
      <c r="E339" s="6">
        <v>2014</v>
      </c>
      <c r="F339" s="32">
        <v>9526858</v>
      </c>
      <c r="G339" s="32">
        <v>3549188</v>
      </c>
      <c r="H339" s="32">
        <v>0</v>
      </c>
      <c r="I339" s="32">
        <v>611706</v>
      </c>
      <c r="J339" s="32">
        <v>0</v>
      </c>
      <c r="K339" s="32">
        <v>194043</v>
      </c>
      <c r="L339" s="32">
        <v>0</v>
      </c>
      <c r="M339" s="32">
        <v>203874</v>
      </c>
      <c r="N339" s="32">
        <v>4330627</v>
      </c>
      <c r="O339" s="32">
        <v>313800</v>
      </c>
      <c r="P339" s="32">
        <v>0</v>
      </c>
      <c r="Q339" s="32">
        <v>323620</v>
      </c>
      <c r="R339" s="32">
        <v>82617147</v>
      </c>
      <c r="S339" s="32">
        <v>75506642</v>
      </c>
      <c r="T339" s="32">
        <v>145884483</v>
      </c>
      <c r="U339" s="32">
        <v>85619726</v>
      </c>
      <c r="V339" s="32">
        <v>10113084</v>
      </c>
      <c r="W339" s="32">
        <v>13755413</v>
      </c>
      <c r="X339" s="9"/>
      <c r="Y339" s="9"/>
    </row>
    <row r="340" spans="1:25" ht="15" x14ac:dyDescent="0.25">
      <c r="A340" s="5">
        <v>6920175</v>
      </c>
      <c r="B340" s="5" t="str">
        <f>VLOOKUP(A340,Sheet1!A:F,2,FALSE)</f>
        <v>Good Shepherd Medical Center</v>
      </c>
      <c r="C340" s="5" t="str">
        <f>VLOOKUP(A340,Sheet1!A:F,3,FALSE)</f>
        <v>Good Shepherd Med Ctr</v>
      </c>
      <c r="D340" s="5" t="str">
        <f>VLOOKUP(A340,Sheet1!A:D,4,FALSE)</f>
        <v>A</v>
      </c>
      <c r="E340" s="6">
        <v>2015</v>
      </c>
      <c r="F340" s="32">
        <v>4979708</v>
      </c>
      <c r="G340" s="32">
        <v>1255546</v>
      </c>
      <c r="H340" s="32">
        <v>0</v>
      </c>
      <c r="I340" s="32">
        <v>0</v>
      </c>
      <c r="J340" s="32">
        <v>0</v>
      </c>
      <c r="K340" s="32">
        <v>244395</v>
      </c>
      <c r="L340" s="32">
        <v>0</v>
      </c>
      <c r="M340" s="32">
        <v>233088</v>
      </c>
      <c r="N340" s="32">
        <v>2774923</v>
      </c>
      <c r="O340" s="32">
        <v>252500</v>
      </c>
      <c r="P340" s="32">
        <v>0</v>
      </c>
      <c r="Q340" s="32">
        <v>219256</v>
      </c>
      <c r="R340" s="32">
        <v>87199884</v>
      </c>
      <c r="S340" s="32">
        <v>76353693</v>
      </c>
      <c r="T340" s="32">
        <v>144342679</v>
      </c>
      <c r="U340" s="32">
        <v>90464740</v>
      </c>
      <c r="V340" s="32">
        <v>14111047</v>
      </c>
      <c r="W340" s="32">
        <v>20542711</v>
      </c>
      <c r="X340" s="9"/>
      <c r="Y340" s="9"/>
    </row>
    <row r="341" spans="1:25" ht="15" x14ac:dyDescent="0.25">
      <c r="A341" s="5">
        <v>6920175</v>
      </c>
      <c r="B341" s="5" t="str">
        <f>VLOOKUP(A341,Sheet1!A:F,2,FALSE)</f>
        <v>Good Shepherd Medical Center</v>
      </c>
      <c r="C341" s="5" t="str">
        <f>VLOOKUP(A341,Sheet1!A:F,3,FALSE)</f>
        <v>Good Shepherd Med Ctr</v>
      </c>
      <c r="D341" s="5" t="str">
        <f>VLOOKUP(A341,Sheet1!A:D,4,FALSE)</f>
        <v>A</v>
      </c>
      <c r="E341" s="6">
        <v>2016</v>
      </c>
      <c r="F341" s="32">
        <v>12601174</v>
      </c>
      <c r="G341" s="32">
        <v>1365386</v>
      </c>
      <c r="H341" s="32">
        <v>1145958</v>
      </c>
      <c r="I341" s="32"/>
      <c r="J341" s="32"/>
      <c r="K341" s="32">
        <v>497601</v>
      </c>
      <c r="L341" s="32"/>
      <c r="M341" s="32">
        <v>195877</v>
      </c>
      <c r="N341" s="32">
        <v>8030892</v>
      </c>
      <c r="O341" s="32">
        <v>962018</v>
      </c>
      <c r="P341" s="32"/>
      <c r="Q341" s="32">
        <v>403442</v>
      </c>
      <c r="R341" s="32">
        <v>90251824</v>
      </c>
      <c r="S341" s="32">
        <v>85758387</v>
      </c>
      <c r="T341" s="32">
        <v>147492211</v>
      </c>
      <c r="U341" s="32">
        <v>98755062</v>
      </c>
      <c r="V341" s="32">
        <v>12996675</v>
      </c>
      <c r="W341" s="32">
        <v>12919861</v>
      </c>
      <c r="X341" s="9"/>
      <c r="Y341" s="9"/>
    </row>
    <row r="342" spans="1:25" ht="15" x14ac:dyDescent="0.25">
      <c r="A342" s="16">
        <v>6920175</v>
      </c>
      <c r="B342" s="5" t="str">
        <f>VLOOKUP(A342,Sheet1!A:F,2,FALSE)</f>
        <v>Good Shepherd Medical Center</v>
      </c>
      <c r="C342" s="5" t="str">
        <f>VLOOKUP(A342,Sheet1!A:F,3,FALSE)</f>
        <v>Good Shepherd Med Ctr</v>
      </c>
      <c r="D342" s="5" t="str">
        <f>VLOOKUP(A342,Sheet1!A:D,4,FALSE)</f>
        <v>A</v>
      </c>
      <c r="E342" s="29">
        <v>2017</v>
      </c>
      <c r="F342" s="32">
        <v>15728815</v>
      </c>
      <c r="G342" s="32">
        <v>2545048</v>
      </c>
      <c r="H342" s="32"/>
      <c r="I342" s="32">
        <v>1395379</v>
      </c>
      <c r="J342" s="32"/>
      <c r="K342" s="32">
        <v>602314</v>
      </c>
      <c r="L342" s="32"/>
      <c r="M342" s="32">
        <v>301631</v>
      </c>
      <c r="N342" s="32">
        <v>9271050</v>
      </c>
      <c r="O342" s="32">
        <v>814745</v>
      </c>
      <c r="P342" s="32"/>
      <c r="Q342" s="32">
        <v>798647</v>
      </c>
      <c r="R342" s="32">
        <v>94009690</v>
      </c>
      <c r="S342" s="32">
        <v>92174405</v>
      </c>
      <c r="T342" s="32">
        <v>143685946</v>
      </c>
      <c r="U342" s="32">
        <v>101989366</v>
      </c>
      <c r="V342" s="32">
        <v>9814961</v>
      </c>
      <c r="W342" s="32">
        <v>21875747</v>
      </c>
      <c r="X342" s="9"/>
      <c r="Y342" s="9"/>
    </row>
    <row r="343" spans="1:25" ht="15" x14ac:dyDescent="0.25">
      <c r="A343" s="16">
        <v>6920175</v>
      </c>
      <c r="B343" s="16" t="s">
        <v>36</v>
      </c>
      <c r="C343" s="16" t="s">
        <v>88</v>
      </c>
      <c r="D343" s="16" t="s">
        <v>31</v>
      </c>
      <c r="E343" s="29">
        <v>2018</v>
      </c>
      <c r="F343" s="32">
        <v>14790119.49640123</v>
      </c>
      <c r="G343" s="32">
        <v>2553187.038152331</v>
      </c>
      <c r="H343" s="32">
        <v>0</v>
      </c>
      <c r="I343" s="32">
        <v>1041397.688248895</v>
      </c>
      <c r="J343" s="32">
        <v>0</v>
      </c>
      <c r="K343" s="32">
        <v>633856</v>
      </c>
      <c r="L343" s="32">
        <v>0</v>
      </c>
      <c r="M343" s="32">
        <v>362585</v>
      </c>
      <c r="N343" s="32">
        <v>8624829</v>
      </c>
      <c r="O343" s="32">
        <v>938218.7</v>
      </c>
      <c r="P343" s="32">
        <v>0</v>
      </c>
      <c r="Q343" s="32">
        <v>636046.06999999995</v>
      </c>
      <c r="R343" s="32">
        <v>98024276</v>
      </c>
      <c r="S343" s="32">
        <v>101818993</v>
      </c>
      <c r="T343" s="32">
        <v>161909646</v>
      </c>
      <c r="U343" s="32">
        <v>105432644</v>
      </c>
      <c r="V343" s="32">
        <v>3613651</v>
      </c>
      <c r="W343" s="32">
        <v>8207602</v>
      </c>
      <c r="X343" s="9"/>
      <c r="Y343" s="9"/>
    </row>
    <row r="344" spans="1:25" ht="15" x14ac:dyDescent="0.25">
      <c r="A344" s="5">
        <v>6920173</v>
      </c>
      <c r="B344" s="16" t="s">
        <v>157</v>
      </c>
      <c r="C344" s="16" t="s">
        <v>158</v>
      </c>
      <c r="D344" s="5" t="str">
        <f>VLOOKUP(A344,Sheet1!A:D,4,FALSE)</f>
        <v>DRG</v>
      </c>
      <c r="E344" s="6">
        <v>2010</v>
      </c>
      <c r="F344" s="32">
        <v>11571765</v>
      </c>
      <c r="G344" s="32">
        <v>7775444</v>
      </c>
      <c r="H344" s="32">
        <v>1966284</v>
      </c>
      <c r="I344" s="32">
        <v>1124161</v>
      </c>
      <c r="J344" s="32">
        <v>120098</v>
      </c>
      <c r="K344" s="32">
        <v>155218</v>
      </c>
      <c r="L344" s="32">
        <v>0</v>
      </c>
      <c r="M344" s="32">
        <v>307118</v>
      </c>
      <c r="N344" s="32">
        <v>0</v>
      </c>
      <c r="O344" s="32">
        <v>88932</v>
      </c>
      <c r="P344" s="32">
        <v>34510</v>
      </c>
      <c r="Q344" s="32">
        <v>0</v>
      </c>
      <c r="R344" s="32">
        <v>96291490</v>
      </c>
      <c r="S344" s="32">
        <v>92915514</v>
      </c>
      <c r="T344" s="32">
        <v>226990053</v>
      </c>
      <c r="U344" s="32">
        <v>96698796</v>
      </c>
      <c r="V344" s="32">
        <v>3783282</v>
      </c>
      <c r="W344" s="32">
        <v>6271354</v>
      </c>
      <c r="X344" s="9"/>
      <c r="Y344" s="9"/>
    </row>
    <row r="345" spans="1:25" ht="15" x14ac:dyDescent="0.25">
      <c r="A345" s="5">
        <v>6920173</v>
      </c>
      <c r="B345" s="16" t="s">
        <v>157</v>
      </c>
      <c r="C345" s="16" t="s">
        <v>158</v>
      </c>
      <c r="D345" s="5" t="str">
        <f>VLOOKUP(A345,Sheet1!A:D,4,FALSE)</f>
        <v>DRG</v>
      </c>
      <c r="E345" s="6">
        <v>2011</v>
      </c>
      <c r="F345" s="32">
        <v>13246280</v>
      </c>
      <c r="G345" s="32">
        <v>8897803</v>
      </c>
      <c r="H345" s="32">
        <v>2604451</v>
      </c>
      <c r="I345" s="32">
        <v>879673</v>
      </c>
      <c r="J345" s="32">
        <v>282065</v>
      </c>
      <c r="K345" s="32">
        <v>101061</v>
      </c>
      <c r="L345" s="32">
        <v>0</v>
      </c>
      <c r="M345" s="32">
        <v>340526</v>
      </c>
      <c r="N345" s="32">
        <v>0</v>
      </c>
      <c r="O345" s="32">
        <v>93835</v>
      </c>
      <c r="P345" s="32">
        <v>46866</v>
      </c>
      <c r="Q345" s="32">
        <v>0</v>
      </c>
      <c r="R345" s="32">
        <v>102043000</v>
      </c>
      <c r="S345" s="32">
        <v>97012000</v>
      </c>
      <c r="T345" s="32">
        <v>248165000</v>
      </c>
      <c r="U345" s="32">
        <v>102442000</v>
      </c>
      <c r="V345" s="32">
        <v>5430000</v>
      </c>
      <c r="W345" s="32">
        <v>7333000</v>
      </c>
      <c r="X345" s="9"/>
      <c r="Y345" s="9"/>
    </row>
    <row r="346" spans="1:25" ht="15" x14ac:dyDescent="0.25">
      <c r="A346" s="5">
        <v>6920173</v>
      </c>
      <c r="B346" s="16" t="s">
        <v>157</v>
      </c>
      <c r="C346" s="16" t="s">
        <v>158</v>
      </c>
      <c r="D346" s="5" t="str">
        <f>VLOOKUP(A346,Sheet1!A:D,4,FALSE)</f>
        <v>DRG</v>
      </c>
      <c r="E346" s="6">
        <v>2012</v>
      </c>
      <c r="F346" s="32">
        <v>15071092</v>
      </c>
      <c r="G346" s="32">
        <v>9381265</v>
      </c>
      <c r="H346" s="32">
        <v>3909092</v>
      </c>
      <c r="I346" s="32">
        <v>998103</v>
      </c>
      <c r="J346" s="32">
        <v>201082</v>
      </c>
      <c r="K346" s="32">
        <v>51705</v>
      </c>
      <c r="L346" s="32">
        <v>0</v>
      </c>
      <c r="M346" s="32">
        <v>354756</v>
      </c>
      <c r="N346" s="32">
        <v>0</v>
      </c>
      <c r="O346" s="32">
        <v>117884</v>
      </c>
      <c r="P346" s="32">
        <v>57205</v>
      </c>
      <c r="Q346" s="32">
        <v>0</v>
      </c>
      <c r="R346" s="32">
        <v>99033000</v>
      </c>
      <c r="S346" s="32">
        <v>96701000</v>
      </c>
      <c r="T346" s="32">
        <v>263438000</v>
      </c>
      <c r="U346" s="32">
        <v>102273000</v>
      </c>
      <c r="V346" s="32">
        <v>5572000</v>
      </c>
      <c r="W346" s="32">
        <v>6445000</v>
      </c>
      <c r="X346" s="9"/>
      <c r="Y346" s="9"/>
    </row>
    <row r="347" spans="1:25" ht="15" x14ac:dyDescent="0.25">
      <c r="A347" s="5">
        <v>6920173</v>
      </c>
      <c r="B347" s="16" t="s">
        <v>157</v>
      </c>
      <c r="C347" s="16" t="s">
        <v>158</v>
      </c>
      <c r="D347" s="5" t="str">
        <f>VLOOKUP(A347,Sheet1!A:D,4,FALSE)</f>
        <v>DRG</v>
      </c>
      <c r="E347" s="6">
        <v>2013</v>
      </c>
      <c r="F347" s="32">
        <v>20493136</v>
      </c>
      <c r="G347" s="32">
        <v>8617698</v>
      </c>
      <c r="H347" s="32">
        <v>3533508</v>
      </c>
      <c r="I347" s="32">
        <v>7439511</v>
      </c>
      <c r="J347" s="32">
        <v>346290</v>
      </c>
      <c r="K347" s="32">
        <v>49754</v>
      </c>
      <c r="L347" s="32">
        <v>0</v>
      </c>
      <c r="M347" s="32">
        <v>341841</v>
      </c>
      <c r="N347" s="32">
        <v>0</v>
      </c>
      <c r="O347" s="32">
        <v>0</v>
      </c>
      <c r="P347" s="32">
        <v>57138</v>
      </c>
      <c r="Q347" s="32">
        <v>107396</v>
      </c>
      <c r="R347" s="32">
        <v>101477000</v>
      </c>
      <c r="S347" s="32">
        <v>102412000</v>
      </c>
      <c r="T347" s="32">
        <v>289256000</v>
      </c>
      <c r="U347" s="32">
        <v>104133000</v>
      </c>
      <c r="V347" s="32">
        <v>1721000</v>
      </c>
      <c r="W347" s="32">
        <v>3320000</v>
      </c>
      <c r="X347" s="9"/>
      <c r="Y347" s="9"/>
    </row>
    <row r="348" spans="1:25" ht="15" x14ac:dyDescent="0.25">
      <c r="A348" s="5">
        <v>6920173</v>
      </c>
      <c r="B348" s="16" t="s">
        <v>157</v>
      </c>
      <c r="C348" s="16" t="s">
        <v>158</v>
      </c>
      <c r="D348" s="5" t="str">
        <f>VLOOKUP(A348,Sheet1!A:D,4,FALSE)</f>
        <v>DRG</v>
      </c>
      <c r="E348" s="6">
        <v>2014</v>
      </c>
      <c r="F348" s="32">
        <v>16202279</v>
      </c>
      <c r="G348" s="32">
        <v>7364617</v>
      </c>
      <c r="H348" s="32">
        <v>6573876</v>
      </c>
      <c r="I348" s="32">
        <v>1236321</v>
      </c>
      <c r="J348" s="32">
        <v>277266</v>
      </c>
      <c r="K348" s="32">
        <v>75732</v>
      </c>
      <c r="L348" s="32">
        <v>0</v>
      </c>
      <c r="M348" s="32">
        <v>441673</v>
      </c>
      <c r="N348" s="32">
        <v>0</v>
      </c>
      <c r="O348" s="32">
        <v>184867</v>
      </c>
      <c r="P348" s="32">
        <v>47927</v>
      </c>
      <c r="Q348" s="32">
        <v>0</v>
      </c>
      <c r="R348" s="32">
        <v>118458000</v>
      </c>
      <c r="S348" s="32">
        <v>113507000</v>
      </c>
      <c r="T348" s="32">
        <v>326155000</v>
      </c>
      <c r="U348" s="32">
        <v>122272000</v>
      </c>
      <c r="V348" s="32">
        <v>8765000</v>
      </c>
      <c r="W348" s="32">
        <v>10582000</v>
      </c>
      <c r="X348" s="9"/>
      <c r="Y348" s="9"/>
    </row>
    <row r="349" spans="1:25" ht="15" x14ac:dyDescent="0.25">
      <c r="A349" s="5">
        <v>6920173</v>
      </c>
      <c r="B349" s="16" t="s">
        <v>157</v>
      </c>
      <c r="C349" s="16" t="s">
        <v>158</v>
      </c>
      <c r="D349" s="5" t="str">
        <f>VLOOKUP(A349,Sheet1!A:D,4,FALSE)</f>
        <v>DRG</v>
      </c>
      <c r="E349" s="6">
        <v>2015</v>
      </c>
      <c r="F349" s="32">
        <v>14978910</v>
      </c>
      <c r="G349" s="32">
        <v>3378822</v>
      </c>
      <c r="H349" s="32">
        <v>9094925</v>
      </c>
      <c r="I349" s="32">
        <v>1608353</v>
      </c>
      <c r="J349" s="32">
        <v>137288</v>
      </c>
      <c r="K349" s="32">
        <v>80855</v>
      </c>
      <c r="L349" s="32">
        <v>0</v>
      </c>
      <c r="M349" s="32">
        <v>392659</v>
      </c>
      <c r="N349" s="32">
        <v>0</v>
      </c>
      <c r="O349" s="32">
        <v>186102</v>
      </c>
      <c r="P349" s="32">
        <v>99906</v>
      </c>
      <c r="Q349" s="32">
        <v>0</v>
      </c>
      <c r="R349" s="32">
        <v>129843000</v>
      </c>
      <c r="S349" s="32">
        <v>120992000</v>
      </c>
      <c r="T349" s="32">
        <v>365801000</v>
      </c>
      <c r="U349" s="32">
        <v>136487000</v>
      </c>
      <c r="V349" s="32">
        <v>15495000</v>
      </c>
      <c r="W349" s="32">
        <v>17352000</v>
      </c>
      <c r="X349" s="9"/>
      <c r="Y349" s="9"/>
    </row>
    <row r="350" spans="1:25" ht="15" x14ac:dyDescent="0.25">
      <c r="A350" s="5">
        <v>6920173</v>
      </c>
      <c r="B350" s="16" t="s">
        <v>157</v>
      </c>
      <c r="C350" s="16" t="s">
        <v>158</v>
      </c>
      <c r="D350" s="5" t="str">
        <f>VLOOKUP(A350,Sheet1!A:D,4,FALSE)</f>
        <v>DRG</v>
      </c>
      <c r="E350" s="6">
        <v>2016</v>
      </c>
      <c r="F350" s="32">
        <v>20557646</v>
      </c>
      <c r="G350" s="32">
        <v>4175277</v>
      </c>
      <c r="H350" s="32">
        <v>10853005</v>
      </c>
      <c r="I350" s="32">
        <v>4356591</v>
      </c>
      <c r="J350" s="32">
        <v>309804</v>
      </c>
      <c r="K350" s="32">
        <v>26676</v>
      </c>
      <c r="L350" s="32"/>
      <c r="M350" s="32">
        <v>665525</v>
      </c>
      <c r="N350" s="32"/>
      <c r="O350" s="32">
        <v>121377</v>
      </c>
      <c r="P350" s="32">
        <v>49391</v>
      </c>
      <c r="Q350" s="32"/>
      <c r="R350" s="32">
        <v>143876000</v>
      </c>
      <c r="S350" s="32">
        <v>137172000</v>
      </c>
      <c r="T350" s="32">
        <v>409638000</v>
      </c>
      <c r="U350" s="32">
        <v>148220000</v>
      </c>
      <c r="V350" s="32">
        <v>11048000</v>
      </c>
      <c r="W350" s="32">
        <v>10985000</v>
      </c>
      <c r="X350" s="9"/>
      <c r="Y350" s="9"/>
    </row>
    <row r="351" spans="1:25" ht="15" x14ac:dyDescent="0.25">
      <c r="A351" s="16">
        <v>6920173</v>
      </c>
      <c r="B351" s="16" t="s">
        <v>157</v>
      </c>
      <c r="C351" s="16" t="s">
        <v>158</v>
      </c>
      <c r="D351" s="5" t="str">
        <f>VLOOKUP(A351,Sheet1!A:D,4,FALSE)</f>
        <v>DRG</v>
      </c>
      <c r="E351" s="29">
        <v>2017</v>
      </c>
      <c r="F351" s="32">
        <v>25938796</v>
      </c>
      <c r="G351" s="32">
        <v>5836194</v>
      </c>
      <c r="H351" s="32">
        <v>13640440</v>
      </c>
      <c r="I351" s="32">
        <v>5121844</v>
      </c>
      <c r="J351" s="32">
        <v>333465</v>
      </c>
      <c r="K351" s="32">
        <v>31638</v>
      </c>
      <c r="L351" s="32"/>
      <c r="M351" s="32">
        <v>716295</v>
      </c>
      <c r="N351" s="32"/>
      <c r="O351" s="32">
        <v>228077</v>
      </c>
      <c r="P351" s="32">
        <v>30843</v>
      </c>
      <c r="Q351" s="32"/>
      <c r="R351" s="32">
        <v>145312000</v>
      </c>
      <c r="S351" s="32">
        <v>144409000</v>
      </c>
      <c r="T351" s="32">
        <v>436124000</v>
      </c>
      <c r="U351" s="32">
        <v>149323000</v>
      </c>
      <c r="V351" s="32">
        <v>4914000</v>
      </c>
      <c r="W351" s="32">
        <v>6862000</v>
      </c>
      <c r="X351" s="9"/>
      <c r="Y351" s="9"/>
    </row>
    <row r="352" spans="1:25" ht="15" x14ac:dyDescent="0.25">
      <c r="A352" s="16">
        <v>6920173</v>
      </c>
      <c r="B352" s="16" t="s">
        <v>157</v>
      </c>
      <c r="C352" s="16" t="s">
        <v>158</v>
      </c>
      <c r="D352" s="16" t="s">
        <v>25</v>
      </c>
      <c r="E352" s="29">
        <v>2018</v>
      </c>
      <c r="F352" s="32">
        <v>23249982</v>
      </c>
      <c r="G352" s="32">
        <v>6240023</v>
      </c>
      <c r="H352" s="32">
        <v>10637317</v>
      </c>
      <c r="I352" s="32">
        <v>4829100</v>
      </c>
      <c r="J352" s="32">
        <v>252047</v>
      </c>
      <c r="K352" s="32">
        <v>314567</v>
      </c>
      <c r="L352" s="32">
        <v>0</v>
      </c>
      <c r="M352" s="32">
        <v>675022</v>
      </c>
      <c r="N352" s="32">
        <v>0</v>
      </c>
      <c r="O352" s="32">
        <v>268725</v>
      </c>
      <c r="P352" s="32">
        <v>33181</v>
      </c>
      <c r="Q352" s="32">
        <v>0</v>
      </c>
      <c r="R352" s="32">
        <v>149716000</v>
      </c>
      <c r="S352" s="32">
        <v>144684000</v>
      </c>
      <c r="T352" s="32">
        <v>454298000</v>
      </c>
      <c r="U352" s="32">
        <v>153966000</v>
      </c>
      <c r="V352" s="32">
        <v>9282000</v>
      </c>
      <c r="W352" s="32">
        <v>10770000</v>
      </c>
      <c r="X352" s="9"/>
      <c r="Y352" s="9"/>
    </row>
    <row r="353" spans="1:25" ht="15" x14ac:dyDescent="0.25">
      <c r="A353" s="5">
        <v>6920172</v>
      </c>
      <c r="B353" s="5" t="str">
        <f>VLOOKUP(A353,Sheet1!A:F,2,FALSE)</f>
        <v>Pioneer Memorial Hospital - Heppner</v>
      </c>
      <c r="C353" s="16" t="s">
        <v>164</v>
      </c>
      <c r="D353" s="5" t="str">
        <f>VLOOKUP(A353,Sheet1!A:D,4,FALSE)</f>
        <v>A</v>
      </c>
      <c r="E353" s="6">
        <v>2010</v>
      </c>
      <c r="F353" s="32">
        <v>734517</v>
      </c>
      <c r="G353" s="32">
        <v>117372</v>
      </c>
      <c r="H353" s="32">
        <v>230890</v>
      </c>
      <c r="I353" s="32">
        <v>256381</v>
      </c>
      <c r="J353" s="32">
        <v>0</v>
      </c>
      <c r="K353" s="32">
        <v>15225</v>
      </c>
      <c r="L353" s="32">
        <v>0</v>
      </c>
      <c r="M353" s="32">
        <v>0</v>
      </c>
      <c r="N353" s="32">
        <v>0</v>
      </c>
      <c r="O353" s="32">
        <v>100000</v>
      </c>
      <c r="P353" s="32">
        <v>4704</v>
      </c>
      <c r="Q353" s="32">
        <v>9945</v>
      </c>
      <c r="R353" s="32">
        <v>5887641</v>
      </c>
      <c r="S353" s="32">
        <v>7059017</v>
      </c>
      <c r="T353" s="32">
        <v>6770435</v>
      </c>
      <c r="U353" s="32">
        <v>6095889</v>
      </c>
      <c r="V353" s="32">
        <v>-963128</v>
      </c>
      <c r="W353" s="32">
        <v>200795</v>
      </c>
      <c r="X353" s="9"/>
      <c r="Y353" s="9"/>
    </row>
    <row r="354" spans="1:25" ht="15" x14ac:dyDescent="0.25">
      <c r="A354" s="5">
        <v>6920172</v>
      </c>
      <c r="B354" s="5" t="str">
        <f>VLOOKUP(A354,Sheet1!A:F,2,FALSE)</f>
        <v>Pioneer Memorial Hospital - Heppner</v>
      </c>
      <c r="C354" s="16" t="s">
        <v>164</v>
      </c>
      <c r="D354" s="5" t="str">
        <f>VLOOKUP(A354,Sheet1!A:D,4,FALSE)</f>
        <v>A</v>
      </c>
      <c r="E354" s="6">
        <v>2011</v>
      </c>
      <c r="F354" s="32">
        <v>874507</v>
      </c>
      <c r="G354" s="32">
        <v>168913</v>
      </c>
      <c r="H354" s="32">
        <v>281398</v>
      </c>
      <c r="I354" s="32">
        <v>387789</v>
      </c>
      <c r="J354" s="32">
        <v>0</v>
      </c>
      <c r="K354" s="32">
        <v>23388</v>
      </c>
      <c r="L354" s="32">
        <v>0</v>
      </c>
      <c r="M354" s="32">
        <v>0</v>
      </c>
      <c r="N354" s="32">
        <v>0</v>
      </c>
      <c r="O354" s="32">
        <v>0</v>
      </c>
      <c r="P354" s="32">
        <v>4032</v>
      </c>
      <c r="Q354" s="32">
        <v>8987</v>
      </c>
      <c r="R354" s="32">
        <v>5869527</v>
      </c>
      <c r="S354" s="32">
        <v>7251644</v>
      </c>
      <c r="T354" s="32">
        <v>6967570</v>
      </c>
      <c r="U354" s="32">
        <v>6179567</v>
      </c>
      <c r="V354" s="32">
        <v>-1072077</v>
      </c>
      <c r="W354" s="32">
        <v>178671</v>
      </c>
      <c r="X354" s="9"/>
      <c r="Y354" s="9"/>
    </row>
    <row r="355" spans="1:25" ht="15" x14ac:dyDescent="0.25">
      <c r="A355" s="5">
        <v>6920172</v>
      </c>
      <c r="B355" s="5" t="str">
        <f>VLOOKUP(A355,Sheet1!A:F,2,FALSE)</f>
        <v>Pioneer Memorial Hospital - Heppner</v>
      </c>
      <c r="C355" s="16" t="s">
        <v>164</v>
      </c>
      <c r="D355" s="5" t="str">
        <f>VLOOKUP(A355,Sheet1!A:D,4,FALSE)</f>
        <v>A</v>
      </c>
      <c r="E355" s="6">
        <v>2012</v>
      </c>
      <c r="F355" s="32">
        <v>521405</v>
      </c>
      <c r="G355" s="32">
        <v>154971</v>
      </c>
      <c r="H355" s="32">
        <v>126864</v>
      </c>
      <c r="I355" s="32">
        <v>212991</v>
      </c>
      <c r="J355" s="32">
        <v>0</v>
      </c>
      <c r="K355" s="32">
        <v>15809</v>
      </c>
      <c r="L355" s="32">
        <v>0</v>
      </c>
      <c r="M355" s="32">
        <v>0</v>
      </c>
      <c r="N355" s="32">
        <v>0</v>
      </c>
      <c r="O355" s="32">
        <v>0</v>
      </c>
      <c r="P355" s="32">
        <v>7667</v>
      </c>
      <c r="Q355" s="32">
        <v>3103</v>
      </c>
      <c r="R355" s="32">
        <v>6569829</v>
      </c>
      <c r="S355" s="32">
        <v>7654454</v>
      </c>
      <c r="T355" s="32">
        <v>7075040</v>
      </c>
      <c r="U355" s="32">
        <v>6741787</v>
      </c>
      <c r="V355" s="32">
        <v>-912667</v>
      </c>
      <c r="W355" s="32">
        <v>465435</v>
      </c>
      <c r="X355" s="9"/>
      <c r="Y355" s="9"/>
    </row>
    <row r="356" spans="1:25" ht="15" x14ac:dyDescent="0.25">
      <c r="A356" s="5">
        <v>6920172</v>
      </c>
      <c r="B356" s="5" t="str">
        <f>VLOOKUP(A356,Sheet1!A:F,2,FALSE)</f>
        <v>Pioneer Memorial Hospital - Heppner</v>
      </c>
      <c r="C356" s="16" t="s">
        <v>164</v>
      </c>
      <c r="D356" s="5" t="str">
        <f>VLOOKUP(A356,Sheet1!A:D,4,FALSE)</f>
        <v>A</v>
      </c>
      <c r="E356" s="6">
        <v>2013</v>
      </c>
      <c r="F356" s="32">
        <v>905663</v>
      </c>
      <c r="G356" s="32">
        <v>102521</v>
      </c>
      <c r="H356" s="32">
        <v>460050</v>
      </c>
      <c r="I356" s="32">
        <v>321509</v>
      </c>
      <c r="J356" s="32">
        <v>0</v>
      </c>
      <c r="K356" s="32">
        <v>9081</v>
      </c>
      <c r="L356" s="32">
        <v>0</v>
      </c>
      <c r="M356" s="32">
        <v>0</v>
      </c>
      <c r="N356" s="32">
        <v>0</v>
      </c>
      <c r="O356" s="32">
        <v>1896</v>
      </c>
      <c r="P356" s="32">
        <v>7187</v>
      </c>
      <c r="Q356" s="32">
        <v>3419</v>
      </c>
      <c r="R356" s="32">
        <v>6753803</v>
      </c>
      <c r="S356" s="32">
        <v>8116265</v>
      </c>
      <c r="T356" s="32">
        <v>7878459</v>
      </c>
      <c r="U356" s="32">
        <v>7335843</v>
      </c>
      <c r="V356" s="32">
        <v>-780422</v>
      </c>
      <c r="W356" s="32">
        <v>674857</v>
      </c>
      <c r="X356" s="9"/>
      <c r="Y356" s="9"/>
    </row>
    <row r="357" spans="1:25" ht="15" x14ac:dyDescent="0.25">
      <c r="A357" s="5">
        <v>6920172</v>
      </c>
      <c r="B357" s="5" t="str">
        <f>VLOOKUP(A357,Sheet1!A:F,2,FALSE)</f>
        <v>Pioneer Memorial Hospital - Heppner</v>
      </c>
      <c r="C357" s="16" t="s">
        <v>164</v>
      </c>
      <c r="D357" s="5" t="str">
        <f>VLOOKUP(A357,Sheet1!A:D,4,FALSE)</f>
        <v>A</v>
      </c>
      <c r="E357" s="6">
        <v>2014</v>
      </c>
      <c r="F357" s="32">
        <v>867657</v>
      </c>
      <c r="G357" s="32">
        <v>150708</v>
      </c>
      <c r="H357" s="32">
        <v>470450</v>
      </c>
      <c r="I357" s="32">
        <v>199117</v>
      </c>
      <c r="J357" s="32">
        <v>0</v>
      </c>
      <c r="K357" s="32">
        <v>22525</v>
      </c>
      <c r="L357" s="32">
        <v>0</v>
      </c>
      <c r="M357" s="32">
        <v>0</v>
      </c>
      <c r="N357" s="32">
        <v>0</v>
      </c>
      <c r="O357" s="32">
        <v>2712</v>
      </c>
      <c r="P357" s="32">
        <v>20253</v>
      </c>
      <c r="Q357" s="32">
        <v>1892</v>
      </c>
      <c r="R357" s="32">
        <v>7221126</v>
      </c>
      <c r="S357" s="32">
        <v>8793030</v>
      </c>
      <c r="T357" s="32">
        <v>7643501</v>
      </c>
      <c r="U357" s="32">
        <v>7612460</v>
      </c>
      <c r="V357" s="32">
        <v>-1180570</v>
      </c>
      <c r="W357" s="32">
        <v>319127</v>
      </c>
      <c r="X357" s="9"/>
      <c r="Y357" s="9"/>
    </row>
    <row r="358" spans="1:25" ht="15" x14ac:dyDescent="0.25">
      <c r="A358" s="5">
        <v>6920172</v>
      </c>
      <c r="B358" s="5" t="str">
        <f>VLOOKUP(A358,Sheet1!A:F,2,FALSE)</f>
        <v>Pioneer Memorial Hospital - Heppner</v>
      </c>
      <c r="C358" s="16" t="s">
        <v>164</v>
      </c>
      <c r="D358" s="5" t="str">
        <f>VLOOKUP(A358,Sheet1!A:D,4,FALSE)</f>
        <v>A</v>
      </c>
      <c r="E358" s="6">
        <v>2015</v>
      </c>
      <c r="F358" s="32">
        <v>1079162</v>
      </c>
      <c r="G358" s="32">
        <v>71632</v>
      </c>
      <c r="H358" s="32">
        <v>517230</v>
      </c>
      <c r="I358" s="32">
        <v>410185</v>
      </c>
      <c r="J358" s="32">
        <v>0</v>
      </c>
      <c r="K358" s="32">
        <v>38061</v>
      </c>
      <c r="L358" s="32">
        <v>0</v>
      </c>
      <c r="M358" s="32">
        <v>550</v>
      </c>
      <c r="N358" s="32">
        <v>1088</v>
      </c>
      <c r="O358" s="32">
        <v>2119</v>
      </c>
      <c r="P358" s="32">
        <v>34863</v>
      </c>
      <c r="Q358" s="32">
        <v>3434</v>
      </c>
      <c r="R358" s="32">
        <v>7568690</v>
      </c>
      <c r="S358" s="32">
        <v>9358307</v>
      </c>
      <c r="T358" s="32">
        <v>8598365</v>
      </c>
      <c r="U358" s="32">
        <v>8041299</v>
      </c>
      <c r="V358" s="32">
        <v>-1317008</v>
      </c>
      <c r="W358" s="32">
        <v>294247</v>
      </c>
      <c r="X358" s="9"/>
      <c r="Y358" s="9"/>
    </row>
    <row r="359" spans="1:25" ht="15" x14ac:dyDescent="0.25">
      <c r="A359" s="5">
        <v>6920172</v>
      </c>
      <c r="B359" s="5" t="str">
        <f>VLOOKUP(A359,Sheet1!A:F,2,FALSE)</f>
        <v>Pioneer Memorial Hospital - Heppner</v>
      </c>
      <c r="C359" s="16" t="s">
        <v>164</v>
      </c>
      <c r="D359" s="5" t="str">
        <f>VLOOKUP(A359,Sheet1!A:D,4,FALSE)</f>
        <v>A</v>
      </c>
      <c r="E359" s="6">
        <v>2016</v>
      </c>
      <c r="F359" s="32">
        <v>961616</v>
      </c>
      <c r="G359" s="32">
        <v>63574</v>
      </c>
      <c r="H359" s="32">
        <v>646179</v>
      </c>
      <c r="I359" s="32">
        <v>216977</v>
      </c>
      <c r="J359" s="32"/>
      <c r="K359" s="32">
        <v>14758</v>
      </c>
      <c r="L359" s="32"/>
      <c r="M359" s="32"/>
      <c r="N359" s="32">
        <v>643</v>
      </c>
      <c r="O359" s="32">
        <v>2151</v>
      </c>
      <c r="P359" s="32">
        <v>16088</v>
      </c>
      <c r="Q359" s="32">
        <v>1245</v>
      </c>
      <c r="R359" s="32">
        <v>8117878</v>
      </c>
      <c r="S359" s="32">
        <v>9882511</v>
      </c>
      <c r="T359" s="32">
        <v>9026882</v>
      </c>
      <c r="U359" s="32">
        <v>8489481</v>
      </c>
      <c r="V359" s="32">
        <v>-1393030</v>
      </c>
      <c r="W359" s="32">
        <v>427181</v>
      </c>
      <c r="X359" s="9"/>
      <c r="Y359" s="9"/>
    </row>
    <row r="360" spans="1:25" ht="15" x14ac:dyDescent="0.25">
      <c r="A360" s="16">
        <v>6920172</v>
      </c>
      <c r="B360" s="5" t="str">
        <f>VLOOKUP(A360,Sheet1!A:F,2,FALSE)</f>
        <v>Pioneer Memorial Hospital - Heppner</v>
      </c>
      <c r="C360" s="16" t="s">
        <v>164</v>
      </c>
      <c r="D360" s="5" t="str">
        <f>VLOOKUP(A360,Sheet1!A:D,4,FALSE)</f>
        <v>A</v>
      </c>
      <c r="E360" s="29">
        <v>2017</v>
      </c>
      <c r="F360" s="32">
        <v>842075</v>
      </c>
      <c r="G360" s="32">
        <v>66762</v>
      </c>
      <c r="H360" s="32">
        <v>486383</v>
      </c>
      <c r="I360" s="32">
        <v>209736</v>
      </c>
      <c r="J360" s="32"/>
      <c r="K360" s="32">
        <v>28600</v>
      </c>
      <c r="L360" s="32"/>
      <c r="M360" s="32"/>
      <c r="N360" s="32">
        <v>506</v>
      </c>
      <c r="O360" s="32">
        <v>1242</v>
      </c>
      <c r="P360" s="32">
        <v>46939</v>
      </c>
      <c r="Q360" s="32">
        <v>1907</v>
      </c>
      <c r="R360" s="32">
        <v>8857424</v>
      </c>
      <c r="S360" s="32">
        <v>10817454</v>
      </c>
      <c r="T360" s="32">
        <v>9515574</v>
      </c>
      <c r="U360" s="32">
        <v>9427837</v>
      </c>
      <c r="V360" s="32">
        <v>-1389617</v>
      </c>
      <c r="W360" s="32">
        <v>705913</v>
      </c>
      <c r="X360" s="9"/>
      <c r="Y360" s="9"/>
    </row>
    <row r="361" spans="1:25" ht="15" x14ac:dyDescent="0.25">
      <c r="A361" s="16">
        <v>6920172</v>
      </c>
      <c r="B361" s="16" t="s">
        <v>113</v>
      </c>
      <c r="C361" s="16" t="s">
        <v>164</v>
      </c>
      <c r="D361" s="16" t="s">
        <v>31</v>
      </c>
      <c r="E361" s="29">
        <v>2018</v>
      </c>
      <c r="F361" s="32">
        <v>1109955</v>
      </c>
      <c r="G361" s="32">
        <v>203840</v>
      </c>
      <c r="H361" s="32">
        <v>698534</v>
      </c>
      <c r="I361" s="32">
        <v>144807</v>
      </c>
      <c r="J361" s="32">
        <v>0</v>
      </c>
      <c r="K361" s="32">
        <v>14203</v>
      </c>
      <c r="L361" s="32">
        <v>0</v>
      </c>
      <c r="M361" s="32">
        <v>0</v>
      </c>
      <c r="N361" s="32">
        <v>2707</v>
      </c>
      <c r="O361" s="32">
        <v>3425</v>
      </c>
      <c r="P361" s="32">
        <v>40388</v>
      </c>
      <c r="Q361" s="32">
        <v>2052</v>
      </c>
      <c r="R361" s="32">
        <v>10120299</v>
      </c>
      <c r="S361" s="32">
        <v>12225337</v>
      </c>
      <c r="T361" s="32">
        <v>11018993</v>
      </c>
      <c r="U361" s="32">
        <v>10661354</v>
      </c>
      <c r="V361" s="32">
        <v>-1563983</v>
      </c>
      <c r="W361" s="32">
        <v>421148</v>
      </c>
      <c r="X361" s="9"/>
      <c r="Y361" s="9"/>
    </row>
    <row r="362" spans="1:25" ht="15" x14ac:dyDescent="0.25">
      <c r="A362" s="5">
        <v>6920165</v>
      </c>
      <c r="B362" s="5" t="str">
        <f>VLOOKUP(A362,Sheet1!A:F,2,FALSE)</f>
        <v>Curry General Hospital</v>
      </c>
      <c r="C362" s="5" t="str">
        <f>VLOOKUP(A362,Sheet1!A:F,3,FALSE)</f>
        <v>Curry General Hosp</v>
      </c>
      <c r="D362" s="5" t="str">
        <f>VLOOKUP(A362,Sheet1!A:D,4,FALSE)</f>
        <v>A</v>
      </c>
      <c r="E362" s="6">
        <v>2010</v>
      </c>
      <c r="F362" s="32">
        <v>3056101</v>
      </c>
      <c r="G362" s="32">
        <v>277256</v>
      </c>
      <c r="H362" s="32">
        <v>0</v>
      </c>
      <c r="I362" s="32">
        <v>2457382</v>
      </c>
      <c r="J362" s="32">
        <v>0</v>
      </c>
      <c r="K362" s="32">
        <v>58215</v>
      </c>
      <c r="L362" s="32">
        <v>0</v>
      </c>
      <c r="M362" s="32">
        <v>7896</v>
      </c>
      <c r="N362" s="32">
        <v>171329</v>
      </c>
      <c r="O362" s="32">
        <v>6708</v>
      </c>
      <c r="P362" s="32">
        <v>0</v>
      </c>
      <c r="Q362" s="32">
        <v>77314</v>
      </c>
      <c r="R362" s="32">
        <v>22203359</v>
      </c>
      <c r="S362" s="32">
        <v>22932214</v>
      </c>
      <c r="T362" s="32">
        <v>37081387</v>
      </c>
      <c r="U362" s="32">
        <v>22379967</v>
      </c>
      <c r="V362" s="32">
        <v>-552247</v>
      </c>
      <c r="W362" s="32">
        <v>101229</v>
      </c>
      <c r="X362" s="9"/>
      <c r="Y362" s="9"/>
    </row>
    <row r="363" spans="1:25" ht="15" x14ac:dyDescent="0.25">
      <c r="A363" s="5">
        <v>6920165</v>
      </c>
      <c r="B363" s="5" t="str">
        <f>VLOOKUP(A363,Sheet1!A:F,2,FALSE)</f>
        <v>Curry General Hospital</v>
      </c>
      <c r="C363" s="5" t="str">
        <f>VLOOKUP(A363,Sheet1!A:F,3,FALSE)</f>
        <v>Curry General Hosp</v>
      </c>
      <c r="D363" s="5" t="str">
        <f>VLOOKUP(A363,Sheet1!A:D,4,FALSE)</f>
        <v>A</v>
      </c>
      <c r="E363" s="6">
        <v>2011</v>
      </c>
      <c r="F363" s="32">
        <v>1962253</v>
      </c>
      <c r="G363" s="32">
        <v>273296</v>
      </c>
      <c r="H363" s="32">
        <v>346566</v>
      </c>
      <c r="I363" s="32">
        <v>1294272</v>
      </c>
      <c r="J363" s="32">
        <v>0</v>
      </c>
      <c r="K363" s="32">
        <v>21346</v>
      </c>
      <c r="L363" s="32">
        <v>0</v>
      </c>
      <c r="M363" s="32">
        <v>8700</v>
      </c>
      <c r="N363" s="32">
        <v>0</v>
      </c>
      <c r="O363" s="32">
        <v>18073</v>
      </c>
      <c r="P363" s="32">
        <v>0</v>
      </c>
      <c r="Q363" s="32">
        <v>0</v>
      </c>
      <c r="R363" s="32">
        <v>22778135</v>
      </c>
      <c r="S363" s="32">
        <v>24340791</v>
      </c>
      <c r="T363" s="32">
        <v>39317627</v>
      </c>
      <c r="U363" s="32">
        <v>23208357</v>
      </c>
      <c r="V363" s="32">
        <v>-1132434</v>
      </c>
      <c r="W363" s="32">
        <v>-967494</v>
      </c>
      <c r="X363" s="9"/>
      <c r="Y363" s="9"/>
    </row>
    <row r="364" spans="1:25" ht="15" x14ac:dyDescent="0.25">
      <c r="A364" s="5">
        <v>6920165</v>
      </c>
      <c r="B364" s="5" t="str">
        <f>VLOOKUP(A364,Sheet1!A:F,2,FALSE)</f>
        <v>Curry General Hospital</v>
      </c>
      <c r="C364" s="5" t="str">
        <f>VLOOKUP(A364,Sheet1!A:F,3,FALSE)</f>
        <v>Curry General Hosp</v>
      </c>
      <c r="D364" s="5" t="str">
        <f>VLOOKUP(A364,Sheet1!A:D,4,FALSE)</f>
        <v>A</v>
      </c>
      <c r="E364" s="6">
        <v>2012</v>
      </c>
      <c r="F364" s="32">
        <v>4980989</v>
      </c>
      <c r="G364" s="32">
        <v>331058</v>
      </c>
      <c r="H364" s="32">
        <v>760143</v>
      </c>
      <c r="I364" s="32">
        <v>3865916</v>
      </c>
      <c r="J364" s="32">
        <v>0</v>
      </c>
      <c r="K364" s="32">
        <v>4824</v>
      </c>
      <c r="L364" s="32">
        <v>0</v>
      </c>
      <c r="M364" s="32">
        <v>8513</v>
      </c>
      <c r="N364" s="32">
        <v>0</v>
      </c>
      <c r="O364" s="32">
        <v>10535</v>
      </c>
      <c r="P364" s="32">
        <v>0</v>
      </c>
      <c r="Q364" s="32">
        <v>0</v>
      </c>
      <c r="R364" s="32">
        <v>26828205</v>
      </c>
      <c r="S364" s="32">
        <v>24514060</v>
      </c>
      <c r="T364" s="32">
        <v>40667803</v>
      </c>
      <c r="U364" s="32">
        <v>27291312</v>
      </c>
      <c r="V364" s="32">
        <v>2777252</v>
      </c>
      <c r="W364" s="32">
        <v>2334906</v>
      </c>
      <c r="X364" s="9"/>
      <c r="Y364" s="9"/>
    </row>
    <row r="365" spans="1:25" ht="15" x14ac:dyDescent="0.25">
      <c r="A365" s="5">
        <v>6920165</v>
      </c>
      <c r="B365" s="5" t="str">
        <f>VLOOKUP(A365,Sheet1!A:F,2,FALSE)</f>
        <v>Curry General Hospital</v>
      </c>
      <c r="C365" s="5" t="str">
        <f>VLOOKUP(A365,Sheet1!A:F,3,FALSE)</f>
        <v>Curry General Hosp</v>
      </c>
      <c r="D365" s="5" t="str">
        <f>VLOOKUP(A365,Sheet1!A:D,4,FALSE)</f>
        <v>A</v>
      </c>
      <c r="E365" s="6">
        <v>2013</v>
      </c>
      <c r="F365" s="32">
        <v>2602086</v>
      </c>
      <c r="G365" s="32">
        <v>595895</v>
      </c>
      <c r="H365" s="32">
        <v>714412</v>
      </c>
      <c r="I365" s="32">
        <v>1272985</v>
      </c>
      <c r="J365" s="32">
        <v>0</v>
      </c>
      <c r="K365" s="32">
        <v>3518</v>
      </c>
      <c r="L365" s="32">
        <v>0</v>
      </c>
      <c r="M365" s="32">
        <v>6792</v>
      </c>
      <c r="N365" s="32">
        <v>0</v>
      </c>
      <c r="O365" s="32">
        <v>2100</v>
      </c>
      <c r="P365" s="32">
        <v>0</v>
      </c>
      <c r="Q365" s="32">
        <v>6384</v>
      </c>
      <c r="R365" s="32">
        <v>25758509</v>
      </c>
      <c r="S365" s="32">
        <v>24751520</v>
      </c>
      <c r="T365" s="32">
        <v>39137807</v>
      </c>
      <c r="U365" s="32">
        <v>26140736</v>
      </c>
      <c r="V365" s="32">
        <v>1389216</v>
      </c>
      <c r="W365" s="32">
        <v>1159305</v>
      </c>
      <c r="X365" s="9"/>
      <c r="Y365" s="9"/>
    </row>
    <row r="366" spans="1:25" ht="15" x14ac:dyDescent="0.25">
      <c r="A366" s="5">
        <v>6920165</v>
      </c>
      <c r="B366" s="5" t="str">
        <f>VLOOKUP(A366,Sheet1!A:F,2,FALSE)</f>
        <v>Curry General Hospital</v>
      </c>
      <c r="C366" s="5" t="str">
        <f>VLOOKUP(A366,Sheet1!A:F,3,FALSE)</f>
        <v>Curry General Hosp</v>
      </c>
      <c r="D366" s="5" t="str">
        <f>VLOOKUP(A366,Sheet1!A:D,4,FALSE)</f>
        <v>A</v>
      </c>
      <c r="E366" s="6">
        <v>2014</v>
      </c>
      <c r="F366" s="32">
        <v>1611670</v>
      </c>
      <c r="G366" s="32">
        <v>597721</v>
      </c>
      <c r="H366" s="32">
        <v>509615</v>
      </c>
      <c r="I366" s="32">
        <v>451051</v>
      </c>
      <c r="J366" s="32">
        <v>0</v>
      </c>
      <c r="K366" s="32">
        <v>4248</v>
      </c>
      <c r="L366" s="32">
        <v>0</v>
      </c>
      <c r="M366" s="32">
        <v>30288</v>
      </c>
      <c r="N366" s="32">
        <v>6875</v>
      </c>
      <c r="O366" s="32">
        <v>9400</v>
      </c>
      <c r="P366" s="32">
        <v>2472</v>
      </c>
      <c r="Q366" s="32">
        <v>0</v>
      </c>
      <c r="R366" s="32">
        <v>27371141</v>
      </c>
      <c r="S366" s="32">
        <v>28092896</v>
      </c>
      <c r="T366" s="32">
        <v>41285932</v>
      </c>
      <c r="U366" s="32">
        <v>28380670</v>
      </c>
      <c r="V366" s="32">
        <v>287774</v>
      </c>
      <c r="W366" s="32">
        <v>7882</v>
      </c>
      <c r="X366" s="9"/>
      <c r="Y366" s="9"/>
    </row>
    <row r="367" spans="1:25" ht="15" x14ac:dyDescent="0.25">
      <c r="A367" s="5">
        <v>6920165</v>
      </c>
      <c r="B367" s="5" t="str">
        <f>VLOOKUP(A367,Sheet1!A:F,2,FALSE)</f>
        <v>Curry General Hospital</v>
      </c>
      <c r="C367" s="5" t="str">
        <f>VLOOKUP(A367,Sheet1!A:F,3,FALSE)</f>
        <v>Curry General Hosp</v>
      </c>
      <c r="D367" s="5" t="str">
        <f>VLOOKUP(A367,Sheet1!A:D,4,FALSE)</f>
        <v>A</v>
      </c>
      <c r="E367" s="6">
        <v>2015</v>
      </c>
      <c r="F367" s="32">
        <v>1169970</v>
      </c>
      <c r="G367" s="32">
        <v>163185</v>
      </c>
      <c r="H367" s="32">
        <v>84675</v>
      </c>
      <c r="I367" s="32">
        <v>877510</v>
      </c>
      <c r="J367" s="32">
        <v>0</v>
      </c>
      <c r="K367" s="32">
        <v>3402</v>
      </c>
      <c r="L367" s="32">
        <v>0</v>
      </c>
      <c r="M367" s="32">
        <v>32173</v>
      </c>
      <c r="N367" s="32">
        <v>0</v>
      </c>
      <c r="O367" s="32">
        <v>4850</v>
      </c>
      <c r="P367" s="32">
        <v>4175</v>
      </c>
      <c r="Q367" s="32">
        <v>0</v>
      </c>
      <c r="R367" s="32">
        <v>32357129</v>
      </c>
      <c r="S367" s="32">
        <v>33336258</v>
      </c>
      <c r="T367" s="32">
        <v>49708015</v>
      </c>
      <c r="U367" s="32">
        <v>33577925</v>
      </c>
      <c r="V367" s="32">
        <v>241667</v>
      </c>
      <c r="W367" s="32">
        <v>5094</v>
      </c>
      <c r="X367" s="9"/>
      <c r="Y367" s="9"/>
    </row>
    <row r="368" spans="1:25" ht="15" x14ac:dyDescent="0.25">
      <c r="A368" s="5">
        <v>6920165</v>
      </c>
      <c r="B368" s="5" t="str">
        <f>VLOOKUP(A368,Sheet1!A:F,2,FALSE)</f>
        <v>Curry General Hospital</v>
      </c>
      <c r="C368" s="5" t="str">
        <f>VLOOKUP(A368,Sheet1!A:F,3,FALSE)</f>
        <v>Curry General Hosp</v>
      </c>
      <c r="D368" s="5" t="str">
        <f>VLOOKUP(A368,Sheet1!A:D,4,FALSE)</f>
        <v>A</v>
      </c>
      <c r="E368" s="6">
        <v>2016</v>
      </c>
      <c r="F368" s="32">
        <v>1199374</v>
      </c>
      <c r="G368" s="32">
        <v>246436</v>
      </c>
      <c r="H368" s="32">
        <v>74578</v>
      </c>
      <c r="I368" s="32">
        <v>839014</v>
      </c>
      <c r="J368" s="32"/>
      <c r="K368" s="32">
        <v>2940</v>
      </c>
      <c r="L368" s="32"/>
      <c r="M368" s="32">
        <v>35396</v>
      </c>
      <c r="N368" s="32"/>
      <c r="O368" s="32">
        <v>1010</v>
      </c>
      <c r="P368" s="32"/>
      <c r="Q368" s="32"/>
      <c r="R368" s="32">
        <v>35201290</v>
      </c>
      <c r="S368" s="32">
        <v>37292714</v>
      </c>
      <c r="T368" s="32">
        <v>55804699</v>
      </c>
      <c r="U368" s="32">
        <v>35554017</v>
      </c>
      <c r="V368" s="32">
        <v>-1738697</v>
      </c>
      <c r="W368" s="32">
        <v>-899247</v>
      </c>
      <c r="X368" s="9"/>
      <c r="Y368" s="9"/>
    </row>
    <row r="369" spans="1:25" ht="15" x14ac:dyDescent="0.25">
      <c r="A369" s="16">
        <v>6920165</v>
      </c>
      <c r="B369" s="5" t="str">
        <f>VLOOKUP(A369,Sheet1!A:F,2,FALSE)</f>
        <v>Curry General Hospital</v>
      </c>
      <c r="C369" s="5" t="str">
        <f>VLOOKUP(A369,Sheet1!A:F,3,FALSE)</f>
        <v>Curry General Hosp</v>
      </c>
      <c r="D369" s="5" t="str">
        <f>VLOOKUP(A369,Sheet1!A:D,4,FALSE)</f>
        <v>A</v>
      </c>
      <c r="E369" s="29">
        <v>2017</v>
      </c>
      <c r="F369" s="32">
        <v>1973614</v>
      </c>
      <c r="G369" s="32">
        <v>209724</v>
      </c>
      <c r="H369" s="32"/>
      <c r="I369" s="32">
        <v>1455793</v>
      </c>
      <c r="J369" s="32"/>
      <c r="K369" s="32">
        <v>2144</v>
      </c>
      <c r="L369" s="32"/>
      <c r="M369" s="32">
        <v>9036</v>
      </c>
      <c r="N369" s="32">
        <v>285542</v>
      </c>
      <c r="O369" s="32">
        <v>7225</v>
      </c>
      <c r="P369" s="32"/>
      <c r="Q369" s="32">
        <v>4150</v>
      </c>
      <c r="R369" s="32">
        <v>35783314</v>
      </c>
      <c r="S369" s="32">
        <v>37578694</v>
      </c>
      <c r="T369" s="32">
        <v>57036831</v>
      </c>
      <c r="U369" s="32">
        <v>36223085</v>
      </c>
      <c r="V369" s="32">
        <v>-1355609</v>
      </c>
      <c r="W369" s="32">
        <v>-290119</v>
      </c>
      <c r="X369" s="9"/>
      <c r="Y369" s="9"/>
    </row>
    <row r="370" spans="1:25" ht="15" x14ac:dyDescent="0.25">
      <c r="A370" s="16">
        <v>6920165</v>
      </c>
      <c r="B370" s="16" t="s">
        <v>34</v>
      </c>
      <c r="C370" s="16" t="s">
        <v>86</v>
      </c>
      <c r="D370" s="16" t="s">
        <v>31</v>
      </c>
      <c r="E370" s="29">
        <v>2018</v>
      </c>
      <c r="F370" s="32">
        <v>1475552</v>
      </c>
      <c r="G370" s="32">
        <v>165432</v>
      </c>
      <c r="H370" s="32">
        <v>0</v>
      </c>
      <c r="I370" s="32">
        <v>1142432</v>
      </c>
      <c r="J370" s="32">
        <v>0</v>
      </c>
      <c r="K370" s="32">
        <v>0</v>
      </c>
      <c r="L370" s="32">
        <v>0</v>
      </c>
      <c r="M370" s="32">
        <v>24397</v>
      </c>
      <c r="N370" s="32">
        <v>65844</v>
      </c>
      <c r="O370" s="32">
        <v>63719</v>
      </c>
      <c r="P370" s="32">
        <v>0</v>
      </c>
      <c r="Q370" s="32">
        <v>13728</v>
      </c>
      <c r="R370" s="32">
        <v>42489686</v>
      </c>
      <c r="S370" s="32">
        <v>42946545</v>
      </c>
      <c r="T370" s="32">
        <v>68835966</v>
      </c>
      <c r="U370" s="32">
        <v>42830962</v>
      </c>
      <c r="V370" s="32">
        <v>-115583</v>
      </c>
      <c r="W370" s="32">
        <v>-833040</v>
      </c>
      <c r="X370" s="9"/>
      <c r="Y370" s="9"/>
    </row>
    <row r="371" spans="1:25" ht="15" x14ac:dyDescent="0.25">
      <c r="A371" s="5">
        <v>6920163</v>
      </c>
      <c r="B371" s="5" t="str">
        <f>VLOOKUP(A371,Sheet1!A:F,2,FALSE)</f>
        <v>PeaceHealth Peace Harbor Medical Center</v>
      </c>
      <c r="C371" s="5" t="str">
        <f>VLOOKUP(A371,Sheet1!A:F,3,FALSE)</f>
        <v>PeaceHealth Peace Harbor</v>
      </c>
      <c r="D371" s="5" t="str">
        <f>VLOOKUP(A371,Sheet1!A:D,4,FALSE)</f>
        <v>B</v>
      </c>
      <c r="E371" s="6">
        <v>2010</v>
      </c>
      <c r="F371" s="32">
        <v>4730628</v>
      </c>
      <c r="G371" s="32">
        <v>4212878</v>
      </c>
      <c r="H371" s="32">
        <v>0</v>
      </c>
      <c r="I371" s="32">
        <v>0</v>
      </c>
      <c r="J371" s="32">
        <v>0</v>
      </c>
      <c r="K371" s="32">
        <v>83404</v>
      </c>
      <c r="L371" s="32">
        <v>0</v>
      </c>
      <c r="M371" s="32">
        <v>48960</v>
      </c>
      <c r="N371" s="32">
        <v>373907</v>
      </c>
      <c r="O371" s="32">
        <v>9671</v>
      </c>
      <c r="P371" s="32">
        <v>0</v>
      </c>
      <c r="Q371" s="32">
        <v>1808</v>
      </c>
      <c r="R371" s="32">
        <v>55060655</v>
      </c>
      <c r="S371" s="32">
        <v>53742882</v>
      </c>
      <c r="T371" s="32">
        <v>79656951</v>
      </c>
      <c r="U371" s="32">
        <v>55060655</v>
      </c>
      <c r="V371" s="32">
        <v>1317773</v>
      </c>
      <c r="W371" s="32">
        <v>1741302</v>
      </c>
      <c r="X371" s="9"/>
      <c r="Y371" s="9"/>
    </row>
    <row r="372" spans="1:25" ht="15" x14ac:dyDescent="0.25">
      <c r="A372" s="5">
        <v>6920163</v>
      </c>
      <c r="B372" s="5" t="str">
        <f>VLOOKUP(A372,Sheet1!A:F,2,FALSE)</f>
        <v>PeaceHealth Peace Harbor Medical Center</v>
      </c>
      <c r="C372" s="5" t="str">
        <f>VLOOKUP(A372,Sheet1!A:F,3,FALSE)</f>
        <v>PeaceHealth Peace Harbor</v>
      </c>
      <c r="D372" s="5" t="str">
        <f>VLOOKUP(A372,Sheet1!A:D,4,FALSE)</f>
        <v>B</v>
      </c>
      <c r="E372" s="6">
        <v>2011</v>
      </c>
      <c r="F372" s="32">
        <v>3033005</v>
      </c>
      <c r="G372" s="32">
        <v>2922151</v>
      </c>
      <c r="H372" s="32">
        <v>0</v>
      </c>
      <c r="I372" s="32">
        <v>0</v>
      </c>
      <c r="J372" s="32">
        <v>0</v>
      </c>
      <c r="K372" s="32">
        <v>28169</v>
      </c>
      <c r="L372" s="32">
        <v>0</v>
      </c>
      <c r="M372" s="32">
        <v>75940</v>
      </c>
      <c r="N372" s="32">
        <v>0</v>
      </c>
      <c r="O372" s="32">
        <v>5926</v>
      </c>
      <c r="P372" s="32">
        <v>0</v>
      </c>
      <c r="Q372" s="32">
        <v>819</v>
      </c>
      <c r="R372" s="32">
        <v>55796935</v>
      </c>
      <c r="S372" s="32">
        <v>57350583</v>
      </c>
      <c r="T372" s="32">
        <v>84480168</v>
      </c>
      <c r="U372" s="32">
        <v>56225258</v>
      </c>
      <c r="V372" s="32">
        <v>-1125325</v>
      </c>
      <c r="W372" s="32">
        <v>-519312</v>
      </c>
      <c r="X372" s="9"/>
      <c r="Y372" s="9"/>
    </row>
    <row r="373" spans="1:25" ht="15" x14ac:dyDescent="0.25">
      <c r="A373" s="5">
        <v>6920163</v>
      </c>
      <c r="B373" s="5" t="str">
        <f>VLOOKUP(A373,Sheet1!A:F,2,FALSE)</f>
        <v>PeaceHealth Peace Harbor Medical Center</v>
      </c>
      <c r="C373" s="5" t="str">
        <f>VLOOKUP(A373,Sheet1!A:F,3,FALSE)</f>
        <v>PeaceHealth Peace Harbor</v>
      </c>
      <c r="D373" s="5" t="str">
        <f>VLOOKUP(A373,Sheet1!A:D,4,FALSE)</f>
        <v>B</v>
      </c>
      <c r="E373" s="6">
        <v>2012</v>
      </c>
      <c r="F373" s="32">
        <v>2155676</v>
      </c>
      <c r="G373" s="32">
        <v>2115355</v>
      </c>
      <c r="H373" s="32">
        <v>0</v>
      </c>
      <c r="I373" s="32">
        <v>0</v>
      </c>
      <c r="J373" s="32">
        <v>0</v>
      </c>
      <c r="K373" s="32">
        <v>10171</v>
      </c>
      <c r="L373" s="32">
        <v>0</v>
      </c>
      <c r="M373" s="32">
        <v>17510</v>
      </c>
      <c r="N373" s="32">
        <v>0</v>
      </c>
      <c r="O373" s="32">
        <v>12104</v>
      </c>
      <c r="P373" s="32">
        <v>536</v>
      </c>
      <c r="Q373" s="32">
        <v>0</v>
      </c>
      <c r="R373" s="32">
        <v>62444575</v>
      </c>
      <c r="S373" s="32">
        <v>59865460</v>
      </c>
      <c r="T373" s="32">
        <v>88665757</v>
      </c>
      <c r="U373" s="32">
        <v>66177014</v>
      </c>
      <c r="V373" s="32">
        <v>6311554</v>
      </c>
      <c r="W373" s="32">
        <v>6482848</v>
      </c>
      <c r="X373" s="9"/>
      <c r="Y373" s="9"/>
    </row>
    <row r="374" spans="1:25" ht="15" x14ac:dyDescent="0.25">
      <c r="A374" s="5">
        <v>6920163</v>
      </c>
      <c r="B374" s="5" t="str">
        <f>VLOOKUP(A374,Sheet1!A:F,2,FALSE)</f>
        <v>PeaceHealth Peace Harbor Medical Center</v>
      </c>
      <c r="C374" s="5" t="str">
        <f>VLOOKUP(A374,Sheet1!A:F,3,FALSE)</f>
        <v>PeaceHealth Peace Harbor</v>
      </c>
      <c r="D374" s="5" t="str">
        <f>VLOOKUP(A374,Sheet1!A:D,4,FALSE)</f>
        <v>B</v>
      </c>
      <c r="E374" s="6">
        <v>2013</v>
      </c>
      <c r="F374" s="32">
        <v>5354257</v>
      </c>
      <c r="G374" s="32">
        <v>3350482</v>
      </c>
      <c r="H374" s="32">
        <v>0</v>
      </c>
      <c r="I374" s="32">
        <v>1990983</v>
      </c>
      <c r="J374" s="32">
        <v>0</v>
      </c>
      <c r="K374" s="32">
        <v>0</v>
      </c>
      <c r="L374" s="32">
        <v>0</v>
      </c>
      <c r="M374" s="32">
        <v>0</v>
      </c>
      <c r="N374" s="32">
        <v>12793</v>
      </c>
      <c r="O374" s="32">
        <v>0</v>
      </c>
      <c r="P374" s="32">
        <v>0</v>
      </c>
      <c r="Q374" s="32">
        <v>0</v>
      </c>
      <c r="R374" s="32">
        <v>58701704</v>
      </c>
      <c r="S374" s="32">
        <v>60045471</v>
      </c>
      <c r="T374" s="32">
        <v>87861421</v>
      </c>
      <c r="U374" s="32">
        <v>62298066</v>
      </c>
      <c r="V374" s="32">
        <v>2252595</v>
      </c>
      <c r="W374" s="32">
        <v>2261436</v>
      </c>
      <c r="X374" s="9"/>
      <c r="Y374" s="9"/>
    </row>
    <row r="375" spans="1:25" ht="15" x14ac:dyDescent="0.25">
      <c r="A375" s="5">
        <v>6920163</v>
      </c>
      <c r="B375" s="5" t="str">
        <f>VLOOKUP(A375,Sheet1!A:F,2,FALSE)</f>
        <v>PeaceHealth Peace Harbor Medical Center</v>
      </c>
      <c r="C375" s="5" t="str">
        <f>VLOOKUP(A375,Sheet1!A:F,3,FALSE)</f>
        <v>PeaceHealth Peace Harbor</v>
      </c>
      <c r="D375" s="5" t="str">
        <f>VLOOKUP(A375,Sheet1!A:D,4,FALSE)</f>
        <v>B</v>
      </c>
      <c r="E375" s="6">
        <v>2014</v>
      </c>
      <c r="F375" s="32">
        <v>2083830</v>
      </c>
      <c r="G375" s="32">
        <v>2065401</v>
      </c>
      <c r="H375" s="32">
        <v>0</v>
      </c>
      <c r="I375" s="32">
        <v>0</v>
      </c>
      <c r="J375" s="32">
        <v>0</v>
      </c>
      <c r="K375" s="32">
        <v>0</v>
      </c>
      <c r="L375" s="32">
        <v>0</v>
      </c>
      <c r="M375" s="32">
        <v>0</v>
      </c>
      <c r="N375" s="32">
        <v>9429</v>
      </c>
      <c r="O375" s="32">
        <v>9000</v>
      </c>
      <c r="P375" s="32">
        <v>0</v>
      </c>
      <c r="Q375" s="32">
        <v>0</v>
      </c>
      <c r="R375" s="32">
        <v>64338227</v>
      </c>
      <c r="S375" s="32">
        <v>65923171</v>
      </c>
      <c r="T375" s="32">
        <v>94617810</v>
      </c>
      <c r="U375" s="32">
        <v>67498143</v>
      </c>
      <c r="V375" s="32">
        <v>1574972</v>
      </c>
      <c r="W375" s="32">
        <v>2182596</v>
      </c>
      <c r="X375" s="9"/>
      <c r="Y375" s="9"/>
    </row>
    <row r="376" spans="1:25" ht="15" x14ac:dyDescent="0.25">
      <c r="A376" s="5">
        <v>6920163</v>
      </c>
      <c r="B376" s="5" t="str">
        <f>VLOOKUP(A376,Sheet1!A:F,2,FALSE)</f>
        <v>PeaceHealth Peace Harbor Medical Center</v>
      </c>
      <c r="C376" s="5" t="str">
        <f>VLOOKUP(A376,Sheet1!A:F,3,FALSE)</f>
        <v>PeaceHealth Peace Harbor</v>
      </c>
      <c r="D376" s="5" t="str">
        <f>VLOOKUP(A376,Sheet1!A:D,4,FALSE)</f>
        <v>B</v>
      </c>
      <c r="E376" s="6">
        <v>2015</v>
      </c>
      <c r="F376" s="32">
        <v>3036069</v>
      </c>
      <c r="G376" s="32">
        <v>733900</v>
      </c>
      <c r="H376" s="32">
        <v>0</v>
      </c>
      <c r="I376" s="32">
        <v>2274776</v>
      </c>
      <c r="J376" s="32">
        <v>0</v>
      </c>
      <c r="K376" s="32">
        <v>0</v>
      </c>
      <c r="L376" s="32">
        <v>0</v>
      </c>
      <c r="M376" s="32">
        <v>0</v>
      </c>
      <c r="N376" s="32">
        <v>4392</v>
      </c>
      <c r="O376" s="32">
        <v>10501</v>
      </c>
      <c r="P376" s="32">
        <v>0</v>
      </c>
      <c r="Q376" s="32">
        <v>12500</v>
      </c>
      <c r="R376" s="32">
        <v>68480128</v>
      </c>
      <c r="S376" s="32">
        <v>73125965</v>
      </c>
      <c r="T376" s="32">
        <v>100634605</v>
      </c>
      <c r="U376" s="32">
        <v>74551491</v>
      </c>
      <c r="V376" s="32">
        <v>1425527</v>
      </c>
      <c r="W376" s="32">
        <v>1600967</v>
      </c>
      <c r="X376" s="9"/>
      <c r="Y376" s="9"/>
    </row>
    <row r="377" spans="1:25" ht="15" x14ac:dyDescent="0.25">
      <c r="A377" s="5">
        <v>6920163</v>
      </c>
      <c r="B377" s="5" t="str">
        <f>VLOOKUP(A377,Sheet1!A:F,2,FALSE)</f>
        <v>PeaceHealth Peace Harbor Medical Center</v>
      </c>
      <c r="C377" s="5" t="str">
        <f>VLOOKUP(A377,Sheet1!A:F,3,FALSE)</f>
        <v>PeaceHealth Peace Harbor</v>
      </c>
      <c r="D377" s="5" t="str">
        <f>VLOOKUP(A377,Sheet1!A:D,4,FALSE)</f>
        <v>B</v>
      </c>
      <c r="E377" s="6">
        <v>2016</v>
      </c>
      <c r="F377" s="32">
        <v>540855</v>
      </c>
      <c r="G377" s="32">
        <v>535830</v>
      </c>
      <c r="H377" s="32"/>
      <c r="I377" s="32"/>
      <c r="J377" s="32"/>
      <c r="K377" s="32"/>
      <c r="L377" s="32"/>
      <c r="M377" s="32"/>
      <c r="N377" s="32"/>
      <c r="O377" s="32">
        <v>5025</v>
      </c>
      <c r="P377" s="32"/>
      <c r="Q377" s="32"/>
      <c r="R377" s="32">
        <v>71101425</v>
      </c>
      <c r="S377" s="32">
        <v>76528251</v>
      </c>
      <c r="T377" s="32">
        <v>107135267</v>
      </c>
      <c r="U377" s="32">
        <v>77512660</v>
      </c>
      <c r="V377" s="32">
        <v>984410</v>
      </c>
      <c r="W377" s="32">
        <v>1152885</v>
      </c>
      <c r="X377" s="9"/>
      <c r="Y377" s="9"/>
    </row>
    <row r="378" spans="1:25" ht="15" x14ac:dyDescent="0.25">
      <c r="A378" s="16">
        <v>6920163</v>
      </c>
      <c r="B378" s="5" t="str">
        <f>VLOOKUP(A378,Sheet1!A:F,2,FALSE)</f>
        <v>PeaceHealth Peace Harbor Medical Center</v>
      </c>
      <c r="C378" s="5" t="str">
        <f>VLOOKUP(A378,Sheet1!A:F,3,FALSE)</f>
        <v>PeaceHealth Peace Harbor</v>
      </c>
      <c r="D378" s="5" t="str">
        <f>VLOOKUP(A378,Sheet1!A:D,4,FALSE)</f>
        <v>B</v>
      </c>
      <c r="E378" s="29">
        <v>2017</v>
      </c>
      <c r="F378" s="32">
        <v>836565</v>
      </c>
      <c r="G378" s="32">
        <v>835096</v>
      </c>
      <c r="H378" s="32"/>
      <c r="I378" s="32"/>
      <c r="J378" s="32"/>
      <c r="K378" s="32"/>
      <c r="L378" s="32"/>
      <c r="M378" s="32"/>
      <c r="N378" s="32"/>
      <c r="O378" s="32">
        <v>1469</v>
      </c>
      <c r="P378" s="32"/>
      <c r="Q378" s="32"/>
      <c r="R378" s="32">
        <v>68929387</v>
      </c>
      <c r="S378" s="32">
        <v>75087294</v>
      </c>
      <c r="T378" s="32">
        <v>105072715</v>
      </c>
      <c r="U378" s="32">
        <v>72162024</v>
      </c>
      <c r="V378" s="32">
        <v>-2925271</v>
      </c>
      <c r="W378" s="32">
        <v>-2254443</v>
      </c>
      <c r="X378" s="9"/>
      <c r="Y378" s="9"/>
    </row>
    <row r="379" spans="1:25" ht="15" x14ac:dyDescent="0.25">
      <c r="A379" s="16">
        <v>6920163</v>
      </c>
      <c r="B379" s="16" t="s">
        <v>107</v>
      </c>
      <c r="C379" s="16" t="s">
        <v>108</v>
      </c>
      <c r="D379" s="16" t="s">
        <v>27</v>
      </c>
      <c r="E379" s="29">
        <v>2018</v>
      </c>
      <c r="F379" s="32">
        <v>1212569</v>
      </c>
      <c r="G379" s="32">
        <v>1192109</v>
      </c>
      <c r="H379" s="32">
        <v>0</v>
      </c>
      <c r="I379" s="32">
        <v>0</v>
      </c>
      <c r="J379" s="32">
        <v>0</v>
      </c>
      <c r="K379" s="32">
        <v>0</v>
      </c>
      <c r="L379" s="32">
        <v>0</v>
      </c>
      <c r="M379" s="32">
        <v>0</v>
      </c>
      <c r="N379" s="32">
        <v>5540</v>
      </c>
      <c r="O379" s="32">
        <v>14920</v>
      </c>
      <c r="P379" s="32">
        <v>0</v>
      </c>
      <c r="Q379" s="32">
        <v>0</v>
      </c>
      <c r="R379" s="32">
        <v>70806751</v>
      </c>
      <c r="S379" s="32">
        <v>84538722</v>
      </c>
      <c r="T379" s="32">
        <v>118691396</v>
      </c>
      <c r="U379" s="32">
        <v>74065231</v>
      </c>
      <c r="V379" s="32">
        <v>-10473491</v>
      </c>
      <c r="W379" s="32">
        <v>-10425147</v>
      </c>
      <c r="X379" s="9"/>
      <c r="Y379" s="9"/>
    </row>
    <row r="380" spans="1:25" ht="15" x14ac:dyDescent="0.25">
      <c r="A380" s="5">
        <v>6920160</v>
      </c>
      <c r="B380" s="16" t="s">
        <v>163</v>
      </c>
      <c r="C380" s="16" t="s">
        <v>184</v>
      </c>
      <c r="D380" s="5" t="str">
        <f>VLOOKUP(A380,Sheet1!A:D,4,FALSE)</f>
        <v>DRG</v>
      </c>
      <c r="E380" s="6">
        <v>2016</v>
      </c>
      <c r="F380" s="32">
        <v>13232639</v>
      </c>
      <c r="G380" s="32">
        <v>729568</v>
      </c>
      <c r="H380" s="32">
        <v>6601299</v>
      </c>
      <c r="I380" s="32">
        <v>5771790</v>
      </c>
      <c r="J380" s="32"/>
      <c r="K380" s="32">
        <v>72869</v>
      </c>
      <c r="L380" s="32"/>
      <c r="M380" s="32"/>
      <c r="N380" s="32"/>
      <c r="O380" s="32">
        <v>57112</v>
      </c>
      <c r="P380" s="32"/>
      <c r="Q380" s="32"/>
      <c r="R380" s="32">
        <v>104816689</v>
      </c>
      <c r="S380" s="32">
        <v>123652308</v>
      </c>
      <c r="T380" s="32">
        <v>220118845</v>
      </c>
      <c r="U380" s="32">
        <v>110846664</v>
      </c>
      <c r="V380" s="32">
        <v>-12805643</v>
      </c>
      <c r="W380" s="32">
        <v>-12128949</v>
      </c>
      <c r="X380" s="9"/>
      <c r="Y380" s="9"/>
    </row>
    <row r="381" spans="1:25" ht="15" x14ac:dyDescent="0.25">
      <c r="A381" s="16">
        <v>6920160</v>
      </c>
      <c r="B381" s="16" t="s">
        <v>163</v>
      </c>
      <c r="C381" s="16" t="s">
        <v>184</v>
      </c>
      <c r="D381" s="5" t="str">
        <f>VLOOKUP(A381,Sheet1!A:D,4,FALSE)</f>
        <v>DRG</v>
      </c>
      <c r="E381" s="29">
        <v>2017</v>
      </c>
      <c r="F381" s="32">
        <v>10483880</v>
      </c>
      <c r="G381" s="32">
        <v>1096820</v>
      </c>
      <c r="H381" s="32">
        <v>6810884</v>
      </c>
      <c r="I381" s="32">
        <v>2484255</v>
      </c>
      <c r="J381" s="32"/>
      <c r="K381" s="32"/>
      <c r="L381" s="32"/>
      <c r="M381" s="32"/>
      <c r="N381" s="32">
        <v>91920</v>
      </c>
      <c r="O381" s="32"/>
      <c r="P381" s="32"/>
      <c r="Q381" s="32"/>
      <c r="R381" s="32">
        <v>110057777</v>
      </c>
      <c r="S381" s="32">
        <v>112489915</v>
      </c>
      <c r="T381" s="32">
        <v>239791106</v>
      </c>
      <c r="U381" s="32">
        <v>114186215</v>
      </c>
      <c r="V381" s="32">
        <v>1696300</v>
      </c>
      <c r="W381" s="32">
        <v>2697308</v>
      </c>
      <c r="X381" s="9"/>
      <c r="Y381" s="9"/>
    </row>
    <row r="382" spans="1:25" ht="15" x14ac:dyDescent="0.25">
      <c r="A382" s="16">
        <v>6920160</v>
      </c>
      <c r="B382" s="16" t="s">
        <v>163</v>
      </c>
      <c r="C382" s="16" t="s">
        <v>184</v>
      </c>
      <c r="D382" s="16" t="s">
        <v>25</v>
      </c>
      <c r="E382" s="29">
        <v>2018</v>
      </c>
      <c r="F382" s="32">
        <v>11079958</v>
      </c>
      <c r="G382" s="32">
        <v>2193080</v>
      </c>
      <c r="H382" s="32">
        <v>8323893</v>
      </c>
      <c r="I382" s="32">
        <v>488227</v>
      </c>
      <c r="J382" s="32">
        <v>0</v>
      </c>
      <c r="K382" s="32">
        <v>0</v>
      </c>
      <c r="L382" s="32">
        <v>0</v>
      </c>
      <c r="M382" s="32">
        <v>0</v>
      </c>
      <c r="N382" s="32">
        <v>74818</v>
      </c>
      <c r="O382" s="32">
        <v>0</v>
      </c>
      <c r="P382" s="32">
        <v>0</v>
      </c>
      <c r="Q382" s="32">
        <v>0</v>
      </c>
      <c r="R382" s="32">
        <v>111583222</v>
      </c>
      <c r="S382" s="32">
        <v>124764690</v>
      </c>
      <c r="T382" s="32">
        <v>271645174</v>
      </c>
      <c r="U382" s="32">
        <v>114086374</v>
      </c>
      <c r="V382" s="32">
        <v>-10678316</v>
      </c>
      <c r="W382" s="32">
        <v>-10615843</v>
      </c>
      <c r="X382" s="9"/>
      <c r="Y382" s="9"/>
    </row>
    <row r="383" spans="1:25" ht="15" x14ac:dyDescent="0.25">
      <c r="A383" s="5">
        <v>6920140</v>
      </c>
      <c r="B383" s="5" t="str">
        <f>VLOOKUP(A383,Sheet1!A:F,2,FALSE)</f>
        <v>Wallowa Memorial Hospital</v>
      </c>
      <c r="C383" s="5" t="str">
        <f>VLOOKUP(A383,Sheet1!A:F,3,FALSE)</f>
        <v>Wallowa Memorial Hospital</v>
      </c>
      <c r="D383" s="5" t="str">
        <f>VLOOKUP(A383,Sheet1!A:D,4,FALSE)</f>
        <v>A</v>
      </c>
      <c r="E383" s="6">
        <v>2010</v>
      </c>
      <c r="F383" s="32">
        <v>1768448</v>
      </c>
      <c r="G383" s="32">
        <v>219191</v>
      </c>
      <c r="H383" s="32">
        <v>427308</v>
      </c>
      <c r="I383" s="32">
        <v>898566</v>
      </c>
      <c r="J383" s="32">
        <v>0</v>
      </c>
      <c r="K383" s="32">
        <v>8848</v>
      </c>
      <c r="L383" s="32">
        <v>0</v>
      </c>
      <c r="M383" s="32">
        <v>0</v>
      </c>
      <c r="N383" s="32">
        <v>200320</v>
      </c>
      <c r="O383" s="32">
        <v>13716</v>
      </c>
      <c r="P383" s="32">
        <v>499</v>
      </c>
      <c r="Q383" s="32">
        <v>0</v>
      </c>
      <c r="R383" s="32">
        <v>16814151</v>
      </c>
      <c r="S383" s="32">
        <v>15769247</v>
      </c>
      <c r="T383" s="32">
        <v>20976786</v>
      </c>
      <c r="U383" s="32">
        <v>17005350</v>
      </c>
      <c r="V383" s="32">
        <v>1236103</v>
      </c>
      <c r="W383" s="32">
        <v>529071</v>
      </c>
      <c r="X383" s="9"/>
      <c r="Y383" s="9"/>
    </row>
    <row r="384" spans="1:25" ht="15" x14ac:dyDescent="0.25">
      <c r="A384" s="5">
        <v>6920140</v>
      </c>
      <c r="B384" s="5" t="str">
        <f>VLOOKUP(A384,Sheet1!A:F,2,FALSE)</f>
        <v>Wallowa Memorial Hospital</v>
      </c>
      <c r="C384" s="5" t="str">
        <f>VLOOKUP(A384,Sheet1!A:F,3,FALSE)</f>
        <v>Wallowa Memorial Hospital</v>
      </c>
      <c r="D384" s="5" t="str">
        <f>VLOOKUP(A384,Sheet1!A:D,4,FALSE)</f>
        <v>A</v>
      </c>
      <c r="E384" s="6">
        <v>2011</v>
      </c>
      <c r="F384" s="32">
        <v>2338903</v>
      </c>
      <c r="G384" s="32">
        <v>316332</v>
      </c>
      <c r="H384" s="32">
        <v>534618</v>
      </c>
      <c r="I384" s="32">
        <v>1308017</v>
      </c>
      <c r="J384" s="32">
        <v>0</v>
      </c>
      <c r="K384" s="32">
        <v>12670</v>
      </c>
      <c r="L384" s="32">
        <v>0</v>
      </c>
      <c r="M384" s="32">
        <v>0</v>
      </c>
      <c r="N384" s="32">
        <v>152725</v>
      </c>
      <c r="O384" s="32">
        <v>12559</v>
      </c>
      <c r="P384" s="32">
        <v>277</v>
      </c>
      <c r="Q384" s="32">
        <v>1705</v>
      </c>
      <c r="R384" s="32">
        <v>15277047</v>
      </c>
      <c r="S384" s="32">
        <v>16328771</v>
      </c>
      <c r="T384" s="32">
        <v>20718679</v>
      </c>
      <c r="U384" s="32">
        <v>15592136</v>
      </c>
      <c r="V384" s="32">
        <v>-736635</v>
      </c>
      <c r="W384" s="32">
        <v>-138771</v>
      </c>
      <c r="X384" s="9"/>
      <c r="Y384" s="9"/>
    </row>
    <row r="385" spans="1:25" ht="15" x14ac:dyDescent="0.25">
      <c r="A385" s="5">
        <v>6920140</v>
      </c>
      <c r="B385" s="5" t="str">
        <f>VLOOKUP(A385,Sheet1!A:F,2,FALSE)</f>
        <v>Wallowa Memorial Hospital</v>
      </c>
      <c r="C385" s="5" t="str">
        <f>VLOOKUP(A385,Sheet1!A:F,3,FALSE)</f>
        <v>Wallowa Memorial Hospital</v>
      </c>
      <c r="D385" s="5" t="str">
        <f>VLOOKUP(A385,Sheet1!A:D,4,FALSE)</f>
        <v>A</v>
      </c>
      <c r="E385" s="6">
        <v>2012</v>
      </c>
      <c r="F385" s="32">
        <v>2282732</v>
      </c>
      <c r="G385" s="32">
        <v>282901</v>
      </c>
      <c r="H385" s="32">
        <v>501620</v>
      </c>
      <c r="I385" s="32">
        <v>1274849</v>
      </c>
      <c r="J385" s="32">
        <v>0</v>
      </c>
      <c r="K385" s="32">
        <v>12575</v>
      </c>
      <c r="L385" s="32">
        <v>0</v>
      </c>
      <c r="M385" s="32">
        <v>0</v>
      </c>
      <c r="N385" s="32">
        <v>196951</v>
      </c>
      <c r="O385" s="32">
        <v>12290</v>
      </c>
      <c r="P385" s="32">
        <v>277</v>
      </c>
      <c r="Q385" s="32">
        <v>1269</v>
      </c>
      <c r="R385" s="32">
        <v>17053133</v>
      </c>
      <c r="S385" s="32">
        <v>17137002</v>
      </c>
      <c r="T385" s="32">
        <v>20826547</v>
      </c>
      <c r="U385" s="32">
        <v>17405152</v>
      </c>
      <c r="V385" s="32">
        <v>268150</v>
      </c>
      <c r="W385" s="32">
        <v>1506721</v>
      </c>
      <c r="X385" s="9"/>
      <c r="Y385" s="9"/>
    </row>
    <row r="386" spans="1:25" ht="15" x14ac:dyDescent="0.25">
      <c r="A386" s="5">
        <v>6920140</v>
      </c>
      <c r="B386" s="5" t="str">
        <f>VLOOKUP(A386,Sheet1!A:F,2,FALSE)</f>
        <v>Wallowa Memorial Hospital</v>
      </c>
      <c r="C386" s="5" t="str">
        <f>VLOOKUP(A386,Sheet1!A:F,3,FALSE)</f>
        <v>Wallowa Memorial Hospital</v>
      </c>
      <c r="D386" s="5" t="str">
        <f>VLOOKUP(A386,Sheet1!A:D,4,FALSE)</f>
        <v>A</v>
      </c>
      <c r="E386" s="6">
        <v>2013</v>
      </c>
      <c r="F386" s="32">
        <v>2196977</v>
      </c>
      <c r="G386" s="32">
        <v>237235</v>
      </c>
      <c r="H386" s="32">
        <v>609436</v>
      </c>
      <c r="I386" s="32">
        <v>1058627</v>
      </c>
      <c r="J386" s="32">
        <v>0</v>
      </c>
      <c r="K386" s="32">
        <v>8345</v>
      </c>
      <c r="L386" s="32">
        <v>0</v>
      </c>
      <c r="M386" s="32">
        <v>903</v>
      </c>
      <c r="N386" s="32">
        <v>268463</v>
      </c>
      <c r="O386" s="32">
        <v>2044</v>
      </c>
      <c r="P386" s="32">
        <v>11924</v>
      </c>
      <c r="Q386" s="32">
        <v>0</v>
      </c>
      <c r="R386" s="32">
        <v>16647742</v>
      </c>
      <c r="S386" s="32">
        <v>17422966</v>
      </c>
      <c r="T386" s="32">
        <v>22546375</v>
      </c>
      <c r="U386" s="32">
        <v>17204302</v>
      </c>
      <c r="V386" s="32">
        <v>-218664</v>
      </c>
      <c r="W386" s="32">
        <v>159354</v>
      </c>
      <c r="X386" s="9"/>
      <c r="Y386" s="9"/>
    </row>
    <row r="387" spans="1:25" ht="15" x14ac:dyDescent="0.25">
      <c r="A387" s="5">
        <v>6920140</v>
      </c>
      <c r="B387" s="5" t="str">
        <f>VLOOKUP(A387,Sheet1!A:F,2,FALSE)</f>
        <v>Wallowa Memorial Hospital</v>
      </c>
      <c r="C387" s="5" t="str">
        <f>VLOOKUP(A387,Sheet1!A:F,3,FALSE)</f>
        <v>Wallowa Memorial Hospital</v>
      </c>
      <c r="D387" s="5" t="str">
        <f>VLOOKUP(A387,Sheet1!A:D,4,FALSE)</f>
        <v>A</v>
      </c>
      <c r="E387" s="6">
        <v>2014</v>
      </c>
      <c r="F387" s="32">
        <v>2096884</v>
      </c>
      <c r="G387" s="32">
        <v>174429</v>
      </c>
      <c r="H387" s="32">
        <v>212442</v>
      </c>
      <c r="I387" s="32">
        <v>1646931</v>
      </c>
      <c r="J387" s="32">
        <v>0</v>
      </c>
      <c r="K387" s="32">
        <v>6894</v>
      </c>
      <c r="L387" s="32">
        <v>0</v>
      </c>
      <c r="M387" s="32">
        <v>1078</v>
      </c>
      <c r="N387" s="32">
        <v>54015</v>
      </c>
      <c r="O387" s="32">
        <v>0</v>
      </c>
      <c r="P387" s="32">
        <v>1095</v>
      </c>
      <c r="Q387" s="32">
        <v>0</v>
      </c>
      <c r="R387" s="32">
        <v>16110853</v>
      </c>
      <c r="S387" s="32">
        <v>16153822</v>
      </c>
      <c r="T387" s="32">
        <v>21025891</v>
      </c>
      <c r="U387" s="32">
        <v>16563915</v>
      </c>
      <c r="V387" s="32">
        <v>410093</v>
      </c>
      <c r="W387" s="32">
        <v>656538</v>
      </c>
      <c r="X387" s="9"/>
      <c r="Y387" s="9"/>
    </row>
    <row r="388" spans="1:25" ht="15" x14ac:dyDescent="0.25">
      <c r="A388" s="5">
        <v>6920140</v>
      </c>
      <c r="B388" s="5" t="str">
        <f>VLOOKUP(A388,Sheet1!A:F,2,FALSE)</f>
        <v>Wallowa Memorial Hospital</v>
      </c>
      <c r="C388" s="5" t="str">
        <f>VLOOKUP(A388,Sheet1!A:F,3,FALSE)</f>
        <v>Wallowa Memorial Hospital</v>
      </c>
      <c r="D388" s="5" t="str">
        <f>VLOOKUP(A388,Sheet1!A:D,4,FALSE)</f>
        <v>A</v>
      </c>
      <c r="E388" s="6">
        <v>2015</v>
      </c>
      <c r="F388" s="32">
        <v>2485169</v>
      </c>
      <c r="G388" s="32">
        <v>88180</v>
      </c>
      <c r="H388" s="32">
        <v>464072</v>
      </c>
      <c r="I388" s="32">
        <v>1436258</v>
      </c>
      <c r="J388" s="32">
        <v>0</v>
      </c>
      <c r="K388" s="32">
        <v>34441</v>
      </c>
      <c r="L388" s="32">
        <v>0</v>
      </c>
      <c r="M388" s="32">
        <v>942</v>
      </c>
      <c r="N388" s="32">
        <v>461195</v>
      </c>
      <c r="O388" s="32">
        <v>0</v>
      </c>
      <c r="P388" s="32">
        <v>82</v>
      </c>
      <c r="Q388" s="32">
        <v>0</v>
      </c>
      <c r="R388" s="32">
        <v>17493800</v>
      </c>
      <c r="S388" s="32">
        <v>16909655</v>
      </c>
      <c r="T388" s="32">
        <v>23295284</v>
      </c>
      <c r="U388" s="32">
        <v>17918918</v>
      </c>
      <c r="V388" s="32">
        <v>1009263</v>
      </c>
      <c r="W388" s="32">
        <v>1511295</v>
      </c>
      <c r="X388" s="9"/>
      <c r="Y388" s="9"/>
    </row>
    <row r="389" spans="1:25" ht="15" x14ac:dyDescent="0.25">
      <c r="A389" s="5">
        <v>6920140</v>
      </c>
      <c r="B389" s="5" t="str">
        <f>VLOOKUP(A389,Sheet1!A:F,2,FALSE)</f>
        <v>Wallowa Memorial Hospital</v>
      </c>
      <c r="C389" s="5" t="str">
        <f>VLOOKUP(A389,Sheet1!A:F,3,FALSE)</f>
        <v>Wallowa Memorial Hospital</v>
      </c>
      <c r="D389" s="5" t="str">
        <f>VLOOKUP(A389,Sheet1!A:D,4,FALSE)</f>
        <v>A</v>
      </c>
      <c r="E389" s="6">
        <v>2016</v>
      </c>
      <c r="F389" s="32">
        <v>2422599</v>
      </c>
      <c r="G389" s="32">
        <v>104983</v>
      </c>
      <c r="H389" s="32">
        <v>552274</v>
      </c>
      <c r="I389" s="32">
        <v>1434145</v>
      </c>
      <c r="J389" s="32"/>
      <c r="K389" s="32">
        <v>4110</v>
      </c>
      <c r="L389" s="32"/>
      <c r="M389" s="32">
        <v>679</v>
      </c>
      <c r="N389" s="32">
        <v>326019</v>
      </c>
      <c r="O389" s="32"/>
      <c r="P389" s="32">
        <v>390</v>
      </c>
      <c r="Q389" s="32"/>
      <c r="R389" s="32">
        <v>19899949</v>
      </c>
      <c r="S389" s="32">
        <v>19352001</v>
      </c>
      <c r="T389" s="32">
        <v>27697668</v>
      </c>
      <c r="U389" s="32">
        <v>20435135</v>
      </c>
      <c r="V389" s="32">
        <v>1083134</v>
      </c>
      <c r="W389" s="32">
        <v>1246429</v>
      </c>
      <c r="X389" s="9"/>
      <c r="Y389" s="9"/>
    </row>
    <row r="390" spans="1:25" ht="15" x14ac:dyDescent="0.25">
      <c r="A390" s="16">
        <v>6920140</v>
      </c>
      <c r="B390" s="5" t="str">
        <f>VLOOKUP(A390,Sheet1!A:F,2,FALSE)</f>
        <v>Wallowa Memorial Hospital</v>
      </c>
      <c r="C390" s="5" t="str">
        <f>VLOOKUP(A390,Sheet1!A:F,3,FALSE)</f>
        <v>Wallowa Memorial Hospital</v>
      </c>
      <c r="D390" s="5" t="str">
        <f>VLOOKUP(A390,Sheet1!A:D,4,FALSE)</f>
        <v>A</v>
      </c>
      <c r="E390" s="29">
        <v>2017</v>
      </c>
      <c r="F390" s="32">
        <v>1680651</v>
      </c>
      <c r="G390" s="32">
        <v>210337</v>
      </c>
      <c r="H390" s="32">
        <v>388507</v>
      </c>
      <c r="I390" s="32"/>
      <c r="J390" s="32"/>
      <c r="K390" s="32">
        <v>24562</v>
      </c>
      <c r="L390" s="32"/>
      <c r="M390" s="32">
        <v>1347</v>
      </c>
      <c r="N390" s="32">
        <v>1055262</v>
      </c>
      <c r="O390" s="32"/>
      <c r="P390" s="32">
        <v>636</v>
      </c>
      <c r="Q390" s="32"/>
      <c r="R390" s="32">
        <v>21345395</v>
      </c>
      <c r="S390" s="32">
        <v>20982874</v>
      </c>
      <c r="T390" s="32">
        <v>31330277</v>
      </c>
      <c r="U390" s="32">
        <v>22115714</v>
      </c>
      <c r="V390" s="32">
        <v>1132840</v>
      </c>
      <c r="W390" s="32">
        <v>1616441</v>
      </c>
      <c r="X390" s="9"/>
      <c r="Y390" s="9"/>
    </row>
    <row r="391" spans="1:25" ht="15" x14ac:dyDescent="0.25">
      <c r="A391" s="16">
        <v>6920140</v>
      </c>
      <c r="B391" s="16" t="s">
        <v>64</v>
      </c>
      <c r="C391" s="16" t="s">
        <v>64</v>
      </c>
      <c r="D391" s="16" t="s">
        <v>31</v>
      </c>
      <c r="E391" s="29">
        <v>2018</v>
      </c>
      <c r="F391" s="32">
        <v>1836767.50650842</v>
      </c>
      <c r="G391" s="32">
        <v>194453.13706258929</v>
      </c>
      <c r="H391" s="32">
        <v>479778.94531903788</v>
      </c>
      <c r="I391" s="32">
        <v>114403.0841267928</v>
      </c>
      <c r="J391" s="32">
        <v>0</v>
      </c>
      <c r="K391" s="32">
        <v>16746.34</v>
      </c>
      <c r="L391" s="32">
        <v>0</v>
      </c>
      <c r="M391" s="32">
        <v>2073</v>
      </c>
      <c r="N391" s="32">
        <v>1029313</v>
      </c>
      <c r="O391" s="32">
        <v>0</v>
      </c>
      <c r="P391" s="32">
        <v>0</v>
      </c>
      <c r="Q391" s="32">
        <v>0</v>
      </c>
      <c r="R391" s="32">
        <v>22884209</v>
      </c>
      <c r="S391" s="32">
        <v>21827562</v>
      </c>
      <c r="T391" s="32">
        <v>34880021</v>
      </c>
      <c r="U391" s="32">
        <v>23915633</v>
      </c>
      <c r="V391" s="32">
        <v>2088071</v>
      </c>
      <c r="W391" s="32">
        <v>2956749</v>
      </c>
      <c r="X391" s="9"/>
      <c r="Y391" s="9"/>
    </row>
    <row r="392" spans="1:25" ht="15" x14ac:dyDescent="0.25">
      <c r="A392" s="5">
        <v>6920130</v>
      </c>
      <c r="B392" s="5" t="str">
        <f>VLOOKUP(A392,Sheet1!A:F,2,FALSE)</f>
        <v>Salem Health West Valley Hospital</v>
      </c>
      <c r="C392" s="5" t="str">
        <f>VLOOKUP(A392,Sheet1!A:F,3,FALSE)</f>
        <v>Salem Health West Valley Hosp</v>
      </c>
      <c r="D392" s="5" t="str">
        <f>VLOOKUP(A392,Sheet1!A:D,4,FALSE)</f>
        <v>B</v>
      </c>
      <c r="E392" s="6">
        <v>2010</v>
      </c>
      <c r="F392" s="32">
        <v>2366468</v>
      </c>
      <c r="G392" s="32">
        <v>1017921</v>
      </c>
      <c r="H392" s="32">
        <v>746539</v>
      </c>
      <c r="I392" s="32">
        <v>0</v>
      </c>
      <c r="J392" s="32">
        <v>55341</v>
      </c>
      <c r="K392" s="32">
        <v>109577</v>
      </c>
      <c r="L392" s="32">
        <v>0</v>
      </c>
      <c r="M392" s="32">
        <v>12259</v>
      </c>
      <c r="N392" s="32">
        <v>392978</v>
      </c>
      <c r="O392" s="32">
        <v>31853</v>
      </c>
      <c r="P392" s="32">
        <v>0</v>
      </c>
      <c r="Q392" s="32">
        <v>0</v>
      </c>
      <c r="R392" s="32">
        <v>20008361</v>
      </c>
      <c r="S392" s="32">
        <v>19772285</v>
      </c>
      <c r="T392" s="32">
        <v>30358443</v>
      </c>
      <c r="U392" s="32">
        <v>20210617</v>
      </c>
      <c r="V392" s="32">
        <v>488332</v>
      </c>
      <c r="W392" s="32">
        <v>489503</v>
      </c>
      <c r="X392" s="9"/>
      <c r="Y392" s="9"/>
    </row>
    <row r="393" spans="1:25" ht="15" x14ac:dyDescent="0.25">
      <c r="A393" s="5">
        <v>6920130</v>
      </c>
      <c r="B393" s="5" t="str">
        <f>VLOOKUP(A393,Sheet1!A:F,2,FALSE)</f>
        <v>Salem Health West Valley Hospital</v>
      </c>
      <c r="C393" s="5" t="str">
        <f>VLOOKUP(A393,Sheet1!A:F,3,FALSE)</f>
        <v>Salem Health West Valley Hosp</v>
      </c>
      <c r="D393" s="5" t="str">
        <f>VLOOKUP(A393,Sheet1!A:D,4,FALSE)</f>
        <v>B</v>
      </c>
      <c r="E393" s="6">
        <v>2011</v>
      </c>
      <c r="F393" s="32">
        <v>2556914</v>
      </c>
      <c r="G393" s="32">
        <v>1017878</v>
      </c>
      <c r="H393" s="32">
        <v>895185</v>
      </c>
      <c r="I393" s="32">
        <v>0</v>
      </c>
      <c r="J393" s="32">
        <v>92580</v>
      </c>
      <c r="K393" s="32">
        <v>84071</v>
      </c>
      <c r="L393" s="32">
        <v>0</v>
      </c>
      <c r="M393" s="32">
        <v>33631</v>
      </c>
      <c r="N393" s="32">
        <v>396479</v>
      </c>
      <c r="O393" s="32">
        <v>37090</v>
      </c>
      <c r="P393" s="32">
        <v>0</v>
      </c>
      <c r="Q393" s="32">
        <v>0</v>
      </c>
      <c r="R393" s="32">
        <v>23234524</v>
      </c>
      <c r="S393" s="32">
        <v>21974049</v>
      </c>
      <c r="T393" s="32">
        <v>36432504</v>
      </c>
      <c r="U393" s="32">
        <v>23482641</v>
      </c>
      <c r="V393" s="32">
        <v>1508592</v>
      </c>
      <c r="W393" s="32">
        <v>1510219</v>
      </c>
      <c r="X393" s="9"/>
      <c r="Y393" s="9"/>
    </row>
    <row r="394" spans="1:25" ht="15" x14ac:dyDescent="0.25">
      <c r="A394" s="5">
        <v>6920130</v>
      </c>
      <c r="B394" s="5" t="str">
        <f>VLOOKUP(A394,Sheet1!A:F,2,FALSE)</f>
        <v>Salem Health West Valley Hospital</v>
      </c>
      <c r="C394" s="5" t="str">
        <f>VLOOKUP(A394,Sheet1!A:F,3,FALSE)</f>
        <v>Salem Health West Valley Hosp</v>
      </c>
      <c r="D394" s="5" t="str">
        <f>VLOOKUP(A394,Sheet1!A:D,4,FALSE)</f>
        <v>B</v>
      </c>
      <c r="E394" s="6">
        <v>2012</v>
      </c>
      <c r="F394" s="32">
        <v>2510925</v>
      </c>
      <c r="G394" s="32">
        <v>1038198</v>
      </c>
      <c r="H394" s="32">
        <v>817058</v>
      </c>
      <c r="I394" s="32">
        <v>0</v>
      </c>
      <c r="J394" s="32">
        <v>151049</v>
      </c>
      <c r="K394" s="32">
        <v>57746</v>
      </c>
      <c r="L394" s="32">
        <v>0</v>
      </c>
      <c r="M394" s="32">
        <v>40315</v>
      </c>
      <c r="N394" s="32">
        <v>393813</v>
      </c>
      <c r="O394" s="32">
        <v>12746</v>
      </c>
      <c r="P394" s="32">
        <v>0</v>
      </c>
      <c r="Q394" s="32">
        <v>0</v>
      </c>
      <c r="R394" s="32">
        <v>19440210</v>
      </c>
      <c r="S394" s="32">
        <v>18972584</v>
      </c>
      <c r="T394" s="32">
        <v>35267850</v>
      </c>
      <c r="U394" s="32">
        <v>20288531</v>
      </c>
      <c r="V394" s="32">
        <v>1315947</v>
      </c>
      <c r="W394" s="32">
        <v>1318167</v>
      </c>
      <c r="X394" s="9"/>
      <c r="Y394" s="9"/>
    </row>
    <row r="395" spans="1:25" ht="15" x14ac:dyDescent="0.25">
      <c r="A395" s="5">
        <v>6920130</v>
      </c>
      <c r="B395" s="5" t="str">
        <f>VLOOKUP(A395,Sheet1!A:F,2,FALSE)</f>
        <v>Salem Health West Valley Hospital</v>
      </c>
      <c r="C395" s="5" t="str">
        <f>VLOOKUP(A395,Sheet1!A:F,3,FALSE)</f>
        <v>Salem Health West Valley Hosp</v>
      </c>
      <c r="D395" s="5" t="str">
        <f>VLOOKUP(A395,Sheet1!A:D,4,FALSE)</f>
        <v>B</v>
      </c>
      <c r="E395" s="6">
        <v>2013</v>
      </c>
      <c r="F395" s="32">
        <v>2261372</v>
      </c>
      <c r="G395" s="32">
        <v>1101848</v>
      </c>
      <c r="H395" s="32">
        <v>626113</v>
      </c>
      <c r="I395" s="32">
        <v>0</v>
      </c>
      <c r="J395" s="32">
        <v>0</v>
      </c>
      <c r="K395" s="32">
        <v>40754</v>
      </c>
      <c r="L395" s="32">
        <v>0</v>
      </c>
      <c r="M395" s="32">
        <v>73532</v>
      </c>
      <c r="N395" s="32">
        <v>367034</v>
      </c>
      <c r="O395" s="32">
        <v>30461</v>
      </c>
      <c r="P395" s="32">
        <v>21630</v>
      </c>
      <c r="Q395" s="32">
        <v>0</v>
      </c>
      <c r="R395" s="32">
        <v>20462080</v>
      </c>
      <c r="S395" s="32">
        <v>19914823</v>
      </c>
      <c r="T395" s="32">
        <v>38910641</v>
      </c>
      <c r="U395" s="32">
        <v>20900101</v>
      </c>
      <c r="V395" s="32">
        <v>985278</v>
      </c>
      <c r="W395" s="32">
        <v>987524</v>
      </c>
      <c r="X395" s="9"/>
      <c r="Y395" s="9"/>
    </row>
    <row r="396" spans="1:25" ht="15" x14ac:dyDescent="0.25">
      <c r="A396" s="5">
        <v>6920130</v>
      </c>
      <c r="B396" s="5" t="str">
        <f>VLOOKUP(A396,Sheet1!A:F,2,FALSE)</f>
        <v>Salem Health West Valley Hospital</v>
      </c>
      <c r="C396" s="5" t="str">
        <f>VLOOKUP(A396,Sheet1!A:F,3,FALSE)</f>
        <v>Salem Health West Valley Hosp</v>
      </c>
      <c r="D396" s="5" t="str">
        <f>VLOOKUP(A396,Sheet1!A:D,4,FALSE)</f>
        <v>B</v>
      </c>
      <c r="E396" s="6">
        <v>2014</v>
      </c>
      <c r="F396" s="32">
        <v>2525402</v>
      </c>
      <c r="G396" s="32">
        <v>635968</v>
      </c>
      <c r="H396" s="32">
        <v>1151812</v>
      </c>
      <c r="I396" s="32">
        <v>0</v>
      </c>
      <c r="J396" s="32">
        <v>0</v>
      </c>
      <c r="K396" s="32">
        <v>31207</v>
      </c>
      <c r="L396" s="32">
        <v>0</v>
      </c>
      <c r="M396" s="32">
        <v>53571</v>
      </c>
      <c r="N396" s="32">
        <v>602014</v>
      </c>
      <c r="O396" s="32">
        <v>30042</v>
      </c>
      <c r="P396" s="32">
        <v>20788</v>
      </c>
      <c r="Q396" s="32">
        <v>0</v>
      </c>
      <c r="R396" s="32">
        <v>22541103</v>
      </c>
      <c r="S396" s="32">
        <v>20838525</v>
      </c>
      <c r="T396" s="32">
        <v>43904228</v>
      </c>
      <c r="U396" s="32">
        <v>22754530</v>
      </c>
      <c r="V396" s="32">
        <v>1916005</v>
      </c>
      <c r="W396" s="32">
        <v>1917861</v>
      </c>
      <c r="X396" s="9"/>
      <c r="Y396" s="9"/>
    </row>
    <row r="397" spans="1:25" ht="15" x14ac:dyDescent="0.25">
      <c r="A397" s="5">
        <v>6920130</v>
      </c>
      <c r="B397" s="5" t="str">
        <f>VLOOKUP(A397,Sheet1!A:F,2,FALSE)</f>
        <v>Salem Health West Valley Hospital</v>
      </c>
      <c r="C397" s="5" t="str">
        <f>VLOOKUP(A397,Sheet1!A:F,3,FALSE)</f>
        <v>Salem Health West Valley Hosp</v>
      </c>
      <c r="D397" s="5" t="str">
        <f>VLOOKUP(A397,Sheet1!A:D,4,FALSE)</f>
        <v>B</v>
      </c>
      <c r="E397" s="6">
        <v>2015</v>
      </c>
      <c r="F397" s="32">
        <v>2755011</v>
      </c>
      <c r="G397" s="32">
        <v>412367</v>
      </c>
      <c r="H397" s="32">
        <v>1550026</v>
      </c>
      <c r="I397" s="32">
        <v>0</v>
      </c>
      <c r="J397" s="32">
        <v>0</v>
      </c>
      <c r="K397" s="32">
        <v>25548</v>
      </c>
      <c r="L397" s="32">
        <v>0</v>
      </c>
      <c r="M397" s="32">
        <v>80689</v>
      </c>
      <c r="N397" s="32">
        <v>627569</v>
      </c>
      <c r="O397" s="32">
        <v>28467</v>
      </c>
      <c r="P397" s="32">
        <v>30344</v>
      </c>
      <c r="Q397" s="32">
        <v>0</v>
      </c>
      <c r="R397" s="32">
        <v>25945477</v>
      </c>
      <c r="S397" s="32">
        <v>22309246</v>
      </c>
      <c r="T397" s="32">
        <v>52766641</v>
      </c>
      <c r="U397" s="32">
        <v>26558793</v>
      </c>
      <c r="V397" s="32">
        <v>4249547</v>
      </c>
      <c r="W397" s="32">
        <v>4251538</v>
      </c>
      <c r="X397" s="9"/>
      <c r="Y397" s="9"/>
    </row>
    <row r="398" spans="1:25" ht="15" x14ac:dyDescent="0.25">
      <c r="A398" s="5">
        <v>6920130</v>
      </c>
      <c r="B398" s="5" t="str">
        <f>VLOOKUP(A398,Sheet1!A:F,2,FALSE)</f>
        <v>Salem Health West Valley Hospital</v>
      </c>
      <c r="C398" s="5" t="str">
        <f>VLOOKUP(A398,Sheet1!A:F,3,FALSE)</f>
        <v>Salem Health West Valley Hosp</v>
      </c>
      <c r="D398" s="5" t="str">
        <f>VLOOKUP(A398,Sheet1!A:D,4,FALSE)</f>
        <v>B</v>
      </c>
      <c r="E398" s="6">
        <v>2016</v>
      </c>
      <c r="F398" s="32">
        <v>2919805</v>
      </c>
      <c r="G398" s="32">
        <v>374484</v>
      </c>
      <c r="H398" s="32">
        <v>1656667</v>
      </c>
      <c r="I398" s="32"/>
      <c r="J398" s="32"/>
      <c r="K398" s="32">
        <v>55174</v>
      </c>
      <c r="L398" s="32"/>
      <c r="M398" s="32">
        <v>105873</v>
      </c>
      <c r="N398" s="32">
        <v>647814</v>
      </c>
      <c r="O398" s="32">
        <v>58018</v>
      </c>
      <c r="P398" s="32">
        <v>21775</v>
      </c>
      <c r="Q398" s="32"/>
      <c r="R398" s="32">
        <v>26522160</v>
      </c>
      <c r="S398" s="32">
        <v>23167718</v>
      </c>
      <c r="T398" s="32">
        <v>54109946</v>
      </c>
      <c r="U398" s="32">
        <v>27339846</v>
      </c>
      <c r="V398" s="32">
        <v>4172128</v>
      </c>
      <c r="W398" s="32">
        <v>4164323</v>
      </c>
      <c r="X398" s="9"/>
      <c r="Y398" s="9"/>
    </row>
    <row r="399" spans="1:25" ht="15" x14ac:dyDescent="0.25">
      <c r="A399" s="16">
        <v>6920130</v>
      </c>
      <c r="B399" s="5" t="str">
        <f>VLOOKUP(A399,Sheet1!A:F,2,FALSE)</f>
        <v>Salem Health West Valley Hospital</v>
      </c>
      <c r="C399" s="5" t="str">
        <f>VLOOKUP(A399,Sheet1!A:F,3,FALSE)</f>
        <v>Salem Health West Valley Hosp</v>
      </c>
      <c r="D399" s="5" t="str">
        <f>VLOOKUP(A399,Sheet1!A:D,4,FALSE)</f>
        <v>B</v>
      </c>
      <c r="E399" s="29">
        <v>2017</v>
      </c>
      <c r="F399" s="32">
        <v>3277131</v>
      </c>
      <c r="G399" s="32">
        <v>388577</v>
      </c>
      <c r="H399" s="32">
        <v>1709306</v>
      </c>
      <c r="I399" s="32"/>
      <c r="J399" s="32"/>
      <c r="K399" s="32">
        <v>101518</v>
      </c>
      <c r="L399" s="32"/>
      <c r="M399" s="32">
        <v>85039</v>
      </c>
      <c r="N399" s="32">
        <v>964801</v>
      </c>
      <c r="O399" s="32">
        <v>22438</v>
      </c>
      <c r="P399" s="32">
        <v>5452</v>
      </c>
      <c r="Q399" s="32"/>
      <c r="R399" s="32">
        <v>27179718</v>
      </c>
      <c r="S399" s="32">
        <v>24728023</v>
      </c>
      <c r="T399" s="32">
        <v>55917678</v>
      </c>
      <c r="U399" s="32">
        <v>27626498</v>
      </c>
      <c r="V399" s="32">
        <v>2898475</v>
      </c>
      <c r="W399" s="32">
        <v>2865456</v>
      </c>
      <c r="X399" s="9"/>
      <c r="Y399" s="9"/>
    </row>
    <row r="400" spans="1:25" ht="15" x14ac:dyDescent="0.25">
      <c r="A400" s="16">
        <v>6920130</v>
      </c>
      <c r="B400" s="16" t="s">
        <v>150</v>
      </c>
      <c r="C400" s="16" t="s">
        <v>151</v>
      </c>
      <c r="D400" s="16" t="s">
        <v>27</v>
      </c>
      <c r="E400" s="29">
        <v>2018</v>
      </c>
      <c r="F400" s="32">
        <v>4279194</v>
      </c>
      <c r="G400" s="32">
        <v>661212</v>
      </c>
      <c r="H400" s="32">
        <v>2489528</v>
      </c>
      <c r="I400" s="32">
        <v>0</v>
      </c>
      <c r="J400" s="32">
        <v>0</v>
      </c>
      <c r="K400" s="32">
        <v>51699</v>
      </c>
      <c r="L400" s="32">
        <v>0</v>
      </c>
      <c r="M400" s="32">
        <v>20500</v>
      </c>
      <c r="N400" s="32">
        <v>1049355</v>
      </c>
      <c r="O400" s="32">
        <v>6900</v>
      </c>
      <c r="P400" s="32">
        <v>0</v>
      </c>
      <c r="Q400" s="32">
        <v>0</v>
      </c>
      <c r="R400" s="32">
        <v>28501966</v>
      </c>
      <c r="S400" s="32">
        <v>26230944</v>
      </c>
      <c r="T400" s="32">
        <v>57098620</v>
      </c>
      <c r="U400" s="32">
        <v>29042135</v>
      </c>
      <c r="V400" s="32">
        <v>2811191</v>
      </c>
      <c r="W400" s="32">
        <v>2811191</v>
      </c>
      <c r="X400" s="9"/>
      <c r="Y400" s="9"/>
    </row>
    <row r="401" spans="1:25" ht="15" x14ac:dyDescent="0.25">
      <c r="A401" s="16">
        <v>6920125</v>
      </c>
      <c r="B401" s="16" t="s">
        <v>161</v>
      </c>
      <c r="C401" s="16" t="s">
        <v>106</v>
      </c>
      <c r="D401" s="16" t="s">
        <v>27</v>
      </c>
      <c r="E401" s="29">
        <v>2018</v>
      </c>
      <c r="F401" s="32">
        <v>637866</v>
      </c>
      <c r="G401" s="32">
        <v>631366</v>
      </c>
      <c r="H401" s="32">
        <v>0</v>
      </c>
      <c r="I401" s="32">
        <v>0</v>
      </c>
      <c r="J401" s="32">
        <v>0</v>
      </c>
      <c r="K401" s="32">
        <v>0</v>
      </c>
      <c r="L401" s="32">
        <v>0</v>
      </c>
      <c r="M401" s="32">
        <v>0</v>
      </c>
      <c r="N401" s="32">
        <v>0</v>
      </c>
      <c r="O401" s="32">
        <v>6500</v>
      </c>
      <c r="P401" s="32">
        <v>0</v>
      </c>
      <c r="Q401" s="32">
        <v>0</v>
      </c>
      <c r="R401" s="32">
        <v>35794076</v>
      </c>
      <c r="S401" s="32">
        <v>37615286</v>
      </c>
      <c r="T401" s="32">
        <v>54020868</v>
      </c>
      <c r="U401" s="32">
        <v>38470242</v>
      </c>
      <c r="V401" s="32">
        <v>854956</v>
      </c>
      <c r="W401" s="32">
        <v>917967</v>
      </c>
      <c r="X401" s="9"/>
      <c r="Y401" s="9"/>
    </row>
    <row r="402" spans="1:25" ht="15" x14ac:dyDescent="0.25">
      <c r="A402" s="5">
        <v>6920125</v>
      </c>
      <c r="B402" s="16" t="s">
        <v>161</v>
      </c>
      <c r="C402" s="5" t="str">
        <f>VLOOKUP(A402,Sheet1!A:F,3,FALSE)</f>
        <v>PeaceHealth Cottage Grove</v>
      </c>
      <c r="D402" s="5" t="str">
        <f>VLOOKUP(A402,Sheet1!A:D,4,FALSE)</f>
        <v>B</v>
      </c>
      <c r="E402" s="6">
        <v>2010</v>
      </c>
      <c r="F402" s="32">
        <v>2019066</v>
      </c>
      <c r="G402" s="32">
        <v>1050622</v>
      </c>
      <c r="H402" s="32">
        <v>52726</v>
      </c>
      <c r="I402" s="32">
        <v>0</v>
      </c>
      <c r="J402" s="32">
        <v>0</v>
      </c>
      <c r="K402" s="32">
        <v>23265</v>
      </c>
      <c r="L402" s="32">
        <v>0</v>
      </c>
      <c r="M402" s="32">
        <v>0</v>
      </c>
      <c r="N402" s="32">
        <v>892453</v>
      </c>
      <c r="O402" s="32">
        <v>0</v>
      </c>
      <c r="P402" s="32">
        <v>0</v>
      </c>
      <c r="Q402" s="32">
        <v>0</v>
      </c>
      <c r="R402" s="32">
        <v>18441261</v>
      </c>
      <c r="S402" s="32">
        <v>20462410</v>
      </c>
      <c r="T402" s="32">
        <v>23455805</v>
      </c>
      <c r="U402" s="32">
        <v>18541537</v>
      </c>
      <c r="V402" s="32">
        <v>-1920873</v>
      </c>
      <c r="W402" s="32">
        <v>-1920873</v>
      </c>
      <c r="X402" s="9"/>
      <c r="Y402" s="9"/>
    </row>
    <row r="403" spans="1:25" ht="15" x14ac:dyDescent="0.25">
      <c r="A403" s="5">
        <v>6920125</v>
      </c>
      <c r="B403" s="16" t="s">
        <v>161</v>
      </c>
      <c r="C403" s="5" t="str">
        <f>VLOOKUP(A403,Sheet1!A:F,3,FALSE)</f>
        <v>PeaceHealth Cottage Grove</v>
      </c>
      <c r="D403" s="5" t="str">
        <f>VLOOKUP(A403,Sheet1!A:D,4,FALSE)</f>
        <v>B</v>
      </c>
      <c r="E403" s="6">
        <v>2011</v>
      </c>
      <c r="F403" s="32">
        <v>2083987</v>
      </c>
      <c r="G403" s="32">
        <v>607797</v>
      </c>
      <c r="H403" s="32">
        <v>318181</v>
      </c>
      <c r="I403" s="32">
        <v>1152896</v>
      </c>
      <c r="J403" s="32">
        <v>0</v>
      </c>
      <c r="K403" s="32">
        <v>4051</v>
      </c>
      <c r="L403" s="32">
        <v>0</v>
      </c>
      <c r="M403" s="32">
        <v>1062</v>
      </c>
      <c r="N403" s="32">
        <v>0</v>
      </c>
      <c r="O403" s="32">
        <v>0</v>
      </c>
      <c r="P403" s="32">
        <v>0</v>
      </c>
      <c r="Q403" s="32">
        <v>0</v>
      </c>
      <c r="R403" s="32">
        <v>27610255</v>
      </c>
      <c r="S403" s="32">
        <v>28035878</v>
      </c>
      <c r="T403" s="32">
        <v>32700084</v>
      </c>
      <c r="U403" s="32">
        <v>27737399</v>
      </c>
      <c r="V403" s="32">
        <v>-298479</v>
      </c>
      <c r="W403" s="32">
        <v>-382240</v>
      </c>
      <c r="X403" s="9"/>
      <c r="Y403" s="9"/>
    </row>
    <row r="404" spans="1:25" ht="15" x14ac:dyDescent="0.25">
      <c r="A404" s="5">
        <v>6920125</v>
      </c>
      <c r="B404" s="16" t="s">
        <v>161</v>
      </c>
      <c r="C404" s="5" t="str">
        <f>VLOOKUP(A404,Sheet1!A:F,3,FALSE)</f>
        <v>PeaceHealth Cottage Grove</v>
      </c>
      <c r="D404" s="5" t="str">
        <f>VLOOKUP(A404,Sheet1!A:D,4,FALSE)</f>
        <v>B</v>
      </c>
      <c r="E404" s="6">
        <v>2012</v>
      </c>
      <c r="F404" s="32">
        <v>3004603</v>
      </c>
      <c r="G404" s="32">
        <v>563536</v>
      </c>
      <c r="H404" s="32">
        <v>1240707</v>
      </c>
      <c r="I404" s="32">
        <v>1170907</v>
      </c>
      <c r="J404" s="32">
        <v>0</v>
      </c>
      <c r="K404" s="32">
        <v>10463</v>
      </c>
      <c r="L404" s="32">
        <v>0</v>
      </c>
      <c r="M404" s="32">
        <v>16859</v>
      </c>
      <c r="N404" s="32">
        <v>0</v>
      </c>
      <c r="O404" s="32">
        <v>2132</v>
      </c>
      <c r="P404" s="32">
        <v>0</v>
      </c>
      <c r="Q404" s="32">
        <v>0</v>
      </c>
      <c r="R404" s="32">
        <v>26775495</v>
      </c>
      <c r="S404" s="32">
        <v>31079739</v>
      </c>
      <c r="T404" s="32">
        <v>34004848</v>
      </c>
      <c r="U404" s="32">
        <v>27748857</v>
      </c>
      <c r="V404" s="32">
        <v>-3330882</v>
      </c>
      <c r="W404" s="32">
        <v>-3229571</v>
      </c>
      <c r="X404" s="9"/>
      <c r="Y404" s="9"/>
    </row>
    <row r="405" spans="1:25" ht="15" x14ac:dyDescent="0.25">
      <c r="A405" s="5">
        <v>6920125</v>
      </c>
      <c r="B405" s="16" t="s">
        <v>161</v>
      </c>
      <c r="C405" s="5" t="str">
        <f>VLOOKUP(A405,Sheet1!A:F,3,FALSE)</f>
        <v>PeaceHealth Cottage Grove</v>
      </c>
      <c r="D405" s="5" t="str">
        <f>VLOOKUP(A405,Sheet1!A:D,4,FALSE)</f>
        <v>B</v>
      </c>
      <c r="E405" s="6">
        <v>2013</v>
      </c>
      <c r="F405" s="32">
        <v>1207260</v>
      </c>
      <c r="G405" s="32">
        <v>896002</v>
      </c>
      <c r="H405" s="32">
        <v>0</v>
      </c>
      <c r="I405" s="32">
        <v>311258</v>
      </c>
      <c r="J405" s="32">
        <v>0</v>
      </c>
      <c r="K405" s="32">
        <v>0</v>
      </c>
      <c r="L405" s="32">
        <v>0</v>
      </c>
      <c r="M405" s="32">
        <v>0</v>
      </c>
      <c r="N405" s="32">
        <v>0</v>
      </c>
      <c r="O405" s="32">
        <v>0</v>
      </c>
      <c r="P405" s="32">
        <v>0</v>
      </c>
      <c r="Q405" s="32">
        <v>0</v>
      </c>
      <c r="R405" s="32">
        <v>20541695</v>
      </c>
      <c r="S405" s="32">
        <v>28844316</v>
      </c>
      <c r="T405" s="32">
        <v>36054974</v>
      </c>
      <c r="U405" s="32">
        <v>22722138</v>
      </c>
      <c r="V405" s="32">
        <v>-6122178</v>
      </c>
      <c r="W405" s="32">
        <v>-6065046</v>
      </c>
      <c r="X405" s="9"/>
      <c r="Y405" s="9"/>
    </row>
    <row r="406" spans="1:25" ht="15" x14ac:dyDescent="0.25">
      <c r="A406" s="5">
        <v>6920125</v>
      </c>
      <c r="B406" s="16" t="s">
        <v>161</v>
      </c>
      <c r="C406" s="5" t="str">
        <f>VLOOKUP(A406,Sheet1!A:F,3,FALSE)</f>
        <v>PeaceHealth Cottage Grove</v>
      </c>
      <c r="D406" s="5" t="str">
        <f>VLOOKUP(A406,Sheet1!A:D,4,FALSE)</f>
        <v>B</v>
      </c>
      <c r="E406" s="6">
        <v>2014</v>
      </c>
      <c r="F406" s="32">
        <v>664009</v>
      </c>
      <c r="G406" s="32">
        <v>657659</v>
      </c>
      <c r="H406" s="32">
        <v>0</v>
      </c>
      <c r="I406" s="32">
        <v>0</v>
      </c>
      <c r="J406" s="32">
        <v>0</v>
      </c>
      <c r="K406" s="32">
        <v>0</v>
      </c>
      <c r="L406" s="32">
        <v>0</v>
      </c>
      <c r="M406" s="32">
        <v>0</v>
      </c>
      <c r="N406" s="32">
        <v>0</v>
      </c>
      <c r="O406" s="32">
        <v>6350</v>
      </c>
      <c r="P406" s="32">
        <v>0</v>
      </c>
      <c r="Q406" s="32">
        <v>0</v>
      </c>
      <c r="R406" s="32">
        <v>26275868</v>
      </c>
      <c r="S406" s="32">
        <v>26633068</v>
      </c>
      <c r="T406" s="32">
        <v>38864593</v>
      </c>
      <c r="U406" s="32">
        <v>27497976</v>
      </c>
      <c r="V406" s="32">
        <v>864908</v>
      </c>
      <c r="W406" s="32">
        <v>1185824</v>
      </c>
      <c r="X406" s="9"/>
      <c r="Y406" s="9"/>
    </row>
    <row r="407" spans="1:25" ht="15" x14ac:dyDescent="0.25">
      <c r="A407" s="5">
        <v>6920125</v>
      </c>
      <c r="B407" s="16" t="s">
        <v>161</v>
      </c>
      <c r="C407" s="5" t="str">
        <f>VLOOKUP(A407,Sheet1!A:F,3,FALSE)</f>
        <v>PeaceHealth Cottage Grove</v>
      </c>
      <c r="D407" s="5" t="str">
        <f>VLOOKUP(A407,Sheet1!A:D,4,FALSE)</f>
        <v>B</v>
      </c>
      <c r="E407" s="6">
        <v>2015</v>
      </c>
      <c r="F407" s="32">
        <v>301160</v>
      </c>
      <c r="G407" s="32">
        <v>280512</v>
      </c>
      <c r="H407" s="32">
        <v>0</v>
      </c>
      <c r="I407" s="32">
        <v>0</v>
      </c>
      <c r="J407" s="32">
        <v>0</v>
      </c>
      <c r="K407" s="32">
        <v>0</v>
      </c>
      <c r="L407" s="32">
        <v>0</v>
      </c>
      <c r="M407" s="32">
        <v>0</v>
      </c>
      <c r="N407" s="32">
        <v>0</v>
      </c>
      <c r="O407" s="32">
        <v>8148</v>
      </c>
      <c r="P407" s="32">
        <v>12500</v>
      </c>
      <c r="Q407" s="32">
        <v>0</v>
      </c>
      <c r="R407" s="32">
        <v>29190043</v>
      </c>
      <c r="S407" s="32">
        <v>29153104</v>
      </c>
      <c r="T407" s="32">
        <v>41409504</v>
      </c>
      <c r="U407" s="32">
        <v>29707602</v>
      </c>
      <c r="V407" s="32">
        <v>554498</v>
      </c>
      <c r="W407" s="32">
        <v>664541</v>
      </c>
      <c r="X407" s="9"/>
      <c r="Y407" s="9"/>
    </row>
    <row r="408" spans="1:25" ht="15" x14ac:dyDescent="0.25">
      <c r="A408" s="5">
        <v>6920125</v>
      </c>
      <c r="B408" s="16" t="s">
        <v>161</v>
      </c>
      <c r="C408" s="5" t="str">
        <f>VLOOKUP(A408,Sheet1!A:F,3,FALSE)</f>
        <v>PeaceHealth Cottage Grove</v>
      </c>
      <c r="D408" s="5" t="str">
        <f>VLOOKUP(A408,Sheet1!A:D,4,FALSE)</f>
        <v>B</v>
      </c>
      <c r="E408" s="6">
        <v>2016</v>
      </c>
      <c r="F408" s="32">
        <v>214526</v>
      </c>
      <c r="G408" s="32">
        <v>206306</v>
      </c>
      <c r="H408" s="32"/>
      <c r="I408" s="32"/>
      <c r="J408" s="32"/>
      <c r="K408" s="32">
        <v>1320</v>
      </c>
      <c r="L408" s="32"/>
      <c r="M408" s="32"/>
      <c r="N408" s="32"/>
      <c r="O408" s="32">
        <v>6900</v>
      </c>
      <c r="P408" s="32"/>
      <c r="Q408" s="32"/>
      <c r="R408" s="32">
        <v>28008942</v>
      </c>
      <c r="S408" s="32">
        <v>33952767</v>
      </c>
      <c r="T408" s="32">
        <v>41781350</v>
      </c>
      <c r="U408" s="32">
        <v>30771131</v>
      </c>
      <c r="V408" s="32">
        <v>-3181636</v>
      </c>
      <c r="W408" s="32">
        <v>-2970227</v>
      </c>
      <c r="X408" s="9"/>
      <c r="Y408" s="9"/>
    </row>
    <row r="409" spans="1:25" ht="15" x14ac:dyDescent="0.25">
      <c r="A409" s="16">
        <v>6920125</v>
      </c>
      <c r="B409" s="16" t="s">
        <v>161</v>
      </c>
      <c r="C409" s="5" t="str">
        <f>VLOOKUP(A409,Sheet1!A:F,3,FALSE)</f>
        <v>PeaceHealth Cottage Grove</v>
      </c>
      <c r="D409" s="5" t="str">
        <f>VLOOKUP(A409,Sheet1!A:D,4,FALSE)</f>
        <v>B</v>
      </c>
      <c r="E409" s="29">
        <v>2017</v>
      </c>
      <c r="F409" s="32">
        <v>300098</v>
      </c>
      <c r="G409" s="32">
        <v>293298</v>
      </c>
      <c r="H409" s="32"/>
      <c r="I409" s="32"/>
      <c r="J409" s="32"/>
      <c r="K409" s="32"/>
      <c r="L409" s="32"/>
      <c r="M409" s="32"/>
      <c r="N409" s="32"/>
      <c r="O409" s="32">
        <v>6800</v>
      </c>
      <c r="P409" s="32"/>
      <c r="Q409" s="32"/>
      <c r="R409" s="32">
        <v>31447210</v>
      </c>
      <c r="S409" s="32">
        <v>36083623</v>
      </c>
      <c r="T409" s="32">
        <v>45560079</v>
      </c>
      <c r="U409" s="32">
        <v>34421940</v>
      </c>
      <c r="V409" s="32">
        <v>-1661683</v>
      </c>
      <c r="W409" s="32">
        <v>-668121</v>
      </c>
      <c r="X409" s="9"/>
      <c r="Y409" s="9"/>
    </row>
    <row r="410" spans="1:25" ht="15" x14ac:dyDescent="0.25">
      <c r="A410" s="25">
        <v>6920110</v>
      </c>
      <c r="B410" s="5" t="str">
        <f>VLOOKUP(A410,Sheet1!A:F,2,FALSE)</f>
        <v>Good Samaritan Regional Medical Center</v>
      </c>
      <c r="C410" s="5" t="str">
        <f>VLOOKUP(A410,Sheet1!A:F,3,FALSE)</f>
        <v>Good Samaritan Regional Med Ctr</v>
      </c>
      <c r="D410" s="5" t="str">
        <f>VLOOKUP(A410,Sheet1!A:D,4,FALSE)</f>
        <v>DRG</v>
      </c>
      <c r="E410" s="26">
        <v>2010</v>
      </c>
      <c r="F410" s="32">
        <v>61262735</v>
      </c>
      <c r="G410" s="32">
        <v>9889313</v>
      </c>
      <c r="H410" s="32">
        <v>10677849</v>
      </c>
      <c r="I410" s="32">
        <v>29805287</v>
      </c>
      <c r="J410" s="32">
        <v>1230747</v>
      </c>
      <c r="K410" s="32">
        <v>525325</v>
      </c>
      <c r="L410" s="32">
        <v>138685</v>
      </c>
      <c r="M410" s="32">
        <v>4528452</v>
      </c>
      <c r="N410" s="32">
        <v>3541203</v>
      </c>
      <c r="O410" s="32">
        <v>780642</v>
      </c>
      <c r="P410" s="32">
        <v>45459</v>
      </c>
      <c r="Q410" s="32">
        <v>99772</v>
      </c>
      <c r="R410" s="32">
        <v>290527611</v>
      </c>
      <c r="S410" s="32">
        <v>296749483</v>
      </c>
      <c r="T410" s="32">
        <v>541690597</v>
      </c>
      <c r="U410" s="32">
        <v>299098608</v>
      </c>
      <c r="V410" s="32">
        <v>2349124</v>
      </c>
      <c r="W410" s="32">
        <v>2855684</v>
      </c>
    </row>
    <row r="411" spans="1:25" ht="15" x14ac:dyDescent="0.25">
      <c r="A411" s="25">
        <v>6920110</v>
      </c>
      <c r="B411" s="5" t="str">
        <f>VLOOKUP(A411,Sheet1!A:F,2,FALSE)</f>
        <v>Good Samaritan Regional Medical Center</v>
      </c>
      <c r="C411" s="5" t="str">
        <f>VLOOKUP(A411,Sheet1!A:F,3,FALSE)</f>
        <v>Good Samaritan Regional Med Ctr</v>
      </c>
      <c r="D411" s="5" t="str">
        <f>VLOOKUP(A411,Sheet1!A:D,4,FALSE)</f>
        <v>DRG</v>
      </c>
      <c r="E411" s="26">
        <v>2011</v>
      </c>
      <c r="F411" s="32">
        <v>69525357</v>
      </c>
      <c r="G411" s="32">
        <v>10959185</v>
      </c>
      <c r="H411" s="32">
        <v>4711623</v>
      </c>
      <c r="I411" s="32">
        <v>39943263</v>
      </c>
      <c r="J411" s="32">
        <v>1475545</v>
      </c>
      <c r="K411" s="32">
        <v>695265</v>
      </c>
      <c r="L411" s="32">
        <v>146252</v>
      </c>
      <c r="M411" s="32">
        <v>4617750</v>
      </c>
      <c r="N411" s="32">
        <v>5791225</v>
      </c>
      <c r="O411" s="32">
        <v>883822</v>
      </c>
      <c r="P411" s="32">
        <v>143068</v>
      </c>
      <c r="Q411" s="32">
        <v>158359</v>
      </c>
      <c r="R411" s="32">
        <v>305931903</v>
      </c>
      <c r="S411" s="32">
        <v>317548266</v>
      </c>
      <c r="T411" s="32">
        <v>594370289</v>
      </c>
      <c r="U411" s="32">
        <v>314933774</v>
      </c>
      <c r="V411" s="32">
        <v>-2614492</v>
      </c>
      <c r="W411" s="32">
        <v>-1972425</v>
      </c>
    </row>
    <row r="412" spans="1:25" ht="15" x14ac:dyDescent="0.25">
      <c r="A412" s="25">
        <v>6920110</v>
      </c>
      <c r="B412" s="5" t="str">
        <f>VLOOKUP(A412,Sheet1!A:F,2,FALSE)</f>
        <v>Good Samaritan Regional Medical Center</v>
      </c>
      <c r="C412" s="5" t="str">
        <f>VLOOKUP(A412,Sheet1!A:F,3,FALSE)</f>
        <v>Good Samaritan Regional Med Ctr</v>
      </c>
      <c r="D412" s="5" t="str">
        <f>VLOOKUP(A412,Sheet1!A:D,4,FALSE)</f>
        <v>DRG</v>
      </c>
      <c r="E412" s="26">
        <v>2012</v>
      </c>
      <c r="F412" s="32">
        <v>71322355</v>
      </c>
      <c r="G412" s="32">
        <v>10049142</v>
      </c>
      <c r="H412" s="32">
        <v>10538767</v>
      </c>
      <c r="I412" s="32">
        <v>34991893</v>
      </c>
      <c r="J412" s="32">
        <v>1633090</v>
      </c>
      <c r="K412" s="32">
        <v>534972</v>
      </c>
      <c r="L412" s="32">
        <v>336980</v>
      </c>
      <c r="M412" s="32">
        <v>6387692</v>
      </c>
      <c r="N412" s="32">
        <v>5323081</v>
      </c>
      <c r="O412" s="32">
        <v>1130573</v>
      </c>
      <c r="P412" s="32">
        <v>283447</v>
      </c>
      <c r="Q412" s="32">
        <v>112718</v>
      </c>
      <c r="R412" s="32">
        <v>312047653</v>
      </c>
      <c r="S412" s="32">
        <v>327241969</v>
      </c>
      <c r="T412" s="32">
        <v>618216627</v>
      </c>
      <c r="U412" s="32">
        <v>321736685</v>
      </c>
      <c r="V412" s="32">
        <v>-5505284</v>
      </c>
      <c r="W412" s="32">
        <v>-3039435</v>
      </c>
    </row>
    <row r="413" spans="1:25" ht="15" x14ac:dyDescent="0.25">
      <c r="A413" s="25">
        <v>6920110</v>
      </c>
      <c r="B413" s="5" t="str">
        <f>VLOOKUP(A413,Sheet1!A:F,2,FALSE)</f>
        <v>Good Samaritan Regional Medical Center</v>
      </c>
      <c r="C413" s="5" t="str">
        <f>VLOOKUP(A413,Sheet1!A:F,3,FALSE)</f>
        <v>Good Samaritan Regional Med Ctr</v>
      </c>
      <c r="D413" s="5" t="str">
        <f>VLOOKUP(A413,Sheet1!A:D,4,FALSE)</f>
        <v>DRG</v>
      </c>
      <c r="E413" s="26">
        <v>2013</v>
      </c>
      <c r="F413" s="32">
        <v>73039765</v>
      </c>
      <c r="G413" s="32">
        <v>11720480</v>
      </c>
      <c r="H413" s="32">
        <v>10518553</v>
      </c>
      <c r="I413" s="32">
        <v>37171291</v>
      </c>
      <c r="J413" s="32">
        <v>1369364</v>
      </c>
      <c r="K413" s="32">
        <v>637532</v>
      </c>
      <c r="L413" s="32">
        <v>310301</v>
      </c>
      <c r="M413" s="32">
        <v>7665468</v>
      </c>
      <c r="N413" s="32">
        <v>2309276</v>
      </c>
      <c r="O413" s="32">
        <v>892191</v>
      </c>
      <c r="P413" s="32">
        <v>341784</v>
      </c>
      <c r="Q413" s="32">
        <v>103525</v>
      </c>
      <c r="R413" s="32">
        <v>305994496</v>
      </c>
      <c r="S413" s="32">
        <v>328150869</v>
      </c>
      <c r="T413" s="32">
        <v>624329324</v>
      </c>
      <c r="U413" s="32">
        <v>315695122</v>
      </c>
      <c r="V413" s="32">
        <v>-12455747</v>
      </c>
      <c r="W413" s="32">
        <v>-11069483</v>
      </c>
    </row>
    <row r="414" spans="1:25" ht="15" x14ac:dyDescent="0.25">
      <c r="A414" s="25">
        <v>6920110</v>
      </c>
      <c r="B414" s="5" t="str">
        <f>VLOOKUP(A414,Sheet1!A:F,2,FALSE)</f>
        <v>Good Samaritan Regional Medical Center</v>
      </c>
      <c r="C414" s="5" t="str">
        <f>VLOOKUP(A414,Sheet1!A:F,3,FALSE)</f>
        <v>Good Samaritan Regional Med Ctr</v>
      </c>
      <c r="D414" s="5" t="str">
        <f>VLOOKUP(A414,Sheet1!A:D,4,FALSE)</f>
        <v>DRG</v>
      </c>
      <c r="E414" s="26">
        <v>2014</v>
      </c>
      <c r="F414" s="32">
        <v>67853671</v>
      </c>
      <c r="G414" s="32">
        <v>3289527</v>
      </c>
      <c r="H414" s="32">
        <v>16233989</v>
      </c>
      <c r="I414" s="32">
        <v>34926031</v>
      </c>
      <c r="J414" s="32">
        <v>772387</v>
      </c>
      <c r="K414" s="32">
        <v>423954</v>
      </c>
      <c r="L414" s="32">
        <v>362040</v>
      </c>
      <c r="M414" s="32">
        <v>8699891</v>
      </c>
      <c r="N414" s="32">
        <v>1794615</v>
      </c>
      <c r="O414" s="32">
        <v>950508</v>
      </c>
      <c r="P414" s="32">
        <v>293894</v>
      </c>
      <c r="Q414" s="32">
        <v>106835</v>
      </c>
      <c r="R414" s="32">
        <v>312270629</v>
      </c>
      <c r="S414" s="32">
        <v>330158917</v>
      </c>
      <c r="T414" s="32">
        <v>648186521</v>
      </c>
      <c r="U414" s="32">
        <v>322441595</v>
      </c>
      <c r="V414" s="32">
        <v>-7717322</v>
      </c>
      <c r="W414" s="32">
        <v>-6427286</v>
      </c>
    </row>
    <row r="415" spans="1:25" ht="15" x14ac:dyDescent="0.25">
      <c r="A415" s="25">
        <v>6920110</v>
      </c>
      <c r="B415" s="5" t="str">
        <f>VLOOKUP(A415,Sheet1!A:F,2,FALSE)</f>
        <v>Good Samaritan Regional Medical Center</v>
      </c>
      <c r="C415" s="5" t="str">
        <f>VLOOKUP(A415,Sheet1!A:F,3,FALSE)</f>
        <v>Good Samaritan Regional Med Ctr</v>
      </c>
      <c r="D415" s="5" t="str">
        <f>VLOOKUP(A415,Sheet1!A:D,4,FALSE)</f>
        <v>DRG</v>
      </c>
      <c r="E415" s="26">
        <v>2015</v>
      </c>
      <c r="F415" s="32">
        <v>63523852</v>
      </c>
      <c r="G415" s="32">
        <v>4342632</v>
      </c>
      <c r="H415" s="32">
        <v>17890139</v>
      </c>
      <c r="I415" s="32">
        <v>27025049</v>
      </c>
      <c r="J415" s="32">
        <v>967319</v>
      </c>
      <c r="K415" s="32">
        <v>526957</v>
      </c>
      <c r="L415" s="32">
        <v>258026</v>
      </c>
      <c r="M415" s="32">
        <v>9036649</v>
      </c>
      <c r="N415" s="32">
        <v>2072140</v>
      </c>
      <c r="O415" s="32">
        <v>931553</v>
      </c>
      <c r="P415" s="32">
        <v>343195</v>
      </c>
      <c r="Q415" s="32">
        <v>130193</v>
      </c>
      <c r="R415" s="32">
        <v>356536543</v>
      </c>
      <c r="S415" s="32">
        <v>362168699</v>
      </c>
      <c r="T415" s="32">
        <v>708498934</v>
      </c>
      <c r="U415" s="32">
        <v>370601067</v>
      </c>
      <c r="V415" s="32">
        <v>8432368</v>
      </c>
      <c r="W415" s="32">
        <v>9794053</v>
      </c>
    </row>
    <row r="416" spans="1:25" ht="15" x14ac:dyDescent="0.25">
      <c r="A416" s="25">
        <v>6920110</v>
      </c>
      <c r="B416" s="5" t="str">
        <f>VLOOKUP(A416,Sheet1!A:F,2,FALSE)</f>
        <v>Good Samaritan Regional Medical Center</v>
      </c>
      <c r="C416" s="5" t="str">
        <f>VLOOKUP(A416,Sheet1!A:F,3,FALSE)</f>
        <v>Good Samaritan Regional Med Ctr</v>
      </c>
      <c r="D416" s="5" t="str">
        <f>VLOOKUP(A416,Sheet1!A:D,4,FALSE)</f>
        <v>DRG</v>
      </c>
      <c r="E416" s="26">
        <v>2016</v>
      </c>
      <c r="F416" s="32">
        <v>77566752</v>
      </c>
      <c r="G416" s="32">
        <v>4478117</v>
      </c>
      <c r="H416" s="32">
        <v>22411683</v>
      </c>
      <c r="I416" s="32">
        <v>34262628</v>
      </c>
      <c r="J416" s="32">
        <v>1645038</v>
      </c>
      <c r="K416" s="32">
        <v>908133</v>
      </c>
      <c r="L416" s="32">
        <v>258150</v>
      </c>
      <c r="M416" s="32">
        <v>8434146</v>
      </c>
      <c r="N416" s="32">
        <v>3553558</v>
      </c>
      <c r="O416" s="32">
        <v>1030905</v>
      </c>
      <c r="P416" s="32">
        <v>415295</v>
      </c>
      <c r="Q416" s="32">
        <v>169099</v>
      </c>
      <c r="R416" s="32">
        <v>382146350</v>
      </c>
      <c r="S416" s="32">
        <v>408077455</v>
      </c>
      <c r="T416" s="32">
        <v>764822070</v>
      </c>
      <c r="U416" s="32">
        <v>397898891</v>
      </c>
      <c r="V416" s="32">
        <v>-10178563</v>
      </c>
      <c r="W416" s="32">
        <v>-9242308</v>
      </c>
    </row>
    <row r="417" spans="1:23" ht="15" x14ac:dyDescent="0.25">
      <c r="A417" s="27">
        <v>6920110</v>
      </c>
      <c r="B417" s="5" t="str">
        <f>VLOOKUP(A417,Sheet1!A:F,2,FALSE)</f>
        <v>Good Samaritan Regional Medical Center</v>
      </c>
      <c r="C417" s="5" t="str">
        <f>VLOOKUP(A417,Sheet1!A:F,3,FALSE)</f>
        <v>Good Samaritan Regional Med Ctr</v>
      </c>
      <c r="D417" s="5" t="str">
        <f>VLOOKUP(A417,Sheet1!A:D,4,FALSE)</f>
        <v>DRG</v>
      </c>
      <c r="E417" s="30">
        <v>2017</v>
      </c>
      <c r="F417" s="32">
        <v>89428922</v>
      </c>
      <c r="G417" s="32">
        <v>4534007</v>
      </c>
      <c r="H417" s="32">
        <v>23492484</v>
      </c>
      <c r="I417" s="32">
        <v>45859954</v>
      </c>
      <c r="J417" s="32">
        <v>2544419</v>
      </c>
      <c r="K417" s="32">
        <v>1200887</v>
      </c>
      <c r="L417" s="32">
        <v>747644</v>
      </c>
      <c r="M417" s="32">
        <v>5111484</v>
      </c>
      <c r="N417" s="32">
        <v>4090904</v>
      </c>
      <c r="O417" s="32">
        <v>1212117</v>
      </c>
      <c r="P417" s="32">
        <v>472664</v>
      </c>
      <c r="Q417" s="32">
        <v>162358</v>
      </c>
      <c r="R417" s="32">
        <v>392186200</v>
      </c>
      <c r="S417" s="32">
        <v>428068311</v>
      </c>
      <c r="T417" s="32">
        <v>798187552</v>
      </c>
      <c r="U417" s="32">
        <v>413946003</v>
      </c>
      <c r="V417" s="32">
        <v>-14122308</v>
      </c>
      <c r="W417" s="32">
        <v>-12270841</v>
      </c>
    </row>
    <row r="418" spans="1:23" ht="15" x14ac:dyDescent="0.25">
      <c r="A418" s="27">
        <v>6920110</v>
      </c>
      <c r="B418" s="16" t="s">
        <v>35</v>
      </c>
      <c r="C418" s="16" t="s">
        <v>87</v>
      </c>
      <c r="D418" s="16" t="s">
        <v>25</v>
      </c>
      <c r="E418" s="30">
        <v>2018</v>
      </c>
      <c r="F418" s="32">
        <v>96356177.046199992</v>
      </c>
      <c r="G418" s="32">
        <v>5356278.9778999994</v>
      </c>
      <c r="H418" s="32">
        <v>22668590</v>
      </c>
      <c r="I418" s="32">
        <v>49190336.252299987</v>
      </c>
      <c r="J418" s="32">
        <v>3436953</v>
      </c>
      <c r="K418" s="32">
        <v>1071685</v>
      </c>
      <c r="L418" s="32">
        <v>753713</v>
      </c>
      <c r="M418" s="32">
        <v>6877625</v>
      </c>
      <c r="N418" s="32">
        <v>5557095</v>
      </c>
      <c r="O418" s="32">
        <v>992851</v>
      </c>
      <c r="P418" s="32">
        <v>258583</v>
      </c>
      <c r="Q418" s="32">
        <v>192466.81599999999</v>
      </c>
      <c r="R418" s="32">
        <v>400007519</v>
      </c>
      <c r="S418" s="32">
        <v>450167849</v>
      </c>
      <c r="T418" s="32">
        <v>823324043</v>
      </c>
      <c r="U418" s="32">
        <v>426448649</v>
      </c>
      <c r="V418" s="32">
        <v>-23719200</v>
      </c>
      <c r="W418" s="32">
        <v>-24381633</v>
      </c>
    </row>
    <row r="419" spans="1:23" ht="15" x14ac:dyDescent="0.25">
      <c r="A419" s="25">
        <v>6920105</v>
      </c>
      <c r="B419" s="5" t="str">
        <f>VLOOKUP(A419,Sheet1!A:F,2,FALSE)</f>
        <v>Coquille Valley Hospital</v>
      </c>
      <c r="C419" s="5" t="str">
        <f>VLOOKUP(A419,Sheet1!A:F,3,FALSE)</f>
        <v>Coquille Valley Hosp</v>
      </c>
      <c r="D419" s="5" t="str">
        <f>VLOOKUP(A419,Sheet1!A:D,4,FALSE)</f>
        <v>B</v>
      </c>
      <c r="E419" s="26">
        <v>2010</v>
      </c>
      <c r="F419" s="32">
        <v>1118104</v>
      </c>
      <c r="G419" s="32">
        <v>113385</v>
      </c>
      <c r="H419" s="32">
        <v>162434</v>
      </c>
      <c r="I419" s="32">
        <v>825634</v>
      </c>
      <c r="J419" s="32">
        <v>0</v>
      </c>
      <c r="K419" s="32">
        <v>8391</v>
      </c>
      <c r="L419" s="32">
        <v>0</v>
      </c>
      <c r="M419" s="32">
        <v>0</v>
      </c>
      <c r="N419" s="32">
        <v>0</v>
      </c>
      <c r="O419" s="32">
        <v>8260</v>
      </c>
      <c r="P419" s="32">
        <v>0</v>
      </c>
      <c r="Q419" s="32">
        <v>0</v>
      </c>
      <c r="R419" s="32">
        <v>14361909</v>
      </c>
      <c r="S419" s="32">
        <v>13654753</v>
      </c>
      <c r="T419" s="32">
        <v>21318764</v>
      </c>
      <c r="U419" s="32">
        <v>14765441</v>
      </c>
      <c r="V419" s="32">
        <v>1110688</v>
      </c>
      <c r="W419" s="32">
        <v>1673208</v>
      </c>
    </row>
    <row r="420" spans="1:23" ht="15" x14ac:dyDescent="0.25">
      <c r="A420" s="25">
        <v>6920105</v>
      </c>
      <c r="B420" s="5" t="str">
        <f>VLOOKUP(A420,Sheet1!A:F,2,FALSE)</f>
        <v>Coquille Valley Hospital</v>
      </c>
      <c r="C420" s="5" t="str">
        <f>VLOOKUP(A420,Sheet1!A:F,3,FALSE)</f>
        <v>Coquille Valley Hosp</v>
      </c>
      <c r="D420" s="5" t="str">
        <f>VLOOKUP(A420,Sheet1!A:D,4,FALSE)</f>
        <v>B</v>
      </c>
      <c r="E420" s="26">
        <v>2011</v>
      </c>
      <c r="F420" s="32">
        <v>1028691</v>
      </c>
      <c r="G420" s="32">
        <v>188699</v>
      </c>
      <c r="H420" s="32">
        <v>155933</v>
      </c>
      <c r="I420" s="32">
        <v>667459</v>
      </c>
      <c r="J420" s="32">
        <v>0</v>
      </c>
      <c r="K420" s="32">
        <v>8870</v>
      </c>
      <c r="L420" s="32">
        <v>0</v>
      </c>
      <c r="M420" s="32">
        <v>0</v>
      </c>
      <c r="N420" s="32">
        <v>0</v>
      </c>
      <c r="O420" s="32">
        <v>7730</v>
      </c>
      <c r="P420" s="32">
        <v>0</v>
      </c>
      <c r="Q420" s="32">
        <v>0</v>
      </c>
      <c r="R420" s="32">
        <v>14751760</v>
      </c>
      <c r="S420" s="32">
        <v>14332834</v>
      </c>
      <c r="T420" s="32">
        <v>23546390</v>
      </c>
      <c r="U420" s="32">
        <v>15132173</v>
      </c>
      <c r="V420" s="32">
        <v>799339</v>
      </c>
      <c r="W420" s="32">
        <v>1399828</v>
      </c>
    </row>
    <row r="421" spans="1:23" ht="15" x14ac:dyDescent="0.25">
      <c r="A421" s="25">
        <v>6920105</v>
      </c>
      <c r="B421" s="5" t="str">
        <f>VLOOKUP(A421,Sheet1!A:F,2,FALSE)</f>
        <v>Coquille Valley Hospital</v>
      </c>
      <c r="C421" s="5" t="str">
        <f>VLOOKUP(A421,Sheet1!A:F,3,FALSE)</f>
        <v>Coquille Valley Hosp</v>
      </c>
      <c r="D421" s="5" t="str">
        <f>VLOOKUP(A421,Sheet1!A:D,4,FALSE)</f>
        <v>B</v>
      </c>
      <c r="E421" s="26">
        <v>2012</v>
      </c>
      <c r="F421" s="32">
        <v>1743034</v>
      </c>
      <c r="G421" s="32">
        <v>194799</v>
      </c>
      <c r="H421" s="32">
        <v>514379</v>
      </c>
      <c r="I421" s="32">
        <v>1021529</v>
      </c>
      <c r="J421" s="32">
        <v>0</v>
      </c>
      <c r="K421" s="32">
        <v>2812</v>
      </c>
      <c r="L421" s="32">
        <v>0</v>
      </c>
      <c r="M421" s="32">
        <v>0</v>
      </c>
      <c r="N421" s="32">
        <v>0</v>
      </c>
      <c r="O421" s="32">
        <v>6600</v>
      </c>
      <c r="P421" s="32">
        <v>2915</v>
      </c>
      <c r="Q421" s="32">
        <v>0</v>
      </c>
      <c r="R421" s="32">
        <v>15884770</v>
      </c>
      <c r="S421" s="32">
        <v>16379609</v>
      </c>
      <c r="T421" s="32">
        <v>27458119</v>
      </c>
      <c r="U421" s="32">
        <v>16497087</v>
      </c>
      <c r="V421" s="32">
        <v>117478</v>
      </c>
      <c r="W421" s="32">
        <v>575744</v>
      </c>
    </row>
    <row r="422" spans="1:23" ht="15" x14ac:dyDescent="0.25">
      <c r="A422" s="25">
        <v>6920105</v>
      </c>
      <c r="B422" s="5" t="str">
        <f>VLOOKUP(A422,Sheet1!A:F,2,FALSE)</f>
        <v>Coquille Valley Hospital</v>
      </c>
      <c r="C422" s="5" t="str">
        <f>VLOOKUP(A422,Sheet1!A:F,3,FALSE)</f>
        <v>Coquille Valley Hosp</v>
      </c>
      <c r="D422" s="5" t="str">
        <f>VLOOKUP(A422,Sheet1!A:D,4,FALSE)</f>
        <v>B</v>
      </c>
      <c r="E422" s="26">
        <v>2013</v>
      </c>
      <c r="F422" s="32">
        <v>1577175</v>
      </c>
      <c r="G422" s="32">
        <v>280181</v>
      </c>
      <c r="H422" s="32">
        <v>335375</v>
      </c>
      <c r="I422" s="32">
        <v>948405</v>
      </c>
      <c r="J422" s="32">
        <v>0</v>
      </c>
      <c r="K422" s="32">
        <v>3250</v>
      </c>
      <c r="L422" s="32">
        <v>0</v>
      </c>
      <c r="M422" s="32">
        <v>0</v>
      </c>
      <c r="N422" s="32">
        <v>0</v>
      </c>
      <c r="O422" s="32">
        <v>3814</v>
      </c>
      <c r="P422" s="32">
        <v>6150</v>
      </c>
      <c r="Q422" s="32">
        <v>0</v>
      </c>
      <c r="R422" s="32">
        <v>20009101</v>
      </c>
      <c r="S422" s="32">
        <v>19278342</v>
      </c>
      <c r="T422" s="32">
        <v>33903505</v>
      </c>
      <c r="U422" s="32">
        <v>20686445</v>
      </c>
      <c r="V422" s="32">
        <v>1408103</v>
      </c>
      <c r="W422" s="32">
        <v>1055201</v>
      </c>
    </row>
    <row r="423" spans="1:23" ht="15" x14ac:dyDescent="0.25">
      <c r="A423" s="25">
        <v>6920105</v>
      </c>
      <c r="B423" s="5" t="str">
        <f>VLOOKUP(A423,Sheet1!A:F,2,FALSE)</f>
        <v>Coquille Valley Hospital</v>
      </c>
      <c r="C423" s="5" t="str">
        <f>VLOOKUP(A423,Sheet1!A:F,3,FALSE)</f>
        <v>Coquille Valley Hosp</v>
      </c>
      <c r="D423" s="5" t="str">
        <f>VLOOKUP(A423,Sheet1!A:D,4,FALSE)</f>
        <v>B</v>
      </c>
      <c r="E423" s="26">
        <v>2014</v>
      </c>
      <c r="F423" s="32">
        <v>3478989</v>
      </c>
      <c r="G423" s="32">
        <v>140464</v>
      </c>
      <c r="H423" s="32">
        <v>734257</v>
      </c>
      <c r="I423" s="32">
        <v>2601618</v>
      </c>
      <c r="J423" s="32">
        <v>0</v>
      </c>
      <c r="K423" s="32">
        <v>1650</v>
      </c>
      <c r="L423" s="32">
        <v>0</v>
      </c>
      <c r="M423" s="32">
        <v>0</v>
      </c>
      <c r="N423" s="32">
        <v>0</v>
      </c>
      <c r="O423" s="32">
        <v>1000</v>
      </c>
      <c r="P423" s="32">
        <v>0</v>
      </c>
      <c r="Q423" s="32">
        <v>0</v>
      </c>
      <c r="R423" s="32">
        <v>22767964</v>
      </c>
      <c r="S423" s="32">
        <v>22624580</v>
      </c>
      <c r="T423" s="32">
        <v>37526915</v>
      </c>
      <c r="U423" s="32">
        <v>23462631</v>
      </c>
      <c r="V423" s="32">
        <v>838051</v>
      </c>
      <c r="W423" s="32">
        <v>702344</v>
      </c>
    </row>
    <row r="424" spans="1:23" ht="15" x14ac:dyDescent="0.25">
      <c r="A424" s="25">
        <v>6920105</v>
      </c>
      <c r="B424" s="5" t="str">
        <f>VLOOKUP(A424,Sheet1!A:F,2,FALSE)</f>
        <v>Coquille Valley Hospital</v>
      </c>
      <c r="C424" s="5" t="str">
        <f>VLOOKUP(A424,Sheet1!A:F,3,FALSE)</f>
        <v>Coquille Valley Hosp</v>
      </c>
      <c r="D424" s="5" t="str">
        <f>VLOOKUP(A424,Sheet1!A:D,4,FALSE)</f>
        <v>B</v>
      </c>
      <c r="E424" s="26">
        <v>2015</v>
      </c>
      <c r="F424" s="32">
        <v>4516802</v>
      </c>
      <c r="G424" s="32">
        <v>89658</v>
      </c>
      <c r="H424" s="32">
        <v>911659</v>
      </c>
      <c r="I424" s="32">
        <v>3502079</v>
      </c>
      <c r="J424" s="32">
        <v>0</v>
      </c>
      <c r="K424" s="32">
        <v>1300</v>
      </c>
      <c r="L424" s="32">
        <v>0</v>
      </c>
      <c r="M424" s="32">
        <v>10206</v>
      </c>
      <c r="N424" s="32">
        <v>0</v>
      </c>
      <c r="O424" s="32">
        <v>1900</v>
      </c>
      <c r="P424" s="32">
        <v>0</v>
      </c>
      <c r="Q424" s="32">
        <v>0</v>
      </c>
      <c r="R424" s="32">
        <v>18784849</v>
      </c>
      <c r="S424" s="32">
        <v>24633520</v>
      </c>
      <c r="T424" s="32">
        <v>34205994</v>
      </c>
      <c r="U424" s="32">
        <v>20980975</v>
      </c>
      <c r="V424" s="32">
        <v>-3652545</v>
      </c>
      <c r="W424" s="32">
        <v>-3854999</v>
      </c>
    </row>
    <row r="425" spans="1:23" ht="15" x14ac:dyDescent="0.25">
      <c r="A425" s="25">
        <v>6920105</v>
      </c>
      <c r="B425" s="5" t="str">
        <f>VLOOKUP(A425,Sheet1!A:F,2,FALSE)</f>
        <v>Coquille Valley Hospital</v>
      </c>
      <c r="C425" s="5" t="str">
        <f>VLOOKUP(A425,Sheet1!A:F,3,FALSE)</f>
        <v>Coquille Valley Hosp</v>
      </c>
      <c r="D425" s="5" t="str">
        <f>VLOOKUP(A425,Sheet1!A:D,4,FALSE)</f>
        <v>B</v>
      </c>
      <c r="E425" s="26">
        <v>2016</v>
      </c>
      <c r="F425" s="32">
        <v>5348985</v>
      </c>
      <c r="G425" s="32">
        <v>119882</v>
      </c>
      <c r="H425" s="32">
        <v>2485521</v>
      </c>
      <c r="I425" s="32">
        <v>2720797</v>
      </c>
      <c r="J425" s="32"/>
      <c r="K425" s="32">
        <v>4525</v>
      </c>
      <c r="L425" s="32"/>
      <c r="M425" s="32">
        <v>10206</v>
      </c>
      <c r="N425" s="32"/>
      <c r="O425" s="32">
        <v>8054</v>
      </c>
      <c r="P425" s="32"/>
      <c r="Q425" s="32"/>
      <c r="R425" s="32">
        <v>23223926</v>
      </c>
      <c r="S425" s="32">
        <v>25212527</v>
      </c>
      <c r="T425" s="32">
        <v>38140520</v>
      </c>
      <c r="U425" s="32">
        <v>23745963</v>
      </c>
      <c r="V425" s="32">
        <v>-1466564</v>
      </c>
      <c r="W425" s="32">
        <v>-1314147</v>
      </c>
    </row>
    <row r="426" spans="1:23" ht="15" x14ac:dyDescent="0.25">
      <c r="A426" s="27">
        <v>6920105</v>
      </c>
      <c r="B426" s="5" t="str">
        <f>VLOOKUP(A426,Sheet1!A:F,2,FALSE)</f>
        <v>Coquille Valley Hospital</v>
      </c>
      <c r="C426" s="5" t="str">
        <f>VLOOKUP(A426,Sheet1!A:F,3,FALSE)</f>
        <v>Coquille Valley Hosp</v>
      </c>
      <c r="D426" s="5" t="str">
        <f>VLOOKUP(A426,Sheet1!A:D,4,FALSE)</f>
        <v>B</v>
      </c>
      <c r="E426" s="30">
        <v>2017</v>
      </c>
      <c r="F426" s="32">
        <v>5813762</v>
      </c>
      <c r="G426" s="32">
        <v>131168</v>
      </c>
      <c r="H426" s="32">
        <v>1273641</v>
      </c>
      <c r="I426" s="32">
        <v>4284616</v>
      </c>
      <c r="J426" s="32"/>
      <c r="K426" s="32">
        <v>1820</v>
      </c>
      <c r="L426" s="32"/>
      <c r="M426" s="32">
        <v>12247</v>
      </c>
      <c r="N426" s="32"/>
      <c r="O426" s="32">
        <v>12363</v>
      </c>
      <c r="P426" s="32">
        <v>97907</v>
      </c>
      <c r="Q426" s="32"/>
      <c r="R426" s="32">
        <v>25657612</v>
      </c>
      <c r="S426" s="32">
        <v>27204246</v>
      </c>
      <c r="T426" s="32">
        <v>42255726</v>
      </c>
      <c r="U426" s="32">
        <v>26112339</v>
      </c>
      <c r="V426" s="32">
        <v>-1091907</v>
      </c>
      <c r="W426" s="32">
        <v>-1067688</v>
      </c>
    </row>
    <row r="427" spans="1:23" ht="15" x14ac:dyDescent="0.25">
      <c r="A427" s="27">
        <v>6920105</v>
      </c>
      <c r="B427" s="16" t="s">
        <v>33</v>
      </c>
      <c r="C427" s="16" t="s">
        <v>85</v>
      </c>
      <c r="D427" s="16" t="s">
        <v>27</v>
      </c>
      <c r="E427" s="30">
        <v>2018</v>
      </c>
      <c r="F427" s="32">
        <v>5302099.8892940283</v>
      </c>
      <c r="G427" s="32">
        <v>75208.432504334502</v>
      </c>
      <c r="H427" s="32">
        <v>641614.54029206093</v>
      </c>
      <c r="I427" s="32">
        <v>4459296.9964976329</v>
      </c>
      <c r="J427" s="32">
        <v>0</v>
      </c>
      <c r="K427" s="32">
        <v>2560</v>
      </c>
      <c r="L427" s="32">
        <v>0</v>
      </c>
      <c r="M427" s="32">
        <v>12247</v>
      </c>
      <c r="N427" s="32">
        <v>0</v>
      </c>
      <c r="O427" s="32">
        <v>21072.92</v>
      </c>
      <c r="P427" s="32">
        <v>90100</v>
      </c>
      <c r="Q427" s="32">
        <v>0</v>
      </c>
      <c r="R427" s="32">
        <v>26591215</v>
      </c>
      <c r="S427" s="32">
        <v>26084939</v>
      </c>
      <c r="T427" s="32">
        <v>44195350</v>
      </c>
      <c r="U427" s="32">
        <v>27044738</v>
      </c>
      <c r="V427" s="32">
        <v>959799</v>
      </c>
      <c r="W427" s="32">
        <v>1121981</v>
      </c>
    </row>
    <row r="428" spans="1:23" ht="15" x14ac:dyDescent="0.25">
      <c r="A428" s="25">
        <v>6920075</v>
      </c>
      <c r="B428" s="5" t="str">
        <f>VLOOKUP(A428,Sheet1!A:F,2,FALSE)</f>
        <v>Harney District Hospital</v>
      </c>
      <c r="C428" s="5" t="str">
        <f>VLOOKUP(A428,Sheet1!A:F,3,FALSE)</f>
        <v>Harney District Hosp</v>
      </c>
      <c r="D428" s="5" t="str">
        <f>VLOOKUP(A428,Sheet1!A:D,4,FALSE)</f>
        <v>A</v>
      </c>
      <c r="E428" s="26">
        <v>2010</v>
      </c>
      <c r="F428" s="32">
        <v>986773</v>
      </c>
      <c r="G428" s="32">
        <v>154685</v>
      </c>
      <c r="H428" s="32">
        <v>723691</v>
      </c>
      <c r="I428" s="32">
        <v>0</v>
      </c>
      <c r="J428" s="32">
        <v>0</v>
      </c>
      <c r="K428" s="32">
        <v>51352</v>
      </c>
      <c r="L428" s="32">
        <v>0</v>
      </c>
      <c r="M428" s="32">
        <v>10729</v>
      </c>
      <c r="N428" s="32">
        <v>20308</v>
      </c>
      <c r="O428" s="32">
        <v>26008</v>
      </c>
      <c r="P428" s="32">
        <v>0</v>
      </c>
      <c r="Q428" s="32">
        <v>0</v>
      </c>
      <c r="R428" s="32">
        <v>13622462</v>
      </c>
      <c r="S428" s="32">
        <v>14323003</v>
      </c>
      <c r="T428" s="32">
        <v>17551692</v>
      </c>
      <c r="U428" s="32">
        <v>13793884</v>
      </c>
      <c r="V428" s="32">
        <v>-529119</v>
      </c>
      <c r="W428" s="32">
        <v>-188713</v>
      </c>
    </row>
    <row r="429" spans="1:23" ht="15" x14ac:dyDescent="0.25">
      <c r="A429" s="25">
        <v>6920075</v>
      </c>
      <c r="B429" s="5" t="str">
        <f>VLOOKUP(A429,Sheet1!A:F,2,FALSE)</f>
        <v>Harney District Hospital</v>
      </c>
      <c r="C429" s="5" t="str">
        <f>VLOOKUP(A429,Sheet1!A:F,3,FALSE)</f>
        <v>Harney District Hosp</v>
      </c>
      <c r="D429" s="5" t="str">
        <f>VLOOKUP(A429,Sheet1!A:D,4,FALSE)</f>
        <v>A</v>
      </c>
      <c r="E429" s="26">
        <v>2011</v>
      </c>
      <c r="F429" s="32">
        <v>222847</v>
      </c>
      <c r="G429" s="32">
        <v>133042</v>
      </c>
      <c r="H429" s="32">
        <v>0</v>
      </c>
      <c r="I429" s="32">
        <v>0</v>
      </c>
      <c r="J429" s="32">
        <v>0</v>
      </c>
      <c r="K429" s="32">
        <v>31677</v>
      </c>
      <c r="L429" s="32">
        <v>0</v>
      </c>
      <c r="M429" s="32">
        <v>0</v>
      </c>
      <c r="N429" s="32">
        <v>13817</v>
      </c>
      <c r="O429" s="32">
        <v>38722</v>
      </c>
      <c r="P429" s="32">
        <v>3283</v>
      </c>
      <c r="Q429" s="32">
        <v>2306</v>
      </c>
      <c r="R429" s="32">
        <v>13984826</v>
      </c>
      <c r="S429" s="32">
        <v>14442220</v>
      </c>
      <c r="T429" s="32">
        <v>17153463</v>
      </c>
      <c r="U429" s="32">
        <v>14257432</v>
      </c>
      <c r="V429" s="32">
        <v>-184788</v>
      </c>
      <c r="W429" s="32">
        <v>-143786</v>
      </c>
    </row>
    <row r="430" spans="1:23" ht="15" x14ac:dyDescent="0.25">
      <c r="A430" s="25">
        <v>6920075</v>
      </c>
      <c r="B430" s="5" t="str">
        <f>VLOOKUP(A430,Sheet1!A:F,2,FALSE)</f>
        <v>Harney District Hospital</v>
      </c>
      <c r="C430" s="5" t="str">
        <f>VLOOKUP(A430,Sheet1!A:F,3,FALSE)</f>
        <v>Harney District Hosp</v>
      </c>
      <c r="D430" s="5" t="str">
        <f>VLOOKUP(A430,Sheet1!A:D,4,FALSE)</f>
        <v>A</v>
      </c>
      <c r="E430" s="26">
        <v>2012</v>
      </c>
      <c r="F430" s="32">
        <v>827846</v>
      </c>
      <c r="G430" s="32">
        <v>153119</v>
      </c>
      <c r="H430" s="32">
        <v>0</v>
      </c>
      <c r="I430" s="32">
        <v>0</v>
      </c>
      <c r="J430" s="32">
        <v>0</v>
      </c>
      <c r="K430" s="32">
        <v>66005</v>
      </c>
      <c r="L430" s="32">
        <v>0</v>
      </c>
      <c r="M430" s="32">
        <v>0</v>
      </c>
      <c r="N430" s="32">
        <v>589349</v>
      </c>
      <c r="O430" s="32">
        <v>19372</v>
      </c>
      <c r="P430" s="32">
        <v>0</v>
      </c>
      <c r="Q430" s="32">
        <v>0</v>
      </c>
      <c r="R430" s="32">
        <v>14409221</v>
      </c>
      <c r="S430" s="32">
        <v>15127930</v>
      </c>
      <c r="T430" s="32">
        <v>17245684</v>
      </c>
      <c r="U430" s="32">
        <v>14848609</v>
      </c>
      <c r="V430" s="32">
        <v>-279321</v>
      </c>
      <c r="W430" s="32">
        <v>-102653</v>
      </c>
    </row>
    <row r="431" spans="1:23" ht="15" x14ac:dyDescent="0.25">
      <c r="A431" s="25">
        <v>6920075</v>
      </c>
      <c r="B431" s="5" t="str">
        <f>VLOOKUP(A431,Sheet1!A:F,2,FALSE)</f>
        <v>Harney District Hospital</v>
      </c>
      <c r="C431" s="5" t="str">
        <f>VLOOKUP(A431,Sheet1!A:F,3,FALSE)</f>
        <v>Harney District Hosp</v>
      </c>
      <c r="D431" s="5" t="str">
        <f>VLOOKUP(A431,Sheet1!A:D,4,FALSE)</f>
        <v>A</v>
      </c>
      <c r="E431" s="26">
        <v>2013</v>
      </c>
      <c r="F431" s="32">
        <v>1228980</v>
      </c>
      <c r="G431" s="32">
        <v>213322</v>
      </c>
      <c r="H431" s="32">
        <v>268536</v>
      </c>
      <c r="I431" s="32">
        <v>632530</v>
      </c>
      <c r="J431" s="32">
        <v>0</v>
      </c>
      <c r="K431" s="32">
        <v>77552</v>
      </c>
      <c r="L431" s="32">
        <v>8255</v>
      </c>
      <c r="M431" s="32">
        <v>0</v>
      </c>
      <c r="N431" s="32">
        <v>3501</v>
      </c>
      <c r="O431" s="32">
        <v>20075</v>
      </c>
      <c r="P431" s="32">
        <v>0</v>
      </c>
      <c r="Q431" s="32">
        <v>5210</v>
      </c>
      <c r="R431" s="32">
        <v>16139089</v>
      </c>
      <c r="S431" s="32">
        <v>17477135</v>
      </c>
      <c r="T431" s="32">
        <v>22327285</v>
      </c>
      <c r="U431" s="32">
        <v>16859869</v>
      </c>
      <c r="V431" s="32">
        <v>-617266</v>
      </c>
      <c r="W431" s="32">
        <v>-393018</v>
      </c>
    </row>
    <row r="432" spans="1:23" ht="15" x14ac:dyDescent="0.25">
      <c r="A432" s="25">
        <v>6920075</v>
      </c>
      <c r="B432" s="5" t="str">
        <f>VLOOKUP(A432,Sheet1!A:F,2,FALSE)</f>
        <v>Harney District Hospital</v>
      </c>
      <c r="C432" s="5" t="str">
        <f>VLOOKUP(A432,Sheet1!A:F,3,FALSE)</f>
        <v>Harney District Hosp</v>
      </c>
      <c r="D432" s="5" t="str">
        <f>VLOOKUP(A432,Sheet1!A:D,4,FALSE)</f>
        <v>A</v>
      </c>
      <c r="E432" s="26">
        <v>2014</v>
      </c>
      <c r="F432" s="32">
        <v>2535114</v>
      </c>
      <c r="G432" s="32">
        <v>339610</v>
      </c>
      <c r="H432" s="32">
        <v>176089</v>
      </c>
      <c r="I432" s="32">
        <v>1654782</v>
      </c>
      <c r="J432" s="32">
        <v>0</v>
      </c>
      <c r="K432" s="32">
        <v>90585</v>
      </c>
      <c r="L432" s="32">
        <v>0</v>
      </c>
      <c r="M432" s="32">
        <v>11464</v>
      </c>
      <c r="N432" s="32">
        <v>231770</v>
      </c>
      <c r="O432" s="32">
        <v>30814</v>
      </c>
      <c r="P432" s="32">
        <v>0</v>
      </c>
      <c r="Q432" s="32">
        <v>0</v>
      </c>
      <c r="R432" s="32">
        <v>17651564</v>
      </c>
      <c r="S432" s="32">
        <v>19261647</v>
      </c>
      <c r="T432" s="32">
        <v>24504805</v>
      </c>
      <c r="U432" s="32">
        <v>18843117</v>
      </c>
      <c r="V432" s="32">
        <v>-418530</v>
      </c>
      <c r="W432" s="32">
        <v>-280099</v>
      </c>
    </row>
    <row r="433" spans="1:23" ht="15" x14ac:dyDescent="0.25">
      <c r="A433" s="25">
        <v>6920075</v>
      </c>
      <c r="B433" s="5" t="str">
        <f>VLOOKUP(A433,Sheet1!A:F,2,FALSE)</f>
        <v>Harney District Hospital</v>
      </c>
      <c r="C433" s="5" t="str">
        <f>VLOOKUP(A433,Sheet1!A:F,3,FALSE)</f>
        <v>Harney District Hosp</v>
      </c>
      <c r="D433" s="5" t="str">
        <f>VLOOKUP(A433,Sheet1!A:D,4,FALSE)</f>
        <v>A</v>
      </c>
      <c r="E433" s="26">
        <v>2015</v>
      </c>
      <c r="F433" s="32">
        <v>3186537</v>
      </c>
      <c r="G433" s="32">
        <v>248985</v>
      </c>
      <c r="H433" s="32">
        <v>492427</v>
      </c>
      <c r="I433" s="32">
        <v>2077655</v>
      </c>
      <c r="J433" s="32">
        <v>0</v>
      </c>
      <c r="K433" s="32">
        <v>133662</v>
      </c>
      <c r="L433" s="32">
        <v>0</v>
      </c>
      <c r="M433" s="32">
        <v>22265</v>
      </c>
      <c r="N433" s="32">
        <v>189878</v>
      </c>
      <c r="O433" s="32">
        <v>21665</v>
      </c>
      <c r="P433" s="32">
        <v>0</v>
      </c>
      <c r="Q433" s="32">
        <v>0</v>
      </c>
      <c r="R433" s="32">
        <v>20243587</v>
      </c>
      <c r="S433" s="32">
        <v>20849010</v>
      </c>
      <c r="T433" s="32">
        <v>27112112</v>
      </c>
      <c r="U433" s="32">
        <v>21774031</v>
      </c>
      <c r="V433" s="32">
        <v>925021</v>
      </c>
      <c r="W433" s="32">
        <v>1287652</v>
      </c>
    </row>
    <row r="434" spans="1:23" ht="15" x14ac:dyDescent="0.25">
      <c r="A434" s="25">
        <v>6920075</v>
      </c>
      <c r="B434" s="5" t="str">
        <f>VLOOKUP(A434,Sheet1!A:F,2,FALSE)</f>
        <v>Harney District Hospital</v>
      </c>
      <c r="C434" s="5" t="str">
        <f>VLOOKUP(A434,Sheet1!A:F,3,FALSE)</f>
        <v>Harney District Hosp</v>
      </c>
      <c r="D434" s="5" t="str">
        <f>VLOOKUP(A434,Sheet1!A:D,4,FALSE)</f>
        <v>A</v>
      </c>
      <c r="E434" s="26">
        <v>2016</v>
      </c>
      <c r="F434" s="32">
        <v>4088617</v>
      </c>
      <c r="G434" s="32">
        <v>126662</v>
      </c>
      <c r="H434" s="32">
        <v>862072</v>
      </c>
      <c r="I434" s="32">
        <v>2749842</v>
      </c>
      <c r="J434" s="32"/>
      <c r="K434" s="32">
        <v>136175</v>
      </c>
      <c r="L434" s="32"/>
      <c r="M434" s="32"/>
      <c r="N434" s="32">
        <v>175125</v>
      </c>
      <c r="O434" s="32">
        <v>38741</v>
      </c>
      <c r="P434" s="32"/>
      <c r="Q434" s="32"/>
      <c r="R434" s="32">
        <v>21504115</v>
      </c>
      <c r="S434" s="32">
        <v>21955065</v>
      </c>
      <c r="T434" s="32">
        <v>27836838</v>
      </c>
      <c r="U434" s="32">
        <v>22278655</v>
      </c>
      <c r="V434" s="32">
        <v>323590</v>
      </c>
      <c r="W434" s="32">
        <v>760986</v>
      </c>
    </row>
    <row r="435" spans="1:23" ht="15" x14ac:dyDescent="0.25">
      <c r="A435" s="27">
        <v>6920075</v>
      </c>
      <c r="B435" s="5" t="str">
        <f>VLOOKUP(A435,Sheet1!A:F,2,FALSE)</f>
        <v>Harney District Hospital</v>
      </c>
      <c r="C435" s="5" t="str">
        <f>VLOOKUP(A435,Sheet1!A:F,3,FALSE)</f>
        <v>Harney District Hosp</v>
      </c>
      <c r="D435" s="5" t="str">
        <f>VLOOKUP(A435,Sheet1!A:D,4,FALSE)</f>
        <v>A</v>
      </c>
      <c r="E435" s="30">
        <v>2017</v>
      </c>
      <c r="F435" s="32">
        <v>4312703</v>
      </c>
      <c r="G435" s="32">
        <v>149335</v>
      </c>
      <c r="H435" s="32">
        <v>413324</v>
      </c>
      <c r="I435" s="32">
        <v>3455625</v>
      </c>
      <c r="J435" s="32"/>
      <c r="K435" s="32">
        <v>223586</v>
      </c>
      <c r="L435" s="32"/>
      <c r="M435" s="32"/>
      <c r="N435" s="32">
        <v>62040</v>
      </c>
      <c r="O435" s="32">
        <v>8793</v>
      </c>
      <c r="P435" s="32"/>
      <c r="Q435" s="32"/>
      <c r="R435" s="32">
        <v>22049603</v>
      </c>
      <c r="S435" s="32">
        <v>24382161</v>
      </c>
      <c r="T435" s="32">
        <v>30047893</v>
      </c>
      <c r="U435" s="32">
        <v>23953384</v>
      </c>
      <c r="V435" s="32">
        <v>-428777</v>
      </c>
      <c r="W435" s="32">
        <v>112818</v>
      </c>
    </row>
    <row r="436" spans="1:23" ht="15" x14ac:dyDescent="0.25">
      <c r="A436" s="27">
        <v>6920075</v>
      </c>
      <c r="B436" s="16" t="s">
        <v>38</v>
      </c>
      <c r="C436" s="16" t="s">
        <v>90</v>
      </c>
      <c r="D436" s="16" t="s">
        <v>31</v>
      </c>
      <c r="E436" s="30">
        <v>2018</v>
      </c>
      <c r="F436" s="32">
        <v>5448652</v>
      </c>
      <c r="G436" s="32">
        <v>224411</v>
      </c>
      <c r="H436" s="32">
        <v>1068693</v>
      </c>
      <c r="I436" s="32">
        <v>3834423</v>
      </c>
      <c r="J436" s="32">
        <v>0</v>
      </c>
      <c r="K436" s="32">
        <v>287677</v>
      </c>
      <c r="L436" s="32">
        <v>0</v>
      </c>
      <c r="M436" s="32">
        <v>0</v>
      </c>
      <c r="N436" s="32">
        <v>13533</v>
      </c>
      <c r="O436" s="32">
        <v>16278</v>
      </c>
      <c r="P436" s="32">
        <v>3637</v>
      </c>
      <c r="Q436" s="32">
        <v>0</v>
      </c>
      <c r="R436" s="32">
        <v>22684653</v>
      </c>
      <c r="S436" s="32">
        <v>25533755</v>
      </c>
      <c r="T436" s="32">
        <v>29912820</v>
      </c>
      <c r="U436" s="32">
        <v>24462160</v>
      </c>
      <c r="V436" s="32">
        <v>-1071595</v>
      </c>
      <c r="W436" s="32">
        <v>-407418</v>
      </c>
    </row>
    <row r="437" spans="1:23" ht="15" x14ac:dyDescent="0.25">
      <c r="A437" s="25">
        <v>6920070</v>
      </c>
      <c r="B437" s="16" t="s">
        <v>175</v>
      </c>
      <c r="C437" s="16" t="s">
        <v>183</v>
      </c>
      <c r="D437" s="5" t="str">
        <f>VLOOKUP(A437,Sheet1!A:D,4,FALSE)</f>
        <v>DRG</v>
      </c>
      <c r="E437" s="26">
        <v>2010</v>
      </c>
      <c r="F437" s="32">
        <v>56438286</v>
      </c>
      <c r="G437" s="32">
        <v>14746299</v>
      </c>
      <c r="H437" s="32">
        <v>18431318</v>
      </c>
      <c r="I437" s="32">
        <v>21169378</v>
      </c>
      <c r="J437" s="32">
        <v>0</v>
      </c>
      <c r="K437" s="32">
        <v>502183</v>
      </c>
      <c r="L437" s="32">
        <v>0</v>
      </c>
      <c r="M437" s="32">
        <v>348373</v>
      </c>
      <c r="N437" s="32">
        <v>0</v>
      </c>
      <c r="O437" s="32">
        <v>1095810</v>
      </c>
      <c r="P437" s="32">
        <v>31763</v>
      </c>
      <c r="Q437" s="32">
        <v>113162</v>
      </c>
      <c r="R437" s="32">
        <v>338310960</v>
      </c>
      <c r="S437" s="32">
        <v>347756991</v>
      </c>
      <c r="T437" s="32">
        <v>671458348</v>
      </c>
      <c r="U437" s="32">
        <v>368928724</v>
      </c>
      <c r="V437" s="32">
        <v>21171733</v>
      </c>
      <c r="W437" s="32">
        <v>19218335</v>
      </c>
    </row>
    <row r="438" spans="1:23" ht="15" x14ac:dyDescent="0.25">
      <c r="A438" s="25">
        <v>6920070</v>
      </c>
      <c r="B438" s="16" t="s">
        <v>175</v>
      </c>
      <c r="C438" s="16" t="s">
        <v>183</v>
      </c>
      <c r="D438" s="5" t="str">
        <f>VLOOKUP(A438,Sheet1!A:D,4,FALSE)</f>
        <v>DRG</v>
      </c>
      <c r="E438" s="26">
        <v>2011</v>
      </c>
      <c r="F438" s="32">
        <v>83694715</v>
      </c>
      <c r="G438" s="32">
        <v>11024264</v>
      </c>
      <c r="H438" s="32">
        <v>43413530</v>
      </c>
      <c r="I438" s="32">
        <v>26685362</v>
      </c>
      <c r="J438" s="32">
        <v>0</v>
      </c>
      <c r="K438" s="32">
        <v>432658</v>
      </c>
      <c r="L438" s="32">
        <v>0</v>
      </c>
      <c r="M438" s="32">
        <v>555035</v>
      </c>
      <c r="N438" s="32">
        <v>0</v>
      </c>
      <c r="O438" s="32">
        <v>1417380</v>
      </c>
      <c r="P438" s="32">
        <v>62725</v>
      </c>
      <c r="Q438" s="32">
        <v>103761</v>
      </c>
      <c r="R438" s="32">
        <v>345811631</v>
      </c>
      <c r="S438" s="32">
        <v>360902506</v>
      </c>
      <c r="T438" s="32">
        <v>708243488</v>
      </c>
      <c r="U438" s="32">
        <v>377126052</v>
      </c>
      <c r="V438" s="32">
        <v>16223546</v>
      </c>
      <c r="W438" s="32">
        <v>14194413</v>
      </c>
    </row>
    <row r="439" spans="1:23" ht="15" x14ac:dyDescent="0.25">
      <c r="A439" s="25">
        <v>6920070</v>
      </c>
      <c r="B439" s="16" t="s">
        <v>175</v>
      </c>
      <c r="C439" s="16" t="s">
        <v>183</v>
      </c>
      <c r="D439" s="5" t="str">
        <f>VLOOKUP(A439,Sheet1!A:D,4,FALSE)</f>
        <v>DRG</v>
      </c>
      <c r="E439" s="26">
        <v>2012</v>
      </c>
      <c r="F439" s="32">
        <v>96696868</v>
      </c>
      <c r="G439" s="32">
        <v>13114048</v>
      </c>
      <c r="H439" s="32">
        <v>55157170</v>
      </c>
      <c r="I439" s="32">
        <v>25766872</v>
      </c>
      <c r="J439" s="32">
        <v>0</v>
      </c>
      <c r="K439" s="32">
        <v>486984</v>
      </c>
      <c r="L439" s="32">
        <v>0</v>
      </c>
      <c r="M439" s="32">
        <v>593562</v>
      </c>
      <c r="N439" s="32">
        <v>611524</v>
      </c>
      <c r="O439" s="32">
        <v>732568</v>
      </c>
      <c r="P439" s="32">
        <v>21808</v>
      </c>
      <c r="Q439" s="32">
        <v>212332</v>
      </c>
      <c r="R439" s="32">
        <v>365059709</v>
      </c>
      <c r="S439" s="32">
        <v>370285346</v>
      </c>
      <c r="T439" s="32">
        <v>782763986</v>
      </c>
      <c r="U439" s="32">
        <v>400541429</v>
      </c>
      <c r="V439" s="32">
        <v>30256083</v>
      </c>
      <c r="W439" s="32">
        <v>30680788</v>
      </c>
    </row>
    <row r="440" spans="1:23" ht="15" x14ac:dyDescent="0.25">
      <c r="A440" s="25">
        <v>6920070</v>
      </c>
      <c r="B440" s="16" t="s">
        <v>175</v>
      </c>
      <c r="C440" s="16" t="s">
        <v>183</v>
      </c>
      <c r="D440" s="5" t="str">
        <f>VLOOKUP(A440,Sheet1!A:D,4,FALSE)</f>
        <v>DRG</v>
      </c>
      <c r="E440" s="26">
        <v>2013</v>
      </c>
      <c r="F440" s="32">
        <v>123833675</v>
      </c>
      <c r="G440" s="32">
        <v>12084761</v>
      </c>
      <c r="H440" s="32">
        <v>60510948</v>
      </c>
      <c r="I440" s="32">
        <v>32143366</v>
      </c>
      <c r="J440" s="32">
        <v>16978483</v>
      </c>
      <c r="K440" s="32">
        <v>589573</v>
      </c>
      <c r="L440" s="32">
        <v>0</v>
      </c>
      <c r="M440" s="32">
        <v>581629</v>
      </c>
      <c r="N440" s="32">
        <v>100514</v>
      </c>
      <c r="O440" s="32">
        <v>518790</v>
      </c>
      <c r="P440" s="32">
        <v>98684</v>
      </c>
      <c r="Q440" s="32">
        <v>226927</v>
      </c>
      <c r="R440" s="32">
        <v>383158346</v>
      </c>
      <c r="S440" s="32">
        <v>389761038</v>
      </c>
      <c r="T440" s="32">
        <v>859888361</v>
      </c>
      <c r="U440" s="32">
        <v>416423883</v>
      </c>
      <c r="V440" s="32">
        <v>26662845</v>
      </c>
      <c r="W440" s="32">
        <v>27255663</v>
      </c>
    </row>
    <row r="441" spans="1:23" ht="15" x14ac:dyDescent="0.25">
      <c r="A441" s="25">
        <v>6920070</v>
      </c>
      <c r="B441" s="16" t="s">
        <v>175</v>
      </c>
      <c r="C441" s="16" t="s">
        <v>183</v>
      </c>
      <c r="D441" s="5" t="str">
        <f>VLOOKUP(A441,Sheet1!A:D,4,FALSE)</f>
        <v>DRG</v>
      </c>
      <c r="E441" s="26">
        <v>2014</v>
      </c>
      <c r="F441" s="32">
        <v>101331817</v>
      </c>
      <c r="G441" s="32">
        <v>5900372</v>
      </c>
      <c r="H441" s="32">
        <v>40214408</v>
      </c>
      <c r="I441" s="32">
        <v>49301536</v>
      </c>
      <c r="J441" s="32">
        <v>4052143</v>
      </c>
      <c r="K441" s="32">
        <v>146553</v>
      </c>
      <c r="L441" s="32">
        <v>0</v>
      </c>
      <c r="M441" s="32">
        <v>503576</v>
      </c>
      <c r="N441" s="32">
        <v>259672</v>
      </c>
      <c r="O441" s="32">
        <v>402864</v>
      </c>
      <c r="P441" s="32">
        <v>127752</v>
      </c>
      <c r="Q441" s="32">
        <v>422941</v>
      </c>
      <c r="R441" s="32">
        <v>404401359</v>
      </c>
      <c r="S441" s="32">
        <v>413009510</v>
      </c>
      <c r="T441" s="32">
        <v>962258044</v>
      </c>
      <c r="U441" s="32">
        <v>463043079</v>
      </c>
      <c r="V441" s="32">
        <v>50033569</v>
      </c>
      <c r="W441" s="32">
        <v>50749640</v>
      </c>
    </row>
    <row r="442" spans="1:23" ht="15" x14ac:dyDescent="0.25">
      <c r="A442" s="25">
        <v>6920070</v>
      </c>
      <c r="B442" s="16" t="s">
        <v>175</v>
      </c>
      <c r="C442" s="16" t="s">
        <v>183</v>
      </c>
      <c r="D442" s="5" t="str">
        <f>VLOOKUP(A442,Sheet1!A:D,4,FALSE)</f>
        <v>DRG</v>
      </c>
      <c r="E442" s="26">
        <v>2015</v>
      </c>
      <c r="F442" s="32">
        <v>100687723</v>
      </c>
      <c r="G442" s="32">
        <v>3675221</v>
      </c>
      <c r="H442" s="32">
        <v>34703837</v>
      </c>
      <c r="I442" s="32">
        <v>54162233</v>
      </c>
      <c r="J442" s="32">
        <v>5708905</v>
      </c>
      <c r="K442" s="32">
        <v>1081603</v>
      </c>
      <c r="L442" s="32">
        <v>0</v>
      </c>
      <c r="M442" s="32">
        <v>613566</v>
      </c>
      <c r="N442" s="32">
        <v>0</v>
      </c>
      <c r="O442" s="32">
        <v>433399</v>
      </c>
      <c r="P442" s="32">
        <v>136878</v>
      </c>
      <c r="Q442" s="32">
        <v>172081</v>
      </c>
      <c r="R442" s="32">
        <v>430301100</v>
      </c>
      <c r="S442" s="32">
        <v>450056793</v>
      </c>
      <c r="T442" s="32">
        <v>1044415901</v>
      </c>
      <c r="U442" s="32">
        <v>511877964</v>
      </c>
      <c r="V442" s="32">
        <v>61821171</v>
      </c>
      <c r="W442" s="32">
        <v>62505555</v>
      </c>
    </row>
    <row r="443" spans="1:23" ht="15" x14ac:dyDescent="0.25">
      <c r="A443" s="25">
        <v>6920070</v>
      </c>
      <c r="B443" s="16" t="s">
        <v>175</v>
      </c>
      <c r="C443" s="16" t="s">
        <v>183</v>
      </c>
      <c r="D443" s="5" t="str">
        <f>VLOOKUP(A443,Sheet1!A:D,4,FALSE)</f>
        <v>DRG</v>
      </c>
      <c r="E443" s="26">
        <v>2016</v>
      </c>
      <c r="F443" s="32">
        <v>109697234</v>
      </c>
      <c r="G443" s="32">
        <v>3033530</v>
      </c>
      <c r="H443" s="32">
        <v>40518104</v>
      </c>
      <c r="I443" s="32">
        <v>58493038</v>
      </c>
      <c r="J443" s="32">
        <v>5181680</v>
      </c>
      <c r="K443" s="32">
        <v>583413</v>
      </c>
      <c r="L443" s="32"/>
      <c r="M443" s="32">
        <v>803370</v>
      </c>
      <c r="N443" s="32"/>
      <c r="O443" s="32">
        <v>705347</v>
      </c>
      <c r="P443" s="32">
        <v>160135</v>
      </c>
      <c r="Q443" s="32">
        <v>218617</v>
      </c>
      <c r="R443" s="32">
        <v>516076195</v>
      </c>
      <c r="S443" s="32">
        <v>555294714</v>
      </c>
      <c r="T443" s="32">
        <v>1189156356</v>
      </c>
      <c r="U443" s="32">
        <v>578149723</v>
      </c>
      <c r="V443" s="32">
        <v>22855009</v>
      </c>
      <c r="W443" s="32">
        <v>42965244</v>
      </c>
    </row>
    <row r="444" spans="1:23" ht="15" x14ac:dyDescent="0.25">
      <c r="A444" s="4">
        <v>6920070</v>
      </c>
      <c r="B444" s="16" t="s">
        <v>175</v>
      </c>
      <c r="C444" s="16" t="s">
        <v>183</v>
      </c>
      <c r="D444" s="5" t="str">
        <f>VLOOKUP(A444,Sheet1!A:D,4,FALSE)</f>
        <v>DRG</v>
      </c>
      <c r="E444" s="31">
        <v>2017</v>
      </c>
      <c r="F444" s="32">
        <v>113991460</v>
      </c>
      <c r="G444" s="32">
        <v>7436155</v>
      </c>
      <c r="H444" s="32">
        <v>40698328</v>
      </c>
      <c r="I444" s="32">
        <v>57434367</v>
      </c>
      <c r="J444" s="32">
        <v>6829339</v>
      </c>
      <c r="K444" s="32">
        <v>420655</v>
      </c>
      <c r="L444" s="32">
        <v>1757</v>
      </c>
      <c r="M444" s="32">
        <v>264112</v>
      </c>
      <c r="N444" s="32"/>
      <c r="O444" s="32">
        <v>571097</v>
      </c>
      <c r="P444" s="32">
        <v>148245</v>
      </c>
      <c r="Q444" s="32">
        <v>187405</v>
      </c>
      <c r="R444" s="32">
        <v>530004040</v>
      </c>
      <c r="S444" s="32">
        <v>586713223</v>
      </c>
      <c r="T444" s="32">
        <v>1268241236</v>
      </c>
      <c r="U444" s="32">
        <v>598495312</v>
      </c>
      <c r="V444" s="32">
        <v>11782089</v>
      </c>
      <c r="W444" s="32">
        <v>69766754</v>
      </c>
    </row>
    <row r="445" spans="1:23" ht="15" x14ac:dyDescent="0.25">
      <c r="A445" s="4">
        <v>6920070</v>
      </c>
      <c r="B445" s="16" t="s">
        <v>175</v>
      </c>
      <c r="C445" s="16" t="s">
        <v>183</v>
      </c>
      <c r="D445" s="16" t="s">
        <v>25</v>
      </c>
      <c r="E445" s="31">
        <v>2018</v>
      </c>
      <c r="F445" s="32">
        <v>129422691</v>
      </c>
      <c r="G445" s="32">
        <v>11932092</v>
      </c>
      <c r="H445" s="32">
        <v>51103005</v>
      </c>
      <c r="I445" s="32">
        <v>57757456</v>
      </c>
      <c r="J445" s="32">
        <v>6919604</v>
      </c>
      <c r="K445" s="32">
        <v>195584</v>
      </c>
      <c r="L445" s="32">
        <v>36375</v>
      </c>
      <c r="M445" s="32">
        <v>507206</v>
      </c>
      <c r="N445" s="32">
        <v>0</v>
      </c>
      <c r="O445" s="32">
        <v>673803</v>
      </c>
      <c r="P445" s="32">
        <v>173710</v>
      </c>
      <c r="Q445" s="32">
        <v>123856</v>
      </c>
      <c r="R445" s="32">
        <v>550586924</v>
      </c>
      <c r="S445" s="32">
        <v>606007111</v>
      </c>
      <c r="T445" s="32">
        <v>1330505240</v>
      </c>
      <c r="U445" s="32">
        <v>615933126</v>
      </c>
      <c r="V445" s="32">
        <v>9926015</v>
      </c>
      <c r="W445" s="32">
        <v>-11914173</v>
      </c>
    </row>
    <row r="446" spans="1:23" ht="15" x14ac:dyDescent="0.25">
      <c r="A446" s="25">
        <v>6920065</v>
      </c>
      <c r="B446" s="5" t="str">
        <f>VLOOKUP(A446,Sheet1!A:F,2,FALSE)</f>
        <v>Southern Coos Hospital &amp; Health Center</v>
      </c>
      <c r="C446" s="5" t="str">
        <f>VLOOKUP(A446,Sheet1!A:F,3,FALSE)</f>
        <v>Southern Coos Hosp</v>
      </c>
      <c r="D446" s="5" t="str">
        <f>VLOOKUP(A446,Sheet1!A:D,4,FALSE)</f>
        <v>B</v>
      </c>
      <c r="E446" s="26">
        <v>2010</v>
      </c>
      <c r="F446" s="32">
        <v>304285</v>
      </c>
      <c r="G446" s="32">
        <v>242937</v>
      </c>
      <c r="H446" s="32">
        <v>0</v>
      </c>
      <c r="I446" s="32">
        <v>0</v>
      </c>
      <c r="J446" s="32">
        <v>0</v>
      </c>
      <c r="K446" s="32">
        <v>61348</v>
      </c>
      <c r="L446" s="32">
        <v>0</v>
      </c>
      <c r="M446" s="32">
        <v>0</v>
      </c>
      <c r="N446" s="32">
        <v>0</v>
      </c>
      <c r="O446" s="32">
        <v>0</v>
      </c>
      <c r="P446" s="32">
        <v>0</v>
      </c>
      <c r="Q446" s="32">
        <v>0</v>
      </c>
      <c r="R446" s="32">
        <v>15114366</v>
      </c>
      <c r="S446" s="32">
        <v>15465022</v>
      </c>
      <c r="T446" s="32">
        <v>21548160</v>
      </c>
      <c r="U446" s="32">
        <v>15128633</v>
      </c>
      <c r="V446" s="32">
        <v>-336389</v>
      </c>
      <c r="W446" s="32">
        <v>248014</v>
      </c>
    </row>
    <row r="447" spans="1:23" ht="15" x14ac:dyDescent="0.25">
      <c r="A447" s="25">
        <v>6920065</v>
      </c>
      <c r="B447" s="5" t="str">
        <f>VLOOKUP(A447,Sheet1!A:F,2,FALSE)</f>
        <v>Southern Coos Hospital &amp; Health Center</v>
      </c>
      <c r="C447" s="5" t="str">
        <f>VLOOKUP(A447,Sheet1!A:F,3,FALSE)</f>
        <v>Southern Coos Hosp</v>
      </c>
      <c r="D447" s="5" t="str">
        <f>VLOOKUP(A447,Sheet1!A:D,4,FALSE)</f>
        <v>B</v>
      </c>
      <c r="E447" s="26">
        <v>2011</v>
      </c>
      <c r="F447" s="32">
        <v>303192</v>
      </c>
      <c r="G447" s="32">
        <v>268810</v>
      </c>
      <c r="H447" s="32">
        <v>0</v>
      </c>
      <c r="I447" s="32">
        <v>0</v>
      </c>
      <c r="J447" s="32">
        <v>0</v>
      </c>
      <c r="K447" s="32">
        <v>34382</v>
      </c>
      <c r="L447" s="32">
        <v>0</v>
      </c>
      <c r="M447" s="32">
        <v>0</v>
      </c>
      <c r="N447" s="32">
        <v>0</v>
      </c>
      <c r="O447" s="32">
        <v>0</v>
      </c>
      <c r="P447" s="32">
        <v>0</v>
      </c>
      <c r="Q447" s="32">
        <v>0</v>
      </c>
      <c r="R447" s="32">
        <v>15281905</v>
      </c>
      <c r="S447" s="32">
        <v>15864528</v>
      </c>
      <c r="T447" s="32">
        <v>20562403</v>
      </c>
      <c r="U447" s="32">
        <v>15373122</v>
      </c>
      <c r="V447" s="32">
        <v>-491406</v>
      </c>
      <c r="W447" s="32">
        <v>384060</v>
      </c>
    </row>
    <row r="448" spans="1:23" ht="15" x14ac:dyDescent="0.25">
      <c r="A448" s="25">
        <v>6920065</v>
      </c>
      <c r="B448" s="5" t="str">
        <f>VLOOKUP(A448,Sheet1!A:F,2,FALSE)</f>
        <v>Southern Coos Hospital &amp; Health Center</v>
      </c>
      <c r="C448" s="5" t="str">
        <f>VLOOKUP(A448,Sheet1!A:F,3,FALSE)</f>
        <v>Southern Coos Hosp</v>
      </c>
      <c r="D448" s="5" t="str">
        <f>VLOOKUP(A448,Sheet1!A:D,4,FALSE)</f>
        <v>B</v>
      </c>
      <c r="E448" s="26">
        <v>2012</v>
      </c>
      <c r="F448" s="32">
        <v>416066</v>
      </c>
      <c r="G448" s="32">
        <v>385161</v>
      </c>
      <c r="H448" s="32">
        <v>0</v>
      </c>
      <c r="I448" s="32">
        <v>0</v>
      </c>
      <c r="J448" s="32">
        <v>0</v>
      </c>
      <c r="K448" s="32">
        <v>30905</v>
      </c>
      <c r="L448" s="32">
        <v>0</v>
      </c>
      <c r="M448" s="32">
        <v>0</v>
      </c>
      <c r="N448" s="32">
        <v>0</v>
      </c>
      <c r="O448" s="32">
        <v>0</v>
      </c>
      <c r="P448" s="32">
        <v>0</v>
      </c>
      <c r="Q448" s="32">
        <v>0</v>
      </c>
      <c r="R448" s="32">
        <v>13505536</v>
      </c>
      <c r="S448" s="32">
        <v>14301959</v>
      </c>
      <c r="T448" s="32">
        <v>20104915</v>
      </c>
      <c r="U448" s="32">
        <v>13722284</v>
      </c>
      <c r="V448" s="32">
        <v>-579675</v>
      </c>
      <c r="W448" s="32">
        <v>248736</v>
      </c>
    </row>
    <row r="449" spans="1:23" ht="15" x14ac:dyDescent="0.25">
      <c r="A449" s="25">
        <v>6920065</v>
      </c>
      <c r="B449" s="5" t="str">
        <f>VLOOKUP(A449,Sheet1!A:F,2,FALSE)</f>
        <v>Southern Coos Hospital &amp; Health Center</v>
      </c>
      <c r="C449" s="5" t="str">
        <f>VLOOKUP(A449,Sheet1!A:F,3,FALSE)</f>
        <v>Southern Coos Hosp</v>
      </c>
      <c r="D449" s="5" t="str">
        <f>VLOOKUP(A449,Sheet1!A:D,4,FALSE)</f>
        <v>B</v>
      </c>
      <c r="E449" s="26">
        <v>2013</v>
      </c>
      <c r="F449" s="32">
        <v>277594</v>
      </c>
      <c r="G449" s="32">
        <v>249355</v>
      </c>
      <c r="H449" s="32">
        <v>0</v>
      </c>
      <c r="I449" s="32">
        <v>0</v>
      </c>
      <c r="J449" s="32">
        <v>0</v>
      </c>
      <c r="K449" s="32">
        <v>28239</v>
      </c>
      <c r="L449" s="32">
        <v>0</v>
      </c>
      <c r="M449" s="32">
        <v>0</v>
      </c>
      <c r="N449" s="32">
        <v>0</v>
      </c>
      <c r="O449" s="32">
        <v>0</v>
      </c>
      <c r="P449" s="32">
        <v>0</v>
      </c>
      <c r="Q449" s="32">
        <v>0</v>
      </c>
      <c r="R449" s="32">
        <v>13042040</v>
      </c>
      <c r="S449" s="32">
        <v>14053724</v>
      </c>
      <c r="T449" s="32">
        <v>18038045</v>
      </c>
      <c r="U449" s="32">
        <v>13596560</v>
      </c>
      <c r="V449" s="32">
        <v>-457164</v>
      </c>
      <c r="W449" s="32">
        <v>355339</v>
      </c>
    </row>
    <row r="450" spans="1:23" ht="15" x14ac:dyDescent="0.25">
      <c r="A450" s="25">
        <v>6920065</v>
      </c>
      <c r="B450" s="5" t="str">
        <f>VLOOKUP(A450,Sheet1!A:F,2,FALSE)</f>
        <v>Southern Coos Hospital &amp; Health Center</v>
      </c>
      <c r="C450" s="5" t="str">
        <f>VLOOKUP(A450,Sheet1!A:F,3,FALSE)</f>
        <v>Southern Coos Hosp</v>
      </c>
      <c r="D450" s="5" t="str">
        <f>VLOOKUP(A450,Sheet1!A:D,4,FALSE)</f>
        <v>B</v>
      </c>
      <c r="E450" s="26">
        <v>2014</v>
      </c>
      <c r="F450" s="32">
        <v>484588</v>
      </c>
      <c r="G450" s="32">
        <v>85958</v>
      </c>
      <c r="H450" s="32">
        <v>270983</v>
      </c>
      <c r="I450" s="32">
        <v>108561</v>
      </c>
      <c r="J450" s="32">
        <v>0</v>
      </c>
      <c r="K450" s="32">
        <v>19086</v>
      </c>
      <c r="L450" s="32">
        <v>0</v>
      </c>
      <c r="M450" s="32">
        <v>0</v>
      </c>
      <c r="N450" s="32">
        <v>0</v>
      </c>
      <c r="O450" s="32">
        <v>0</v>
      </c>
      <c r="P450" s="32">
        <v>0</v>
      </c>
      <c r="Q450" s="32">
        <v>0</v>
      </c>
      <c r="R450" s="32">
        <v>13553039</v>
      </c>
      <c r="S450" s="32">
        <v>14454695</v>
      </c>
      <c r="T450" s="32">
        <v>19527336</v>
      </c>
      <c r="U450" s="32">
        <v>15850553</v>
      </c>
      <c r="V450" s="32">
        <v>1395858</v>
      </c>
      <c r="W450" s="32">
        <v>2185199</v>
      </c>
    </row>
    <row r="451" spans="1:23" ht="15" x14ac:dyDescent="0.25">
      <c r="A451" s="25">
        <v>6920065</v>
      </c>
      <c r="B451" s="5" t="str">
        <f>VLOOKUP(A451,Sheet1!A:F,2,FALSE)</f>
        <v>Southern Coos Hospital &amp; Health Center</v>
      </c>
      <c r="C451" s="5" t="str">
        <f>VLOOKUP(A451,Sheet1!A:F,3,FALSE)</f>
        <v>Southern Coos Hosp</v>
      </c>
      <c r="D451" s="5" t="str">
        <f>VLOOKUP(A451,Sheet1!A:D,4,FALSE)</f>
        <v>B</v>
      </c>
      <c r="E451" s="26">
        <v>2015</v>
      </c>
      <c r="F451" s="32">
        <v>3694867</v>
      </c>
      <c r="G451" s="32">
        <v>101157</v>
      </c>
      <c r="H451" s="32">
        <v>1214408</v>
      </c>
      <c r="I451" s="32">
        <v>2361743</v>
      </c>
      <c r="J451" s="32">
        <v>0</v>
      </c>
      <c r="K451" s="32">
        <v>17559</v>
      </c>
      <c r="L451" s="32">
        <v>0</v>
      </c>
      <c r="M451" s="32">
        <v>0</v>
      </c>
      <c r="N451" s="32">
        <v>0</v>
      </c>
      <c r="O451" s="32">
        <v>0</v>
      </c>
      <c r="P451" s="32">
        <v>0</v>
      </c>
      <c r="Q451" s="32">
        <v>0</v>
      </c>
      <c r="R451" s="32">
        <v>15556069</v>
      </c>
      <c r="S451" s="32">
        <v>16506538</v>
      </c>
      <c r="T451" s="32">
        <v>22875121</v>
      </c>
      <c r="U451" s="32">
        <v>16378937</v>
      </c>
      <c r="V451" s="32">
        <v>-127601</v>
      </c>
      <c r="W451" s="32">
        <v>448850</v>
      </c>
    </row>
    <row r="452" spans="1:23" ht="15" x14ac:dyDescent="0.25">
      <c r="A452" s="25">
        <v>6920065</v>
      </c>
      <c r="B452" s="5" t="str">
        <f>VLOOKUP(A452,Sheet1!A:F,2,FALSE)</f>
        <v>Southern Coos Hospital &amp; Health Center</v>
      </c>
      <c r="C452" s="5" t="str">
        <f>VLOOKUP(A452,Sheet1!A:F,3,FALSE)</f>
        <v>Southern Coos Hosp</v>
      </c>
      <c r="D452" s="5" t="str">
        <f>VLOOKUP(A452,Sheet1!A:D,4,FALSE)</f>
        <v>B</v>
      </c>
      <c r="E452" s="26">
        <v>2016</v>
      </c>
      <c r="F452" s="32">
        <v>2588407</v>
      </c>
      <c r="G452" s="32">
        <v>60105</v>
      </c>
      <c r="H452" s="32">
        <v>968935</v>
      </c>
      <c r="I452" s="32">
        <v>1548905</v>
      </c>
      <c r="J452" s="32"/>
      <c r="K452" s="32">
        <v>10462</v>
      </c>
      <c r="L452" s="32"/>
      <c r="M452" s="32"/>
      <c r="N452" s="32"/>
      <c r="O452" s="32"/>
      <c r="P452" s="32"/>
      <c r="Q452" s="32"/>
      <c r="R452" s="32">
        <v>15406034</v>
      </c>
      <c r="S452" s="32">
        <v>17072124</v>
      </c>
      <c r="T452" s="32">
        <v>24129316</v>
      </c>
      <c r="U452" s="32">
        <v>16311076</v>
      </c>
      <c r="V452" s="32">
        <v>-761048</v>
      </c>
      <c r="W452" s="32">
        <v>-72115</v>
      </c>
    </row>
    <row r="453" spans="1:23" ht="15" x14ac:dyDescent="0.25">
      <c r="A453" s="4">
        <v>6920065</v>
      </c>
      <c r="B453" s="5" t="str">
        <f>VLOOKUP(A453,Sheet1!A:F,2,FALSE)</f>
        <v>Southern Coos Hospital &amp; Health Center</v>
      </c>
      <c r="C453" s="5" t="str">
        <f>VLOOKUP(A453,Sheet1!A:F,3,FALSE)</f>
        <v>Southern Coos Hosp</v>
      </c>
      <c r="D453" s="5" t="str">
        <f>VLOOKUP(A453,Sheet1!A:D,4,FALSE)</f>
        <v>B</v>
      </c>
      <c r="E453" s="31">
        <v>2017</v>
      </c>
      <c r="F453" s="32">
        <v>1032378</v>
      </c>
      <c r="G453" s="32">
        <v>28865</v>
      </c>
      <c r="H453" s="32">
        <v>661549</v>
      </c>
      <c r="I453" s="32">
        <v>168430</v>
      </c>
      <c r="J453" s="32"/>
      <c r="K453" s="32">
        <v>30849</v>
      </c>
      <c r="L453" s="32"/>
      <c r="M453" s="32">
        <v>105058</v>
      </c>
      <c r="N453" s="32">
        <v>14586</v>
      </c>
      <c r="O453" s="32">
        <v>1000</v>
      </c>
      <c r="P453" s="32">
        <v>2950</v>
      </c>
      <c r="Q453" s="32">
        <v>19091</v>
      </c>
      <c r="R453" s="32">
        <v>16884812</v>
      </c>
      <c r="S453" s="32">
        <v>17846336</v>
      </c>
      <c r="T453" s="32">
        <v>25038263</v>
      </c>
      <c r="U453" s="32">
        <v>17112827</v>
      </c>
      <c r="V453" s="32">
        <v>-733509</v>
      </c>
      <c r="W453" s="32">
        <v>196122</v>
      </c>
    </row>
    <row r="454" spans="1:23" ht="15" x14ac:dyDescent="0.25">
      <c r="A454" s="4">
        <v>6920065</v>
      </c>
      <c r="B454" s="16" t="s">
        <v>137</v>
      </c>
      <c r="C454" s="16" t="s">
        <v>138</v>
      </c>
      <c r="D454" s="16" t="s">
        <v>27</v>
      </c>
      <c r="E454" s="31">
        <v>2018</v>
      </c>
      <c r="F454" s="32">
        <v>1507133</v>
      </c>
      <c r="G454" s="32">
        <v>104284</v>
      </c>
      <c r="H454" s="32">
        <v>574907</v>
      </c>
      <c r="I454" s="32">
        <v>777743</v>
      </c>
      <c r="J454" s="32">
        <v>0</v>
      </c>
      <c r="K454" s="32">
        <v>8242</v>
      </c>
      <c r="L454" s="32">
        <v>0</v>
      </c>
      <c r="M454" s="32">
        <v>24232</v>
      </c>
      <c r="N454" s="32">
        <v>14917</v>
      </c>
      <c r="O454" s="32">
        <v>0</v>
      </c>
      <c r="P454" s="32">
        <v>2808</v>
      </c>
      <c r="Q454" s="32">
        <v>0</v>
      </c>
      <c r="R454" s="32">
        <v>18533783</v>
      </c>
      <c r="S454" s="32">
        <v>20536480</v>
      </c>
      <c r="T454" s="32">
        <v>28901177</v>
      </c>
      <c r="U454" s="32">
        <v>18597262</v>
      </c>
      <c r="V454" s="32">
        <v>-1939218</v>
      </c>
      <c r="W454" s="32">
        <v>-920659</v>
      </c>
    </row>
    <row r="455" spans="1:23" ht="15" x14ac:dyDescent="0.25">
      <c r="A455" s="25">
        <v>6920060</v>
      </c>
      <c r="B455" s="16" t="s">
        <v>169</v>
      </c>
      <c r="C455" s="16" t="s">
        <v>170</v>
      </c>
      <c r="D455" s="5" t="str">
        <f>VLOOKUP(A455,Sheet1!A:D,4,FALSE)</f>
        <v>A</v>
      </c>
      <c r="E455" s="26">
        <v>2010</v>
      </c>
      <c r="F455" s="32">
        <v>1453396</v>
      </c>
      <c r="G455" s="32">
        <v>722254</v>
      </c>
      <c r="H455" s="32">
        <v>120681</v>
      </c>
      <c r="I455" s="32">
        <v>0</v>
      </c>
      <c r="J455" s="32">
        <v>0</v>
      </c>
      <c r="K455" s="32">
        <v>9590</v>
      </c>
      <c r="L455" s="32">
        <v>0</v>
      </c>
      <c r="M455" s="32">
        <v>0</v>
      </c>
      <c r="N455" s="32">
        <v>503259</v>
      </c>
      <c r="O455" s="32">
        <v>18496</v>
      </c>
      <c r="P455" s="32">
        <v>76780</v>
      </c>
      <c r="Q455" s="32">
        <v>2336</v>
      </c>
      <c r="R455" s="32">
        <v>27339954</v>
      </c>
      <c r="S455" s="32">
        <v>27166115</v>
      </c>
      <c r="T455" s="32">
        <v>47230027</v>
      </c>
      <c r="U455" s="32">
        <v>27453475</v>
      </c>
      <c r="V455" s="32">
        <v>287360</v>
      </c>
      <c r="W455" s="32">
        <v>250516</v>
      </c>
    </row>
    <row r="456" spans="1:23" ht="15" x14ac:dyDescent="0.25">
      <c r="A456" s="25">
        <v>6920060</v>
      </c>
      <c r="B456" s="16" t="s">
        <v>169</v>
      </c>
      <c r="C456" s="16" t="s">
        <v>170</v>
      </c>
      <c r="D456" s="5" t="str">
        <f>VLOOKUP(A456,Sheet1!A:D,4,FALSE)</f>
        <v>A</v>
      </c>
      <c r="E456" s="26">
        <v>2011</v>
      </c>
      <c r="F456" s="32">
        <v>1707568</v>
      </c>
      <c r="G456" s="32">
        <v>758912</v>
      </c>
      <c r="H456" s="32">
        <v>305850</v>
      </c>
      <c r="I456" s="32">
        <v>0</v>
      </c>
      <c r="J456" s="32">
        <v>0</v>
      </c>
      <c r="K456" s="32">
        <v>9628</v>
      </c>
      <c r="L456" s="32">
        <v>0</v>
      </c>
      <c r="M456" s="32">
        <v>34400</v>
      </c>
      <c r="N456" s="32">
        <v>425015</v>
      </c>
      <c r="O456" s="32">
        <v>33396</v>
      </c>
      <c r="P456" s="32">
        <v>140141</v>
      </c>
      <c r="Q456" s="32">
        <v>226</v>
      </c>
      <c r="R456" s="32">
        <v>28499331</v>
      </c>
      <c r="S456" s="32">
        <v>27989911</v>
      </c>
      <c r="T456" s="32">
        <v>50660923</v>
      </c>
      <c r="U456" s="32">
        <v>28630078</v>
      </c>
      <c r="V456" s="32">
        <v>640167</v>
      </c>
      <c r="W456" s="32">
        <v>1219119</v>
      </c>
    </row>
    <row r="457" spans="1:23" ht="15" x14ac:dyDescent="0.25">
      <c r="A457" s="25">
        <v>6920060</v>
      </c>
      <c r="B457" s="16" t="s">
        <v>169</v>
      </c>
      <c r="C457" s="16" t="s">
        <v>170</v>
      </c>
      <c r="D457" s="5" t="str">
        <f>VLOOKUP(A457,Sheet1!A:D,4,FALSE)</f>
        <v>A</v>
      </c>
      <c r="E457" s="26">
        <v>2012</v>
      </c>
      <c r="F457" s="32">
        <v>1344700</v>
      </c>
      <c r="G457" s="32">
        <v>816289</v>
      </c>
      <c r="H457" s="32">
        <v>0</v>
      </c>
      <c r="I457" s="32">
        <v>0</v>
      </c>
      <c r="J457" s="32">
        <v>0</v>
      </c>
      <c r="K457" s="32">
        <v>19601</v>
      </c>
      <c r="L457" s="32">
        <v>0</v>
      </c>
      <c r="M457" s="32">
        <v>21056</v>
      </c>
      <c r="N457" s="32">
        <v>398570</v>
      </c>
      <c r="O457" s="32">
        <v>39269</v>
      </c>
      <c r="P457" s="32">
        <v>49915</v>
      </c>
      <c r="Q457" s="32">
        <v>0</v>
      </c>
      <c r="R457" s="32">
        <v>30980000</v>
      </c>
      <c r="S457" s="32">
        <v>30284000</v>
      </c>
      <c r="T457" s="32">
        <v>49844000</v>
      </c>
      <c r="U457" s="32">
        <v>31222000</v>
      </c>
      <c r="V457" s="32">
        <v>938000</v>
      </c>
      <c r="W457" s="32">
        <v>822000</v>
      </c>
    </row>
    <row r="458" spans="1:23" ht="15" x14ac:dyDescent="0.25">
      <c r="A458" s="25">
        <v>6920060</v>
      </c>
      <c r="B458" s="16" t="s">
        <v>169</v>
      </c>
      <c r="C458" s="16" t="s">
        <v>170</v>
      </c>
      <c r="D458" s="5" t="str">
        <f>VLOOKUP(A458,Sheet1!A:D,4,FALSE)</f>
        <v>A</v>
      </c>
      <c r="E458" s="26">
        <v>2013</v>
      </c>
      <c r="F458" s="32">
        <v>1309440</v>
      </c>
      <c r="G458" s="32">
        <v>863966</v>
      </c>
      <c r="H458" s="32">
        <v>376001</v>
      </c>
      <c r="I458" s="32">
        <v>0</v>
      </c>
      <c r="J458" s="32">
        <v>0</v>
      </c>
      <c r="K458" s="32">
        <v>15317</v>
      </c>
      <c r="L458" s="32">
        <v>0</v>
      </c>
      <c r="M458" s="32">
        <v>43347</v>
      </c>
      <c r="N458" s="32">
        <v>0</v>
      </c>
      <c r="O458" s="32">
        <v>6017</v>
      </c>
      <c r="P458" s="32">
        <v>4792</v>
      </c>
      <c r="Q458" s="32">
        <v>0</v>
      </c>
      <c r="R458" s="32">
        <v>30068969</v>
      </c>
      <c r="S458" s="32">
        <v>31554196</v>
      </c>
      <c r="T458" s="32">
        <v>52313718</v>
      </c>
      <c r="U458" s="32">
        <v>30606131</v>
      </c>
      <c r="V458" s="32">
        <v>-948065</v>
      </c>
      <c r="W458" s="32">
        <v>-653287</v>
      </c>
    </row>
    <row r="459" spans="1:23" ht="15" x14ac:dyDescent="0.25">
      <c r="A459" s="25">
        <v>6920060</v>
      </c>
      <c r="B459" s="16" t="s">
        <v>169</v>
      </c>
      <c r="C459" s="16" t="s">
        <v>170</v>
      </c>
      <c r="D459" s="5" t="str">
        <f>VLOOKUP(A459,Sheet1!A:D,4,FALSE)</f>
        <v>A</v>
      </c>
      <c r="E459" s="26">
        <v>2014</v>
      </c>
      <c r="F459" s="32">
        <v>2534187</v>
      </c>
      <c r="G459" s="32">
        <v>583567</v>
      </c>
      <c r="H459" s="32">
        <v>1615741</v>
      </c>
      <c r="I459" s="32">
        <v>286635</v>
      </c>
      <c r="J459" s="32">
        <v>0</v>
      </c>
      <c r="K459" s="32">
        <v>4835</v>
      </c>
      <c r="L459" s="32">
        <v>0</v>
      </c>
      <c r="M459" s="32">
        <v>26516</v>
      </c>
      <c r="N459" s="32">
        <v>0</v>
      </c>
      <c r="O459" s="32">
        <v>14096</v>
      </c>
      <c r="P459" s="32">
        <v>277</v>
      </c>
      <c r="Q459" s="32">
        <v>2520</v>
      </c>
      <c r="R459" s="32">
        <v>31341047</v>
      </c>
      <c r="S459" s="32">
        <v>33171481</v>
      </c>
      <c r="T459" s="32">
        <v>53682326</v>
      </c>
      <c r="U459" s="32">
        <v>31934894</v>
      </c>
      <c r="V459" s="32">
        <v>-1236587</v>
      </c>
      <c r="W459" s="32">
        <v>-1027205</v>
      </c>
    </row>
    <row r="460" spans="1:23" ht="15" x14ac:dyDescent="0.25">
      <c r="A460" s="25">
        <v>6920060</v>
      </c>
      <c r="B460" s="16" t="s">
        <v>169</v>
      </c>
      <c r="C460" s="16" t="s">
        <v>170</v>
      </c>
      <c r="D460" s="5" t="str">
        <f>VLOOKUP(A460,Sheet1!A:D,4,FALSE)</f>
        <v>A</v>
      </c>
      <c r="E460" s="26">
        <v>2015</v>
      </c>
      <c r="F460" s="32">
        <v>1539735</v>
      </c>
      <c r="G460" s="32">
        <v>200410</v>
      </c>
      <c r="H460" s="32">
        <v>1171457</v>
      </c>
      <c r="I460" s="32">
        <v>53620</v>
      </c>
      <c r="J460" s="32">
        <v>0</v>
      </c>
      <c r="K460" s="32">
        <v>19170</v>
      </c>
      <c r="L460" s="32">
        <v>0</v>
      </c>
      <c r="M460" s="32">
        <v>10725</v>
      </c>
      <c r="N460" s="32">
        <v>67145</v>
      </c>
      <c r="O460" s="32">
        <v>17209</v>
      </c>
      <c r="P460" s="32">
        <v>0</v>
      </c>
      <c r="Q460" s="32">
        <v>0</v>
      </c>
      <c r="R460" s="32">
        <v>30140372</v>
      </c>
      <c r="S460" s="32">
        <v>32048079</v>
      </c>
      <c r="T460" s="32">
        <v>55332827</v>
      </c>
      <c r="U460" s="32">
        <v>30795107</v>
      </c>
      <c r="V460" s="32">
        <v>-1252972</v>
      </c>
      <c r="W460" s="32">
        <v>-1250680</v>
      </c>
    </row>
    <row r="461" spans="1:23" ht="15" x14ac:dyDescent="0.25">
      <c r="A461" s="25">
        <v>6920060</v>
      </c>
      <c r="B461" s="16" t="s">
        <v>169</v>
      </c>
      <c r="C461" s="16" t="s">
        <v>170</v>
      </c>
      <c r="D461" s="5" t="str">
        <f>VLOOKUP(A461,Sheet1!A:D,4,FALSE)</f>
        <v>A</v>
      </c>
      <c r="E461" s="26">
        <v>2016</v>
      </c>
      <c r="F461" s="32">
        <v>1448246</v>
      </c>
      <c r="G461" s="32">
        <v>325845</v>
      </c>
      <c r="H461" s="32">
        <v>1070846</v>
      </c>
      <c r="I461" s="32"/>
      <c r="J461" s="32"/>
      <c r="K461" s="32">
        <v>10369</v>
      </c>
      <c r="L461" s="32"/>
      <c r="M461" s="32">
        <v>22847</v>
      </c>
      <c r="N461" s="32"/>
      <c r="O461" s="32">
        <v>18339</v>
      </c>
      <c r="P461" s="32"/>
      <c r="Q461" s="32"/>
      <c r="R461" s="32">
        <v>30084370</v>
      </c>
      <c r="S461" s="32">
        <v>31791163</v>
      </c>
      <c r="T461" s="32">
        <v>55103084</v>
      </c>
      <c r="U461" s="32">
        <v>31346321</v>
      </c>
      <c r="V461" s="32">
        <v>-444842</v>
      </c>
      <c r="W461" s="32">
        <v>-602805</v>
      </c>
    </row>
    <row r="462" spans="1:23" ht="15" x14ac:dyDescent="0.25">
      <c r="A462" s="27">
        <v>6920060</v>
      </c>
      <c r="B462" s="16" t="s">
        <v>169</v>
      </c>
      <c r="C462" s="16" t="s">
        <v>170</v>
      </c>
      <c r="D462" s="5" t="str">
        <f>VLOOKUP(A462,Sheet1!A:D,4,FALSE)</f>
        <v>A</v>
      </c>
      <c r="E462" s="30">
        <v>2017</v>
      </c>
      <c r="F462" s="32">
        <v>1187949</v>
      </c>
      <c r="G462" s="32">
        <v>289594</v>
      </c>
      <c r="H462" s="32">
        <v>398749</v>
      </c>
      <c r="I462" s="32">
        <v>438110</v>
      </c>
      <c r="J462" s="32"/>
      <c r="K462" s="32">
        <v>25152</v>
      </c>
      <c r="L462" s="32"/>
      <c r="M462" s="32">
        <v>18621</v>
      </c>
      <c r="N462" s="32"/>
      <c r="O462" s="32">
        <v>13620</v>
      </c>
      <c r="P462" s="32">
        <v>819</v>
      </c>
      <c r="Q462" s="32">
        <v>3284</v>
      </c>
      <c r="R462" s="32">
        <v>30745117</v>
      </c>
      <c r="S462" s="32">
        <v>32690115</v>
      </c>
      <c r="T462" s="32">
        <v>58303780</v>
      </c>
      <c r="U462" s="32">
        <v>31601879</v>
      </c>
      <c r="V462" s="32">
        <v>-1088236</v>
      </c>
      <c r="W462" s="32">
        <v>-932389</v>
      </c>
    </row>
    <row r="463" spans="1:23" ht="15" x14ac:dyDescent="0.25">
      <c r="A463" s="4">
        <v>6920060</v>
      </c>
      <c r="B463" s="16" t="s">
        <v>169</v>
      </c>
      <c r="C463" s="16" t="s">
        <v>170</v>
      </c>
      <c r="D463" s="16" t="s">
        <v>31</v>
      </c>
      <c r="E463" s="31">
        <v>2018</v>
      </c>
      <c r="F463" s="32">
        <v>1649337.311109079</v>
      </c>
      <c r="G463" s="32">
        <v>368438.3112953449</v>
      </c>
      <c r="H463" s="32">
        <v>412784.99981373362</v>
      </c>
      <c r="I463" s="32">
        <v>799015</v>
      </c>
      <c r="J463" s="32">
        <v>0</v>
      </c>
      <c r="K463" s="32">
        <v>31354</v>
      </c>
      <c r="L463" s="32">
        <v>0</v>
      </c>
      <c r="M463" s="32">
        <v>26545</v>
      </c>
      <c r="N463" s="32">
        <v>3999</v>
      </c>
      <c r="O463" s="32">
        <v>2109</v>
      </c>
      <c r="P463" s="32">
        <v>1742</v>
      </c>
      <c r="Q463" s="32">
        <v>3350</v>
      </c>
      <c r="R463" s="32">
        <v>32351140</v>
      </c>
      <c r="S463" s="32">
        <v>32238848</v>
      </c>
      <c r="T463" s="32">
        <v>61556934</v>
      </c>
      <c r="U463" s="32">
        <v>33760595</v>
      </c>
      <c r="V463" s="32">
        <v>1521747</v>
      </c>
      <c r="W463" s="32">
        <v>1538692</v>
      </c>
    </row>
    <row r="464" spans="1:23" ht="15" x14ac:dyDescent="0.25">
      <c r="A464" s="28">
        <v>6920051</v>
      </c>
      <c r="B464" s="5" t="str">
        <f>VLOOKUP(A464,Sheet1!A:F,2,FALSE)</f>
        <v>PeaceHealth Sacred Heart Medical Center - Riverbend</v>
      </c>
      <c r="C464" s="16" t="s">
        <v>162</v>
      </c>
      <c r="D464" s="5" t="str">
        <f>VLOOKUP(A464,Sheet1!A:D,4,FALSE)</f>
        <v>DRG</v>
      </c>
      <c r="E464" s="26">
        <v>2016</v>
      </c>
      <c r="F464" s="32">
        <v>137506605</v>
      </c>
      <c r="G464" s="32">
        <v>3412135</v>
      </c>
      <c r="H464" s="32">
        <v>68747433</v>
      </c>
      <c r="I464" s="32">
        <v>63853389</v>
      </c>
      <c r="J464" s="32"/>
      <c r="K464" s="32">
        <v>756422</v>
      </c>
      <c r="L464" s="32"/>
      <c r="M464" s="32"/>
      <c r="N464" s="32">
        <v>135314</v>
      </c>
      <c r="O464" s="32">
        <v>592854</v>
      </c>
      <c r="P464" s="32">
        <v>9058</v>
      </c>
      <c r="Q464" s="32"/>
      <c r="R464" s="32">
        <v>608178486</v>
      </c>
      <c r="S464" s="32">
        <v>560809660</v>
      </c>
      <c r="T464" s="32">
        <v>1440988509</v>
      </c>
      <c r="U464" s="32">
        <v>634077691</v>
      </c>
      <c r="V464" s="32">
        <v>73268030</v>
      </c>
      <c r="W464" s="32">
        <v>75458634</v>
      </c>
    </row>
    <row r="465" spans="1:23" ht="15" x14ac:dyDescent="0.25">
      <c r="A465" s="27">
        <v>6920051</v>
      </c>
      <c r="B465" s="5" t="str">
        <f>VLOOKUP(A465,Sheet1!A:F,2,FALSE)</f>
        <v>PeaceHealth Sacred Heart Medical Center - Riverbend</v>
      </c>
      <c r="C465" s="16" t="s">
        <v>162</v>
      </c>
      <c r="D465" s="5" t="str">
        <f>VLOOKUP(A465,Sheet1!A:D,4,FALSE)</f>
        <v>DRG</v>
      </c>
      <c r="E465" s="30">
        <v>2017</v>
      </c>
      <c r="F465" s="32">
        <v>105622562</v>
      </c>
      <c r="G465" s="32">
        <v>4690175</v>
      </c>
      <c r="H465" s="32">
        <v>50809925</v>
      </c>
      <c r="I465" s="32">
        <v>48309588</v>
      </c>
      <c r="J465" s="32"/>
      <c r="K465" s="32">
        <v>700027</v>
      </c>
      <c r="L465" s="32"/>
      <c r="M465" s="32"/>
      <c r="N465" s="32"/>
      <c r="O465" s="32">
        <v>734301</v>
      </c>
      <c r="P465" s="32">
        <v>378547</v>
      </c>
      <c r="Q465" s="32"/>
      <c r="R465" s="32">
        <v>648223262</v>
      </c>
      <c r="S465" s="32">
        <v>595194841</v>
      </c>
      <c r="T465" s="32">
        <v>1605469504</v>
      </c>
      <c r="U465" s="32">
        <v>665968302</v>
      </c>
      <c r="V465" s="32">
        <v>70773461</v>
      </c>
      <c r="W465" s="32">
        <v>76908035</v>
      </c>
    </row>
    <row r="466" spans="1:23" ht="15" x14ac:dyDescent="0.25">
      <c r="A466" s="27">
        <v>6920051</v>
      </c>
      <c r="B466" s="16" t="s">
        <v>109</v>
      </c>
      <c r="C466" s="16" t="s">
        <v>162</v>
      </c>
      <c r="D466" s="16" t="s">
        <v>25</v>
      </c>
      <c r="E466" s="30">
        <v>2018</v>
      </c>
      <c r="F466" s="32">
        <v>79560321</v>
      </c>
      <c r="G466" s="32">
        <v>9594235</v>
      </c>
      <c r="H466" s="32">
        <v>44350080</v>
      </c>
      <c r="I466" s="32">
        <v>20738832</v>
      </c>
      <c r="J466" s="32">
        <v>0</v>
      </c>
      <c r="K466" s="32">
        <v>424654</v>
      </c>
      <c r="L466" s="32">
        <v>0</v>
      </c>
      <c r="M466" s="32">
        <v>0</v>
      </c>
      <c r="N466" s="32">
        <v>3135420</v>
      </c>
      <c r="O466" s="32">
        <v>808843</v>
      </c>
      <c r="P466" s="32">
        <v>508257</v>
      </c>
      <c r="Q466" s="32">
        <v>0</v>
      </c>
      <c r="R466" s="32">
        <v>690548902</v>
      </c>
      <c r="S466" s="32">
        <v>611223195</v>
      </c>
      <c r="T466" s="32">
        <v>1842972254</v>
      </c>
      <c r="U466" s="32">
        <v>701673477</v>
      </c>
      <c r="V466" s="32">
        <v>90450282</v>
      </c>
      <c r="W466" s="32">
        <v>90739744</v>
      </c>
    </row>
    <row r="467" spans="1:23" ht="15" x14ac:dyDescent="0.25">
      <c r="A467" s="25">
        <v>6920045</v>
      </c>
      <c r="B467" s="5" t="str">
        <f>VLOOKUP(A467,Sheet1!A:F,2,FALSE)</f>
        <v>Kaiser Sunnyside Medical Center</v>
      </c>
      <c r="C467" s="5" t="str">
        <f>VLOOKUP(A467,Sheet1!A:F,3,FALSE)</f>
        <v>Kaiser Sunnyside Med Ctr</v>
      </c>
      <c r="D467" s="5" t="str">
        <f>VLOOKUP(A467,Sheet1!A:D,4,FALSE)</f>
        <v>DRG</v>
      </c>
      <c r="E467" s="26">
        <v>2010</v>
      </c>
      <c r="F467" s="32">
        <v>25776564</v>
      </c>
      <c r="G467" s="32">
        <v>7448078</v>
      </c>
      <c r="H467" s="32">
        <v>5563166</v>
      </c>
      <c r="I467" s="32">
        <v>0</v>
      </c>
      <c r="J467" s="32">
        <v>766894</v>
      </c>
      <c r="K467" s="32">
        <v>930997</v>
      </c>
      <c r="L467" s="32">
        <v>6456510</v>
      </c>
      <c r="M467" s="32">
        <v>2241297</v>
      </c>
      <c r="N467" s="32">
        <v>0</v>
      </c>
      <c r="O467" s="32">
        <v>1604906</v>
      </c>
      <c r="P467" s="32">
        <v>0</v>
      </c>
      <c r="Q467" s="32">
        <v>764716</v>
      </c>
      <c r="R467" s="32">
        <v>0</v>
      </c>
      <c r="S467" s="32">
        <v>418695660</v>
      </c>
      <c r="T467" s="32">
        <v>0</v>
      </c>
      <c r="U467" s="32">
        <v>457761490</v>
      </c>
      <c r="V467" s="32">
        <v>39065830</v>
      </c>
      <c r="W467" s="32">
        <v>48723308</v>
      </c>
    </row>
    <row r="468" spans="1:23" ht="15" x14ac:dyDescent="0.25">
      <c r="A468" s="25">
        <v>6920045</v>
      </c>
      <c r="B468" s="5" t="str">
        <f>VLOOKUP(A468,Sheet1!A:F,2,FALSE)</f>
        <v>Kaiser Sunnyside Medical Center</v>
      </c>
      <c r="C468" s="5" t="str">
        <f>VLOOKUP(A468,Sheet1!A:F,3,FALSE)</f>
        <v>Kaiser Sunnyside Med Ctr</v>
      </c>
      <c r="D468" s="5" t="str">
        <f>VLOOKUP(A468,Sheet1!A:D,4,FALSE)</f>
        <v>DRG</v>
      </c>
      <c r="E468" s="26">
        <v>2011</v>
      </c>
      <c r="F468" s="32">
        <v>30220012</v>
      </c>
      <c r="G468" s="32">
        <v>7367388</v>
      </c>
      <c r="H468" s="32">
        <v>8306518</v>
      </c>
      <c r="I468" s="32">
        <v>0</v>
      </c>
      <c r="J468" s="32">
        <v>0</v>
      </c>
      <c r="K468" s="32">
        <v>1180482</v>
      </c>
      <c r="L468" s="32">
        <v>6266884</v>
      </c>
      <c r="M468" s="32">
        <v>2527376</v>
      </c>
      <c r="N468" s="32">
        <v>0</v>
      </c>
      <c r="O468" s="32">
        <v>3475807</v>
      </c>
      <c r="P468" s="32">
        <v>0</v>
      </c>
      <c r="Q468" s="32">
        <v>1095557</v>
      </c>
      <c r="R468" s="32">
        <v>0</v>
      </c>
      <c r="S468" s="32">
        <v>461933383</v>
      </c>
      <c r="T468" s="32">
        <v>0</v>
      </c>
      <c r="U468" s="32">
        <v>489395562</v>
      </c>
      <c r="V468" s="32">
        <v>27462179</v>
      </c>
      <c r="W468" s="32">
        <v>36585974</v>
      </c>
    </row>
    <row r="469" spans="1:23" ht="15" x14ac:dyDescent="0.25">
      <c r="A469" s="5">
        <v>6920045</v>
      </c>
      <c r="B469" s="5" t="str">
        <f>VLOOKUP(A469,Sheet1!A:F,2,FALSE)</f>
        <v>Kaiser Sunnyside Medical Center</v>
      </c>
      <c r="C469" s="5" t="str">
        <f>VLOOKUP(A469,Sheet1!A:F,3,FALSE)</f>
        <v>Kaiser Sunnyside Med Ctr</v>
      </c>
      <c r="D469" s="5" t="str">
        <f>VLOOKUP(A469,Sheet1!A:D,4,FALSE)</f>
        <v>DRG</v>
      </c>
      <c r="E469" s="26">
        <v>2012</v>
      </c>
      <c r="F469" s="32">
        <v>30989873</v>
      </c>
      <c r="G469" s="32">
        <v>7630955</v>
      </c>
      <c r="H469" s="32">
        <v>9261310</v>
      </c>
      <c r="I469" s="32">
        <v>0</v>
      </c>
      <c r="J469" s="32">
        <v>0</v>
      </c>
      <c r="K469" s="32">
        <v>1209999</v>
      </c>
      <c r="L469" s="32">
        <v>5449601</v>
      </c>
      <c r="M469" s="32">
        <v>2470452</v>
      </c>
      <c r="N469" s="32">
        <v>0</v>
      </c>
      <c r="O469" s="32">
        <v>3810770</v>
      </c>
      <c r="P469" s="32">
        <v>0</v>
      </c>
      <c r="Q469" s="32">
        <v>1156786</v>
      </c>
      <c r="R469" s="32">
        <v>0</v>
      </c>
      <c r="S469" s="32">
        <v>489757201</v>
      </c>
      <c r="T469" s="32">
        <v>0</v>
      </c>
      <c r="U469" s="32">
        <v>527916560</v>
      </c>
      <c r="V469" s="32">
        <v>38159359</v>
      </c>
      <c r="W469" s="32">
        <v>47393562</v>
      </c>
    </row>
    <row r="470" spans="1:23" ht="15" x14ac:dyDescent="0.25">
      <c r="A470" s="25">
        <v>6920045</v>
      </c>
      <c r="B470" s="25" t="str">
        <f>VLOOKUP(A470,Sheet1!A:F,2,FALSE)</f>
        <v>Kaiser Sunnyside Medical Center</v>
      </c>
      <c r="C470" s="25" t="str">
        <f>VLOOKUP(A470,Sheet1!A:F,3,FALSE)</f>
        <v>Kaiser Sunnyside Med Ctr</v>
      </c>
      <c r="D470" s="25" t="str">
        <f>VLOOKUP(A470,Sheet1!A:D,4,FALSE)</f>
        <v>DRG</v>
      </c>
      <c r="E470" s="26">
        <v>2013</v>
      </c>
      <c r="F470" s="32">
        <v>31109852</v>
      </c>
      <c r="G470" s="32">
        <v>7691503</v>
      </c>
      <c r="H470" s="32">
        <v>9472087</v>
      </c>
      <c r="I470" s="32">
        <v>0</v>
      </c>
      <c r="J470" s="32">
        <v>0</v>
      </c>
      <c r="K470" s="32">
        <v>985895</v>
      </c>
      <c r="L470" s="32">
        <v>4369778</v>
      </c>
      <c r="M470" s="32">
        <v>2516373</v>
      </c>
      <c r="N470" s="32">
        <v>0</v>
      </c>
      <c r="O470" s="32">
        <v>4606742</v>
      </c>
      <c r="P470" s="32">
        <v>0</v>
      </c>
      <c r="Q470" s="32">
        <v>1467474</v>
      </c>
      <c r="R470" s="32">
        <v>0</v>
      </c>
      <c r="S470" s="32">
        <v>515218148</v>
      </c>
      <c r="T470" s="32">
        <v>0</v>
      </c>
      <c r="U470" s="32">
        <v>521991514</v>
      </c>
      <c r="V470" s="32">
        <v>6773365</v>
      </c>
      <c r="W470" s="32">
        <v>10100018</v>
      </c>
    </row>
    <row r="471" spans="1:23" ht="15" x14ac:dyDescent="0.25">
      <c r="A471" s="25">
        <v>6920045</v>
      </c>
      <c r="B471" s="25" t="str">
        <f>VLOOKUP(A471,Sheet1!A:F,2,FALSE)</f>
        <v>Kaiser Sunnyside Medical Center</v>
      </c>
      <c r="C471" s="25" t="str">
        <f>VLOOKUP(A471,Sheet1!A:F,3,FALSE)</f>
        <v>Kaiser Sunnyside Med Ctr</v>
      </c>
      <c r="D471" s="25" t="str">
        <f>VLOOKUP(A471,Sheet1!A:D,4,FALSE)</f>
        <v>DRG</v>
      </c>
      <c r="E471" s="26">
        <v>2014</v>
      </c>
      <c r="F471" s="32">
        <v>33877436</v>
      </c>
      <c r="G471" s="32">
        <v>4321056</v>
      </c>
      <c r="H471" s="32">
        <v>12669276</v>
      </c>
      <c r="I471" s="32">
        <v>0</v>
      </c>
      <c r="J471" s="32">
        <v>0</v>
      </c>
      <c r="K471" s="32">
        <v>1125528</v>
      </c>
      <c r="L471" s="32">
        <v>4167178</v>
      </c>
      <c r="M471" s="32">
        <v>2049994</v>
      </c>
      <c r="N471" s="32">
        <v>0</v>
      </c>
      <c r="O471" s="32">
        <v>7934326</v>
      </c>
      <c r="P471" s="32">
        <v>0</v>
      </c>
      <c r="Q471" s="32">
        <v>1610078</v>
      </c>
      <c r="R471" s="32">
        <v>0</v>
      </c>
      <c r="S471" s="32">
        <v>502415146</v>
      </c>
      <c r="T471" s="32">
        <v>0</v>
      </c>
      <c r="U471" s="32">
        <v>534988198</v>
      </c>
      <c r="V471" s="32">
        <v>32573052</v>
      </c>
      <c r="W471" s="32">
        <v>36066120</v>
      </c>
    </row>
    <row r="472" spans="1:23" ht="15" x14ac:dyDescent="0.25">
      <c r="A472" s="25">
        <v>6920045</v>
      </c>
      <c r="B472" s="25" t="str">
        <f>VLOOKUP(A472,Sheet1!A:F,2,FALSE)</f>
        <v>Kaiser Sunnyside Medical Center</v>
      </c>
      <c r="C472" s="25" t="str">
        <f>VLOOKUP(A472,Sheet1!A:F,3,FALSE)</f>
        <v>Kaiser Sunnyside Med Ctr</v>
      </c>
      <c r="D472" s="25" t="str">
        <f>VLOOKUP(A472,Sheet1!A:D,4,FALSE)</f>
        <v>DRG</v>
      </c>
      <c r="E472" s="26">
        <v>2015</v>
      </c>
      <c r="F472" s="32">
        <v>38317780</v>
      </c>
      <c r="G472" s="32">
        <v>8406130</v>
      </c>
      <c r="H472" s="32">
        <v>15105204</v>
      </c>
      <c r="I472" s="32">
        <v>0</v>
      </c>
      <c r="J472" s="32">
        <v>0</v>
      </c>
      <c r="K472" s="32">
        <v>1300192</v>
      </c>
      <c r="L472" s="32">
        <v>3811846</v>
      </c>
      <c r="M472" s="32">
        <v>2225144</v>
      </c>
      <c r="N472" s="32">
        <v>0</v>
      </c>
      <c r="O472" s="32">
        <v>5677998</v>
      </c>
      <c r="P472" s="32">
        <v>0</v>
      </c>
      <c r="Q472" s="32">
        <v>1791266</v>
      </c>
      <c r="R472" s="32">
        <v>0</v>
      </c>
      <c r="S472" s="32">
        <v>537271284</v>
      </c>
      <c r="T472" s="32">
        <v>0</v>
      </c>
      <c r="U472" s="32">
        <v>573710662</v>
      </c>
      <c r="V472" s="32">
        <v>36439378</v>
      </c>
      <c r="W472" s="32">
        <v>39014280</v>
      </c>
    </row>
    <row r="473" spans="1:23" ht="15" x14ac:dyDescent="0.25">
      <c r="A473" s="25">
        <v>6920045</v>
      </c>
      <c r="B473" s="25" t="str">
        <f>VLOOKUP(A473,Sheet1!A:F,2,FALSE)</f>
        <v>Kaiser Sunnyside Medical Center</v>
      </c>
      <c r="C473" s="25" t="str">
        <f>VLOOKUP(A473,Sheet1!A:F,3,FALSE)</f>
        <v>Kaiser Sunnyside Med Ctr</v>
      </c>
      <c r="D473" s="25" t="str">
        <f>VLOOKUP(A473,Sheet1!A:D,4,FALSE)</f>
        <v>DRG</v>
      </c>
      <c r="E473" s="26">
        <v>2016</v>
      </c>
      <c r="F473" s="32">
        <v>41028839</v>
      </c>
      <c r="G473" s="32">
        <v>7167350</v>
      </c>
      <c r="H473" s="32">
        <v>12670532</v>
      </c>
      <c r="I473" s="32"/>
      <c r="J473" s="32"/>
      <c r="K473" s="32">
        <v>2200393</v>
      </c>
      <c r="L473" s="32">
        <v>5143681</v>
      </c>
      <c r="M473" s="32">
        <v>2656065</v>
      </c>
      <c r="N473" s="32"/>
      <c r="O473" s="32">
        <v>8838239</v>
      </c>
      <c r="P473" s="32"/>
      <c r="Q473" s="32">
        <v>2352577</v>
      </c>
      <c r="R473" s="32"/>
      <c r="S473" s="32">
        <v>566133314</v>
      </c>
      <c r="T473" s="32"/>
      <c r="U473" s="32">
        <v>596666571</v>
      </c>
      <c r="V473" s="32">
        <v>30533257</v>
      </c>
      <c r="W473" s="32">
        <v>32458558</v>
      </c>
    </row>
    <row r="474" spans="1:23" ht="15" x14ac:dyDescent="0.25">
      <c r="A474" s="27">
        <v>6920045</v>
      </c>
      <c r="B474" s="25" t="str">
        <f>VLOOKUP(A474,Sheet1!A:F,2,FALSE)</f>
        <v>Kaiser Sunnyside Medical Center</v>
      </c>
      <c r="C474" s="25" t="str">
        <f>VLOOKUP(A474,Sheet1!A:F,3,FALSE)</f>
        <v>Kaiser Sunnyside Med Ctr</v>
      </c>
      <c r="D474" s="25" t="str">
        <f>VLOOKUP(A474,Sheet1!A:D,4,FALSE)</f>
        <v>DRG</v>
      </c>
      <c r="E474" s="30">
        <v>2017</v>
      </c>
      <c r="F474" s="32">
        <v>42241635</v>
      </c>
      <c r="G474" s="32">
        <v>8404632</v>
      </c>
      <c r="H474" s="32">
        <v>12784998</v>
      </c>
      <c r="I474" s="32"/>
      <c r="J474" s="32"/>
      <c r="K474" s="32">
        <v>4230007</v>
      </c>
      <c r="L474" s="32">
        <v>5743662</v>
      </c>
      <c r="M474" s="32">
        <v>2937836</v>
      </c>
      <c r="N474" s="32"/>
      <c r="O474" s="32">
        <v>5841418</v>
      </c>
      <c r="P474" s="32"/>
      <c r="Q474" s="32">
        <v>2299082</v>
      </c>
      <c r="R474" s="32">
        <v>0</v>
      </c>
      <c r="S474" s="32">
        <v>587049944</v>
      </c>
      <c r="T474" s="32">
        <v>0</v>
      </c>
      <c r="U474" s="32">
        <v>659673905</v>
      </c>
      <c r="V474" s="32">
        <v>72623961</v>
      </c>
      <c r="W474" s="32">
        <v>74893207</v>
      </c>
    </row>
    <row r="475" spans="1:23" ht="15" x14ac:dyDescent="0.25">
      <c r="A475" s="27">
        <v>6920045</v>
      </c>
      <c r="B475" s="27" t="s">
        <v>39</v>
      </c>
      <c r="C475" s="27" t="s">
        <v>91</v>
      </c>
      <c r="D475" s="27" t="s">
        <v>25</v>
      </c>
      <c r="E475" s="30">
        <v>2018</v>
      </c>
      <c r="F475" s="32">
        <v>52005389</v>
      </c>
      <c r="G475" s="32">
        <v>11385390</v>
      </c>
      <c r="H475" s="32">
        <v>19132356</v>
      </c>
      <c r="I475" s="32">
        <v>0</v>
      </c>
      <c r="J475" s="32">
        <v>0</v>
      </c>
      <c r="K475" s="32">
        <v>5068089</v>
      </c>
      <c r="L475" s="32">
        <v>6223277</v>
      </c>
      <c r="M475" s="32">
        <v>3192980</v>
      </c>
      <c r="N475" s="32">
        <v>0</v>
      </c>
      <c r="O475" s="32">
        <v>4731671</v>
      </c>
      <c r="P475" s="32">
        <v>0</v>
      </c>
      <c r="Q475" s="32">
        <v>2271627</v>
      </c>
      <c r="R475" s="32"/>
      <c r="S475" s="32">
        <v>608653262</v>
      </c>
      <c r="T475" s="32"/>
      <c r="U475" s="32">
        <v>657320737</v>
      </c>
      <c r="V475" s="32">
        <v>48667475</v>
      </c>
      <c r="W475" s="32">
        <v>58142716</v>
      </c>
    </row>
    <row r="476" spans="1:23" ht="15" x14ac:dyDescent="0.25">
      <c r="A476" s="25">
        <v>6920025</v>
      </c>
      <c r="B476" s="25" t="str">
        <f>VLOOKUP(A476,Sheet1!A:F,2,FALSE)</f>
        <v>Asante Ashland Community Hospital</v>
      </c>
      <c r="C476" s="25" t="str">
        <f>VLOOKUP(A476,Sheet1!A:F,3,FALSE)</f>
        <v>Asante Ashland Comm Hosp</v>
      </c>
      <c r="D476" s="25" t="str">
        <f>VLOOKUP(A476,Sheet1!A:D,4,FALSE)</f>
        <v>B</v>
      </c>
      <c r="E476" s="26">
        <v>2010</v>
      </c>
      <c r="F476" s="32">
        <v>8918898</v>
      </c>
      <c r="G476" s="32">
        <v>806111</v>
      </c>
      <c r="H476" s="32">
        <v>89409</v>
      </c>
      <c r="I476" s="32">
        <v>6592401</v>
      </c>
      <c r="J476" s="32">
        <v>179117</v>
      </c>
      <c r="K476" s="32">
        <v>73916</v>
      </c>
      <c r="L476" s="32">
        <v>0</v>
      </c>
      <c r="M476" s="32">
        <v>27973</v>
      </c>
      <c r="N476" s="32">
        <v>1118537</v>
      </c>
      <c r="O476" s="32">
        <v>20876</v>
      </c>
      <c r="P476" s="32">
        <v>4620</v>
      </c>
      <c r="Q476" s="32">
        <v>5937</v>
      </c>
      <c r="R476" s="32">
        <v>47921914</v>
      </c>
      <c r="S476" s="32">
        <v>47583262</v>
      </c>
      <c r="T476" s="32">
        <v>92674394</v>
      </c>
      <c r="U476" s="32">
        <v>48755162</v>
      </c>
      <c r="V476" s="32">
        <v>1171900</v>
      </c>
      <c r="W476" s="32">
        <v>2017009</v>
      </c>
    </row>
    <row r="477" spans="1:23" ht="15" x14ac:dyDescent="0.25">
      <c r="A477" s="25">
        <v>6920025</v>
      </c>
      <c r="B477" s="25" t="str">
        <f>VLOOKUP(A477,Sheet1!A:F,2,FALSE)</f>
        <v>Asante Ashland Community Hospital</v>
      </c>
      <c r="C477" s="25" t="str">
        <f>VLOOKUP(A477,Sheet1!A:F,3,FALSE)</f>
        <v>Asante Ashland Comm Hosp</v>
      </c>
      <c r="D477" s="25" t="str">
        <f>VLOOKUP(A477,Sheet1!A:D,4,FALSE)</f>
        <v>B</v>
      </c>
      <c r="E477" s="26">
        <v>2011</v>
      </c>
      <c r="F477" s="32">
        <v>10976991</v>
      </c>
      <c r="G477" s="32">
        <v>866868</v>
      </c>
      <c r="H477" s="32">
        <v>8024794</v>
      </c>
      <c r="I477" s="32">
        <v>196712</v>
      </c>
      <c r="J477" s="32">
        <v>8078</v>
      </c>
      <c r="K477" s="32">
        <v>73759</v>
      </c>
      <c r="L477" s="32">
        <v>0</v>
      </c>
      <c r="M477" s="32">
        <v>4042</v>
      </c>
      <c r="N477" s="32">
        <v>1750651</v>
      </c>
      <c r="O477" s="32">
        <v>38167</v>
      </c>
      <c r="P477" s="32">
        <v>6285</v>
      </c>
      <c r="Q477" s="32">
        <v>7636</v>
      </c>
      <c r="R477" s="32">
        <v>49182455</v>
      </c>
      <c r="S477" s="32">
        <v>50609649</v>
      </c>
      <c r="T477" s="32">
        <v>93312248</v>
      </c>
      <c r="U477" s="32">
        <v>49799396</v>
      </c>
      <c r="V477" s="32">
        <v>-810253</v>
      </c>
      <c r="W477" s="32">
        <v>-535415</v>
      </c>
    </row>
    <row r="478" spans="1:23" ht="15" x14ac:dyDescent="0.25">
      <c r="A478" s="25">
        <v>6920025</v>
      </c>
      <c r="B478" s="25" t="str">
        <f>VLOOKUP(A478,Sheet1!A:F,2,FALSE)</f>
        <v>Asante Ashland Community Hospital</v>
      </c>
      <c r="C478" s="25" t="str">
        <f>VLOOKUP(A478,Sheet1!A:F,3,FALSE)</f>
        <v>Asante Ashland Comm Hosp</v>
      </c>
      <c r="D478" s="25" t="str">
        <f>VLOOKUP(A478,Sheet1!A:D,4,FALSE)</f>
        <v>B</v>
      </c>
      <c r="E478" s="26">
        <v>2012</v>
      </c>
      <c r="F478" s="32">
        <v>12660226</v>
      </c>
      <c r="G478" s="32">
        <v>771387</v>
      </c>
      <c r="H478" s="32">
        <v>8150082</v>
      </c>
      <c r="I478" s="32">
        <v>469028</v>
      </c>
      <c r="J478" s="32">
        <v>24521</v>
      </c>
      <c r="K478" s="32">
        <v>45702</v>
      </c>
      <c r="L478" s="32">
        <v>0</v>
      </c>
      <c r="M478" s="32">
        <v>2370</v>
      </c>
      <c r="N478" s="32">
        <v>3157447</v>
      </c>
      <c r="O478" s="32">
        <v>28938</v>
      </c>
      <c r="P478" s="32">
        <v>7141</v>
      </c>
      <c r="Q478" s="32">
        <v>3612</v>
      </c>
      <c r="R478" s="32">
        <v>47764779</v>
      </c>
      <c r="S478" s="32">
        <v>51840146</v>
      </c>
      <c r="T478" s="32">
        <v>94300415</v>
      </c>
      <c r="U478" s="32">
        <v>48256579</v>
      </c>
      <c r="V478" s="32">
        <v>-3583567</v>
      </c>
      <c r="W478" s="32">
        <v>-3333413</v>
      </c>
    </row>
    <row r="479" spans="1:23" ht="15" x14ac:dyDescent="0.25">
      <c r="A479" s="25">
        <v>6920025</v>
      </c>
      <c r="B479" s="25" t="str">
        <f>VLOOKUP(A479,Sheet1!A:F,2,FALSE)</f>
        <v>Asante Ashland Community Hospital</v>
      </c>
      <c r="C479" s="25" t="str">
        <f>VLOOKUP(A479,Sheet1!A:F,3,FALSE)</f>
        <v>Asante Ashland Comm Hosp</v>
      </c>
      <c r="D479" s="25" t="str">
        <f>VLOOKUP(A479,Sheet1!A:D,4,FALSE)</f>
        <v>B</v>
      </c>
      <c r="E479" s="26">
        <v>2013</v>
      </c>
      <c r="F479" s="32">
        <v>16592777</v>
      </c>
      <c r="G479" s="32">
        <v>949636</v>
      </c>
      <c r="H479" s="32">
        <v>4083709</v>
      </c>
      <c r="I479" s="32">
        <v>9231116</v>
      </c>
      <c r="J479" s="32">
        <v>3009</v>
      </c>
      <c r="K479" s="32">
        <v>5252</v>
      </c>
      <c r="L479" s="32">
        <v>0</v>
      </c>
      <c r="M479" s="32">
        <v>3531</v>
      </c>
      <c r="N479" s="32">
        <v>2256696</v>
      </c>
      <c r="O479" s="32">
        <v>28108</v>
      </c>
      <c r="P479" s="32">
        <v>28108</v>
      </c>
      <c r="Q479" s="32">
        <v>3612</v>
      </c>
      <c r="R479" s="32">
        <v>43698325</v>
      </c>
      <c r="S479" s="32">
        <v>48023643</v>
      </c>
      <c r="T479" s="32">
        <v>84550041</v>
      </c>
      <c r="U479" s="32">
        <v>44145624</v>
      </c>
      <c r="V479" s="32">
        <v>-3878019</v>
      </c>
      <c r="W479" s="32">
        <v>-3615809</v>
      </c>
    </row>
    <row r="480" spans="1:23" ht="15" x14ac:dyDescent="0.25">
      <c r="A480" s="25">
        <v>6920025</v>
      </c>
      <c r="B480" s="25" t="str">
        <f>VLOOKUP(A480,Sheet1!A:F,2,FALSE)</f>
        <v>Asante Ashland Community Hospital</v>
      </c>
      <c r="C480" s="25" t="str">
        <f>VLOOKUP(A480,Sheet1!A:F,3,FALSE)</f>
        <v>Asante Ashland Comm Hosp</v>
      </c>
      <c r="D480" s="25" t="str">
        <f>VLOOKUP(A480,Sheet1!A:D,4,FALSE)</f>
        <v>B</v>
      </c>
      <c r="E480" s="26">
        <v>2014</v>
      </c>
      <c r="F480" s="32">
        <v>11533304</v>
      </c>
      <c r="G480" s="32">
        <v>530960</v>
      </c>
      <c r="H480" s="32">
        <v>0</v>
      </c>
      <c r="I480" s="32">
        <v>10510597</v>
      </c>
      <c r="J480" s="32">
        <v>191005</v>
      </c>
      <c r="K480" s="32">
        <v>74745</v>
      </c>
      <c r="L480" s="32">
        <v>0</v>
      </c>
      <c r="M480" s="32">
        <v>298</v>
      </c>
      <c r="N480" s="32">
        <v>13687</v>
      </c>
      <c r="O480" s="32">
        <v>11032</v>
      </c>
      <c r="P480" s="32">
        <v>16750</v>
      </c>
      <c r="Q480" s="32">
        <v>184230</v>
      </c>
      <c r="R480" s="32">
        <v>44166663</v>
      </c>
      <c r="S480" s="32">
        <v>50277886</v>
      </c>
      <c r="T480" s="32">
        <v>97527699</v>
      </c>
      <c r="U480" s="32">
        <v>44679437</v>
      </c>
      <c r="V480" s="32">
        <v>-5598449</v>
      </c>
      <c r="W480" s="32">
        <v>-5587031</v>
      </c>
    </row>
    <row r="481" spans="1:23" ht="15" x14ac:dyDescent="0.25">
      <c r="A481" s="25">
        <v>6920025</v>
      </c>
      <c r="B481" s="25" t="str">
        <f>VLOOKUP(A481,Sheet1!A:F,2,FALSE)</f>
        <v>Asante Ashland Community Hospital</v>
      </c>
      <c r="C481" s="25" t="str">
        <f>VLOOKUP(A481,Sheet1!A:F,3,FALSE)</f>
        <v>Asante Ashland Comm Hosp</v>
      </c>
      <c r="D481" s="25" t="str">
        <f>VLOOKUP(A481,Sheet1!A:D,4,FALSE)</f>
        <v>B</v>
      </c>
      <c r="E481" s="26">
        <v>2015</v>
      </c>
      <c r="F481" s="32">
        <v>11296305</v>
      </c>
      <c r="G481" s="32">
        <v>554216</v>
      </c>
      <c r="H481" s="32">
        <v>0</v>
      </c>
      <c r="I481" s="32">
        <v>10035246</v>
      </c>
      <c r="J481" s="32">
        <v>394077</v>
      </c>
      <c r="K481" s="32">
        <v>89739</v>
      </c>
      <c r="L481" s="32">
        <v>0</v>
      </c>
      <c r="M481" s="32">
        <v>5375</v>
      </c>
      <c r="N481" s="32">
        <v>45951</v>
      </c>
      <c r="O481" s="32">
        <v>10018</v>
      </c>
      <c r="P481" s="32">
        <v>9400</v>
      </c>
      <c r="Q481" s="32">
        <v>152283</v>
      </c>
      <c r="R481" s="32">
        <v>50276130</v>
      </c>
      <c r="S481" s="32">
        <v>50483694</v>
      </c>
      <c r="T481" s="32">
        <v>110963450</v>
      </c>
      <c r="U481" s="32">
        <v>51369557</v>
      </c>
      <c r="V481" s="32">
        <v>885863</v>
      </c>
      <c r="W481" s="32">
        <v>885863</v>
      </c>
    </row>
    <row r="482" spans="1:23" ht="15" x14ac:dyDescent="0.25">
      <c r="A482" s="25">
        <v>6920025</v>
      </c>
      <c r="B482" s="25" t="str">
        <f>VLOOKUP(A482,Sheet1!A:F,2,FALSE)</f>
        <v>Asante Ashland Community Hospital</v>
      </c>
      <c r="C482" s="25" t="str">
        <f>VLOOKUP(A482,Sheet1!A:F,3,FALSE)</f>
        <v>Asante Ashland Comm Hosp</v>
      </c>
      <c r="D482" s="25" t="str">
        <f>VLOOKUP(A482,Sheet1!A:D,4,FALSE)</f>
        <v>B</v>
      </c>
      <c r="E482" s="26">
        <v>2016</v>
      </c>
      <c r="F482" s="32">
        <v>10241116</v>
      </c>
      <c r="G482" s="32">
        <v>609620</v>
      </c>
      <c r="H482" s="32"/>
      <c r="I482" s="32">
        <v>9029534</v>
      </c>
      <c r="J482" s="32">
        <v>398176</v>
      </c>
      <c r="K482" s="32">
        <v>111367</v>
      </c>
      <c r="L482" s="32"/>
      <c r="M482" s="32">
        <v>3412</v>
      </c>
      <c r="N482" s="32">
        <v>18865</v>
      </c>
      <c r="O482" s="32">
        <v>12343</v>
      </c>
      <c r="P482" s="32">
        <v>17000</v>
      </c>
      <c r="Q482" s="32">
        <v>40798</v>
      </c>
      <c r="R482" s="32">
        <v>57138111</v>
      </c>
      <c r="S482" s="32">
        <v>52768607</v>
      </c>
      <c r="T482" s="32">
        <v>126663675</v>
      </c>
      <c r="U482" s="32">
        <v>58563183</v>
      </c>
      <c r="V482" s="32">
        <v>5794576</v>
      </c>
      <c r="W482" s="32">
        <v>5794576</v>
      </c>
    </row>
    <row r="483" spans="1:23" ht="15" x14ac:dyDescent="0.25">
      <c r="A483" s="27">
        <v>6920025</v>
      </c>
      <c r="B483" s="25" t="str">
        <f>VLOOKUP(A483,Sheet1!A:F,2,FALSE)</f>
        <v>Asante Ashland Community Hospital</v>
      </c>
      <c r="C483" s="25" t="str">
        <f>VLOOKUP(A483,Sheet1!A:F,3,FALSE)</f>
        <v>Asante Ashland Comm Hosp</v>
      </c>
      <c r="D483" s="25" t="str">
        <f>VLOOKUP(A483,Sheet1!A:D,4,FALSE)</f>
        <v>B</v>
      </c>
      <c r="E483" s="30">
        <v>2017</v>
      </c>
      <c r="F483" s="32">
        <v>9408298</v>
      </c>
      <c r="G483" s="32">
        <v>862745</v>
      </c>
      <c r="H483" s="32"/>
      <c r="I483" s="32">
        <v>7181190</v>
      </c>
      <c r="J483" s="32">
        <v>287956</v>
      </c>
      <c r="K483" s="32">
        <v>219291</v>
      </c>
      <c r="L483" s="32"/>
      <c r="M483" s="32">
        <v>169759</v>
      </c>
      <c r="N483" s="32">
        <v>488180</v>
      </c>
      <c r="O483" s="32">
        <v>182373</v>
      </c>
      <c r="P483" s="32">
        <v>4826</v>
      </c>
      <c r="Q483" s="32">
        <v>11978</v>
      </c>
      <c r="R483" s="32">
        <v>60962770</v>
      </c>
      <c r="S483" s="32">
        <v>52326694</v>
      </c>
      <c r="T483" s="32">
        <v>144235266</v>
      </c>
      <c r="U483" s="32">
        <v>62273342</v>
      </c>
      <c r="V483" s="32">
        <v>9946648</v>
      </c>
      <c r="W483" s="32">
        <v>13100444</v>
      </c>
    </row>
    <row r="484" spans="1:23" ht="15" x14ac:dyDescent="0.25">
      <c r="A484" s="27">
        <v>6920025</v>
      </c>
      <c r="B484" s="27" t="s">
        <v>26</v>
      </c>
      <c r="C484" s="27" t="s">
        <v>78</v>
      </c>
      <c r="D484" s="27" t="s">
        <v>27</v>
      </c>
      <c r="E484" s="30">
        <v>2018</v>
      </c>
      <c r="F484" s="32">
        <v>9655622.8127248306</v>
      </c>
      <c r="G484" s="32">
        <v>803932.91583071754</v>
      </c>
      <c r="H484" s="32">
        <v>0</v>
      </c>
      <c r="I484" s="32">
        <v>7950367.0552967004</v>
      </c>
      <c r="J484" s="32">
        <v>397952.84159741132</v>
      </c>
      <c r="K484" s="32">
        <v>105538</v>
      </c>
      <c r="L484" s="32">
        <v>0</v>
      </c>
      <c r="M484" s="32">
        <v>162743</v>
      </c>
      <c r="N484" s="32">
        <v>0</v>
      </c>
      <c r="O484" s="32">
        <v>200650</v>
      </c>
      <c r="P484" s="32">
        <v>2705</v>
      </c>
      <c r="Q484" s="32">
        <v>31734</v>
      </c>
      <c r="R484" s="32">
        <v>57111233</v>
      </c>
      <c r="S484" s="32">
        <v>50301121</v>
      </c>
      <c r="T484" s="32">
        <v>152851908</v>
      </c>
      <c r="U484" s="32">
        <v>57930960</v>
      </c>
      <c r="V484" s="32">
        <v>7629839</v>
      </c>
      <c r="W484" s="32">
        <v>10459782</v>
      </c>
    </row>
    <row r="485" spans="1:23" ht="15" x14ac:dyDescent="0.25">
      <c r="A485" s="25">
        <v>6920015</v>
      </c>
      <c r="B485" s="25" t="str">
        <f>VLOOKUP(A485,Sheet1!A:F,2,FALSE)</f>
        <v>Columbia Memorial Hospital</v>
      </c>
      <c r="C485" s="25" t="str">
        <f>VLOOKUP(A485,Sheet1!A:F,3,FALSE)</f>
        <v>Columbia Memorial Hosp</v>
      </c>
      <c r="D485" s="25" t="str">
        <f>VLOOKUP(A485,Sheet1!A:D,4,FALSE)</f>
        <v>B</v>
      </c>
      <c r="E485" s="26">
        <v>2010</v>
      </c>
      <c r="F485" s="32">
        <v>7772067</v>
      </c>
      <c r="G485" s="32">
        <v>1050907</v>
      </c>
      <c r="H485" s="32">
        <v>1155839</v>
      </c>
      <c r="I485" s="32">
        <v>5146723</v>
      </c>
      <c r="J485" s="32">
        <v>0</v>
      </c>
      <c r="K485" s="32">
        <v>109713</v>
      </c>
      <c r="L485" s="32">
        <v>0</v>
      </c>
      <c r="M485" s="32">
        <v>9225</v>
      </c>
      <c r="N485" s="32">
        <v>183382</v>
      </c>
      <c r="O485" s="32">
        <v>58233</v>
      </c>
      <c r="P485" s="32">
        <v>22305</v>
      </c>
      <c r="Q485" s="32">
        <v>35740</v>
      </c>
      <c r="R485" s="32">
        <v>58882182</v>
      </c>
      <c r="S485" s="32">
        <v>56844321</v>
      </c>
      <c r="T485" s="32">
        <v>98741352</v>
      </c>
      <c r="U485" s="32">
        <v>59787270</v>
      </c>
      <c r="V485" s="32">
        <v>2942949</v>
      </c>
      <c r="W485" s="32">
        <v>4248710</v>
      </c>
    </row>
    <row r="486" spans="1:23" ht="15" x14ac:dyDescent="0.25">
      <c r="A486" s="25">
        <v>6920015</v>
      </c>
      <c r="B486" s="25" t="str">
        <f>VLOOKUP(A486,Sheet1!A:F,2,FALSE)</f>
        <v>Columbia Memorial Hospital</v>
      </c>
      <c r="C486" s="25" t="str">
        <f>VLOOKUP(A486,Sheet1!A:F,3,FALSE)</f>
        <v>Columbia Memorial Hosp</v>
      </c>
      <c r="D486" s="25" t="str">
        <f>VLOOKUP(A486,Sheet1!A:D,4,FALSE)</f>
        <v>B</v>
      </c>
      <c r="E486" s="26">
        <v>2011</v>
      </c>
      <c r="F486" s="32">
        <v>9528643</v>
      </c>
      <c r="G486" s="32">
        <v>1175194</v>
      </c>
      <c r="H486" s="32">
        <v>714671</v>
      </c>
      <c r="I486" s="32">
        <v>7164474</v>
      </c>
      <c r="J486" s="32">
        <v>0</v>
      </c>
      <c r="K486" s="32">
        <v>117717</v>
      </c>
      <c r="L486" s="32">
        <v>0</v>
      </c>
      <c r="M486" s="32">
        <v>9461</v>
      </c>
      <c r="N486" s="32">
        <v>164572</v>
      </c>
      <c r="O486" s="32">
        <v>110162</v>
      </c>
      <c r="P486" s="32">
        <v>32852</v>
      </c>
      <c r="Q486" s="32">
        <v>39540</v>
      </c>
      <c r="R486" s="32">
        <v>66254871</v>
      </c>
      <c r="S486" s="32">
        <v>64060872</v>
      </c>
      <c r="T486" s="32">
        <v>111778936</v>
      </c>
      <c r="U486" s="32">
        <v>68434858</v>
      </c>
      <c r="V486" s="32">
        <v>4373986</v>
      </c>
      <c r="W486" s="32">
        <v>4159461</v>
      </c>
    </row>
    <row r="487" spans="1:23" ht="15" x14ac:dyDescent="0.25">
      <c r="A487" s="25">
        <v>6920015</v>
      </c>
      <c r="B487" s="25" t="str">
        <f>VLOOKUP(A487,Sheet1!A:F,2,FALSE)</f>
        <v>Columbia Memorial Hospital</v>
      </c>
      <c r="C487" s="25" t="str">
        <f>VLOOKUP(A487,Sheet1!A:F,3,FALSE)</f>
        <v>Columbia Memorial Hosp</v>
      </c>
      <c r="D487" s="25" t="str">
        <f>VLOOKUP(A487,Sheet1!A:D,4,FALSE)</f>
        <v>B</v>
      </c>
      <c r="E487" s="26">
        <v>2012</v>
      </c>
      <c r="F487" s="32">
        <v>13327512</v>
      </c>
      <c r="G487" s="32">
        <v>1214969</v>
      </c>
      <c r="H487" s="32">
        <v>2087417</v>
      </c>
      <c r="I487" s="32">
        <v>9653892</v>
      </c>
      <c r="J487" s="32">
        <v>0</v>
      </c>
      <c r="K487" s="32">
        <v>101429</v>
      </c>
      <c r="L487" s="32">
        <v>0</v>
      </c>
      <c r="M487" s="32">
        <v>9280</v>
      </c>
      <c r="N487" s="32">
        <v>0</v>
      </c>
      <c r="O487" s="32">
        <v>147425</v>
      </c>
      <c r="P487" s="32">
        <v>52997</v>
      </c>
      <c r="Q487" s="32">
        <v>60103</v>
      </c>
      <c r="R487" s="32">
        <v>66916207</v>
      </c>
      <c r="S487" s="32">
        <v>64041288</v>
      </c>
      <c r="T487" s="32">
        <v>122188627</v>
      </c>
      <c r="U487" s="32">
        <v>69402998</v>
      </c>
      <c r="V487" s="32">
        <v>5361710</v>
      </c>
      <c r="W487" s="32">
        <v>5556058</v>
      </c>
    </row>
    <row r="488" spans="1:23" ht="15" x14ac:dyDescent="0.25">
      <c r="A488" s="25">
        <v>6920015</v>
      </c>
      <c r="B488" s="25" t="str">
        <f>VLOOKUP(A488,Sheet1!A:F,2,FALSE)</f>
        <v>Columbia Memorial Hospital</v>
      </c>
      <c r="C488" s="25" t="str">
        <f>VLOOKUP(A488,Sheet1!A:F,3,FALSE)</f>
        <v>Columbia Memorial Hosp</v>
      </c>
      <c r="D488" s="25" t="str">
        <f>VLOOKUP(A488,Sheet1!A:D,4,FALSE)</f>
        <v>B</v>
      </c>
      <c r="E488" s="26">
        <v>2013</v>
      </c>
      <c r="F488" s="32">
        <v>17244654</v>
      </c>
      <c r="G488" s="32">
        <v>1320604</v>
      </c>
      <c r="H488" s="32">
        <v>2055347</v>
      </c>
      <c r="I488" s="32">
        <v>13435911</v>
      </c>
      <c r="J488" s="32">
        <v>0</v>
      </c>
      <c r="K488" s="32">
        <v>96302</v>
      </c>
      <c r="L488" s="32">
        <v>0</v>
      </c>
      <c r="M488" s="32">
        <v>10300</v>
      </c>
      <c r="N488" s="32">
        <v>0</v>
      </c>
      <c r="O488" s="32">
        <v>208759</v>
      </c>
      <c r="P488" s="32">
        <v>52894</v>
      </c>
      <c r="Q488" s="32">
        <v>64537</v>
      </c>
      <c r="R488" s="32">
        <v>70438029</v>
      </c>
      <c r="S488" s="32">
        <v>68348391</v>
      </c>
      <c r="T488" s="32">
        <v>132244360</v>
      </c>
      <c r="U488" s="32">
        <v>72589291</v>
      </c>
      <c r="V488" s="32">
        <v>4240900</v>
      </c>
      <c r="W488" s="32">
        <v>4876155</v>
      </c>
    </row>
    <row r="489" spans="1:23" ht="15" x14ac:dyDescent="0.25">
      <c r="A489" s="25">
        <v>6920015</v>
      </c>
      <c r="B489" s="25" t="str">
        <f>VLOOKUP(A489,Sheet1!A:F,2,FALSE)</f>
        <v>Columbia Memorial Hospital</v>
      </c>
      <c r="C489" s="25" t="str">
        <f>VLOOKUP(A489,Sheet1!A:F,3,FALSE)</f>
        <v>Columbia Memorial Hosp</v>
      </c>
      <c r="D489" s="25" t="str">
        <f>VLOOKUP(A489,Sheet1!A:D,4,FALSE)</f>
        <v>B</v>
      </c>
      <c r="E489" s="26">
        <v>2014</v>
      </c>
      <c r="F489" s="32">
        <v>21312498</v>
      </c>
      <c r="G489" s="32">
        <v>937716</v>
      </c>
      <c r="H489" s="32">
        <v>3301720</v>
      </c>
      <c r="I489" s="32">
        <v>15941274</v>
      </c>
      <c r="J489" s="32">
        <v>522587</v>
      </c>
      <c r="K489" s="32">
        <v>139950</v>
      </c>
      <c r="L489" s="32">
        <v>0</v>
      </c>
      <c r="M489" s="32">
        <v>11930</v>
      </c>
      <c r="N489" s="32">
        <v>0</v>
      </c>
      <c r="O489" s="32">
        <v>246644</v>
      </c>
      <c r="P489" s="32">
        <v>63418</v>
      </c>
      <c r="Q489" s="32">
        <v>147259</v>
      </c>
      <c r="R489" s="32">
        <v>75819625</v>
      </c>
      <c r="S489" s="32">
        <v>74696756</v>
      </c>
      <c r="T489" s="32">
        <v>147894222</v>
      </c>
      <c r="U489" s="32">
        <v>78613672</v>
      </c>
      <c r="V489" s="32">
        <v>3916916</v>
      </c>
      <c r="W489" s="32">
        <v>4780225</v>
      </c>
    </row>
    <row r="490" spans="1:23" ht="15" x14ac:dyDescent="0.25">
      <c r="A490" s="25">
        <v>6920015</v>
      </c>
      <c r="B490" s="25" t="str">
        <f>VLOOKUP(A490,Sheet1!A:F,2,FALSE)</f>
        <v>Columbia Memorial Hospital</v>
      </c>
      <c r="C490" s="25" t="str">
        <f>VLOOKUP(A490,Sheet1!A:F,3,FALSE)</f>
        <v>Columbia Memorial Hosp</v>
      </c>
      <c r="D490" s="25" t="str">
        <f>VLOOKUP(A490,Sheet1!A:D,4,FALSE)</f>
        <v>B</v>
      </c>
      <c r="E490" s="26">
        <v>2015</v>
      </c>
      <c r="F490" s="32">
        <v>22211203</v>
      </c>
      <c r="G490" s="32">
        <v>961398</v>
      </c>
      <c r="H490" s="32">
        <v>1959603</v>
      </c>
      <c r="I490" s="32">
        <v>17907349</v>
      </c>
      <c r="J490" s="32">
        <v>522587</v>
      </c>
      <c r="K490" s="32">
        <v>497433</v>
      </c>
      <c r="L490" s="32">
        <v>0</v>
      </c>
      <c r="M490" s="32">
        <v>104609</v>
      </c>
      <c r="N490" s="32">
        <v>0</v>
      </c>
      <c r="O490" s="32">
        <v>96482</v>
      </c>
      <c r="P490" s="32">
        <v>0</v>
      </c>
      <c r="Q490" s="32">
        <v>161742</v>
      </c>
      <c r="R490" s="32">
        <v>88269238</v>
      </c>
      <c r="S490" s="32">
        <v>87691881</v>
      </c>
      <c r="T490" s="32">
        <v>177977736</v>
      </c>
      <c r="U490" s="32">
        <v>91459849</v>
      </c>
      <c r="V490" s="32">
        <v>3767968</v>
      </c>
      <c r="W490" s="32">
        <v>3282718</v>
      </c>
    </row>
    <row r="491" spans="1:23" ht="15" x14ac:dyDescent="0.25">
      <c r="A491" s="25">
        <v>6920015</v>
      </c>
      <c r="B491" s="25" t="str">
        <f>VLOOKUP(A491,Sheet1!A:F,2,FALSE)</f>
        <v>Columbia Memorial Hospital</v>
      </c>
      <c r="C491" s="25" t="str">
        <f>VLOOKUP(A491,Sheet1!A:F,3,FALSE)</f>
        <v>Columbia Memorial Hosp</v>
      </c>
      <c r="D491" s="25" t="str">
        <f>VLOOKUP(A491,Sheet1!A:D,4,FALSE)</f>
        <v>B</v>
      </c>
      <c r="E491" s="26">
        <v>2016</v>
      </c>
      <c r="F491" s="32">
        <v>20602755</v>
      </c>
      <c r="G491" s="32">
        <v>1074595.2103898122</v>
      </c>
      <c r="H491" s="32"/>
      <c r="I491" s="32">
        <v>18571920.032094993</v>
      </c>
      <c r="J491" s="32">
        <v>214655.85947063006</v>
      </c>
      <c r="K491" s="32">
        <v>214700</v>
      </c>
      <c r="L491" s="32">
        <v>79315</v>
      </c>
      <c r="M491" s="32">
        <v>3060</v>
      </c>
      <c r="N491" s="32"/>
      <c r="O491" s="32">
        <v>208184</v>
      </c>
      <c r="P491" s="32">
        <v>144424</v>
      </c>
      <c r="Q491" s="32">
        <v>91900</v>
      </c>
      <c r="R491" s="32">
        <v>98801884</v>
      </c>
      <c r="S491" s="32">
        <v>94390873</v>
      </c>
      <c r="T491" s="32">
        <v>202997239</v>
      </c>
      <c r="U491" s="32">
        <v>101473883</v>
      </c>
      <c r="V491" s="32">
        <v>7083010</v>
      </c>
      <c r="W491" s="32">
        <v>8042991</v>
      </c>
    </row>
    <row r="492" spans="1:23" ht="15" x14ac:dyDescent="0.25">
      <c r="A492" s="27">
        <v>6920015</v>
      </c>
      <c r="B492" s="25" t="str">
        <f>VLOOKUP(A492,Sheet1!A:F,2,FALSE)</f>
        <v>Columbia Memorial Hospital</v>
      </c>
      <c r="C492" s="25" t="str">
        <f>VLOOKUP(A492,Sheet1!A:F,3,FALSE)</f>
        <v>Columbia Memorial Hosp</v>
      </c>
      <c r="D492" s="25" t="str">
        <f>VLOOKUP(A492,Sheet1!A:D,4,FALSE)</f>
        <v>B</v>
      </c>
      <c r="E492" s="30">
        <v>2017</v>
      </c>
      <c r="F492" s="32">
        <v>22802905</v>
      </c>
      <c r="G492" s="32">
        <v>978721</v>
      </c>
      <c r="H492" s="32">
        <v>935238</v>
      </c>
      <c r="I492" s="32">
        <v>20186013</v>
      </c>
      <c r="J492" s="32"/>
      <c r="K492" s="32">
        <v>257686</v>
      </c>
      <c r="L492" s="32"/>
      <c r="M492" s="32">
        <v>57528</v>
      </c>
      <c r="N492" s="32"/>
      <c r="O492" s="32">
        <v>136725</v>
      </c>
      <c r="P492" s="32">
        <v>124390</v>
      </c>
      <c r="Q492" s="32">
        <v>126603</v>
      </c>
      <c r="R492" s="32">
        <v>112822216</v>
      </c>
      <c r="S492" s="32">
        <v>102309502</v>
      </c>
      <c r="T492" s="32">
        <v>231786656</v>
      </c>
      <c r="U492" s="32">
        <v>114416599</v>
      </c>
      <c r="V492" s="32">
        <v>12107097</v>
      </c>
      <c r="W492" s="32">
        <v>14619550</v>
      </c>
    </row>
    <row r="493" spans="1:23" ht="15" x14ac:dyDescent="0.25">
      <c r="A493" s="27">
        <v>6920015</v>
      </c>
      <c r="B493" s="27" t="s">
        <v>32</v>
      </c>
      <c r="C493" s="27" t="s">
        <v>84</v>
      </c>
      <c r="D493" s="27" t="s">
        <v>27</v>
      </c>
      <c r="E493" s="30">
        <v>2018</v>
      </c>
      <c r="F493" s="32">
        <v>27567112.982692882</v>
      </c>
      <c r="G493" s="32">
        <v>1147992.5</v>
      </c>
      <c r="H493" s="32">
        <v>0</v>
      </c>
      <c r="I493" s="32">
        <v>25703613.55182058</v>
      </c>
      <c r="J493" s="32">
        <v>362894.74681216758</v>
      </c>
      <c r="K493" s="32">
        <v>153268.72</v>
      </c>
      <c r="L493" s="32">
        <v>0</v>
      </c>
      <c r="M493" s="32">
        <v>9138.6913937499994</v>
      </c>
      <c r="N493" s="32">
        <v>0</v>
      </c>
      <c r="O493" s="32">
        <v>56645.88</v>
      </c>
      <c r="P493" s="32">
        <v>50358.618749999987</v>
      </c>
      <c r="Q493" s="32">
        <v>83200.273916378574</v>
      </c>
      <c r="R493" s="32">
        <v>136838727</v>
      </c>
      <c r="S493" s="32">
        <v>122317452</v>
      </c>
      <c r="T493" s="32">
        <v>263318515</v>
      </c>
      <c r="U493" s="32">
        <v>138691625</v>
      </c>
      <c r="V493" s="32">
        <v>16374173</v>
      </c>
      <c r="W493" s="32">
        <v>14121572</v>
      </c>
    </row>
    <row r="494" spans="1:23" ht="15" x14ac:dyDescent="0.25">
      <c r="A494" s="25">
        <v>6920010</v>
      </c>
      <c r="B494" s="25" t="str">
        <f>VLOOKUP(A494,Sheet1!A:F,2,FALSE)</f>
        <v>Samaritan Albany General Hospital</v>
      </c>
      <c r="C494" s="25" t="str">
        <f>VLOOKUP(A494,Sheet1!A:F,3,FALSE)</f>
        <v>Samaritan Albany Hosp</v>
      </c>
      <c r="D494" s="25" t="str">
        <f>VLOOKUP(A494,Sheet1!A:D,4,FALSE)</f>
        <v>DRG</v>
      </c>
      <c r="E494" s="26">
        <v>2010</v>
      </c>
      <c r="F494" s="32">
        <v>21349586</v>
      </c>
      <c r="G494" s="32">
        <v>3536346</v>
      </c>
      <c r="H494" s="32">
        <v>4709824</v>
      </c>
      <c r="I494" s="32">
        <v>10155653</v>
      </c>
      <c r="J494" s="32">
        <v>334896</v>
      </c>
      <c r="K494" s="32">
        <v>215759</v>
      </c>
      <c r="L494" s="32">
        <v>56843</v>
      </c>
      <c r="M494" s="32">
        <v>932060</v>
      </c>
      <c r="N494" s="32">
        <v>456662</v>
      </c>
      <c r="O494" s="32">
        <v>880086</v>
      </c>
      <c r="P494" s="32">
        <v>29369</v>
      </c>
      <c r="Q494" s="32">
        <v>42088</v>
      </c>
      <c r="R494" s="32">
        <v>109457449</v>
      </c>
      <c r="S494" s="32">
        <v>114495159</v>
      </c>
      <c r="T494" s="32">
        <v>194677565</v>
      </c>
      <c r="U494" s="32">
        <v>117849683</v>
      </c>
      <c r="V494" s="32">
        <v>3354524</v>
      </c>
      <c r="W494" s="32">
        <v>4265834</v>
      </c>
    </row>
    <row r="495" spans="1:23" ht="15" x14ac:dyDescent="0.25">
      <c r="A495" s="25">
        <v>6920010</v>
      </c>
      <c r="B495" s="25" t="str">
        <f>VLOOKUP(A495,Sheet1!A:F,2,FALSE)</f>
        <v>Samaritan Albany General Hospital</v>
      </c>
      <c r="C495" s="25" t="str">
        <f>VLOOKUP(A495,Sheet1!A:F,3,FALSE)</f>
        <v>Samaritan Albany Hosp</v>
      </c>
      <c r="D495" s="25" t="str">
        <f>VLOOKUP(A495,Sheet1!A:D,4,FALSE)</f>
        <v>DRG</v>
      </c>
      <c r="E495" s="26">
        <v>2011</v>
      </c>
      <c r="F495" s="32">
        <v>22581916</v>
      </c>
      <c r="G495" s="32">
        <v>4039980</v>
      </c>
      <c r="H495" s="32">
        <v>4484068</v>
      </c>
      <c r="I495" s="32">
        <v>11179998</v>
      </c>
      <c r="J495" s="32">
        <v>369778</v>
      </c>
      <c r="K495" s="32">
        <v>220580</v>
      </c>
      <c r="L495" s="32">
        <v>59944</v>
      </c>
      <c r="M495" s="32">
        <v>653297</v>
      </c>
      <c r="N495" s="32">
        <v>769989</v>
      </c>
      <c r="O495" s="32">
        <v>674712</v>
      </c>
      <c r="P495" s="32">
        <v>63727</v>
      </c>
      <c r="Q495" s="32">
        <v>65843</v>
      </c>
      <c r="R495" s="32">
        <v>108308763</v>
      </c>
      <c r="S495" s="32">
        <v>111620447</v>
      </c>
      <c r="T495" s="32">
        <v>207399366</v>
      </c>
      <c r="U495" s="32">
        <v>117439958</v>
      </c>
      <c r="V495" s="32">
        <v>5819511</v>
      </c>
      <c r="W495" s="32">
        <v>6196158</v>
      </c>
    </row>
    <row r="496" spans="1:23" ht="15" x14ac:dyDescent="0.25">
      <c r="A496" s="25">
        <v>6920010</v>
      </c>
      <c r="B496" s="25" t="str">
        <f>VLOOKUP(A496,Sheet1!A:F,2,FALSE)</f>
        <v>Samaritan Albany General Hospital</v>
      </c>
      <c r="C496" s="25" t="str">
        <f>VLOOKUP(A496,Sheet1!A:F,3,FALSE)</f>
        <v>Samaritan Albany Hosp</v>
      </c>
      <c r="D496" s="25" t="str">
        <f>VLOOKUP(A496,Sheet1!A:D,4,FALSE)</f>
        <v>DRG</v>
      </c>
      <c r="E496" s="26">
        <v>2012</v>
      </c>
      <c r="F496" s="32">
        <v>25265570</v>
      </c>
      <c r="G496" s="32">
        <v>3816085</v>
      </c>
      <c r="H496" s="32">
        <v>6344393</v>
      </c>
      <c r="I496" s="32">
        <v>11525364</v>
      </c>
      <c r="J496" s="32">
        <v>539777</v>
      </c>
      <c r="K496" s="32">
        <v>271796</v>
      </c>
      <c r="L496" s="32">
        <v>137176</v>
      </c>
      <c r="M496" s="32">
        <v>750589</v>
      </c>
      <c r="N496" s="32">
        <v>893461</v>
      </c>
      <c r="O496" s="32">
        <v>815771</v>
      </c>
      <c r="P496" s="32">
        <v>124740</v>
      </c>
      <c r="Q496" s="32">
        <v>46418</v>
      </c>
      <c r="R496" s="32">
        <v>120408639</v>
      </c>
      <c r="S496" s="32">
        <v>126812162</v>
      </c>
      <c r="T496" s="32">
        <v>232775139</v>
      </c>
      <c r="U496" s="32">
        <v>129054081</v>
      </c>
      <c r="V496" s="32">
        <v>2241919</v>
      </c>
      <c r="W496" s="32">
        <v>3340203</v>
      </c>
    </row>
    <row r="497" spans="1:23" ht="15" x14ac:dyDescent="0.25">
      <c r="A497" s="25">
        <v>6920010</v>
      </c>
      <c r="B497" s="25" t="str">
        <f>VLOOKUP(A497,Sheet1!A:F,2,FALSE)</f>
        <v>Samaritan Albany General Hospital</v>
      </c>
      <c r="C497" s="25" t="str">
        <f>VLOOKUP(A497,Sheet1!A:F,3,FALSE)</f>
        <v>Samaritan Albany Hosp</v>
      </c>
      <c r="D497" s="25" t="str">
        <f>VLOOKUP(A497,Sheet1!A:D,4,FALSE)</f>
        <v>DRG</v>
      </c>
      <c r="E497" s="26">
        <v>2013</v>
      </c>
      <c r="F497" s="32">
        <v>29485095</v>
      </c>
      <c r="G497" s="32">
        <v>4725692</v>
      </c>
      <c r="H497" s="32">
        <v>7376805</v>
      </c>
      <c r="I497" s="32">
        <v>14060501</v>
      </c>
      <c r="J497" s="32">
        <v>536384</v>
      </c>
      <c r="K497" s="32">
        <v>482902</v>
      </c>
      <c r="L497" s="32">
        <v>141219</v>
      </c>
      <c r="M497" s="32">
        <v>606777</v>
      </c>
      <c r="N497" s="32">
        <v>477041</v>
      </c>
      <c r="O497" s="32">
        <v>870749</v>
      </c>
      <c r="P497" s="32">
        <v>159710</v>
      </c>
      <c r="Q497" s="32">
        <v>47314</v>
      </c>
      <c r="R497" s="32">
        <v>143689603</v>
      </c>
      <c r="S497" s="32">
        <v>156911020</v>
      </c>
      <c r="T497" s="32">
        <v>283575075</v>
      </c>
      <c r="U497" s="32">
        <v>153133384</v>
      </c>
      <c r="V497" s="32">
        <v>-3777636</v>
      </c>
      <c r="W497" s="32">
        <v>-3203337</v>
      </c>
    </row>
    <row r="498" spans="1:23" ht="15" x14ac:dyDescent="0.25">
      <c r="A498" s="25">
        <v>6920010</v>
      </c>
      <c r="B498" s="25" t="str">
        <f>VLOOKUP(A498,Sheet1!A:F,2,FALSE)</f>
        <v>Samaritan Albany General Hospital</v>
      </c>
      <c r="C498" s="25" t="str">
        <f>VLOOKUP(A498,Sheet1!A:F,3,FALSE)</f>
        <v>Samaritan Albany Hosp</v>
      </c>
      <c r="D498" s="25" t="str">
        <f>VLOOKUP(A498,Sheet1!A:D,4,FALSE)</f>
        <v>DRG</v>
      </c>
      <c r="E498" s="26">
        <v>2014</v>
      </c>
      <c r="F498" s="32">
        <v>27176596</v>
      </c>
      <c r="G498" s="32">
        <v>2145778</v>
      </c>
      <c r="H498" s="32">
        <v>9214881</v>
      </c>
      <c r="I498" s="32">
        <v>11722699</v>
      </c>
      <c r="J498" s="32">
        <v>650954</v>
      </c>
      <c r="K498" s="32">
        <v>433884</v>
      </c>
      <c r="L498" s="32">
        <v>170461</v>
      </c>
      <c r="M498" s="32">
        <v>1343676</v>
      </c>
      <c r="N498" s="32">
        <v>477423</v>
      </c>
      <c r="O498" s="32">
        <v>825577</v>
      </c>
      <c r="P498" s="32">
        <v>140962</v>
      </c>
      <c r="Q498" s="32">
        <v>50301</v>
      </c>
      <c r="R498" s="32">
        <v>154478123</v>
      </c>
      <c r="S498" s="32">
        <v>161655594</v>
      </c>
      <c r="T498" s="32">
        <v>303243025</v>
      </c>
      <c r="U498" s="32">
        <v>166255800</v>
      </c>
      <c r="V498" s="32">
        <v>4600206</v>
      </c>
      <c r="W498" s="32">
        <v>5097580</v>
      </c>
    </row>
    <row r="499" spans="1:23" ht="15" x14ac:dyDescent="0.25">
      <c r="A499" s="25">
        <v>6920010</v>
      </c>
      <c r="B499" s="25" t="str">
        <f>VLOOKUP(A499,Sheet1!A:F,2,FALSE)</f>
        <v>Samaritan Albany General Hospital</v>
      </c>
      <c r="C499" s="25" t="str">
        <f>VLOOKUP(A499,Sheet1!A:F,3,FALSE)</f>
        <v>Samaritan Albany Hosp</v>
      </c>
      <c r="D499" s="25" t="str">
        <f>VLOOKUP(A499,Sheet1!A:D,4,FALSE)</f>
        <v>DRG</v>
      </c>
      <c r="E499" s="26">
        <v>2015</v>
      </c>
      <c r="F499" s="32">
        <v>27862062</v>
      </c>
      <c r="G499" s="32">
        <v>2419471</v>
      </c>
      <c r="H499" s="32">
        <v>10073890</v>
      </c>
      <c r="I499" s="32">
        <v>11844662</v>
      </c>
      <c r="J499" s="32">
        <v>363535</v>
      </c>
      <c r="K499" s="32">
        <v>312441</v>
      </c>
      <c r="L499" s="32">
        <v>120907</v>
      </c>
      <c r="M499" s="32">
        <v>1199429</v>
      </c>
      <c r="N499" s="32">
        <v>379100</v>
      </c>
      <c r="O499" s="32">
        <v>931289</v>
      </c>
      <c r="P499" s="32">
        <v>156144</v>
      </c>
      <c r="Q499" s="32">
        <v>61194</v>
      </c>
      <c r="R499" s="32">
        <v>168822652</v>
      </c>
      <c r="S499" s="32">
        <v>174355840</v>
      </c>
      <c r="T499" s="32">
        <v>331602160</v>
      </c>
      <c r="U499" s="32">
        <v>180779498</v>
      </c>
      <c r="V499" s="32">
        <v>6423658</v>
      </c>
      <c r="W499" s="32">
        <v>6956921</v>
      </c>
    </row>
    <row r="500" spans="1:23" ht="15" x14ac:dyDescent="0.25">
      <c r="A500" s="25">
        <v>6920010</v>
      </c>
      <c r="B500" s="25" t="str">
        <f>VLOOKUP(A500,Sheet1!A:F,2,FALSE)</f>
        <v>Samaritan Albany General Hospital</v>
      </c>
      <c r="C500" s="25" t="str">
        <f>VLOOKUP(A500,Sheet1!A:F,3,FALSE)</f>
        <v>Samaritan Albany Hosp</v>
      </c>
      <c r="D500" s="25" t="str">
        <f>VLOOKUP(A500,Sheet1!A:D,4,FALSE)</f>
        <v>DRG</v>
      </c>
      <c r="E500" s="26">
        <v>2016</v>
      </c>
      <c r="F500" s="32">
        <v>33012035</v>
      </c>
      <c r="G500" s="32">
        <v>2535806</v>
      </c>
      <c r="H500" s="32">
        <v>11478536</v>
      </c>
      <c r="I500" s="32">
        <v>15183225</v>
      </c>
      <c r="J500" s="32">
        <v>501083</v>
      </c>
      <c r="K500" s="32">
        <v>314829</v>
      </c>
      <c r="L500" s="32">
        <v>110155</v>
      </c>
      <c r="M500" s="32">
        <v>1171867</v>
      </c>
      <c r="N500" s="32">
        <v>429485</v>
      </c>
      <c r="O500" s="32">
        <v>903782</v>
      </c>
      <c r="P500" s="32">
        <v>311111</v>
      </c>
      <c r="Q500" s="32">
        <v>72156</v>
      </c>
      <c r="R500" s="32">
        <v>157823839</v>
      </c>
      <c r="S500" s="32">
        <v>173886733</v>
      </c>
      <c r="T500" s="32">
        <v>326419425</v>
      </c>
      <c r="U500" s="32">
        <v>170123966</v>
      </c>
      <c r="V500" s="32">
        <v>-3762767</v>
      </c>
      <c r="W500" s="32">
        <v>-3289615</v>
      </c>
    </row>
    <row r="501" spans="1:23" ht="15" x14ac:dyDescent="0.25">
      <c r="A501" s="27">
        <v>6920010</v>
      </c>
      <c r="B501" s="25" t="str">
        <f>VLOOKUP(A501,Sheet1!A:F,2,FALSE)</f>
        <v>Samaritan Albany General Hospital</v>
      </c>
      <c r="C501" s="25" t="str">
        <f>VLOOKUP(A501,Sheet1!A:F,3,FALSE)</f>
        <v>Samaritan Albany Hosp</v>
      </c>
      <c r="D501" s="25" t="str">
        <f>VLOOKUP(A501,Sheet1!A:D,4,FALSE)</f>
        <v>DRG</v>
      </c>
      <c r="E501" s="30">
        <v>2017</v>
      </c>
      <c r="F501" s="32">
        <v>36057931</v>
      </c>
      <c r="G501" s="32">
        <v>1912193</v>
      </c>
      <c r="H501" s="32">
        <v>12870660</v>
      </c>
      <c r="I501" s="32">
        <v>16232741</v>
      </c>
      <c r="J501" s="32">
        <v>811424</v>
      </c>
      <c r="K501" s="32">
        <v>863988</v>
      </c>
      <c r="L501" s="32"/>
      <c r="M501" s="32">
        <v>1349697</v>
      </c>
      <c r="N501" s="32">
        <v>397018</v>
      </c>
      <c r="O501" s="32">
        <v>984473</v>
      </c>
      <c r="P501" s="32">
        <v>564560</v>
      </c>
      <c r="Q501" s="32">
        <v>71177</v>
      </c>
      <c r="R501" s="32">
        <v>165940803</v>
      </c>
      <c r="S501" s="32">
        <v>188618118</v>
      </c>
      <c r="T501" s="32">
        <v>349889763</v>
      </c>
      <c r="U501" s="32">
        <v>183612771</v>
      </c>
      <c r="V501" s="32">
        <v>-5005347</v>
      </c>
      <c r="W501" s="32">
        <v>-4475871</v>
      </c>
    </row>
    <row r="502" spans="1:23" ht="15" x14ac:dyDescent="0.25">
      <c r="A502" s="27">
        <v>6920010</v>
      </c>
      <c r="B502" s="27" t="s">
        <v>57</v>
      </c>
      <c r="C502" s="27" t="s">
        <v>129</v>
      </c>
      <c r="D502" s="27" t="s">
        <v>25</v>
      </c>
      <c r="E502" s="30">
        <v>2018</v>
      </c>
      <c r="F502" s="32">
        <v>38147603.969056502</v>
      </c>
      <c r="G502" s="32">
        <v>2562538</v>
      </c>
      <c r="H502" s="32">
        <v>11702311.483999999</v>
      </c>
      <c r="I502" s="32">
        <v>17938036.923999991</v>
      </c>
      <c r="J502" s="32">
        <v>1011301</v>
      </c>
      <c r="K502" s="32">
        <v>933371</v>
      </c>
      <c r="L502" s="32">
        <v>0</v>
      </c>
      <c r="M502" s="32">
        <v>1511182</v>
      </c>
      <c r="N502" s="32">
        <v>586440.58505646931</v>
      </c>
      <c r="O502" s="32">
        <v>1209742</v>
      </c>
      <c r="P502" s="32">
        <v>607229</v>
      </c>
      <c r="Q502" s="32">
        <v>85451.975999999995</v>
      </c>
      <c r="R502" s="32">
        <v>176673321</v>
      </c>
      <c r="S502" s="32">
        <v>196699087</v>
      </c>
      <c r="T502" s="32">
        <v>368784879</v>
      </c>
      <c r="U502" s="32">
        <v>192639688</v>
      </c>
      <c r="V502" s="32">
        <v>-4059399</v>
      </c>
      <c r="W502" s="32">
        <v>-4389843</v>
      </c>
    </row>
    <row r="503" spans="1:23" ht="15" x14ac:dyDescent="0.25">
      <c r="A503" s="25">
        <v>6920005</v>
      </c>
      <c r="B503" s="25" t="str">
        <f>VLOOKUP(A503,Sheet1!A:F,2,FALSE)</f>
        <v>Asante Three Rivers Medical Center</v>
      </c>
      <c r="C503" s="25" t="str">
        <f>VLOOKUP(A503,Sheet1!A:F,3,FALSE)</f>
        <v>Asante Three Rivers Med Ctr</v>
      </c>
      <c r="D503" s="25" t="str">
        <f>VLOOKUP(A503,Sheet1!A:D,4,FALSE)</f>
        <v>DRG</v>
      </c>
      <c r="E503" s="26">
        <v>2010</v>
      </c>
      <c r="F503" s="32">
        <v>24047805</v>
      </c>
      <c r="G503" s="32">
        <v>8015685</v>
      </c>
      <c r="H503" s="32">
        <v>3122864</v>
      </c>
      <c r="I503" s="32">
        <v>8770905</v>
      </c>
      <c r="J503" s="32">
        <v>701572</v>
      </c>
      <c r="K503" s="32">
        <v>258862</v>
      </c>
      <c r="L503" s="32">
        <v>0</v>
      </c>
      <c r="M503" s="32">
        <v>1058560</v>
      </c>
      <c r="N503" s="32">
        <v>2043587</v>
      </c>
      <c r="O503" s="32">
        <v>53025</v>
      </c>
      <c r="P503" s="32">
        <v>3234</v>
      </c>
      <c r="Q503" s="32">
        <v>19511</v>
      </c>
      <c r="R503" s="32">
        <v>127295928</v>
      </c>
      <c r="S503" s="32">
        <v>121542761</v>
      </c>
      <c r="T503" s="32">
        <v>312168829</v>
      </c>
      <c r="U503" s="32">
        <v>128454669</v>
      </c>
      <c r="V503" s="32">
        <v>6911908</v>
      </c>
      <c r="W503" s="32">
        <v>10654908</v>
      </c>
    </row>
    <row r="504" spans="1:23" ht="15" x14ac:dyDescent="0.25">
      <c r="A504" s="25">
        <v>6920005</v>
      </c>
      <c r="B504" s="25" t="str">
        <f>VLOOKUP(A504,Sheet1!A:F,2,FALSE)</f>
        <v>Asante Three Rivers Medical Center</v>
      </c>
      <c r="C504" s="25" t="str">
        <f>VLOOKUP(A504,Sheet1!A:F,3,FALSE)</f>
        <v>Asante Three Rivers Med Ctr</v>
      </c>
      <c r="D504" s="25" t="str">
        <f>VLOOKUP(A504,Sheet1!A:D,4,FALSE)</f>
        <v>DRG</v>
      </c>
      <c r="E504" s="26">
        <v>2011</v>
      </c>
      <c r="F504" s="32">
        <v>25336378</v>
      </c>
      <c r="G504" s="32">
        <v>7093119</v>
      </c>
      <c r="H504" s="32">
        <v>2483419</v>
      </c>
      <c r="I504" s="32">
        <v>11749464</v>
      </c>
      <c r="J504" s="32">
        <v>527769</v>
      </c>
      <c r="K504" s="32">
        <v>209718</v>
      </c>
      <c r="L504" s="32">
        <v>0</v>
      </c>
      <c r="M504" s="32">
        <v>1080844</v>
      </c>
      <c r="N504" s="32">
        <v>2038842</v>
      </c>
      <c r="O504" s="32">
        <v>44069</v>
      </c>
      <c r="P504" s="32">
        <v>9207</v>
      </c>
      <c r="Q504" s="32">
        <v>99927</v>
      </c>
      <c r="R504" s="32">
        <v>135820613</v>
      </c>
      <c r="S504" s="32">
        <v>127655241</v>
      </c>
      <c r="T504" s="32">
        <v>352393646</v>
      </c>
      <c r="U504" s="32">
        <v>137792315</v>
      </c>
      <c r="V504" s="32">
        <v>10137074</v>
      </c>
      <c r="W504" s="32">
        <v>8912094</v>
      </c>
    </row>
    <row r="505" spans="1:23" ht="15" x14ac:dyDescent="0.25">
      <c r="A505" s="25">
        <v>6920005</v>
      </c>
      <c r="B505" s="25" t="str">
        <f>VLOOKUP(A505,Sheet1!A:F,2,FALSE)</f>
        <v>Asante Three Rivers Medical Center</v>
      </c>
      <c r="C505" s="25" t="str">
        <f>VLOOKUP(A505,Sheet1!A:F,3,FALSE)</f>
        <v>Asante Three Rivers Med Ctr</v>
      </c>
      <c r="D505" s="25" t="str">
        <f>VLOOKUP(A505,Sheet1!A:D,4,FALSE)</f>
        <v>DRG</v>
      </c>
      <c r="E505" s="26">
        <v>2012</v>
      </c>
      <c r="F505" s="32">
        <v>29410919</v>
      </c>
      <c r="G505" s="32">
        <v>7323143</v>
      </c>
      <c r="H505" s="32">
        <v>7294829</v>
      </c>
      <c r="I505" s="32">
        <v>11045685</v>
      </c>
      <c r="J505" s="32">
        <v>611038</v>
      </c>
      <c r="K505" s="32">
        <v>71759</v>
      </c>
      <c r="L505" s="32">
        <v>0</v>
      </c>
      <c r="M505" s="32">
        <v>1366878</v>
      </c>
      <c r="N505" s="32">
        <v>1643300</v>
      </c>
      <c r="O505" s="32">
        <v>19292</v>
      </c>
      <c r="P505" s="32">
        <v>7763</v>
      </c>
      <c r="Q505" s="32">
        <v>27232</v>
      </c>
      <c r="R505" s="32">
        <v>127743216</v>
      </c>
      <c r="S505" s="32">
        <v>127812893</v>
      </c>
      <c r="T505" s="32">
        <v>359189500</v>
      </c>
      <c r="U505" s="32">
        <v>129516770</v>
      </c>
      <c r="V505" s="32">
        <v>1703877</v>
      </c>
      <c r="W505" s="32">
        <v>14770099</v>
      </c>
    </row>
    <row r="506" spans="1:23" ht="15" x14ac:dyDescent="0.25">
      <c r="A506" s="25">
        <v>6920005</v>
      </c>
      <c r="B506" s="25" t="str">
        <f>VLOOKUP(A506,Sheet1!A:F,2,FALSE)</f>
        <v>Asante Three Rivers Medical Center</v>
      </c>
      <c r="C506" s="25" t="str">
        <f>VLOOKUP(A506,Sheet1!A:F,3,FALSE)</f>
        <v>Asante Three Rivers Med Ctr</v>
      </c>
      <c r="D506" s="25" t="str">
        <f>VLOOKUP(A506,Sheet1!A:D,4,FALSE)</f>
        <v>DRG</v>
      </c>
      <c r="E506" s="26">
        <v>2013</v>
      </c>
      <c r="F506" s="32">
        <v>28179940</v>
      </c>
      <c r="G506" s="32">
        <v>7301105</v>
      </c>
      <c r="H506" s="32">
        <v>7607258</v>
      </c>
      <c r="I506" s="32">
        <v>11193605</v>
      </c>
      <c r="J506" s="32">
        <v>792592</v>
      </c>
      <c r="K506" s="32">
        <v>241814</v>
      </c>
      <c r="L506" s="32">
        <v>0</v>
      </c>
      <c r="M506" s="32">
        <v>4530</v>
      </c>
      <c r="N506" s="32">
        <v>817490</v>
      </c>
      <c r="O506" s="32">
        <v>27436</v>
      </c>
      <c r="P506" s="32">
        <v>0</v>
      </c>
      <c r="Q506" s="32">
        <v>194110</v>
      </c>
      <c r="R506" s="32">
        <v>124046933</v>
      </c>
      <c r="S506" s="32">
        <v>123558322</v>
      </c>
      <c r="T506" s="32">
        <v>374090280</v>
      </c>
      <c r="U506" s="32">
        <v>126753596</v>
      </c>
      <c r="V506" s="32">
        <v>3195274</v>
      </c>
      <c r="W506" s="32">
        <v>3349128</v>
      </c>
    </row>
    <row r="507" spans="1:23" ht="15" x14ac:dyDescent="0.25">
      <c r="A507" s="25">
        <v>6920005</v>
      </c>
      <c r="B507" s="25" t="str">
        <f>VLOOKUP(A507,Sheet1!A:F,2,FALSE)</f>
        <v>Asante Three Rivers Medical Center</v>
      </c>
      <c r="C507" s="25" t="str">
        <f>VLOOKUP(A507,Sheet1!A:F,3,FALSE)</f>
        <v>Asante Three Rivers Med Ctr</v>
      </c>
      <c r="D507" s="25" t="str">
        <f>VLOOKUP(A507,Sheet1!A:D,4,FALSE)</f>
        <v>DRG</v>
      </c>
      <c r="E507" s="26">
        <v>2014</v>
      </c>
      <c r="F507" s="32">
        <v>26714642</v>
      </c>
      <c r="G507" s="32">
        <v>3721962</v>
      </c>
      <c r="H507" s="32">
        <v>11121470</v>
      </c>
      <c r="I507" s="32">
        <v>9766392</v>
      </c>
      <c r="J507" s="32">
        <v>667688</v>
      </c>
      <c r="K507" s="32">
        <v>380896</v>
      </c>
      <c r="L507" s="32">
        <v>0</v>
      </c>
      <c r="M507" s="32">
        <v>1488</v>
      </c>
      <c r="N507" s="32">
        <v>68436</v>
      </c>
      <c r="O507" s="32">
        <v>55161</v>
      </c>
      <c r="P507" s="32">
        <v>10000</v>
      </c>
      <c r="Q507" s="32">
        <v>921149</v>
      </c>
      <c r="R507" s="32">
        <v>129924148</v>
      </c>
      <c r="S507" s="32">
        <v>124381107</v>
      </c>
      <c r="T507" s="32">
        <v>426262133</v>
      </c>
      <c r="U507" s="32">
        <v>131984987</v>
      </c>
      <c r="V507" s="32">
        <v>7603880</v>
      </c>
      <c r="W507" s="32">
        <v>7603880</v>
      </c>
    </row>
    <row r="508" spans="1:23" ht="15" x14ac:dyDescent="0.25">
      <c r="A508" s="25">
        <v>6920005</v>
      </c>
      <c r="B508" s="25" t="str">
        <f>VLOOKUP(A508,Sheet1!A:F,2,FALSE)</f>
        <v>Asante Three Rivers Medical Center</v>
      </c>
      <c r="C508" s="25" t="str">
        <f>VLOOKUP(A508,Sheet1!A:F,3,FALSE)</f>
        <v>Asante Three Rivers Med Ctr</v>
      </c>
      <c r="D508" s="25" t="str">
        <f>VLOOKUP(A508,Sheet1!A:D,4,FALSE)</f>
        <v>DRG</v>
      </c>
      <c r="E508" s="26">
        <v>2015</v>
      </c>
      <c r="F508" s="32">
        <v>30359971</v>
      </c>
      <c r="G508" s="32">
        <v>2047157</v>
      </c>
      <c r="H508" s="32">
        <v>14008428</v>
      </c>
      <c r="I508" s="32">
        <v>12126618</v>
      </c>
      <c r="J508" s="32">
        <v>718041</v>
      </c>
      <c r="K508" s="32">
        <v>506513</v>
      </c>
      <c r="L508" s="32">
        <v>0</v>
      </c>
      <c r="M508" s="32">
        <v>26875</v>
      </c>
      <c r="N508" s="32">
        <v>85835</v>
      </c>
      <c r="O508" s="32">
        <v>50089</v>
      </c>
      <c r="P508" s="32">
        <v>29000</v>
      </c>
      <c r="Q508" s="32">
        <v>761416</v>
      </c>
      <c r="R508" s="32">
        <v>149164762</v>
      </c>
      <c r="S508" s="32">
        <v>140850437</v>
      </c>
      <c r="T508" s="32">
        <v>490016510</v>
      </c>
      <c r="U508" s="32">
        <v>156351248</v>
      </c>
      <c r="V508" s="32">
        <v>15500811</v>
      </c>
      <c r="W508" s="32">
        <v>15500811</v>
      </c>
    </row>
    <row r="509" spans="1:23" ht="15" x14ac:dyDescent="0.25">
      <c r="A509" s="25">
        <v>6920005</v>
      </c>
      <c r="B509" s="25" t="str">
        <f>VLOOKUP(A509,Sheet1!A:F,2,FALSE)</f>
        <v>Asante Three Rivers Medical Center</v>
      </c>
      <c r="C509" s="25" t="str">
        <f>VLOOKUP(A509,Sheet1!A:F,3,FALSE)</f>
        <v>Asante Three Rivers Med Ctr</v>
      </c>
      <c r="D509" s="25" t="str">
        <f>VLOOKUP(A509,Sheet1!A:D,4,FALSE)</f>
        <v>DRG</v>
      </c>
      <c r="E509" s="26">
        <v>2016</v>
      </c>
      <c r="F509" s="32">
        <v>29373641</v>
      </c>
      <c r="G509" s="32">
        <v>2112687</v>
      </c>
      <c r="H509" s="32">
        <v>13905182</v>
      </c>
      <c r="I509" s="32">
        <v>11538432</v>
      </c>
      <c r="J509" s="32">
        <v>868462</v>
      </c>
      <c r="K509" s="32">
        <v>593536</v>
      </c>
      <c r="L509" s="32"/>
      <c r="M509" s="32">
        <v>8063</v>
      </c>
      <c r="N509" s="32">
        <v>81921</v>
      </c>
      <c r="O509" s="32">
        <v>17965</v>
      </c>
      <c r="P509" s="32">
        <v>43401</v>
      </c>
      <c r="Q509" s="32">
        <v>203992</v>
      </c>
      <c r="R509" s="32">
        <v>155426039</v>
      </c>
      <c r="S509" s="32">
        <v>151435683</v>
      </c>
      <c r="T509" s="32">
        <v>523064978</v>
      </c>
      <c r="U509" s="32">
        <v>163708069</v>
      </c>
      <c r="V509" s="32">
        <v>12272387</v>
      </c>
      <c r="W509" s="32">
        <v>12272387</v>
      </c>
    </row>
    <row r="510" spans="1:23" ht="15" x14ac:dyDescent="0.25">
      <c r="A510" s="27">
        <v>6920005</v>
      </c>
      <c r="B510" s="25" t="str">
        <f>VLOOKUP(A510,Sheet1!A:F,2,FALSE)</f>
        <v>Asante Three Rivers Medical Center</v>
      </c>
      <c r="C510" s="25" t="str">
        <f>VLOOKUP(A510,Sheet1!A:F,3,FALSE)</f>
        <v>Asante Three Rivers Med Ctr</v>
      </c>
      <c r="D510" s="25" t="str">
        <f>VLOOKUP(A510,Sheet1!A:D,4,FALSE)</f>
        <v>DRG</v>
      </c>
      <c r="E510" s="30">
        <v>2017</v>
      </c>
      <c r="F510" s="32">
        <v>31061235</v>
      </c>
      <c r="G510" s="32">
        <v>2607836</v>
      </c>
      <c r="H510" s="32">
        <v>15059776</v>
      </c>
      <c r="I510" s="32">
        <v>10665829</v>
      </c>
      <c r="J510" s="32">
        <v>1160354</v>
      </c>
      <c r="K510" s="32">
        <v>697099</v>
      </c>
      <c r="L510" s="32"/>
      <c r="M510" s="32">
        <v>538576</v>
      </c>
      <c r="N510" s="32">
        <v>128150</v>
      </c>
      <c r="O510" s="32">
        <v>127596</v>
      </c>
      <c r="P510" s="32">
        <v>42680</v>
      </c>
      <c r="Q510" s="32">
        <v>33339</v>
      </c>
      <c r="R510" s="32">
        <v>167302113</v>
      </c>
      <c r="S510" s="32">
        <v>165888248</v>
      </c>
      <c r="T510" s="32">
        <v>581898298</v>
      </c>
      <c r="U510" s="32">
        <v>173157995</v>
      </c>
      <c r="V510" s="32">
        <v>7269747</v>
      </c>
      <c r="W510" s="32">
        <v>21647648</v>
      </c>
    </row>
    <row r="511" spans="1:23" ht="15" x14ac:dyDescent="0.25">
      <c r="A511" s="27">
        <v>6920005</v>
      </c>
      <c r="B511" s="27" t="s">
        <v>28</v>
      </c>
      <c r="C511" s="27" t="s">
        <v>81</v>
      </c>
      <c r="D511" s="27" t="s">
        <v>25</v>
      </c>
      <c r="E511" s="30">
        <v>2018</v>
      </c>
      <c r="F511" s="32">
        <v>32127598.069594089</v>
      </c>
      <c r="G511" s="32">
        <v>2808501.8142574811</v>
      </c>
      <c r="H511" s="32">
        <v>15177543.60716982</v>
      </c>
      <c r="I511" s="32">
        <v>11868027.343896139</v>
      </c>
      <c r="J511" s="32">
        <v>629771.30427065492</v>
      </c>
      <c r="K511" s="32">
        <v>768852</v>
      </c>
      <c r="L511" s="32">
        <v>0</v>
      </c>
      <c r="M511" s="32">
        <v>542620</v>
      </c>
      <c r="N511" s="32">
        <v>0</v>
      </c>
      <c r="O511" s="32">
        <v>205362</v>
      </c>
      <c r="P511" s="32">
        <v>1477</v>
      </c>
      <c r="Q511" s="32">
        <v>125443</v>
      </c>
      <c r="R511" s="32">
        <v>175689912</v>
      </c>
      <c r="S511" s="32">
        <v>172303316</v>
      </c>
      <c r="T511" s="32">
        <v>652939909</v>
      </c>
      <c r="U511" s="32">
        <v>182189441</v>
      </c>
      <c r="V511" s="32">
        <v>9866125</v>
      </c>
      <c r="W511" s="32">
        <v>19146760</v>
      </c>
    </row>
    <row r="512" spans="1:23" ht="15" x14ac:dyDescent="0.25">
      <c r="A512" s="25">
        <v>6920004</v>
      </c>
      <c r="B512" s="25" t="str">
        <f>VLOOKUP(A512,Sheet1!A:F,2,FALSE)</f>
        <v>Tuality Community Hospital</v>
      </c>
      <c r="C512" s="25" t="str">
        <f>VLOOKUP(A512,Sheet1!A:F,3,FALSE)</f>
        <v>Tuality Healthcare</v>
      </c>
      <c r="D512" s="25" t="str">
        <f>VLOOKUP(A512,Sheet1!A:D,4,FALSE)</f>
        <v>DRG</v>
      </c>
      <c r="E512" s="26">
        <v>2010</v>
      </c>
      <c r="F512" s="32">
        <v>30754581</v>
      </c>
      <c r="G512" s="32">
        <v>3868546</v>
      </c>
      <c r="H512" s="32">
        <v>7669651</v>
      </c>
      <c r="I512" s="32">
        <v>16184448</v>
      </c>
      <c r="J512" s="32">
        <v>0</v>
      </c>
      <c r="K512" s="32">
        <v>2103373</v>
      </c>
      <c r="L512" s="32">
        <v>0</v>
      </c>
      <c r="M512" s="32">
        <v>269789</v>
      </c>
      <c r="N512" s="32">
        <v>239237</v>
      </c>
      <c r="O512" s="32">
        <v>403170</v>
      </c>
      <c r="P512" s="32">
        <v>14594</v>
      </c>
      <c r="Q512" s="32">
        <v>1773</v>
      </c>
      <c r="R512" s="32">
        <v>173288900</v>
      </c>
      <c r="S512" s="32">
        <v>178255400</v>
      </c>
      <c r="T512" s="32">
        <v>364295435</v>
      </c>
      <c r="U512" s="32">
        <v>180214900</v>
      </c>
      <c r="V512" s="32">
        <v>1959500</v>
      </c>
      <c r="W512" s="32">
        <v>3712500</v>
      </c>
    </row>
    <row r="513" spans="1:23" ht="15" x14ac:dyDescent="0.25">
      <c r="A513" s="25">
        <v>6920004</v>
      </c>
      <c r="B513" s="25" t="str">
        <f>VLOOKUP(A513,Sheet1!A:F,2,FALSE)</f>
        <v>Tuality Community Hospital</v>
      </c>
      <c r="C513" s="25" t="str">
        <f>VLOOKUP(A513,Sheet1!A:F,3,FALSE)</f>
        <v>Tuality Healthcare</v>
      </c>
      <c r="D513" s="25" t="str">
        <f>VLOOKUP(A513,Sheet1!A:D,4,FALSE)</f>
        <v>DRG</v>
      </c>
      <c r="E513" s="26">
        <v>2011</v>
      </c>
      <c r="F513" s="32">
        <v>33039183</v>
      </c>
      <c r="G513" s="32">
        <v>4073160</v>
      </c>
      <c r="H513" s="32">
        <v>8829586</v>
      </c>
      <c r="I513" s="32">
        <v>17094815</v>
      </c>
      <c r="J513" s="32">
        <v>0</v>
      </c>
      <c r="K513" s="32">
        <v>1900444</v>
      </c>
      <c r="L513" s="32">
        <v>0</v>
      </c>
      <c r="M513" s="32">
        <v>249686</v>
      </c>
      <c r="N513" s="32">
        <v>171008</v>
      </c>
      <c r="O513" s="32">
        <v>433402</v>
      </c>
      <c r="P513" s="32">
        <v>286427</v>
      </c>
      <c r="Q513" s="32">
        <v>656</v>
      </c>
      <c r="R513" s="32">
        <v>170848900</v>
      </c>
      <c r="S513" s="32">
        <v>175492100</v>
      </c>
      <c r="T513" s="32">
        <v>370619876</v>
      </c>
      <c r="U513" s="32">
        <v>178290300</v>
      </c>
      <c r="V513" s="32">
        <v>2798200</v>
      </c>
      <c r="W513" s="32">
        <v>-5790100</v>
      </c>
    </row>
    <row r="514" spans="1:23" ht="15" x14ac:dyDescent="0.25">
      <c r="A514" s="25">
        <v>6920004</v>
      </c>
      <c r="B514" s="25" t="str">
        <f>VLOOKUP(A514,Sheet1!A:F,2,FALSE)</f>
        <v>Tuality Community Hospital</v>
      </c>
      <c r="C514" s="25" t="str">
        <f>VLOOKUP(A514,Sheet1!A:F,3,FALSE)</f>
        <v>Tuality Healthcare</v>
      </c>
      <c r="D514" s="25" t="str">
        <f>VLOOKUP(A514,Sheet1!A:D,4,FALSE)</f>
        <v>DRG</v>
      </c>
      <c r="E514" s="26">
        <v>2012</v>
      </c>
      <c r="F514" s="32">
        <v>42806204</v>
      </c>
      <c r="G514" s="32">
        <v>5619300</v>
      </c>
      <c r="H514" s="32">
        <v>13687797</v>
      </c>
      <c r="I514" s="32">
        <v>20590957</v>
      </c>
      <c r="J514" s="32">
        <v>0</v>
      </c>
      <c r="K514" s="32">
        <v>1907170</v>
      </c>
      <c r="L514" s="32">
        <v>0</v>
      </c>
      <c r="M514" s="32">
        <v>250505</v>
      </c>
      <c r="N514" s="32">
        <v>203194</v>
      </c>
      <c r="O514" s="32">
        <v>418125</v>
      </c>
      <c r="P514" s="32">
        <v>128333</v>
      </c>
      <c r="Q514" s="32">
        <v>822</v>
      </c>
      <c r="R514" s="32">
        <v>154437200</v>
      </c>
      <c r="S514" s="32">
        <v>166846600</v>
      </c>
      <c r="T514" s="32">
        <v>378087289</v>
      </c>
      <c r="U514" s="32">
        <v>166679600</v>
      </c>
      <c r="V514" s="32">
        <v>-167000</v>
      </c>
      <c r="W514" s="32">
        <v>-1127900</v>
      </c>
    </row>
    <row r="515" spans="1:23" ht="15" x14ac:dyDescent="0.25">
      <c r="A515" s="25">
        <v>6920004</v>
      </c>
      <c r="B515" s="25" t="str">
        <f>VLOOKUP(A515,Sheet1!A:F,2,FALSE)</f>
        <v>Tuality Community Hospital</v>
      </c>
      <c r="C515" s="25" t="str">
        <f>VLOOKUP(A515,Sheet1!A:F,3,FALSE)</f>
        <v>Tuality Healthcare</v>
      </c>
      <c r="D515" s="25" t="str">
        <f>VLOOKUP(A515,Sheet1!A:D,4,FALSE)</f>
        <v>DRG</v>
      </c>
      <c r="E515" s="26">
        <v>2013</v>
      </c>
      <c r="F515" s="32">
        <v>33972228</v>
      </c>
      <c r="G515" s="32">
        <v>5006529</v>
      </c>
      <c r="H515" s="32">
        <v>7610956</v>
      </c>
      <c r="I515" s="32">
        <v>18960949</v>
      </c>
      <c r="J515" s="32">
        <v>0</v>
      </c>
      <c r="K515" s="32">
        <v>1847536</v>
      </c>
      <c r="L515" s="32">
        <v>0</v>
      </c>
      <c r="M515" s="32">
        <v>262677</v>
      </c>
      <c r="N515" s="32">
        <v>114688</v>
      </c>
      <c r="O515" s="32">
        <v>0</v>
      </c>
      <c r="P515" s="32">
        <v>166993</v>
      </c>
      <c r="Q515" s="32">
        <v>1899</v>
      </c>
      <c r="R515" s="32">
        <v>149470700</v>
      </c>
      <c r="S515" s="32">
        <v>164069100</v>
      </c>
      <c r="T515" s="32">
        <v>376110301</v>
      </c>
      <c r="U515" s="32">
        <v>160785800</v>
      </c>
      <c r="V515" s="32">
        <v>-3283300</v>
      </c>
      <c r="W515" s="32">
        <v>1165500</v>
      </c>
    </row>
    <row r="516" spans="1:23" ht="15" x14ac:dyDescent="0.25">
      <c r="A516" s="25">
        <v>6920004</v>
      </c>
      <c r="B516" s="25" t="str">
        <f>VLOOKUP(A516,Sheet1!A:F,2,FALSE)</f>
        <v>Tuality Community Hospital</v>
      </c>
      <c r="C516" s="25" t="str">
        <f>VLOOKUP(A516,Sheet1!A:F,3,FALSE)</f>
        <v>Tuality Healthcare</v>
      </c>
      <c r="D516" s="25" t="str">
        <f>VLOOKUP(A516,Sheet1!A:D,4,FALSE)</f>
        <v>DRG</v>
      </c>
      <c r="E516" s="26">
        <v>2014</v>
      </c>
      <c r="F516" s="32">
        <v>37879141</v>
      </c>
      <c r="G516" s="32">
        <v>4048064</v>
      </c>
      <c r="H516" s="32">
        <v>11154263</v>
      </c>
      <c r="I516" s="32">
        <v>19601061</v>
      </c>
      <c r="J516" s="32">
        <v>0</v>
      </c>
      <c r="K516" s="32">
        <v>1870558</v>
      </c>
      <c r="L516" s="32">
        <v>0</v>
      </c>
      <c r="M516" s="32">
        <v>376069</v>
      </c>
      <c r="N516" s="32">
        <v>125158</v>
      </c>
      <c r="O516" s="32">
        <v>492293</v>
      </c>
      <c r="P516" s="32">
        <v>209669</v>
      </c>
      <c r="Q516" s="32">
        <v>2006</v>
      </c>
      <c r="R516" s="32">
        <v>159179200</v>
      </c>
      <c r="S516" s="32">
        <v>173632100</v>
      </c>
      <c r="T516" s="32">
        <v>394319016</v>
      </c>
      <c r="U516" s="32">
        <v>173576100</v>
      </c>
      <c r="V516" s="32">
        <v>-56000</v>
      </c>
      <c r="W516" s="32">
        <v>1947600</v>
      </c>
    </row>
    <row r="517" spans="1:23" ht="15" x14ac:dyDescent="0.25">
      <c r="A517" s="25">
        <v>6920004</v>
      </c>
      <c r="B517" s="25" t="str">
        <f>VLOOKUP(A517,Sheet1!A:F,2,FALSE)</f>
        <v>Tuality Community Hospital</v>
      </c>
      <c r="C517" s="25" t="str">
        <f>VLOOKUP(A517,Sheet1!A:F,3,FALSE)</f>
        <v>Tuality Healthcare</v>
      </c>
      <c r="D517" s="25" t="str">
        <f>VLOOKUP(A517,Sheet1!A:D,4,FALSE)</f>
        <v>DRG</v>
      </c>
      <c r="E517" s="26">
        <v>2015</v>
      </c>
      <c r="F517" s="32">
        <v>34737299</v>
      </c>
      <c r="G517" s="32">
        <v>2823741</v>
      </c>
      <c r="H517" s="32">
        <v>9406725</v>
      </c>
      <c r="I517" s="32">
        <v>18905006</v>
      </c>
      <c r="J517" s="32">
        <v>0</v>
      </c>
      <c r="K517" s="32">
        <v>2226329</v>
      </c>
      <c r="L517" s="32">
        <v>0</v>
      </c>
      <c r="M517" s="32">
        <v>326620</v>
      </c>
      <c r="N517" s="32">
        <v>348565</v>
      </c>
      <c r="O517" s="32">
        <v>496519</v>
      </c>
      <c r="P517" s="32">
        <v>201819</v>
      </c>
      <c r="Q517" s="32">
        <v>1974</v>
      </c>
      <c r="R517" s="32">
        <v>155750100</v>
      </c>
      <c r="S517" s="32">
        <v>174630400</v>
      </c>
      <c r="T517" s="32">
        <v>399247013</v>
      </c>
      <c r="U517" s="32">
        <v>169826200</v>
      </c>
      <c r="V517" s="32">
        <v>-4804200</v>
      </c>
      <c r="W517" s="32">
        <v>-16283900</v>
      </c>
    </row>
    <row r="518" spans="1:23" ht="15" x14ac:dyDescent="0.25">
      <c r="A518" s="25">
        <v>6920004</v>
      </c>
      <c r="B518" s="25" t="str">
        <f>VLOOKUP(A518,Sheet1!A:F,2,FALSE)</f>
        <v>Tuality Community Hospital</v>
      </c>
      <c r="C518" s="25" t="str">
        <f>VLOOKUP(A518,Sheet1!A:F,3,FALSE)</f>
        <v>Tuality Healthcare</v>
      </c>
      <c r="D518" s="25" t="str">
        <f>VLOOKUP(A518,Sheet1!A:D,4,FALSE)</f>
        <v>DRG</v>
      </c>
      <c r="E518" s="26">
        <v>2016</v>
      </c>
      <c r="F518" s="32">
        <v>38377064</v>
      </c>
      <c r="G518" s="32">
        <v>2817901</v>
      </c>
      <c r="H518" s="32">
        <v>10626947</v>
      </c>
      <c r="I518" s="32">
        <v>20647091</v>
      </c>
      <c r="J518" s="32"/>
      <c r="K518" s="32">
        <v>2450070</v>
      </c>
      <c r="L518" s="32"/>
      <c r="M518" s="32">
        <v>680311</v>
      </c>
      <c r="N518" s="32">
        <v>353278</v>
      </c>
      <c r="O518" s="32">
        <v>587021</v>
      </c>
      <c r="P518" s="32">
        <v>212487</v>
      </c>
      <c r="Q518" s="32">
        <v>1958</v>
      </c>
      <c r="R518" s="32">
        <v>160925957</v>
      </c>
      <c r="S518" s="32">
        <v>181531815</v>
      </c>
      <c r="T518" s="32">
        <v>417486410</v>
      </c>
      <c r="U518" s="32">
        <v>177068894</v>
      </c>
      <c r="V518" s="32">
        <v>-4462921</v>
      </c>
      <c r="W518" s="32">
        <v>-16049402</v>
      </c>
    </row>
    <row r="519" spans="1:23" ht="15" x14ac:dyDescent="0.25">
      <c r="A519" s="4">
        <v>6920004</v>
      </c>
      <c r="B519" s="25" t="str">
        <f>VLOOKUP(A519,Sheet1!A:F,2,FALSE)</f>
        <v>Tuality Community Hospital</v>
      </c>
      <c r="C519" s="25" t="str">
        <f>VLOOKUP(A519,Sheet1!A:F,3,FALSE)</f>
        <v>Tuality Healthcare</v>
      </c>
      <c r="D519" s="25" t="str">
        <f>VLOOKUP(A519,Sheet1!A:D,4,FALSE)</f>
        <v>DRG</v>
      </c>
      <c r="E519" s="31">
        <v>2017</v>
      </c>
      <c r="F519" s="32">
        <v>42537528</v>
      </c>
      <c r="G519" s="32">
        <v>3101500</v>
      </c>
      <c r="H519" s="32">
        <v>10799395</v>
      </c>
      <c r="I519" s="32">
        <v>23623666</v>
      </c>
      <c r="J519" s="32"/>
      <c r="K519" s="32">
        <v>2594377</v>
      </c>
      <c r="L519" s="32"/>
      <c r="M519" s="32">
        <v>1412988</v>
      </c>
      <c r="N519" s="32">
        <v>385952</v>
      </c>
      <c r="O519" s="32">
        <v>435795</v>
      </c>
      <c r="P519" s="32">
        <v>181899</v>
      </c>
      <c r="Q519" s="32">
        <v>1957</v>
      </c>
      <c r="R519" s="32">
        <v>165509819</v>
      </c>
      <c r="S519" s="32">
        <v>190615100</v>
      </c>
      <c r="T519" s="32">
        <v>430626982</v>
      </c>
      <c r="U519" s="32">
        <v>189120719</v>
      </c>
      <c r="V519" s="32">
        <v>-1494381</v>
      </c>
      <c r="W519" s="32">
        <v>8184719</v>
      </c>
    </row>
    <row r="520" spans="1:23" ht="15" x14ac:dyDescent="0.25">
      <c r="A520" s="4">
        <v>6920004</v>
      </c>
      <c r="B520" s="4" t="s">
        <v>149</v>
      </c>
      <c r="C520" s="4" t="s">
        <v>182</v>
      </c>
      <c r="D520" s="4" t="s">
        <v>25</v>
      </c>
      <c r="E520" s="31">
        <v>2018</v>
      </c>
      <c r="F520" s="32">
        <v>42911807</v>
      </c>
      <c r="G520" s="32">
        <v>3110327</v>
      </c>
      <c r="H520" s="32">
        <v>10597098</v>
      </c>
      <c r="I520" s="32">
        <v>24058967</v>
      </c>
      <c r="J520" s="32">
        <v>0</v>
      </c>
      <c r="K520" s="32">
        <v>2600075</v>
      </c>
      <c r="L520" s="32">
        <v>0</v>
      </c>
      <c r="M520" s="32">
        <v>1548477</v>
      </c>
      <c r="N520" s="32">
        <v>445518</v>
      </c>
      <c r="O520" s="32">
        <v>338972</v>
      </c>
      <c r="P520" s="32">
        <v>210448</v>
      </c>
      <c r="Q520" s="32">
        <v>1923</v>
      </c>
      <c r="R520" s="32">
        <v>175006400</v>
      </c>
      <c r="S520" s="32">
        <v>193886900</v>
      </c>
      <c r="T520" s="32">
        <v>462958500</v>
      </c>
      <c r="U520" s="32">
        <v>192327800</v>
      </c>
      <c r="V520" s="32">
        <v>-1559100</v>
      </c>
      <c r="W520" s="32">
        <v>5419600</v>
      </c>
    </row>
    <row r="521" spans="1:23" ht="15" x14ac:dyDescent="0.25">
      <c r="A521" s="25">
        <v>6920003</v>
      </c>
      <c r="B521" s="25" t="str">
        <f>VLOOKUP(A521,Sheet1!A:F,2,FALSE)</f>
        <v>Legacy Emanuel Medical Center</v>
      </c>
      <c r="C521" s="25" t="str">
        <f>VLOOKUP(A521,Sheet1!A:F,3,FALSE)</f>
        <v>Legacy Emanuel Med Ctr</v>
      </c>
      <c r="D521" s="25" t="str">
        <f>VLOOKUP(A521,Sheet1!A:D,4,FALSE)</f>
        <v>DRG</v>
      </c>
      <c r="E521" s="26">
        <v>2010</v>
      </c>
      <c r="F521" s="32">
        <v>100079697</v>
      </c>
      <c r="G521" s="32">
        <v>32144512</v>
      </c>
      <c r="H521" s="32">
        <v>36756460</v>
      </c>
      <c r="I521" s="32">
        <v>15653415</v>
      </c>
      <c r="J521" s="32">
        <v>675623</v>
      </c>
      <c r="K521" s="32">
        <v>1861641</v>
      </c>
      <c r="L521" s="32">
        <v>3230462</v>
      </c>
      <c r="M521" s="32">
        <v>8864232</v>
      </c>
      <c r="N521" s="32">
        <v>0</v>
      </c>
      <c r="O521" s="32">
        <v>736161</v>
      </c>
      <c r="P521" s="32">
        <v>157191</v>
      </c>
      <c r="Q521" s="32">
        <v>0</v>
      </c>
      <c r="R521" s="32">
        <v>515212539</v>
      </c>
      <c r="S521" s="32">
        <v>547717041</v>
      </c>
      <c r="T521" s="32">
        <v>1092956992</v>
      </c>
      <c r="U521" s="32">
        <v>542550283</v>
      </c>
      <c r="V521" s="32">
        <v>-5166758</v>
      </c>
      <c r="W521" s="32">
        <v>13538402</v>
      </c>
    </row>
    <row r="522" spans="1:23" ht="15" x14ac:dyDescent="0.25">
      <c r="A522" s="25">
        <v>6920003</v>
      </c>
      <c r="B522" s="25" t="str">
        <f>VLOOKUP(A522,Sheet1!A:F,2,FALSE)</f>
        <v>Legacy Emanuel Medical Center</v>
      </c>
      <c r="C522" s="25" t="str">
        <f>VLOOKUP(A522,Sheet1!A:F,3,FALSE)</f>
        <v>Legacy Emanuel Med Ctr</v>
      </c>
      <c r="D522" s="25" t="str">
        <f>VLOOKUP(A522,Sheet1!A:D,4,FALSE)</f>
        <v>DRG</v>
      </c>
      <c r="E522" s="26">
        <v>2011</v>
      </c>
      <c r="F522" s="32">
        <v>100635393</v>
      </c>
      <c r="G522" s="32">
        <v>36052825</v>
      </c>
      <c r="H522" s="32">
        <v>36020122</v>
      </c>
      <c r="I522" s="32">
        <v>16645923</v>
      </c>
      <c r="J522" s="32">
        <v>979225</v>
      </c>
      <c r="K522" s="32">
        <v>1841365</v>
      </c>
      <c r="L522" s="32">
        <v>830000</v>
      </c>
      <c r="M522" s="32">
        <v>7500666</v>
      </c>
      <c r="N522" s="32">
        <v>0</v>
      </c>
      <c r="O522" s="32">
        <v>595216</v>
      </c>
      <c r="P522" s="32">
        <v>170051</v>
      </c>
      <c r="Q522" s="32">
        <v>0</v>
      </c>
      <c r="R522" s="32">
        <v>541905000</v>
      </c>
      <c r="S522" s="32">
        <v>561178000</v>
      </c>
      <c r="T522" s="32">
        <v>1161755000</v>
      </c>
      <c r="U522" s="32">
        <v>558615000</v>
      </c>
      <c r="V522" s="32">
        <v>-2563000</v>
      </c>
      <c r="W522" s="32">
        <v>11021000</v>
      </c>
    </row>
    <row r="523" spans="1:23" ht="15" x14ac:dyDescent="0.25">
      <c r="A523" s="25">
        <v>6920003</v>
      </c>
      <c r="B523" s="25" t="str">
        <f>VLOOKUP(A523,Sheet1!A:F,2,FALSE)</f>
        <v>Legacy Emanuel Medical Center</v>
      </c>
      <c r="C523" s="25" t="str">
        <f>VLOOKUP(A523,Sheet1!A:F,3,FALSE)</f>
        <v>Legacy Emanuel Med Ctr</v>
      </c>
      <c r="D523" s="25" t="str">
        <f>VLOOKUP(A523,Sheet1!A:D,4,FALSE)</f>
        <v>DRG</v>
      </c>
      <c r="E523" s="26">
        <v>2012</v>
      </c>
      <c r="F523" s="32">
        <v>133998605</v>
      </c>
      <c r="G523" s="32">
        <v>31442359</v>
      </c>
      <c r="H523" s="32">
        <v>51335252</v>
      </c>
      <c r="I523" s="32">
        <v>37249286</v>
      </c>
      <c r="J523" s="32">
        <v>917187</v>
      </c>
      <c r="K523" s="32">
        <v>1479635</v>
      </c>
      <c r="L523" s="32">
        <v>3797022</v>
      </c>
      <c r="M523" s="32">
        <v>7222173</v>
      </c>
      <c r="N523" s="32">
        <v>0</v>
      </c>
      <c r="O523" s="32">
        <v>427669</v>
      </c>
      <c r="P523" s="32">
        <v>128022</v>
      </c>
      <c r="Q523" s="32">
        <v>0</v>
      </c>
      <c r="R523" s="32">
        <v>544538000</v>
      </c>
      <c r="S523" s="32">
        <v>573259000</v>
      </c>
      <c r="T523" s="32">
        <v>1208539000</v>
      </c>
      <c r="U523" s="32">
        <v>571284000</v>
      </c>
      <c r="V523" s="32">
        <v>-1975000</v>
      </c>
      <c r="W523" s="32">
        <v>3512000</v>
      </c>
    </row>
    <row r="524" spans="1:23" ht="15" x14ac:dyDescent="0.25">
      <c r="A524" s="25">
        <v>6920003</v>
      </c>
      <c r="B524" s="25" t="str">
        <f>VLOOKUP(A524,Sheet1!A:F,2,FALSE)</f>
        <v>Legacy Emanuel Medical Center</v>
      </c>
      <c r="C524" s="25" t="str">
        <f>VLOOKUP(A524,Sheet1!A:F,3,FALSE)</f>
        <v>Legacy Emanuel Med Ctr</v>
      </c>
      <c r="D524" s="25" t="str">
        <f>VLOOKUP(A524,Sheet1!A:D,4,FALSE)</f>
        <v>DRG</v>
      </c>
      <c r="E524" s="26">
        <v>2013</v>
      </c>
      <c r="F524" s="32">
        <v>152374462</v>
      </c>
      <c r="G524" s="32">
        <v>29870424</v>
      </c>
      <c r="H524" s="32">
        <v>34055455</v>
      </c>
      <c r="I524" s="32">
        <v>73574377</v>
      </c>
      <c r="J524" s="32">
        <v>1315543</v>
      </c>
      <c r="K524" s="32">
        <v>1734842</v>
      </c>
      <c r="L524" s="32">
        <v>3694464</v>
      </c>
      <c r="M524" s="32">
        <v>7178260</v>
      </c>
      <c r="N524" s="32">
        <v>0</v>
      </c>
      <c r="O524" s="32">
        <v>597980</v>
      </c>
      <c r="P524" s="32">
        <v>353117</v>
      </c>
      <c r="Q524" s="32">
        <v>0</v>
      </c>
      <c r="R524" s="32">
        <v>566092000</v>
      </c>
      <c r="S524" s="32">
        <v>596319000</v>
      </c>
      <c r="T524" s="32">
        <v>1293948000</v>
      </c>
      <c r="U524" s="32">
        <v>593631000</v>
      </c>
      <c r="V524" s="32">
        <v>-2688000</v>
      </c>
      <c r="W524" s="32">
        <v>6241000</v>
      </c>
    </row>
    <row r="525" spans="1:23" ht="15" x14ac:dyDescent="0.25">
      <c r="A525" s="25">
        <v>6920003</v>
      </c>
      <c r="B525" s="25" t="str">
        <f>VLOOKUP(A525,Sheet1!A:F,2,FALSE)</f>
        <v>Legacy Emanuel Medical Center</v>
      </c>
      <c r="C525" s="25" t="str">
        <f>VLOOKUP(A525,Sheet1!A:F,3,FALSE)</f>
        <v>Legacy Emanuel Med Ctr</v>
      </c>
      <c r="D525" s="25" t="str">
        <f>VLOOKUP(A525,Sheet1!A:D,4,FALSE)</f>
        <v>DRG</v>
      </c>
      <c r="E525" s="26">
        <v>2014</v>
      </c>
      <c r="F525" s="32">
        <v>151501923</v>
      </c>
      <c r="G525" s="32">
        <v>30831175</v>
      </c>
      <c r="H525" s="32">
        <v>65433082</v>
      </c>
      <c r="I525" s="32">
        <v>40206239</v>
      </c>
      <c r="J525" s="32">
        <v>378484</v>
      </c>
      <c r="K525" s="32">
        <v>1924517</v>
      </c>
      <c r="L525" s="32">
        <v>3590778</v>
      </c>
      <c r="M525" s="32">
        <v>7994424</v>
      </c>
      <c r="N525" s="32">
        <v>0</v>
      </c>
      <c r="O525" s="32">
        <v>487882</v>
      </c>
      <c r="P525" s="32">
        <v>655342</v>
      </c>
      <c r="Q525" s="32">
        <v>0</v>
      </c>
      <c r="R525" s="32">
        <v>620665000</v>
      </c>
      <c r="S525" s="32">
        <v>657348000</v>
      </c>
      <c r="T525" s="32">
        <v>1398325000</v>
      </c>
      <c r="U525" s="32">
        <v>649800000</v>
      </c>
      <c r="V525" s="32">
        <v>-7548000</v>
      </c>
      <c r="W525" s="32">
        <v>1079000</v>
      </c>
    </row>
    <row r="526" spans="1:23" ht="15" x14ac:dyDescent="0.25">
      <c r="A526" s="25">
        <v>6920003</v>
      </c>
      <c r="B526" s="25" t="str">
        <f>VLOOKUP(A526,Sheet1!A:F,2,FALSE)</f>
        <v>Legacy Emanuel Medical Center</v>
      </c>
      <c r="C526" s="25" t="str">
        <f>VLOOKUP(A526,Sheet1!A:F,3,FALSE)</f>
        <v>Legacy Emanuel Med Ctr</v>
      </c>
      <c r="D526" s="25" t="str">
        <f>VLOOKUP(A526,Sheet1!A:D,4,FALSE)</f>
        <v>DRG</v>
      </c>
      <c r="E526" s="26">
        <v>2015</v>
      </c>
      <c r="F526" s="32">
        <v>135594922</v>
      </c>
      <c r="G526" s="32">
        <v>11139320</v>
      </c>
      <c r="H526" s="32">
        <v>87343572</v>
      </c>
      <c r="I526" s="32">
        <v>24220338</v>
      </c>
      <c r="J526" s="32">
        <v>1672002</v>
      </c>
      <c r="K526" s="32">
        <v>795550</v>
      </c>
      <c r="L526" s="32">
        <v>3556144</v>
      </c>
      <c r="M526" s="32">
        <v>5844018</v>
      </c>
      <c r="N526" s="32">
        <v>0</v>
      </c>
      <c r="O526" s="32">
        <v>551076</v>
      </c>
      <c r="P526" s="32">
        <v>472902</v>
      </c>
      <c r="Q526" s="32">
        <v>0</v>
      </c>
      <c r="R526" s="32">
        <v>659189000</v>
      </c>
      <c r="S526" s="32">
        <v>683316000</v>
      </c>
      <c r="T526" s="32">
        <v>1505877000</v>
      </c>
      <c r="U526" s="32">
        <v>705031000</v>
      </c>
      <c r="V526" s="32">
        <v>21715000</v>
      </c>
      <c r="W526" s="32">
        <v>29452000</v>
      </c>
    </row>
    <row r="527" spans="1:23" ht="15" x14ac:dyDescent="0.25">
      <c r="A527" s="25">
        <v>6920003</v>
      </c>
      <c r="B527" s="25" t="str">
        <f>VLOOKUP(A527,Sheet1!A:F,2,FALSE)</f>
        <v>Legacy Emanuel Medical Center</v>
      </c>
      <c r="C527" s="25" t="str">
        <f>VLOOKUP(A527,Sheet1!A:F,3,FALSE)</f>
        <v>Legacy Emanuel Med Ctr</v>
      </c>
      <c r="D527" s="25" t="str">
        <f>VLOOKUP(A527,Sheet1!A:D,4,FALSE)</f>
        <v>DRG</v>
      </c>
      <c r="E527" s="26">
        <v>2016</v>
      </c>
      <c r="F527" s="32">
        <v>176026562</v>
      </c>
      <c r="G527" s="32">
        <v>14555897</v>
      </c>
      <c r="H527" s="32">
        <v>102317247</v>
      </c>
      <c r="I527" s="32">
        <v>46933298</v>
      </c>
      <c r="J527" s="32">
        <v>1141685</v>
      </c>
      <c r="K527" s="32">
        <v>663755</v>
      </c>
      <c r="L527" s="32">
        <v>3707108</v>
      </c>
      <c r="M527" s="32">
        <v>5891329</v>
      </c>
      <c r="N527" s="32"/>
      <c r="O527" s="32">
        <v>602081</v>
      </c>
      <c r="P527" s="32">
        <v>214162</v>
      </c>
      <c r="Q527" s="32"/>
      <c r="R527" s="32">
        <v>716650000</v>
      </c>
      <c r="S527" s="32">
        <v>776633000</v>
      </c>
      <c r="T527" s="32">
        <v>1674267000</v>
      </c>
      <c r="U527" s="32">
        <v>762942000</v>
      </c>
      <c r="V527" s="32">
        <v>-13691000</v>
      </c>
      <c r="W527" s="32">
        <v>-15553000</v>
      </c>
    </row>
    <row r="528" spans="1:23" ht="15" x14ac:dyDescent="0.25">
      <c r="A528" s="27">
        <v>6920003</v>
      </c>
      <c r="B528" s="25" t="str">
        <f>VLOOKUP(A528,Sheet1!A:F,2,FALSE)</f>
        <v>Legacy Emanuel Medical Center</v>
      </c>
      <c r="C528" s="25" t="str">
        <f>VLOOKUP(A528,Sheet1!A:F,3,FALSE)</f>
        <v>Legacy Emanuel Med Ctr</v>
      </c>
      <c r="D528" s="25" t="str">
        <f>VLOOKUP(A528,Sheet1!A:D,4,FALSE)</f>
        <v>DRG</v>
      </c>
      <c r="E528" s="30">
        <v>2017</v>
      </c>
      <c r="F528" s="32">
        <v>200795319</v>
      </c>
      <c r="G528" s="32">
        <v>20693604</v>
      </c>
      <c r="H528" s="32">
        <v>114793047</v>
      </c>
      <c r="I528" s="32">
        <v>52489011</v>
      </c>
      <c r="J528" s="32">
        <v>939477</v>
      </c>
      <c r="K528" s="32">
        <v>903042</v>
      </c>
      <c r="L528" s="32">
        <v>3740246</v>
      </c>
      <c r="M528" s="32">
        <v>5905843</v>
      </c>
      <c r="N528" s="32"/>
      <c r="O528" s="32">
        <v>1147102</v>
      </c>
      <c r="P528" s="32">
        <v>183947</v>
      </c>
      <c r="Q528" s="32"/>
      <c r="R528" s="32">
        <v>778184000</v>
      </c>
      <c r="S528" s="32">
        <v>846781000</v>
      </c>
      <c r="T528" s="32">
        <v>1858488000</v>
      </c>
      <c r="U528" s="32">
        <v>831704000</v>
      </c>
      <c r="V528" s="32">
        <v>-15077000</v>
      </c>
      <c r="W528" s="32">
        <v>-12601000</v>
      </c>
    </row>
    <row r="529" spans="1:23" ht="15" x14ac:dyDescent="0.25">
      <c r="A529" s="27">
        <v>6920003</v>
      </c>
      <c r="B529" s="27" t="s">
        <v>42</v>
      </c>
      <c r="C529" s="27" t="s">
        <v>94</v>
      </c>
      <c r="D529" s="27" t="s">
        <v>25</v>
      </c>
      <c r="E529" s="30">
        <v>2018</v>
      </c>
      <c r="F529" s="32">
        <v>233462986</v>
      </c>
      <c r="G529" s="32">
        <v>20030772</v>
      </c>
      <c r="H529" s="32">
        <v>126963688</v>
      </c>
      <c r="I529" s="32">
        <v>72058055</v>
      </c>
      <c r="J529" s="32">
        <v>1200494</v>
      </c>
      <c r="K529" s="32">
        <v>1975718</v>
      </c>
      <c r="L529" s="32">
        <v>3962939</v>
      </c>
      <c r="M529" s="32">
        <v>5648291</v>
      </c>
      <c r="N529" s="32">
        <v>0</v>
      </c>
      <c r="O529" s="32">
        <v>1468203</v>
      </c>
      <c r="P529" s="32">
        <v>154826</v>
      </c>
      <c r="Q529" s="32">
        <v>0</v>
      </c>
      <c r="R529" s="32">
        <v>834517000</v>
      </c>
      <c r="S529" s="32">
        <v>939194000</v>
      </c>
      <c r="T529" s="32">
        <v>2054711000</v>
      </c>
      <c r="U529" s="32">
        <v>890672000</v>
      </c>
      <c r="V529" s="32">
        <v>-48522000</v>
      </c>
      <c r="W529" s="32">
        <v>-41343000</v>
      </c>
    </row>
  </sheetData>
  <autoFilter ref="B1:B530" xr:uid="{EFC0302E-B25D-4F22-A541-C72091C07A64}"/>
  <sortState xmlns:xlrd2="http://schemas.microsoft.com/office/spreadsheetml/2017/richdata2" ref="A2:W531">
    <sortCondition descending="1"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8B11-C31E-4979-A606-1F153A30309A}">
  <dimension ref="A1:F61"/>
  <sheetViews>
    <sheetView workbookViewId="0">
      <selection activeCell="C8" sqref="C8"/>
    </sheetView>
  </sheetViews>
  <sheetFormatPr defaultRowHeight="15" x14ac:dyDescent="0.25"/>
  <cols>
    <col min="1" max="1" width="12" style="23" customWidth="1"/>
    <col min="2" max="2" width="62.140625" customWidth="1"/>
    <col min="3" max="3" width="42.140625" customWidth="1"/>
  </cols>
  <sheetData>
    <row r="1" spans="1:6" ht="26.25" x14ac:dyDescent="0.25">
      <c r="A1" s="22" t="s">
        <v>70</v>
      </c>
      <c r="B1" s="17" t="s">
        <v>69</v>
      </c>
      <c r="C1" s="19" t="s">
        <v>71</v>
      </c>
      <c r="D1" s="18" t="s">
        <v>72</v>
      </c>
      <c r="E1" s="18" t="s">
        <v>73</v>
      </c>
      <c r="F1" s="18" t="s">
        <v>74</v>
      </c>
    </row>
    <row r="2" spans="1:6" x14ac:dyDescent="0.25">
      <c r="A2" s="23">
        <v>6920510</v>
      </c>
      <c r="B2" t="s">
        <v>24</v>
      </c>
      <c r="C2" s="20" t="s">
        <v>75</v>
      </c>
      <c r="D2" t="s">
        <v>25</v>
      </c>
      <c r="F2">
        <v>51</v>
      </c>
    </row>
    <row r="3" spans="1:6" x14ac:dyDescent="0.25">
      <c r="A3" s="23">
        <v>6920780</v>
      </c>
      <c r="B3" t="s">
        <v>76</v>
      </c>
      <c r="C3" s="20" t="s">
        <v>77</v>
      </c>
      <c r="D3" t="s">
        <v>31</v>
      </c>
      <c r="E3" t="s">
        <v>4</v>
      </c>
      <c r="F3">
        <v>68</v>
      </c>
    </row>
    <row r="4" spans="1:6" x14ac:dyDescent="0.25">
      <c r="A4" s="23">
        <v>6920025</v>
      </c>
      <c r="B4" t="s">
        <v>26</v>
      </c>
      <c r="C4" s="20" t="s">
        <v>78</v>
      </c>
      <c r="D4" t="s">
        <v>27</v>
      </c>
      <c r="F4">
        <v>2</v>
      </c>
    </row>
    <row r="5" spans="1:6" x14ac:dyDescent="0.25">
      <c r="A5" s="23">
        <v>6920280</v>
      </c>
      <c r="B5" t="s">
        <v>79</v>
      </c>
      <c r="C5" s="20" t="s">
        <v>80</v>
      </c>
      <c r="D5" t="s">
        <v>25</v>
      </c>
      <c r="F5">
        <v>56</v>
      </c>
    </row>
    <row r="6" spans="1:6" x14ac:dyDescent="0.25">
      <c r="A6" s="23">
        <v>6920005</v>
      </c>
      <c r="B6" t="s">
        <v>28</v>
      </c>
      <c r="C6" s="20" t="s">
        <v>81</v>
      </c>
      <c r="D6" t="s">
        <v>25</v>
      </c>
      <c r="F6">
        <v>26</v>
      </c>
    </row>
    <row r="7" spans="1:6" x14ac:dyDescent="0.25">
      <c r="A7" s="23">
        <v>6920327</v>
      </c>
      <c r="B7" t="s">
        <v>29</v>
      </c>
      <c r="C7" s="20" t="s">
        <v>82</v>
      </c>
      <c r="D7" t="s">
        <v>25</v>
      </c>
      <c r="F7">
        <v>3</v>
      </c>
    </row>
    <row r="8" spans="1:6" x14ac:dyDescent="0.25">
      <c r="A8" s="23">
        <v>6920195</v>
      </c>
      <c r="B8" t="s">
        <v>30</v>
      </c>
      <c r="C8" s="21" t="s">
        <v>83</v>
      </c>
      <c r="D8" t="s">
        <v>31</v>
      </c>
      <c r="E8" t="s">
        <v>4</v>
      </c>
      <c r="F8">
        <v>4</v>
      </c>
    </row>
    <row r="9" spans="1:6" x14ac:dyDescent="0.25">
      <c r="A9" s="23">
        <v>6920015</v>
      </c>
      <c r="B9" t="s">
        <v>32</v>
      </c>
      <c r="C9" s="20" t="s">
        <v>84</v>
      </c>
      <c r="D9" t="s">
        <v>27</v>
      </c>
      <c r="E9" t="s">
        <v>4</v>
      </c>
      <c r="F9">
        <v>8</v>
      </c>
    </row>
    <row r="10" spans="1:6" x14ac:dyDescent="0.25">
      <c r="A10" s="23">
        <v>6920105</v>
      </c>
      <c r="B10" t="s">
        <v>33</v>
      </c>
      <c r="C10" s="20" t="s">
        <v>85</v>
      </c>
      <c r="D10" t="s">
        <v>27</v>
      </c>
      <c r="E10" t="s">
        <v>4</v>
      </c>
      <c r="F10">
        <v>9</v>
      </c>
    </row>
    <row r="11" spans="1:6" x14ac:dyDescent="0.25">
      <c r="A11" s="23">
        <v>6920165</v>
      </c>
      <c r="B11" t="s">
        <v>34</v>
      </c>
      <c r="C11" s="20" t="s">
        <v>86</v>
      </c>
      <c r="D11" t="s">
        <v>31</v>
      </c>
      <c r="E11" t="s">
        <v>4</v>
      </c>
      <c r="F11">
        <v>11</v>
      </c>
    </row>
    <row r="12" spans="1:6" x14ac:dyDescent="0.25">
      <c r="A12" s="23">
        <v>6920110</v>
      </c>
      <c r="B12" t="s">
        <v>35</v>
      </c>
      <c r="C12" s="20" t="s">
        <v>87</v>
      </c>
      <c r="D12" t="s">
        <v>25</v>
      </c>
      <c r="F12">
        <v>17</v>
      </c>
    </row>
    <row r="13" spans="1:6" x14ac:dyDescent="0.25">
      <c r="A13" s="23">
        <v>6920175</v>
      </c>
      <c r="B13" t="s">
        <v>36</v>
      </c>
      <c r="C13" s="20" t="s">
        <v>88</v>
      </c>
      <c r="D13" t="s">
        <v>31</v>
      </c>
      <c r="E13" t="s">
        <v>4</v>
      </c>
      <c r="F13">
        <v>19</v>
      </c>
    </row>
    <row r="14" spans="1:6" x14ac:dyDescent="0.25">
      <c r="A14" s="23">
        <v>6920210</v>
      </c>
      <c r="B14" t="s">
        <v>37</v>
      </c>
      <c r="C14" s="20" t="s">
        <v>89</v>
      </c>
      <c r="D14" t="s">
        <v>31</v>
      </c>
      <c r="E14" t="s">
        <v>4</v>
      </c>
      <c r="F14">
        <v>20</v>
      </c>
    </row>
    <row r="15" spans="1:6" x14ac:dyDescent="0.25">
      <c r="A15" s="23">
        <v>6920075</v>
      </c>
      <c r="B15" t="s">
        <v>38</v>
      </c>
      <c r="C15" s="20" t="s">
        <v>90</v>
      </c>
      <c r="D15" t="s">
        <v>31</v>
      </c>
      <c r="E15" t="s">
        <v>4</v>
      </c>
      <c r="F15">
        <v>21</v>
      </c>
    </row>
    <row r="16" spans="1:6" x14ac:dyDescent="0.25">
      <c r="A16" s="23">
        <v>6920045</v>
      </c>
      <c r="B16" t="s">
        <v>39</v>
      </c>
      <c r="C16" s="20" t="s">
        <v>91</v>
      </c>
      <c r="D16" t="s">
        <v>25</v>
      </c>
      <c r="F16">
        <v>77</v>
      </c>
    </row>
    <row r="17" spans="1:6" x14ac:dyDescent="0.25">
      <c r="A17" s="24">
        <v>6920434</v>
      </c>
      <c r="B17" t="s">
        <v>40</v>
      </c>
      <c r="C17" s="20" t="s">
        <v>92</v>
      </c>
      <c r="D17" t="s">
        <v>25</v>
      </c>
      <c r="F17">
        <v>96</v>
      </c>
    </row>
    <row r="18" spans="1:6" x14ac:dyDescent="0.25">
      <c r="A18" s="23">
        <v>6920231</v>
      </c>
      <c r="B18" t="s">
        <v>41</v>
      </c>
      <c r="C18" s="20" t="s">
        <v>93</v>
      </c>
      <c r="D18" t="s">
        <v>31</v>
      </c>
      <c r="E18" t="s">
        <v>4</v>
      </c>
      <c r="F18">
        <v>27</v>
      </c>
    </row>
    <row r="19" spans="1:6" x14ac:dyDescent="0.25">
      <c r="A19" s="23">
        <v>6920003</v>
      </c>
      <c r="B19" t="s">
        <v>42</v>
      </c>
      <c r="C19" s="20" t="s">
        <v>94</v>
      </c>
      <c r="D19" t="s">
        <v>25</v>
      </c>
      <c r="F19">
        <v>14</v>
      </c>
    </row>
    <row r="20" spans="1:6" x14ac:dyDescent="0.25">
      <c r="A20" s="23">
        <v>6920418</v>
      </c>
      <c r="B20" t="s">
        <v>43</v>
      </c>
      <c r="C20" s="20" t="s">
        <v>95</v>
      </c>
      <c r="D20" t="s">
        <v>25</v>
      </c>
      <c r="F20">
        <v>18</v>
      </c>
    </row>
    <row r="21" spans="1:6" x14ac:dyDescent="0.25">
      <c r="A21" s="23">
        <v>6920805</v>
      </c>
      <c r="B21" t="s">
        <v>44</v>
      </c>
      <c r="C21" s="20" t="s">
        <v>96</v>
      </c>
      <c r="D21" t="s">
        <v>25</v>
      </c>
      <c r="F21">
        <v>36</v>
      </c>
    </row>
    <row r="22" spans="1:6" x14ac:dyDescent="0.25">
      <c r="A22" s="23">
        <v>6920173</v>
      </c>
      <c r="B22" t="s">
        <v>97</v>
      </c>
      <c r="C22" s="20" t="s">
        <v>98</v>
      </c>
      <c r="D22" t="s">
        <v>25</v>
      </c>
      <c r="F22">
        <v>40</v>
      </c>
    </row>
    <row r="23" spans="1:6" x14ac:dyDescent="0.25">
      <c r="A23" s="23">
        <v>6920740</v>
      </c>
      <c r="B23" t="s">
        <v>99</v>
      </c>
      <c r="C23" s="20" t="s">
        <v>100</v>
      </c>
      <c r="D23" t="s">
        <v>27</v>
      </c>
      <c r="F23">
        <v>60</v>
      </c>
    </row>
    <row r="24" spans="1:6" x14ac:dyDescent="0.25">
      <c r="A24" s="23">
        <v>6920614</v>
      </c>
      <c r="B24" t="s">
        <v>45</v>
      </c>
      <c r="C24" s="20" t="s">
        <v>101</v>
      </c>
      <c r="D24" t="s">
        <v>27</v>
      </c>
      <c r="E24" t="s">
        <v>4</v>
      </c>
      <c r="F24">
        <v>29</v>
      </c>
    </row>
    <row r="25" spans="1:6" x14ac:dyDescent="0.25">
      <c r="A25" s="23">
        <v>6920741</v>
      </c>
      <c r="B25" t="s">
        <v>46</v>
      </c>
      <c r="C25" s="20" t="s">
        <v>102</v>
      </c>
      <c r="D25" t="s">
        <v>25</v>
      </c>
      <c r="F25">
        <v>31</v>
      </c>
    </row>
    <row r="26" spans="1:6" x14ac:dyDescent="0.25">
      <c r="A26" s="23">
        <v>6920620</v>
      </c>
      <c r="B26" t="s">
        <v>47</v>
      </c>
      <c r="C26" s="20" t="s">
        <v>103</v>
      </c>
      <c r="D26" t="s">
        <v>25</v>
      </c>
      <c r="F26">
        <v>35</v>
      </c>
    </row>
    <row r="27" spans="1:6" x14ac:dyDescent="0.25">
      <c r="A27" s="23">
        <v>6920770</v>
      </c>
      <c r="B27" t="s">
        <v>48</v>
      </c>
      <c r="C27" s="20" t="s">
        <v>104</v>
      </c>
      <c r="D27" t="s">
        <v>27</v>
      </c>
      <c r="F27">
        <v>38</v>
      </c>
    </row>
    <row r="28" spans="1:6" x14ac:dyDescent="0.25">
      <c r="A28" s="23">
        <v>6920570</v>
      </c>
      <c r="B28" t="s">
        <v>49</v>
      </c>
      <c r="C28" s="20" t="s">
        <v>49</v>
      </c>
      <c r="D28" t="s">
        <v>25</v>
      </c>
      <c r="F28">
        <v>44</v>
      </c>
    </row>
    <row r="29" spans="1:6" x14ac:dyDescent="0.25">
      <c r="A29" s="23">
        <v>6920125</v>
      </c>
      <c r="B29" t="s">
        <v>105</v>
      </c>
      <c r="C29" s="20" t="s">
        <v>106</v>
      </c>
      <c r="D29" t="s">
        <v>27</v>
      </c>
      <c r="E29" t="s">
        <v>4</v>
      </c>
      <c r="F29">
        <v>10</v>
      </c>
    </row>
    <row r="30" spans="1:6" x14ac:dyDescent="0.25">
      <c r="A30" s="23">
        <v>6920163</v>
      </c>
      <c r="B30" t="s">
        <v>107</v>
      </c>
      <c r="C30" s="20" t="s">
        <v>108</v>
      </c>
      <c r="D30" t="s">
        <v>27</v>
      </c>
      <c r="E30" t="s">
        <v>4</v>
      </c>
      <c r="F30">
        <v>78</v>
      </c>
    </row>
    <row r="31" spans="1:6" x14ac:dyDescent="0.25">
      <c r="A31" s="23">
        <v>6920051</v>
      </c>
      <c r="B31" t="s">
        <v>109</v>
      </c>
      <c r="C31" s="20" t="s">
        <v>110</v>
      </c>
      <c r="D31" t="s">
        <v>25</v>
      </c>
      <c r="F31">
        <v>95</v>
      </c>
    </row>
    <row r="32" spans="1:6" x14ac:dyDescent="0.25">
      <c r="A32" s="23">
        <v>6920160</v>
      </c>
      <c r="B32" t="s">
        <v>111</v>
      </c>
      <c r="C32" s="20" t="s">
        <v>112</v>
      </c>
      <c r="D32" t="s">
        <v>25</v>
      </c>
      <c r="F32">
        <v>57</v>
      </c>
    </row>
    <row r="33" spans="1:6" x14ac:dyDescent="0.25">
      <c r="A33" s="23">
        <v>6920172</v>
      </c>
      <c r="B33" t="s">
        <v>113</v>
      </c>
      <c r="C33" s="20" t="s">
        <v>114</v>
      </c>
      <c r="D33" t="s">
        <v>31</v>
      </c>
      <c r="E33" t="s">
        <v>4</v>
      </c>
      <c r="F33">
        <v>49</v>
      </c>
    </row>
    <row r="34" spans="1:6" x14ac:dyDescent="0.25">
      <c r="A34" s="23">
        <v>6920190</v>
      </c>
      <c r="B34" t="s">
        <v>50</v>
      </c>
      <c r="C34" s="20" t="s">
        <v>115</v>
      </c>
      <c r="D34" t="s">
        <v>27</v>
      </c>
      <c r="E34" t="s">
        <v>4</v>
      </c>
      <c r="F34">
        <v>25</v>
      </c>
    </row>
    <row r="35" spans="1:6" x14ac:dyDescent="0.25">
      <c r="A35" s="23">
        <v>6920290</v>
      </c>
      <c r="B35" t="s">
        <v>51</v>
      </c>
      <c r="C35" s="20" t="s">
        <v>116</v>
      </c>
      <c r="D35" t="s">
        <v>25</v>
      </c>
      <c r="F35">
        <v>52</v>
      </c>
    </row>
    <row r="36" spans="1:6" x14ac:dyDescent="0.25">
      <c r="A36" s="23">
        <v>6920296</v>
      </c>
      <c r="B36" t="s">
        <v>52</v>
      </c>
      <c r="C36" s="20" t="s">
        <v>117</v>
      </c>
      <c r="D36" t="s">
        <v>25</v>
      </c>
      <c r="F36">
        <v>54</v>
      </c>
    </row>
    <row r="37" spans="1:6" x14ac:dyDescent="0.25">
      <c r="A37" s="23">
        <v>6920315</v>
      </c>
      <c r="B37" t="s">
        <v>53</v>
      </c>
      <c r="C37" s="20" t="s">
        <v>118</v>
      </c>
      <c r="D37" t="s">
        <v>27</v>
      </c>
      <c r="F37">
        <v>42</v>
      </c>
    </row>
    <row r="38" spans="1:6" x14ac:dyDescent="0.25">
      <c r="A38" s="23">
        <v>6920520</v>
      </c>
      <c r="B38" t="s">
        <v>54</v>
      </c>
      <c r="C38" s="20" t="s">
        <v>119</v>
      </c>
      <c r="D38" t="s">
        <v>25</v>
      </c>
      <c r="F38">
        <v>53</v>
      </c>
    </row>
    <row r="39" spans="1:6" x14ac:dyDescent="0.25">
      <c r="A39" s="23">
        <v>6920725</v>
      </c>
      <c r="B39" t="s">
        <v>55</v>
      </c>
      <c r="C39" s="20" t="s">
        <v>120</v>
      </c>
      <c r="D39" t="s">
        <v>27</v>
      </c>
      <c r="E39" t="s">
        <v>4</v>
      </c>
      <c r="F39">
        <v>55</v>
      </c>
    </row>
    <row r="40" spans="1:6" x14ac:dyDescent="0.25">
      <c r="A40" s="23">
        <v>6920540</v>
      </c>
      <c r="B40" t="s">
        <v>121</v>
      </c>
      <c r="C40" s="20" t="s">
        <v>122</v>
      </c>
      <c r="D40" t="s">
        <v>25</v>
      </c>
      <c r="F40">
        <v>67</v>
      </c>
    </row>
    <row r="41" spans="1:6" x14ac:dyDescent="0.25">
      <c r="A41" s="23">
        <v>6920350</v>
      </c>
      <c r="B41" t="s">
        <v>56</v>
      </c>
      <c r="C41" s="20" t="s">
        <v>123</v>
      </c>
      <c r="D41" t="s">
        <v>25</v>
      </c>
      <c r="F41">
        <v>74</v>
      </c>
    </row>
    <row r="42" spans="1:6" x14ac:dyDescent="0.25">
      <c r="A42" s="23">
        <v>6920060</v>
      </c>
      <c r="B42" t="s">
        <v>124</v>
      </c>
      <c r="C42" s="20" t="s">
        <v>125</v>
      </c>
      <c r="D42" t="s">
        <v>31</v>
      </c>
      <c r="E42" t="s">
        <v>4</v>
      </c>
      <c r="F42">
        <v>65</v>
      </c>
    </row>
    <row r="43" spans="1:6" x14ac:dyDescent="0.25">
      <c r="A43" s="23">
        <v>6920340</v>
      </c>
      <c r="B43" t="s">
        <v>126</v>
      </c>
      <c r="C43" s="20" t="s">
        <v>127</v>
      </c>
      <c r="D43" t="s">
        <v>31</v>
      </c>
      <c r="F43">
        <v>24</v>
      </c>
    </row>
    <row r="44" spans="1:6" x14ac:dyDescent="0.25">
      <c r="A44" s="23">
        <v>6920708</v>
      </c>
      <c r="B44" t="s">
        <v>153</v>
      </c>
      <c r="C44" s="20" t="s">
        <v>128</v>
      </c>
      <c r="D44" t="s">
        <v>25</v>
      </c>
      <c r="F44">
        <v>58</v>
      </c>
    </row>
    <row r="45" spans="1:6" x14ac:dyDescent="0.25">
      <c r="A45" s="23">
        <v>6920010</v>
      </c>
      <c r="B45" t="s">
        <v>57</v>
      </c>
      <c r="C45" s="20" t="s">
        <v>129</v>
      </c>
      <c r="D45" t="s">
        <v>25</v>
      </c>
      <c r="F45">
        <v>1</v>
      </c>
    </row>
    <row r="46" spans="1:6" x14ac:dyDescent="0.25">
      <c r="A46" s="23">
        <v>6920241</v>
      </c>
      <c r="B46" t="s">
        <v>58</v>
      </c>
      <c r="C46" s="20" t="s">
        <v>130</v>
      </c>
      <c r="D46" t="s">
        <v>27</v>
      </c>
      <c r="E46" t="s">
        <v>4</v>
      </c>
      <c r="F46">
        <v>28</v>
      </c>
    </row>
    <row r="47" spans="1:6" x14ac:dyDescent="0.25">
      <c r="A47" s="23">
        <v>6920243</v>
      </c>
      <c r="B47" t="s">
        <v>59</v>
      </c>
      <c r="C47" s="20" t="s">
        <v>131</v>
      </c>
      <c r="D47" t="s">
        <v>27</v>
      </c>
      <c r="E47" t="s">
        <v>4</v>
      </c>
      <c r="F47">
        <v>43</v>
      </c>
    </row>
    <row r="48" spans="1:6" x14ac:dyDescent="0.25">
      <c r="A48" s="23">
        <v>6920325</v>
      </c>
      <c r="B48" t="s">
        <v>60</v>
      </c>
      <c r="C48" s="20" t="s">
        <v>132</v>
      </c>
      <c r="D48" t="s">
        <v>27</v>
      </c>
      <c r="E48" t="s">
        <v>4</v>
      </c>
      <c r="F48">
        <v>45</v>
      </c>
    </row>
    <row r="49" spans="1:6" x14ac:dyDescent="0.25">
      <c r="A49" s="23">
        <v>6920743</v>
      </c>
      <c r="B49" t="s">
        <v>61</v>
      </c>
      <c r="C49" s="20" t="s">
        <v>133</v>
      </c>
      <c r="D49" t="s">
        <v>27</v>
      </c>
      <c r="F49">
        <v>59</v>
      </c>
    </row>
    <row r="50" spans="1:6" x14ac:dyDescent="0.25">
      <c r="A50" s="23">
        <v>6920560</v>
      </c>
      <c r="B50" t="s">
        <v>134</v>
      </c>
      <c r="C50" s="20" t="s">
        <v>135</v>
      </c>
      <c r="D50" t="s">
        <v>25</v>
      </c>
      <c r="F50">
        <v>97</v>
      </c>
    </row>
    <row r="51" spans="1:6" x14ac:dyDescent="0.25">
      <c r="A51" s="23">
        <v>6920207</v>
      </c>
      <c r="B51" t="s">
        <v>62</v>
      </c>
      <c r="C51" s="20" t="s">
        <v>136</v>
      </c>
      <c r="D51" t="s">
        <v>25</v>
      </c>
      <c r="F51">
        <v>37</v>
      </c>
    </row>
    <row r="52" spans="1:6" x14ac:dyDescent="0.25">
      <c r="A52" s="23">
        <v>6920065</v>
      </c>
      <c r="B52" t="s">
        <v>137</v>
      </c>
      <c r="C52" s="20" t="s">
        <v>138</v>
      </c>
      <c r="D52" t="s">
        <v>27</v>
      </c>
      <c r="E52" t="s">
        <v>4</v>
      </c>
      <c r="F52">
        <v>61</v>
      </c>
    </row>
    <row r="53" spans="1:6" x14ac:dyDescent="0.25">
      <c r="A53" s="23">
        <v>6920380</v>
      </c>
      <c r="B53" t="s">
        <v>139</v>
      </c>
      <c r="C53" s="20" t="s">
        <v>140</v>
      </c>
      <c r="D53" t="s">
        <v>31</v>
      </c>
      <c r="E53" t="s">
        <v>4</v>
      </c>
      <c r="F53">
        <v>63</v>
      </c>
    </row>
    <row r="54" spans="1:6" x14ac:dyDescent="0.25">
      <c r="A54" s="23">
        <v>6920070</v>
      </c>
      <c r="B54" t="s">
        <v>141</v>
      </c>
      <c r="C54" s="20" t="s">
        <v>142</v>
      </c>
      <c r="D54" t="s">
        <v>25</v>
      </c>
      <c r="F54">
        <v>64</v>
      </c>
    </row>
    <row r="55" spans="1:6" x14ac:dyDescent="0.25">
      <c r="A55" s="23">
        <v>6920242</v>
      </c>
      <c r="B55" t="s">
        <v>143</v>
      </c>
      <c r="C55" s="20" t="s">
        <v>144</v>
      </c>
      <c r="D55" t="s">
        <v>27</v>
      </c>
      <c r="E55" t="s">
        <v>4</v>
      </c>
      <c r="F55">
        <v>39</v>
      </c>
    </row>
    <row r="56" spans="1:6" x14ac:dyDescent="0.25">
      <c r="A56" s="23">
        <v>6920610</v>
      </c>
      <c r="B56" t="s">
        <v>145</v>
      </c>
      <c r="C56" s="20" t="s">
        <v>146</v>
      </c>
      <c r="D56" t="s">
        <v>27</v>
      </c>
      <c r="E56" t="s">
        <v>4</v>
      </c>
      <c r="F56">
        <v>50</v>
      </c>
    </row>
    <row r="57" spans="1:6" x14ac:dyDescent="0.25">
      <c r="A57" s="23">
        <v>6920612</v>
      </c>
      <c r="B57" t="s">
        <v>147</v>
      </c>
      <c r="C57" s="20" t="s">
        <v>148</v>
      </c>
      <c r="D57" t="s">
        <v>27</v>
      </c>
      <c r="F57">
        <v>7</v>
      </c>
    </row>
    <row r="58" spans="1:6" x14ac:dyDescent="0.25">
      <c r="A58" s="23">
        <v>6920004</v>
      </c>
      <c r="B58" t="s">
        <v>149</v>
      </c>
      <c r="C58" s="20" t="s">
        <v>63</v>
      </c>
      <c r="D58" t="s">
        <v>25</v>
      </c>
      <c r="F58">
        <v>69</v>
      </c>
    </row>
    <row r="59" spans="1:6" x14ac:dyDescent="0.25">
      <c r="A59" s="23">
        <v>6920140</v>
      </c>
      <c r="B59" t="s">
        <v>64</v>
      </c>
      <c r="C59" s="20" t="s">
        <v>64</v>
      </c>
      <c r="D59" t="s">
        <v>31</v>
      </c>
      <c r="E59" t="s">
        <v>4</v>
      </c>
      <c r="F59">
        <v>73</v>
      </c>
    </row>
    <row r="60" spans="1:6" x14ac:dyDescent="0.25">
      <c r="A60" s="23">
        <v>6920130</v>
      </c>
      <c r="B60" t="s">
        <v>150</v>
      </c>
      <c r="C60" s="20" t="s">
        <v>151</v>
      </c>
      <c r="D60" t="s">
        <v>27</v>
      </c>
      <c r="E60" t="s">
        <v>4</v>
      </c>
      <c r="F60">
        <v>72</v>
      </c>
    </row>
    <row r="61" spans="1:6" x14ac:dyDescent="0.25">
      <c r="A61" s="23">
        <v>6920270</v>
      </c>
      <c r="B61" t="s">
        <v>65</v>
      </c>
      <c r="C61" s="20" t="s">
        <v>152</v>
      </c>
      <c r="D61" t="s">
        <v>27</v>
      </c>
      <c r="F61">
        <v>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https://www.oregon.gov/oha/HPA/HPARules/6.-CBMSF-data-public.xlsx</Url>
      <Description>CBMSF data public</Description>
    </URL>
    <IACategory xmlns="59da1016-2a1b-4f8a-9768-d7a4932f6f16" xsi:nil="true"/>
    <IASubtopic xmlns="59da1016-2a1b-4f8a-9768-d7a4932f6f16" xsi:nil="true"/>
    <DocumentExpirationDate xmlns="59da1016-2a1b-4f8a-9768-d7a4932f6f16" xsi:nil="true"/>
    <Meta_x0020_Description xmlns="4ad3271c-82bc-4382-b9b4-679a437acdcb">CBMSF data public</Meta_x0020_Description>
    <IATopic xmlns="59da1016-2a1b-4f8a-9768-d7a4932f6f16" xsi:nil="true"/>
    <Category xmlns="4ad3271c-82bc-4382-b9b4-679a437acdcb">Notice</Category>
    <Meta_x0020_Keywords xmlns="4ad3271c-82bc-4382-b9b4-679a437acdcb">oha; oregon; health; authority; hpa; policy; analytics; hospital; reporting; report</Meta_x0020_Keywords>
    <Metadata xmlns="4ad3271c-82bc-4382-b9b4-679a437acdcb" xsi:nil="true"/>
    <RetentionPeriodDate xmlns="4ad3271c-82bc-4382-b9b4-679a437acdcb" xsi:nil="true"/>
    <RoutingRuleDescription xmlns="http://schemas.microsoft.com/sharepoint/v3">CBMSF data public</RoutingRuleDescription>
    <CopyToStateLib xmlns="4ad3271c-82bc-4382-b9b4-679a437acdcb">false</CopyToStateLib>
    <DocumentLocale xmlns="4ad3271c-82bc-4382-b9b4-679a437acdcb">en</DocumentLoca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FB6E3551E1FC4DA29632E66E5A3F55" ma:contentTypeVersion="26" ma:contentTypeDescription="Create a new document." ma:contentTypeScope="" ma:versionID="fc26f7ab5d85c6b6d5fe212a8c626a85">
  <xsd:schema xmlns:xsd="http://www.w3.org/2001/XMLSchema" xmlns:xs="http://www.w3.org/2001/XMLSchema" xmlns:p="http://schemas.microsoft.com/office/2006/metadata/properties" xmlns:ns1="http://schemas.microsoft.com/sharepoint/v3" xmlns:ns2="4ad3271c-82bc-4382-b9b4-679a437acdcb" xmlns:ns4="59da1016-2a1b-4f8a-9768-d7a4932f6f16" targetNamespace="http://schemas.microsoft.com/office/2006/metadata/properties" ma:root="true" ma:fieldsID="3ceecf86fda79099a192bd5469e01323" ns1:_="" ns2:_="" ns4:_="">
    <xsd:import namespace="http://schemas.microsoft.com/sharepoint/v3"/>
    <xsd:import namespace="4ad3271c-82bc-4382-b9b4-679a437acdcb"/>
    <xsd:import namespace="59da1016-2a1b-4f8a-9768-d7a4932f6f16"/>
    <xsd:element name="properties">
      <xsd:complexType>
        <xsd:sequence>
          <xsd:element name="documentManagement">
            <xsd:complexType>
              <xsd:all>
                <xsd:element ref="ns2:Category" minOccurs="0"/>
                <xsd:element ref="ns2:Meta_x0020_Description" minOccurs="0"/>
                <xsd:element ref="ns2:Meta_x0020_Keywords" minOccurs="0"/>
                <xsd:element ref="ns2:CopyToStateLib" minOccurs="0"/>
                <xsd:element ref="ns2:DocumentLocale" minOccurs="0"/>
                <xsd:element ref="ns2:Metadata" minOccurs="0"/>
                <xsd:element ref="ns2:RetentionPeriodDate" minOccurs="0"/>
                <xsd:element ref="ns1:RoutingRuleDescription" minOccurs="0"/>
                <xsd:element ref="ns1:URL" minOccurs="0"/>
                <xsd:element ref="ns4:DocumentExpirationDate" minOccurs="0"/>
                <xsd:element ref="ns4:IACategory" minOccurs="0"/>
                <xsd:element ref="ns4:IATopic" minOccurs="0"/>
                <xsd:element ref="ns4:IASubtopic"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nillable="true" ma:displayName="Description" ma:description="" ma:internalName="RoutingRuleDescription" ma:readOnly="false">
      <xsd:simpleType>
        <xsd:restriction base="dms:Text">
          <xsd:maxLength value="255"/>
        </xsd:restrictio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d3271c-82bc-4382-b9b4-679a437acdcb" elementFormDefault="qualified">
    <xsd:import namespace="http://schemas.microsoft.com/office/2006/documentManagement/types"/>
    <xsd:import namespace="http://schemas.microsoft.com/office/infopath/2007/PartnerControls"/>
    <xsd:element name="Category" ma:index="2" nillable="true" ma:displayName="Category" ma:format="Dropdown" ma:internalName="Category" ma:readOnly="false">
      <xsd:simpleType>
        <xsd:restriction base="dms:Choice">
          <xsd:enumeration value="Notice"/>
          <xsd:enumeration value="Permanent"/>
          <xsd:enumeration value="Temporary"/>
        </xsd:restriction>
      </xsd:simpleType>
    </xsd:element>
    <xsd:element name="Meta_x0020_Description" ma:index="3" nillable="true" ma:displayName="Meta Description" ma:internalName="Meta_x0020_Description" ma:readOnly="false">
      <xsd:simpleType>
        <xsd:restriction base="dms:Text"/>
      </xsd:simpleType>
    </xsd:element>
    <xsd:element name="Meta_x0020_Keywords" ma:index="4" nillable="true" ma:displayName="Meta Keywords" ma:internalName="Meta_x0020_Keywords" ma:readOnly="false">
      <xsd:simpleType>
        <xsd:restriction base="dms:Text"/>
      </xsd:simpleType>
    </xsd:element>
    <xsd:element name="CopyToStateLib" ma:index="5" nillable="true" ma:displayName="Copy To State Library" ma:default="0" ma:internalName="CopyToStateLib" ma:readOnly="false">
      <xsd:simpleType>
        <xsd:restriction base="dms:Boolean"/>
      </xsd:simpleType>
    </xsd:element>
    <xsd:element name="DocumentLocale" ma:index="6" nillable="true" ma:displayName="Locale" ma:default="en" ma:internalName="DocumentLocale" ma:readOnly="false">
      <xsd:simpleType>
        <xsd:restriction base="dms:Text">
          <xsd:maxLength value="10"/>
        </xsd:restriction>
      </xsd:simpleType>
    </xsd:element>
    <xsd:element name="Metadata" ma:index="7" nillable="true" ma:displayName="Metadata" ma:internalName="Metadata" ma:readOnly="false">
      <xsd:simpleType>
        <xsd:restriction base="dms:Note"/>
      </xsd:simpleType>
    </xsd:element>
    <xsd:element name="RetentionPeriodDate" ma:index="8" nillable="true" ma:displayName="Retention Period Date" ma:format="DateOnly" ma:internalName="RetentionPerio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12"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8"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9"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1"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5B4CCB-F970-4B83-8C3F-992A919E1DE0}">
  <ds:schemaRefs>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8ad47dc0-94d1-4986-a791-b695e7a5c4f4"/>
    <ds:schemaRef ds:uri="98000937-51d4-4125-8c37-55d57d3060bc"/>
    <ds:schemaRef ds:uri="http://www.w3.org/XML/1998/namespace"/>
    <ds:schemaRef ds:uri="http://purl.org/dc/dcmitype/"/>
  </ds:schemaRefs>
</ds:datastoreItem>
</file>

<file path=customXml/itemProps2.xml><?xml version="1.0" encoding="utf-8"?>
<ds:datastoreItem xmlns:ds="http://schemas.openxmlformats.org/officeDocument/2006/customXml" ds:itemID="{34A5494C-1A2C-42DF-808E-D55852A2A8A8}"/>
</file>

<file path=customXml/itemProps3.xml><?xml version="1.0" encoding="utf-8"?>
<ds:datastoreItem xmlns:ds="http://schemas.openxmlformats.org/officeDocument/2006/customXml" ds:itemID="{FB7198DF-3E51-438E-81AB-8302BA9C00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Notes</vt:lpstr>
      <vt:lpstr>MSF Year 1</vt:lpstr>
      <vt:lpstr>MSF Year 2</vt:lpstr>
      <vt:lpstr>Pivot Table and Instruction</vt:lpstr>
      <vt:lpstr>2010-2018 CBR Data</vt:lpstr>
      <vt:lpstr>Sheet1</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CBMSF data public</dc:title>
  <dc:creator>SANNA Paulos</dc:creator>
  <cp:keywords/>
  <cp:lastModifiedBy>Ranzoni Steven</cp:lastModifiedBy>
  <dcterms:created xsi:type="dcterms:W3CDTF">2017-11-09T19:49:48Z</dcterms:created>
  <dcterms:modified xsi:type="dcterms:W3CDTF">2020-08-18T23:39:14Z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0x0101001DFB6E3551E1FC4DA29632E66E5A3F55</vt:lpwstr>
  </property>
  <property fmtid="{D5CDD505-2E9C-101B-9397-08002B2CF9AE}" pid="3" name="WorkflowChangePath">
    <vt:lpwstr>76a284a3-a07d-4c75-855b-f3da51a7f01c,2;76a284a3-a07d-4c75-855b-f3da51a7f01c,4;9c6edafb-28dc-4b7c-a953-c9ef73311aa8,2;9c6edafb-28dc-4b7c-a953-c9ef73311aa8,4;4be83ea7-2680-4416-8515-06004dd7e496,2;4be83ea7-2680-4416-8515-06004dd7e496,4;</vt:lpwstr>
  </property>
</Properties>
</file>