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ludelafuente\Downloads\"/>
    </mc:Choice>
  </mc:AlternateContent>
  <xr:revisionPtr revIDLastSave="0" documentId="13_ncr:1_{FB69E8B0-D6A5-47FE-A458-69BCC9D66FD6}" xr6:coauthVersionLast="47" xr6:coauthVersionMax="47" xr10:uidLastSave="{00000000-0000-0000-0000-000000000000}"/>
  <bookViews>
    <workbookView xWindow="32055" yWindow="1785" windowWidth="21600" windowHeight="11385" tabRatio="630" activeTab="1" xr2:uid="{106E4555-36F9-465B-8EE3-84CCFFBAFD1F}"/>
  </bookViews>
  <sheets>
    <sheet name="Instructions" sheetId="13" r:id="rId1"/>
    <sheet name="1. Invoice Form" sheetId="14" r:id="rId2"/>
    <sheet name="2. Expenditure Details" sheetId="17" r:id="rId3"/>
    <sheet name="3. Certification" sheetId="15" r:id="rId4"/>
    <sheet name="Data Entry Import" sheetId="11" r:id="rId5"/>
    <sheet name="Data Validation" sheetId="10" r:id="rId6"/>
    <sheet name="Smartsheet Export" sheetId="12" state="hidden" r:id="rId7"/>
  </sheets>
  <definedNames>
    <definedName name="_xlnm._FilterDatabase" localSheetId="4" hidden="1">'Data Entry Import'!$E$9:$K$58</definedName>
    <definedName name="_xlnm._FilterDatabase" localSheetId="5" hidden="1">'Data Validation'!$AF$1:$AK$49</definedName>
    <definedName name="_xlnm._FilterDatabase" localSheetId="6" hidden="1">'Smartsheet Export'!$B$1:$BK$49</definedName>
    <definedName name="Benton">'Data Validation'!$AN$1:$AN$2</definedName>
    <definedName name="Clatsop">'Data Validation'!$AO$2:$AO$3</definedName>
    <definedName name="Curry">'Data Validation'!$AP$2</definedName>
    <definedName name="Development_Costs">'Data Validation'!$X$2:$X$12</definedName>
    <definedName name="Douglas">'Data Validation'!$AQ$2</definedName>
    <definedName name="Jackson">'Data Validation'!$AR$2:$AR$3</definedName>
    <definedName name="Lane">'Data Validation'!$AS$2:$AS$3</definedName>
    <definedName name="Lincoln">'Data Validation'!$AT$2</definedName>
    <definedName name="Linn">'Data Validation'!$AU$2:$AU$3</definedName>
    <definedName name="Marion">'Data Validation'!$AV$2:$AV$5</definedName>
    <definedName name="Multnomah">'Data Validation'!$AW$2:$AW$3</definedName>
    <definedName name="Organizations">'Data Validation'!$AD$2:$AD$27</definedName>
    <definedName name="Polk">'Data Validation'!$AX$2:$AX$4</definedName>
    <definedName name="Start_Up_Costs">'Data Validation'!$Y$2:$Y$16</definedName>
    <definedName name="Umatilla">'Data Validation'!$AY$2</definedName>
    <definedName name="Wasco">'Data Validation'!$AZ$2:$AZ$3</definedName>
    <definedName name="Yamhill">'Data Validation'!$BA$2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7" l="1"/>
  <c r="E6" i="15"/>
  <c r="C4" i="11"/>
  <c r="N4"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K58" i="11"/>
  <c r="J58" i="11"/>
  <c r="I58" i="11"/>
  <c r="H58" i="11"/>
  <c r="G58" i="11"/>
  <c r="F58" i="11"/>
  <c r="E58" i="11"/>
  <c r="K57" i="11"/>
  <c r="J57" i="11"/>
  <c r="I57" i="11"/>
  <c r="H57" i="11"/>
  <c r="G57" i="11"/>
  <c r="F57" i="11"/>
  <c r="E57" i="11"/>
  <c r="K56" i="11"/>
  <c r="J56" i="11"/>
  <c r="I56" i="11"/>
  <c r="H56" i="11"/>
  <c r="G56" i="11"/>
  <c r="F56" i="11"/>
  <c r="E56" i="11"/>
  <c r="K55" i="11"/>
  <c r="J55" i="11"/>
  <c r="I55" i="11"/>
  <c r="H55" i="11"/>
  <c r="G55" i="11"/>
  <c r="F55" i="11"/>
  <c r="E55" i="11"/>
  <c r="K54" i="11"/>
  <c r="J54" i="11"/>
  <c r="I54" i="11"/>
  <c r="H54" i="11"/>
  <c r="G54" i="11"/>
  <c r="F54" i="11"/>
  <c r="E54" i="11"/>
  <c r="K53" i="11"/>
  <c r="J53" i="11"/>
  <c r="I53" i="11"/>
  <c r="H53" i="11"/>
  <c r="G53" i="11"/>
  <c r="F53" i="11"/>
  <c r="E53" i="11"/>
  <c r="K52" i="11"/>
  <c r="J52" i="11"/>
  <c r="I52" i="11"/>
  <c r="H52" i="11"/>
  <c r="G52" i="11"/>
  <c r="F52" i="11"/>
  <c r="E52" i="11"/>
  <c r="K51" i="11"/>
  <c r="J51" i="11"/>
  <c r="I51" i="11"/>
  <c r="H51" i="11"/>
  <c r="G51" i="11"/>
  <c r="F51" i="11"/>
  <c r="E51" i="11"/>
  <c r="K50" i="11"/>
  <c r="J50" i="11"/>
  <c r="I50" i="11"/>
  <c r="H50" i="11"/>
  <c r="G50" i="11"/>
  <c r="F50" i="11"/>
  <c r="E50" i="11"/>
  <c r="K49" i="11"/>
  <c r="J49" i="11"/>
  <c r="I49" i="11"/>
  <c r="H49" i="11"/>
  <c r="G49" i="11"/>
  <c r="F49" i="11"/>
  <c r="E49" i="11"/>
  <c r="K48" i="11"/>
  <c r="J48" i="11"/>
  <c r="I48" i="11"/>
  <c r="H48" i="11"/>
  <c r="G48" i="11"/>
  <c r="F48" i="11"/>
  <c r="E48" i="11"/>
  <c r="K47" i="11"/>
  <c r="J47" i="11"/>
  <c r="I47" i="11"/>
  <c r="H47" i="11"/>
  <c r="G47" i="11"/>
  <c r="F47" i="11"/>
  <c r="E47" i="11"/>
  <c r="K46" i="11"/>
  <c r="J46" i="11"/>
  <c r="I46" i="11"/>
  <c r="H46" i="11"/>
  <c r="G46" i="11"/>
  <c r="F46" i="11"/>
  <c r="E46" i="11"/>
  <c r="K45" i="11"/>
  <c r="J45" i="11"/>
  <c r="I45" i="11"/>
  <c r="H45" i="11"/>
  <c r="G45" i="11"/>
  <c r="F45" i="11"/>
  <c r="E45" i="11"/>
  <c r="K44" i="11"/>
  <c r="J44" i="11"/>
  <c r="I44" i="11"/>
  <c r="H44" i="11"/>
  <c r="G44" i="11"/>
  <c r="F44" i="11"/>
  <c r="E44" i="11"/>
  <c r="K43" i="11"/>
  <c r="J43" i="11"/>
  <c r="I43" i="11"/>
  <c r="H43" i="11"/>
  <c r="G43" i="11"/>
  <c r="F43" i="11"/>
  <c r="E43" i="11"/>
  <c r="K42" i="11"/>
  <c r="J42" i="11"/>
  <c r="I42" i="11"/>
  <c r="H42" i="11"/>
  <c r="G42" i="11"/>
  <c r="F42" i="11"/>
  <c r="E42" i="11"/>
  <c r="K41" i="11"/>
  <c r="J41" i="11"/>
  <c r="I41" i="11"/>
  <c r="H41" i="11"/>
  <c r="G41" i="11"/>
  <c r="F41" i="11"/>
  <c r="E41" i="11"/>
  <c r="K40" i="11"/>
  <c r="J40" i="11"/>
  <c r="I40" i="11"/>
  <c r="H40" i="11"/>
  <c r="G40" i="11"/>
  <c r="F40" i="11"/>
  <c r="E40" i="11"/>
  <c r="K39" i="11"/>
  <c r="J39" i="11"/>
  <c r="I39" i="11"/>
  <c r="H39" i="11"/>
  <c r="G39" i="11"/>
  <c r="F39" i="11"/>
  <c r="E39" i="11"/>
  <c r="K38" i="11"/>
  <c r="J38" i="11"/>
  <c r="I38" i="11"/>
  <c r="H38" i="11"/>
  <c r="G38" i="11"/>
  <c r="F38" i="11"/>
  <c r="E38" i="11"/>
  <c r="K37" i="11"/>
  <c r="J37" i="11"/>
  <c r="I37" i="11"/>
  <c r="H37" i="11"/>
  <c r="G37" i="11"/>
  <c r="F37" i="11"/>
  <c r="E37" i="11"/>
  <c r="K36" i="11"/>
  <c r="J36" i="11"/>
  <c r="I36" i="11"/>
  <c r="H36" i="11"/>
  <c r="G36" i="11"/>
  <c r="F36" i="11"/>
  <c r="E36" i="11"/>
  <c r="K35" i="11"/>
  <c r="J35" i="11"/>
  <c r="I35" i="11"/>
  <c r="H35" i="11"/>
  <c r="G35" i="11"/>
  <c r="F35" i="11"/>
  <c r="E35" i="11"/>
  <c r="K34" i="11"/>
  <c r="J34" i="11"/>
  <c r="I34" i="11"/>
  <c r="H34" i="11"/>
  <c r="G34" i="11"/>
  <c r="F34" i="11"/>
  <c r="E34" i="11"/>
  <c r="K33" i="11"/>
  <c r="J33" i="11"/>
  <c r="I33" i="11"/>
  <c r="H33" i="11"/>
  <c r="G33" i="11"/>
  <c r="F33" i="11"/>
  <c r="E33" i="11"/>
  <c r="K32" i="11"/>
  <c r="J32" i="11"/>
  <c r="I32" i="11"/>
  <c r="H32" i="11"/>
  <c r="G32" i="11"/>
  <c r="F32" i="11"/>
  <c r="E32" i="11"/>
  <c r="K31" i="11"/>
  <c r="J31" i="11"/>
  <c r="I31" i="11"/>
  <c r="H31" i="11"/>
  <c r="G31" i="11"/>
  <c r="F31" i="11"/>
  <c r="E31" i="11"/>
  <c r="K30" i="11"/>
  <c r="J30" i="11"/>
  <c r="I30" i="11"/>
  <c r="H30" i="11"/>
  <c r="G30" i="11"/>
  <c r="F30" i="11"/>
  <c r="E30" i="11"/>
  <c r="K29" i="11"/>
  <c r="J29" i="11"/>
  <c r="I29" i="11"/>
  <c r="H29" i="11"/>
  <c r="G29" i="11"/>
  <c r="F29" i="11"/>
  <c r="E29" i="11"/>
  <c r="K28" i="11"/>
  <c r="J28" i="11"/>
  <c r="I28" i="11"/>
  <c r="H28" i="11"/>
  <c r="G28" i="11"/>
  <c r="F28" i="11"/>
  <c r="E28" i="11"/>
  <c r="K27" i="11"/>
  <c r="J27" i="11"/>
  <c r="I27" i="11"/>
  <c r="H27" i="11"/>
  <c r="G27" i="11"/>
  <c r="F27" i="11"/>
  <c r="E27" i="11"/>
  <c r="K26" i="11"/>
  <c r="J26" i="11"/>
  <c r="I26" i="11"/>
  <c r="H26" i="11"/>
  <c r="G26" i="11"/>
  <c r="F26" i="11"/>
  <c r="E26" i="11"/>
  <c r="K25" i="11"/>
  <c r="J25" i="11"/>
  <c r="I25" i="11"/>
  <c r="H25" i="11"/>
  <c r="G25" i="11"/>
  <c r="F25" i="11"/>
  <c r="E25" i="11"/>
  <c r="K24" i="11"/>
  <c r="J24" i="11"/>
  <c r="I24" i="11"/>
  <c r="H24" i="11"/>
  <c r="G24" i="11"/>
  <c r="F24" i="11"/>
  <c r="E24" i="11"/>
  <c r="K23" i="11"/>
  <c r="J23" i="11"/>
  <c r="I23" i="11"/>
  <c r="H23" i="11"/>
  <c r="G23" i="11"/>
  <c r="F23" i="11"/>
  <c r="E23" i="11"/>
  <c r="K22" i="11"/>
  <c r="J22" i="11"/>
  <c r="I22" i="11"/>
  <c r="H22" i="11"/>
  <c r="G22" i="11"/>
  <c r="F22" i="11"/>
  <c r="E22" i="11"/>
  <c r="K21" i="11"/>
  <c r="J21" i="11"/>
  <c r="I21" i="11"/>
  <c r="H21" i="11"/>
  <c r="G21" i="11"/>
  <c r="F21" i="11"/>
  <c r="E21" i="11"/>
  <c r="K20" i="11"/>
  <c r="J20" i="11"/>
  <c r="I20" i="11"/>
  <c r="H20" i="11"/>
  <c r="G20" i="11"/>
  <c r="F20" i="11"/>
  <c r="E20" i="11"/>
  <c r="K19" i="11"/>
  <c r="J19" i="11"/>
  <c r="I19" i="11"/>
  <c r="H19" i="11"/>
  <c r="G19" i="11"/>
  <c r="F19" i="11"/>
  <c r="E19" i="11"/>
  <c r="K18" i="11"/>
  <c r="J18" i="11"/>
  <c r="I18" i="11"/>
  <c r="H18" i="11"/>
  <c r="G18" i="11"/>
  <c r="F18" i="11"/>
  <c r="E18" i="11"/>
  <c r="K17" i="11"/>
  <c r="J17" i="11"/>
  <c r="I17" i="11"/>
  <c r="H17" i="11"/>
  <c r="G17" i="11"/>
  <c r="F17" i="11"/>
  <c r="E17" i="11"/>
  <c r="K16" i="11"/>
  <c r="J16" i="11"/>
  <c r="I16" i="11"/>
  <c r="H16" i="11"/>
  <c r="G16" i="11"/>
  <c r="F16" i="11"/>
  <c r="E16" i="11"/>
  <c r="K15" i="11"/>
  <c r="J15" i="11"/>
  <c r="I15" i="11"/>
  <c r="H15" i="11"/>
  <c r="G15" i="11"/>
  <c r="F15" i="11"/>
  <c r="E15" i="11"/>
  <c r="K14" i="11"/>
  <c r="J14" i="11"/>
  <c r="I14" i="11"/>
  <c r="H14" i="11"/>
  <c r="G14" i="11"/>
  <c r="F14" i="11"/>
  <c r="E14" i="11"/>
  <c r="K13" i="11"/>
  <c r="J13" i="11"/>
  <c r="I13" i="11"/>
  <c r="H13" i="11"/>
  <c r="G13" i="11"/>
  <c r="F13" i="11"/>
  <c r="E13" i="11"/>
  <c r="K12" i="11"/>
  <c r="J12" i="11"/>
  <c r="I12" i="11"/>
  <c r="H12" i="11"/>
  <c r="G12" i="11"/>
  <c r="F12" i="11"/>
  <c r="E12" i="11"/>
  <c r="K11" i="11"/>
  <c r="J11" i="11"/>
  <c r="I11" i="11"/>
  <c r="H11" i="11"/>
  <c r="G11" i="11"/>
  <c r="F11" i="11"/>
  <c r="E11" i="11"/>
  <c r="K10" i="11"/>
  <c r="J10" i="11"/>
  <c r="I10" i="11"/>
  <c r="H10" i="11"/>
  <c r="G10" i="11"/>
  <c r="F10" i="11"/>
  <c r="E10" i="11"/>
  <c r="AO4" i="11"/>
  <c r="AN4" i="11"/>
  <c r="AM4" i="11"/>
  <c r="AL4" i="11"/>
  <c r="AK4" i="11"/>
  <c r="AJ4" i="11"/>
  <c r="AI4" i="11"/>
  <c r="AH4" i="11"/>
  <c r="AG4" i="11"/>
  <c r="AF4" i="11"/>
  <c r="AE4" i="11"/>
  <c r="AD4" i="11"/>
  <c r="AC4" i="11"/>
  <c r="AB4" i="11"/>
  <c r="AA4" i="11"/>
  <c r="Y4" i="11"/>
  <c r="X4" i="11"/>
  <c r="W4" i="11"/>
  <c r="V4" i="11"/>
  <c r="U4" i="11"/>
  <c r="T4" i="11"/>
  <c r="S4" i="11"/>
  <c r="R4" i="11"/>
  <c r="Q4" i="11"/>
  <c r="P4" i="11"/>
  <c r="O4" i="11"/>
  <c r="E38" i="14" l="1"/>
  <c r="AP4" i="11" s="1"/>
  <c r="E22" i="14"/>
  <c r="H5" i="17"/>
  <c r="C5" i="17"/>
  <c r="F5" i="17"/>
  <c r="F4" i="17"/>
  <c r="C4" i="17"/>
  <c r="Z4" i="11" l="1"/>
  <c r="C6" i="15"/>
  <c r="F36" i="14"/>
  <c r="F28" i="14"/>
  <c r="F19" i="14"/>
  <c r="F11" i="14"/>
  <c r="F35" i="14"/>
  <c r="F27" i="14"/>
  <c r="F18" i="14"/>
  <c r="F34" i="14"/>
  <c r="F26" i="14"/>
  <c r="F17" i="14"/>
  <c r="F29" i="14"/>
  <c r="F33" i="14"/>
  <c r="F25" i="14"/>
  <c r="F16" i="14"/>
  <c r="F20" i="14"/>
  <c r="F32" i="14"/>
  <c r="F24" i="14"/>
  <c r="F15" i="14"/>
  <c r="F31" i="14"/>
  <c r="F23" i="14"/>
  <c r="F14" i="14"/>
  <c r="F37" i="14"/>
  <c r="F30" i="14"/>
  <c r="F21" i="14"/>
  <c r="F13" i="14"/>
  <c r="F12" i="14"/>
  <c r="E39" i="14"/>
  <c r="AQ4" i="11" l="1"/>
  <c r="G6" i="15"/>
  <c r="F22" i="14"/>
  <c r="F38" i="14"/>
  <c r="F39" i="14" l="1"/>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2" i="12"/>
  <c r="A1" i="10"/>
  <c r="AT4" i="11" l="1"/>
  <c r="AS4" i="11"/>
  <c r="AR4" i="11"/>
  <c r="M4" i="11"/>
  <c r="L4" i="11"/>
  <c r="K4" i="11"/>
  <c r="J4" i="11"/>
  <c r="I4" i="11"/>
  <c r="H4" i="11"/>
  <c r="G4" i="11"/>
  <c r="F4" i="11"/>
  <c r="E4" i="11"/>
  <c r="D4" i="11"/>
  <c r="C4" i="15" l="1"/>
  <c r="C5" i="15"/>
  <c r="G4" i="15"/>
  <c r="G5" i="15"/>
  <c r="I3" i="10" l="1"/>
  <c r="G3" i="10" s="1"/>
  <c r="H4" i="10"/>
  <c r="F4" i="10" s="1"/>
  <c r="H5" i="10" l="1"/>
  <c r="F5" i="10" s="1"/>
  <c r="I4" i="10"/>
  <c r="G4" i="10" s="1"/>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2" i="12"/>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2" i="12"/>
  <c r="H3" i="12"/>
  <c r="I3" i="12"/>
  <c r="H4" i="12"/>
  <c r="I4" i="12"/>
  <c r="H5" i="12"/>
  <c r="I5" i="12"/>
  <c r="H6" i="12"/>
  <c r="I6" i="12"/>
  <c r="H7" i="12"/>
  <c r="I7" i="12"/>
  <c r="H8" i="12"/>
  <c r="I8" i="12"/>
  <c r="H9" i="12"/>
  <c r="I9" i="12"/>
  <c r="H10" i="12"/>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I2" i="12"/>
  <c r="H2"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2" i="12"/>
  <c r="H6" i="10" l="1"/>
  <c r="F6" i="10" s="1"/>
  <c r="I5" i="10"/>
  <c r="G5" i="10" s="1"/>
  <c r="J35" i="12"/>
  <c r="J39" i="12"/>
  <c r="J6" i="12"/>
  <c r="J45" i="12"/>
  <c r="J37" i="12"/>
  <c r="J29" i="12"/>
  <c r="J21" i="12"/>
  <c r="J13" i="12"/>
  <c r="J31" i="12"/>
  <c r="J30" i="12"/>
  <c r="J44" i="12"/>
  <c r="J36" i="12"/>
  <c r="J28" i="12"/>
  <c r="J20" i="12"/>
  <c r="J12" i="12"/>
  <c r="J4" i="12"/>
  <c r="J23" i="12"/>
  <c r="J22" i="12"/>
  <c r="J43" i="12"/>
  <c r="J27" i="12"/>
  <c r="J19" i="12"/>
  <c r="J11" i="12"/>
  <c r="J3" i="12"/>
  <c r="J7" i="12"/>
  <c r="J38" i="12"/>
  <c r="J2" i="12"/>
  <c r="J42" i="12"/>
  <c r="J34" i="12"/>
  <c r="J26" i="12"/>
  <c r="J18" i="12"/>
  <c r="J10" i="12"/>
  <c r="J47" i="12"/>
  <c r="J14" i="12"/>
  <c r="J49" i="12"/>
  <c r="J41" i="12"/>
  <c r="J33" i="12"/>
  <c r="J25" i="12"/>
  <c r="J17" i="12"/>
  <c r="J9" i="12"/>
  <c r="J15" i="12"/>
  <c r="J46" i="12"/>
  <c r="J48" i="12"/>
  <c r="J40" i="12"/>
  <c r="J32" i="12"/>
  <c r="J24" i="12"/>
  <c r="J16" i="12"/>
  <c r="J8" i="12"/>
  <c r="J5" i="12"/>
  <c r="H7" i="10" l="1"/>
  <c r="F7" i="10" s="1"/>
  <c r="I6" i="10"/>
  <c r="G6" i="10" s="1"/>
  <c r="H8" i="10" l="1"/>
  <c r="F8" i="10" s="1"/>
  <c r="I7" i="10"/>
  <c r="G7" i="10" s="1"/>
  <c r="I8" i="10" l="1"/>
  <c r="G8" i="10" s="1"/>
  <c r="H9" i="10"/>
  <c r="F9" i="10" s="1"/>
  <c r="I9" i="10" l="1"/>
  <c r="G9" i="10" s="1"/>
  <c r="H10" i="10"/>
  <c r="F10" i="10" s="1"/>
  <c r="H11" i="10" l="1"/>
  <c r="F11" i="10" s="1"/>
  <c r="I10" i="10"/>
  <c r="G10" i="10" s="1"/>
  <c r="H12" i="10" l="1"/>
  <c r="F12" i="10" s="1"/>
  <c r="I11" i="10"/>
  <c r="G11" i="10" s="1"/>
  <c r="H13" i="10" l="1"/>
  <c r="F13" i="10" s="1"/>
  <c r="I12" i="10"/>
  <c r="G12" i="10" s="1"/>
  <c r="I13" i="10" l="1"/>
  <c r="G13" i="10" s="1"/>
  <c r="H14" i="10"/>
  <c r="F14" i="10" s="1"/>
  <c r="I14" i="10" l="1"/>
  <c r="G14" i="10" s="1"/>
  <c r="H15" i="10"/>
  <c r="F15" i="10" s="1"/>
  <c r="H16" i="10" l="1"/>
  <c r="F16" i="10" s="1"/>
  <c r="I15" i="10"/>
  <c r="G15" i="10" l="1"/>
  <c r="H17" i="10"/>
  <c r="F17" i="10" s="1"/>
  <c r="I16" i="10"/>
  <c r="G16" i="10" s="1"/>
  <c r="H18" i="10" l="1"/>
  <c r="F18" i="10" s="1"/>
  <c r="I17" i="10"/>
  <c r="G17" i="10" s="1"/>
  <c r="I18" i="10" l="1"/>
  <c r="G18" i="10" s="1"/>
  <c r="H19" i="10"/>
  <c r="F19" i="10" s="1"/>
  <c r="H20" i="10" l="1"/>
  <c r="F20" i="10" s="1"/>
  <c r="I19" i="10"/>
  <c r="G19" i="10" s="1"/>
  <c r="I20" i="10" l="1"/>
  <c r="G20" i="10" s="1"/>
  <c r="H21" i="10"/>
  <c r="F21" i="10" s="1"/>
  <c r="I21" i="10" l="1"/>
  <c r="G21" i="10" s="1"/>
  <c r="H22" i="10"/>
  <c r="I22" i="10" l="1"/>
  <c r="G22" i="10" s="1"/>
  <c r="F22" i="10"/>
  <c r="H6" i="14" l="1"/>
</calcChain>
</file>

<file path=xl/sharedStrings.xml><?xml version="1.0" encoding="utf-8"?>
<sst xmlns="http://schemas.openxmlformats.org/spreadsheetml/2006/main" count="1293" uniqueCount="492">
  <si>
    <t>Organization</t>
  </si>
  <si>
    <t>Project Name</t>
  </si>
  <si>
    <t>Date of Report</t>
  </si>
  <si>
    <t xml:space="preserve">Total </t>
  </si>
  <si>
    <t>New Construction</t>
  </si>
  <si>
    <t>Not Started</t>
  </si>
  <si>
    <t>Less than 50% Complete:</t>
  </si>
  <si>
    <t xml:space="preserve">More than 50% Complete: </t>
  </si>
  <si>
    <t>Multnomah</t>
  </si>
  <si>
    <t>Cascadia Health</t>
  </si>
  <si>
    <t>Contact Name</t>
  </si>
  <si>
    <t>Contact Phone</t>
  </si>
  <si>
    <t>Contact Email</t>
  </si>
  <si>
    <t>Property Acquistion Budget Amount</t>
  </si>
  <si>
    <t>Property Renovation Budget Amount</t>
  </si>
  <si>
    <t>New Construction Budget Amount</t>
  </si>
  <si>
    <t>Start Up Funds Budget Amount</t>
  </si>
  <si>
    <t>Other  (specify) Budget Amount</t>
  </si>
  <si>
    <t>Total Funding Requested</t>
  </si>
  <si>
    <t>Total Projected for Distribution</t>
  </si>
  <si>
    <t>Total Cost Variance</t>
  </si>
  <si>
    <t>County Org ID</t>
  </si>
  <si>
    <t>Primary Column</t>
  </si>
  <si>
    <t>Unique ID</t>
  </si>
  <si>
    <t>Grant Agreement Number</t>
  </si>
  <si>
    <t>Provider Name</t>
  </si>
  <si>
    <t>Project/SharePoint File Name</t>
  </si>
  <si>
    <t>Application Resubmitted Date (if applicable)</t>
  </si>
  <si>
    <t>Grant Agreement Execution Date</t>
  </si>
  <si>
    <t>Bed/Unit Type</t>
  </si>
  <si>
    <t>Project Type</t>
  </si>
  <si>
    <t>Residential Type</t>
  </si>
  <si>
    <t>County</t>
  </si>
  <si>
    <t>Total Beds/Units (Application)</t>
  </si>
  <si>
    <t>Total Beds/Units (Post-Application)</t>
  </si>
  <si>
    <t>Total HSD Funds Requested (Application)</t>
  </si>
  <si>
    <t>Total HSD Funds Projected for Distribution</t>
  </si>
  <si>
    <t>Total HSD Funds Projected vs. Requested</t>
  </si>
  <si>
    <t>Cost per Bed/Unit</t>
  </si>
  <si>
    <t>Allocation NTE (Awarded)</t>
  </si>
  <si>
    <t>Funds Disbursed Date</t>
  </si>
  <si>
    <t>Building Acquisition Budget</t>
  </si>
  <si>
    <t>Renovation / Construction Budget</t>
  </si>
  <si>
    <t>Site Improvements / Landscaping Budget</t>
  </si>
  <si>
    <t>Permits &amp; Fees Budget</t>
  </si>
  <si>
    <t>Architectural &amp; Engineering Budget</t>
  </si>
  <si>
    <t>Legal Budget</t>
  </si>
  <si>
    <t>Closing &amp; Title Insurance Budget</t>
  </si>
  <si>
    <t>Insurance - Property &amp; Liability  Budget</t>
  </si>
  <si>
    <t>Financing Fees Budget</t>
  </si>
  <si>
    <t>Developer Fee Budget</t>
  </si>
  <si>
    <t>Other -  Budget</t>
  </si>
  <si>
    <t>Total Development Project Costs Budget</t>
  </si>
  <si>
    <t>Salaries Budget</t>
  </si>
  <si>
    <t>Training / Consultant Fees Budget</t>
  </si>
  <si>
    <t>Staff Recruitment Budget</t>
  </si>
  <si>
    <t>Lease Payments Budget (SH)</t>
  </si>
  <si>
    <t>Mortgage Payments Budget (SH)</t>
  </si>
  <si>
    <t>Utilities Budget</t>
  </si>
  <si>
    <t>Furniture &amp; Furnishings Budget</t>
  </si>
  <si>
    <t>Office Equipment &amp; Supplies Budget</t>
  </si>
  <si>
    <t>Appliances Budget</t>
  </si>
  <si>
    <t>Specialized Equipment Budget (SH)</t>
  </si>
  <si>
    <t>Kitchen Equipment Budget</t>
  </si>
  <si>
    <t>Building Maintenance Equipment Budget (RTF)</t>
  </si>
  <si>
    <t>Property, Liability &amp; Auto Insurance Budget (RTF)</t>
  </si>
  <si>
    <t>Vehicle Budget</t>
  </si>
  <si>
    <t>Other  Budget</t>
  </si>
  <si>
    <t>Total Start-up Costs Budget</t>
  </si>
  <si>
    <t>Total Number of Beds (From Budget)</t>
  </si>
  <si>
    <t>Additional Budget Notes</t>
  </si>
  <si>
    <t>Development Costs Variance Check</t>
  </si>
  <si>
    <t>Start-Up Costs Variance Check</t>
  </si>
  <si>
    <t>Total Project Budget Variance Check</t>
  </si>
  <si>
    <t>001</t>
  </si>
  <si>
    <t>Marion</t>
  </si>
  <si>
    <t>002</t>
  </si>
  <si>
    <t>Adapt, Inc.</t>
  </si>
  <si>
    <t>Adapt Curry Supportive Housing</t>
  </si>
  <si>
    <t>N/A</t>
  </si>
  <si>
    <t>Supportive Housing</t>
  </si>
  <si>
    <t>Acquisition</t>
  </si>
  <si>
    <t>SH</t>
  </si>
  <si>
    <t>Curry</t>
  </si>
  <si>
    <t>No Variance</t>
  </si>
  <si>
    <t>no attachment B</t>
  </si>
  <si>
    <t>003</t>
  </si>
  <si>
    <t>Douglas</t>
  </si>
  <si>
    <t>004</t>
  </si>
  <si>
    <t>Adapt SRTF Resubmit</t>
  </si>
  <si>
    <t>Licensed Residential</t>
  </si>
  <si>
    <t>SRTF</t>
  </si>
  <si>
    <t>006</t>
  </si>
  <si>
    <t>Benton County Health Department</t>
  </si>
  <si>
    <t>Benton</t>
  </si>
  <si>
    <t>12-16</t>
  </si>
  <si>
    <t>#INVALID OPERATION</t>
  </si>
  <si>
    <t>005</t>
  </si>
  <si>
    <t>007</t>
  </si>
  <si>
    <t>Deschutes</t>
  </si>
  <si>
    <t>008</t>
  </si>
  <si>
    <t>Cascadia Health LR #2</t>
  </si>
  <si>
    <t>RTF</t>
  </si>
  <si>
    <t>009</t>
  </si>
  <si>
    <t>Cascadia Health LR #3</t>
  </si>
  <si>
    <t>010</t>
  </si>
  <si>
    <t>Cascadia Health LR App 1</t>
  </si>
  <si>
    <t>011</t>
  </si>
  <si>
    <t>Cascadia Resubmit10.28.2022</t>
  </si>
  <si>
    <t>012</t>
  </si>
  <si>
    <t>Center for Hope &amp; Safety</t>
  </si>
  <si>
    <t>013</t>
  </si>
  <si>
    <t>CGCH II, Inc</t>
  </si>
  <si>
    <t>CGCH II, Inc - 300</t>
  </si>
  <si>
    <t>Renovation Only</t>
  </si>
  <si>
    <t>No Funds</t>
  </si>
  <si>
    <t>Other inc. food, medical disposal, prof. fees, gas, rent, taxes, resident programs</t>
  </si>
  <si>
    <t>014</t>
  </si>
  <si>
    <t>CGCH II, Inc - 301</t>
  </si>
  <si>
    <t>015</t>
  </si>
  <si>
    <t>ColumbiaCare Services, Inc</t>
  </si>
  <si>
    <t>ColumbiaCare 7-bed RTF</t>
  </si>
  <si>
    <t>Lane</t>
  </si>
  <si>
    <t>016</t>
  </si>
  <si>
    <t>ColumbiaCare Webber St. N. RTF</t>
  </si>
  <si>
    <t>Wasco</t>
  </si>
  <si>
    <t>New Construction:  Current sq/ft costs were determined in consultation with ColumbiaCare's Property Acquisition &amp; Development Director along with ColumbiaCare's primary contractor who has and is currently building "like" facilities and a local agency who is currently building a "like" facility in The Dalles.
Permits &amp; Fees:  The proposed property is zoned Residential High Density (RH) with a Neighborhood Center (NC) overlay.  Construction of a Care Facility is a permitted use in these City of The Dalles zoning classifications.</t>
  </si>
  <si>
    <t>017</t>
  </si>
  <si>
    <t>ColumbiaCare Webber St. N. SRTF</t>
  </si>
  <si>
    <t>018</t>
  </si>
  <si>
    <t>Community Counseling Solutions</t>
  </si>
  <si>
    <t>Umatilla</t>
  </si>
  <si>
    <t>Variance</t>
  </si>
  <si>
    <t>019</t>
  </si>
  <si>
    <t>Community First Solutions</t>
  </si>
  <si>
    <t>TBD (Marion/Polk)</t>
  </si>
  <si>
    <t>These are estimates assuming a most expensive new construction scenario. These would be reduced to reflect a renovation if an appropriate property is identified.</t>
  </si>
  <si>
    <t>020</t>
  </si>
  <si>
    <t>TBD (Washington)</t>
  </si>
  <si>
    <t>021</t>
  </si>
  <si>
    <t>TBD (Lane)</t>
  </si>
  <si>
    <t>022</t>
  </si>
  <si>
    <t>Creating Housing Coalition</t>
  </si>
  <si>
    <t>Creative Housing Coalition</t>
  </si>
  <si>
    <t>Linn</t>
  </si>
  <si>
    <t>023</t>
  </si>
  <si>
    <t>Crossroads Communities</t>
  </si>
  <si>
    <t>Crossroads SH Resubmit</t>
  </si>
  <si>
    <t>024</t>
  </si>
  <si>
    <t>ColumbiaCare Services, Inc. (CCS)</t>
  </si>
  <si>
    <t>Jackson County BH</t>
  </si>
  <si>
    <t>Jackson</t>
  </si>
  <si>
    <t>025</t>
  </si>
  <si>
    <t>026</t>
  </si>
  <si>
    <t>Lincoln County Health &amp; Human Services</t>
  </si>
  <si>
    <t>Lincoln County Mental Health</t>
  </si>
  <si>
    <t>Lincoln</t>
  </si>
  <si>
    <t>027</t>
  </si>
  <si>
    <t>028</t>
  </si>
  <si>
    <t>Mid-Willamette Valley Community Action Agency</t>
  </si>
  <si>
    <t>MWVCAA Supportive Housinng</t>
  </si>
  <si>
    <t>Acquisition
New Construction</t>
  </si>
  <si>
    <t>Polk</t>
  </si>
  <si>
    <t>029</t>
  </si>
  <si>
    <t>New Foundations RTH</t>
  </si>
  <si>
    <t>New Foundations - Licensed Residential Housing</t>
  </si>
  <si>
    <t>RTH</t>
  </si>
  <si>
    <t>Overspent Budget</t>
  </si>
  <si>
    <t>030</t>
  </si>
  <si>
    <t>New Foundations, LLC</t>
  </si>
  <si>
    <t>New Foundations LLC - Supportive</t>
  </si>
  <si>
    <t>031</t>
  </si>
  <si>
    <t>New Narrative</t>
  </si>
  <si>
    <t>032</t>
  </si>
  <si>
    <t>New Wave RTH, LLC</t>
  </si>
  <si>
    <t>New Wave RTH NOT a part of 130 Million Funding</t>
  </si>
  <si>
    <t>033</t>
  </si>
  <si>
    <t>Ohana Ventures New Wave RTH #4</t>
  </si>
  <si>
    <t>New Wave RTH RFGA #4 Lane County</t>
  </si>
  <si>
    <t>034</t>
  </si>
  <si>
    <t>NiBBuS CombiNed Care, LLC</t>
  </si>
  <si>
    <t>NIBBus Combined Care Resubmit</t>
  </si>
  <si>
    <t>TBD</t>
  </si>
  <si>
    <t>can't open attachment B</t>
  </si>
  <si>
    <t>035</t>
  </si>
  <si>
    <t>036</t>
  </si>
  <si>
    <t>037</t>
  </si>
  <si>
    <t>Ohana Ventures</t>
  </si>
  <si>
    <t>Ohana New Wave #2</t>
  </si>
  <si>
    <t>TBD (Jackson)</t>
  </si>
  <si>
    <t>038</t>
  </si>
  <si>
    <t>Ohana New Wave #3</t>
  </si>
  <si>
    <t>039</t>
  </si>
  <si>
    <t>Ohana New Wave #5 Lane County</t>
  </si>
  <si>
    <t>040</t>
  </si>
  <si>
    <t>Restoration House, Inc</t>
  </si>
  <si>
    <t>Restoration House Inc</t>
  </si>
  <si>
    <t>Clatsop</t>
  </si>
  <si>
    <t>041</t>
  </si>
  <si>
    <t>Washington</t>
  </si>
  <si>
    <t>042</t>
  </si>
  <si>
    <t>Sequoia Mental Health Inc.</t>
  </si>
  <si>
    <t>Sequoia Mental Health Inc</t>
  </si>
  <si>
    <t>043</t>
  </si>
  <si>
    <t>The Shangri-La Corporation</t>
  </si>
  <si>
    <t>Shangri-La Lane County</t>
  </si>
  <si>
    <t>Construction/Renovation estimates calculated based on general quotes and historical records from similar projects in other residential programs.</t>
  </si>
  <si>
    <t>044</t>
  </si>
  <si>
    <t>Shangri-La Corporation</t>
  </si>
  <si>
    <t>Shangri-La Marion County</t>
  </si>
  <si>
    <t>045</t>
  </si>
  <si>
    <t>Housing Authority of Yamhill County</t>
  </si>
  <si>
    <t>Stratus Village HAYC</t>
  </si>
  <si>
    <t>Yamhill</t>
  </si>
  <si>
    <t>046</t>
  </si>
  <si>
    <t>Clatsop Behavioral Healthcare</t>
  </si>
  <si>
    <t>West Marine Apartments</t>
  </si>
  <si>
    <t>047</t>
  </si>
  <si>
    <t>048</t>
  </si>
  <si>
    <t>Quarter</t>
  </si>
  <si>
    <t>Year</t>
  </si>
  <si>
    <t>Timeframe</t>
  </si>
  <si>
    <t>Due Date</t>
  </si>
  <si>
    <t>Formal Name</t>
  </si>
  <si>
    <t>Status</t>
  </si>
  <si>
    <t># of Clients</t>
  </si>
  <si>
    <t>Project Status</t>
  </si>
  <si>
    <t>Baker</t>
  </si>
  <si>
    <t>Baker County</t>
  </si>
  <si>
    <t>Not on Intent to Award List</t>
  </si>
  <si>
    <t>N/A - 0</t>
  </si>
  <si>
    <t>Secure Residential Treatment Facilities</t>
  </si>
  <si>
    <t>Benton County</t>
  </si>
  <si>
    <t>Residential Treatment Homes</t>
  </si>
  <si>
    <t>Clackamas</t>
  </si>
  <si>
    <t>Clackamas County</t>
  </si>
  <si>
    <t>Adult Foster Homes</t>
  </si>
  <si>
    <t>Clatsop County</t>
  </si>
  <si>
    <t>Columbia</t>
  </si>
  <si>
    <t>Columbia County</t>
  </si>
  <si>
    <t>Supportive Housing Units</t>
  </si>
  <si>
    <t>Coos</t>
  </si>
  <si>
    <t>Coos County</t>
  </si>
  <si>
    <t>Crook</t>
  </si>
  <si>
    <t>Crook County</t>
  </si>
  <si>
    <t>Curry County</t>
  </si>
  <si>
    <t>Deschutes County</t>
  </si>
  <si>
    <t>Douglas County</t>
  </si>
  <si>
    <t>Gilliam</t>
  </si>
  <si>
    <t>Gilliam County</t>
  </si>
  <si>
    <t>Grant</t>
  </si>
  <si>
    <t>Grant County</t>
  </si>
  <si>
    <t>Harney</t>
  </si>
  <si>
    <t>Harney County</t>
  </si>
  <si>
    <t>Hood River</t>
  </si>
  <si>
    <t>Hood River County</t>
  </si>
  <si>
    <t>Jackson County</t>
  </si>
  <si>
    <t>Jefferson</t>
  </si>
  <si>
    <t>Jefferson County</t>
  </si>
  <si>
    <t>Josephine</t>
  </si>
  <si>
    <t>Josephine County</t>
  </si>
  <si>
    <t>Klamath</t>
  </si>
  <si>
    <t>Klamath County</t>
  </si>
  <si>
    <t>17 +</t>
  </si>
  <si>
    <t>Lake</t>
  </si>
  <si>
    <t>Lake County</t>
  </si>
  <si>
    <t>Lane County</t>
  </si>
  <si>
    <t>Lincoln County</t>
  </si>
  <si>
    <t>Linn County</t>
  </si>
  <si>
    <t>Malheur</t>
  </si>
  <si>
    <t>Malheur County</t>
  </si>
  <si>
    <t>Marion County</t>
  </si>
  <si>
    <t>Morrow</t>
  </si>
  <si>
    <t>Morrow County</t>
  </si>
  <si>
    <t>Multnomah County</t>
  </si>
  <si>
    <t>Polk County</t>
  </si>
  <si>
    <t>Sherman</t>
  </si>
  <si>
    <t>Sherman County</t>
  </si>
  <si>
    <t>Tillamook</t>
  </si>
  <si>
    <t>Tillamook County</t>
  </si>
  <si>
    <t>Umatilla County</t>
  </si>
  <si>
    <t>Union</t>
  </si>
  <si>
    <t>Union County</t>
  </si>
  <si>
    <t>Wallowa</t>
  </si>
  <si>
    <t>Wallowa County</t>
  </si>
  <si>
    <t>Wasco County</t>
  </si>
  <si>
    <t>Washington County</t>
  </si>
  <si>
    <t>Wheeler</t>
  </si>
  <si>
    <t>Wheeler County</t>
  </si>
  <si>
    <t>Yamhill County</t>
  </si>
  <si>
    <t>Grant Program Objectives:</t>
  </si>
  <si>
    <t>Eligible Program Activities:</t>
  </si>
  <si>
    <t>Data Fields &amp; Cell Colors</t>
  </si>
  <si>
    <t>Cell Color</t>
  </si>
  <si>
    <t>Information</t>
  </si>
  <si>
    <t>Blue shaded cells</t>
  </si>
  <si>
    <t>Blue shaded cells require input by the individual completing this form.</t>
  </si>
  <si>
    <t>Gray shaded cells</t>
  </si>
  <si>
    <t>Gray shaded cells contain links, formulas, or references and do not need to be edited.</t>
  </si>
  <si>
    <t>Section:</t>
  </si>
  <si>
    <t>Data Field:</t>
  </si>
  <si>
    <t>Field Type</t>
  </si>
  <si>
    <t>Instructions/Notes:</t>
  </si>
  <si>
    <t>Manual Entry</t>
  </si>
  <si>
    <t>Organization:</t>
  </si>
  <si>
    <t>Drop-down Selection</t>
  </si>
  <si>
    <t>Please choose your organization from the drop-down list. If you are not able to find your Organization please reach out to our team.</t>
  </si>
  <si>
    <t>Project Name(s):</t>
  </si>
  <si>
    <t>Grant Agreement Number:</t>
  </si>
  <si>
    <t>Please choose your Grant Agreement Number from the drop-down list. Note, this drop-down will narrow based on your chosen organization. If you are not able to find your Grant Agreement Number please reach out to our team.</t>
  </si>
  <si>
    <t>Contact Name, Phone Number &amp; Email</t>
  </si>
  <si>
    <t>Please enter contact information for the main point of contact from your organization. This will be the individual our team may reach out to if we have any questions regarding your report.</t>
  </si>
  <si>
    <t>Prepared By:</t>
  </si>
  <si>
    <t>Date of Report:</t>
  </si>
  <si>
    <t>A. Certificate</t>
  </si>
  <si>
    <t>Authorized Agent Signature</t>
  </si>
  <si>
    <t>Please electronically sign this form by typing in name. Note, Authorized Agent should be the grant program responsible party or their designee.</t>
  </si>
  <si>
    <t>Authorized Agent Title</t>
  </si>
  <si>
    <t>Please provide the title of the Authorized Agent certifying this report.</t>
  </si>
  <si>
    <t>Date</t>
  </si>
  <si>
    <t>Please provide the date the Authorized Agent completed this certification.</t>
  </si>
  <si>
    <t>Updated: Apr. 2023</t>
  </si>
  <si>
    <t>Please only populate data in blue shaded cells.</t>
  </si>
  <si>
    <t>Grey shaded cells contain links, formulas or functions.</t>
  </si>
  <si>
    <t>Report Period:</t>
  </si>
  <si>
    <t>Contact Name:</t>
  </si>
  <si>
    <t>Contact Phone Number:</t>
  </si>
  <si>
    <t>Contact Email:</t>
  </si>
  <si>
    <t>Budget Category</t>
  </si>
  <si>
    <t>Report Information</t>
  </si>
  <si>
    <t>I certify to the best of my knowledge and belief that the report is true, complete and accurate, and the expenditures, disbursements and cash receipts are for the purposes and objectives set forth in the terms and conditions of the grant award. I am aware that any false, fictitious or fraudulent information, or the omission of any material fact, may subject me to criminal, civil or administrative penalties for fraud, false statements, false claims or otherwise. (2 CFR 200.415)</t>
  </si>
  <si>
    <t>Authorized Agent Signature:</t>
  </si>
  <si>
    <t>Authorized Agent Title:</t>
  </si>
  <si>
    <t>Date:</t>
  </si>
  <si>
    <t>County Name:</t>
  </si>
  <si>
    <t>Organizations</t>
  </si>
  <si>
    <t>Grant Program</t>
  </si>
  <si>
    <t>Licensed Residential Treatment Facilities</t>
  </si>
  <si>
    <t>Please enter the name of the county that your organization aligns to.</t>
  </si>
  <si>
    <t>Please enter the name or names of the projects your organization is working on under the HB 5024 grant program</t>
  </si>
  <si>
    <t>Program Type:</t>
  </si>
  <si>
    <t>Please select the type of work that your organization is working on under the HB 5024 grant program</t>
  </si>
  <si>
    <t xml:space="preserve">For the expansion of community-based housing serving individuals with a Serious and Persistent Mental Illness (SPMI) who are able to live independently with appropriate support services readily available. </t>
  </si>
  <si>
    <t xml:space="preserve">Licensed Residential Treatment Homes or Facilities for the expansion of community-based residential settings for  individuals requiring a high level of care. </t>
  </si>
  <si>
    <t>House Bill 5024 appropriated funds to the Oregon Health Authority for capital, start-up, and operational costs related to increasing statewide capacity of licensed residential facilities and housing to serve people with behavioral health conditions. The program was split into two distinct project types, Licensed Residential Treatment Facilities (SRTF/RTF/RTH) and Supportive Housing units.</t>
  </si>
  <si>
    <t>Grant funds disbursed under this Agreement may be expended only on eligible costs for:
1) development of the Supportive Housing or SRTF/RTF/RTH project; and 
2) start-up costs that are eligible for the Supportive Housing or SRTF/RTF/RTH project.
Eligible project development costs include costs for real property new construction, real property acquisition, real property rehabilitation and associated costs.  Associated costs may include but is not limited to fixtures, furnishings, and equipment.
Eligible Project start-up costs include upfront personnel costs for recruitment, salaries, or training for the first two months of operations; facility costs (lease or mortgage payments, utility hookup fees, insurance premiums, etc.); office supplies and furnishings; and equipment, including vehicle(s), specialized equipment, and appliances.</t>
  </si>
  <si>
    <t>Please note that this file uses color coding to indicate what cells/ data fields require updates and which are formula driven or auto-populated.</t>
  </si>
  <si>
    <t>A. Grantee Information</t>
  </si>
  <si>
    <t>Invoice Period</t>
  </si>
  <si>
    <t>Jan 1 - Jan 31</t>
  </si>
  <si>
    <t>Feb 1 - Feb 28</t>
  </si>
  <si>
    <t>Month Start Date</t>
  </si>
  <si>
    <t>Month End Date</t>
  </si>
  <si>
    <t>Mar 1 - Mar 31</t>
  </si>
  <si>
    <t>Apr 1 - Apr 30</t>
  </si>
  <si>
    <t>May 1 - May 31</t>
  </si>
  <si>
    <t>Jun 1 - June 30</t>
  </si>
  <si>
    <t>Jul 1 - Jul 31</t>
  </si>
  <si>
    <t>Aug 1 - Aug 31</t>
  </si>
  <si>
    <t>Sep 1 - Sep 30</t>
  </si>
  <si>
    <t>Oct 1 - Oct 31</t>
  </si>
  <si>
    <t>Nov 1 - Nov 30</t>
  </si>
  <si>
    <t>Dec 1 - Dec 31</t>
  </si>
  <si>
    <t>Acquisition/Closing Invoice</t>
  </si>
  <si>
    <t>Invoice Period:</t>
  </si>
  <si>
    <t>Invoice Due Date:</t>
  </si>
  <si>
    <t>B. Expenditures Information</t>
  </si>
  <si>
    <t xml:space="preserve"> HB-5024 Behavioral Health Housing Investment: 
Invoice Form</t>
  </si>
  <si>
    <t>Please email completed invoices to:</t>
  </si>
  <si>
    <t>Grantees are required to prepare and electronically submit monthly invoice forms using this template. Note, for initial property or facility acquisition costs and one-time invoice (not aligned to a month) may be used.
Development costs will be disbursed to Recipient on an expense reimbursement or costs-incurred basis for release of funds upon review and written approval by OHA.
Start-up costs will be disbursed to Recipient: 1) on an expense reimbursement or costs-incurred basis; or 2) upon Recipient’s request and approval from OHA, Grant funds may be disbursed as an advanced payment for budgeted costs to be incurred. Advanced payments may be for partial or full amounts of budgeted costs.</t>
  </si>
  <si>
    <t>Invoicing Process Information:</t>
  </si>
  <si>
    <t>Invoicing Form Requirements:</t>
  </si>
  <si>
    <t>Tab 1: Invoice Form</t>
  </si>
  <si>
    <t>Date of Invoice</t>
  </si>
  <si>
    <t>Prepared By</t>
  </si>
  <si>
    <t>Program Type</t>
  </si>
  <si>
    <t>Project Name(s)</t>
  </si>
  <si>
    <t>Please enter the name of the individual who is completing this invoice. Note, the same individual can be the main point of contact and invoice preparer.</t>
  </si>
  <si>
    <t>Please enter the date this invoice was completed.</t>
  </si>
  <si>
    <t>B. Expenditure Information</t>
  </si>
  <si>
    <t>Total Costs Incurred</t>
  </si>
  <si>
    <t>Indicative Data</t>
  </si>
  <si>
    <t>Certification</t>
  </si>
  <si>
    <t>Prepared by</t>
  </si>
  <si>
    <t>Certification Date</t>
  </si>
  <si>
    <t>Copy this row --&gt;</t>
  </si>
  <si>
    <t>Formula Driven</t>
  </si>
  <si>
    <t>Building Acquisition</t>
  </si>
  <si>
    <t>Site Improvements / Landscaping</t>
  </si>
  <si>
    <t>Permits &amp; Fees</t>
  </si>
  <si>
    <t>Architectural &amp; Engineering</t>
  </si>
  <si>
    <t>Legal</t>
  </si>
  <si>
    <t>Closing &amp; Title Insurance</t>
  </si>
  <si>
    <t xml:space="preserve">Insurance - Property &amp; Liability </t>
  </si>
  <si>
    <t>Financing Fees</t>
  </si>
  <si>
    <t>Developer Fee</t>
  </si>
  <si>
    <t>Salaries</t>
  </si>
  <si>
    <t>Training / Consultant Fees</t>
  </si>
  <si>
    <t>Staff Recruitment</t>
  </si>
  <si>
    <t>Furniture &amp; Furnishings</t>
  </si>
  <si>
    <t>Kitchen Equipment</t>
  </si>
  <si>
    <t>Utilities</t>
  </si>
  <si>
    <t>Property, Liability &amp; Auto Insurance</t>
  </si>
  <si>
    <t>Vehicle</t>
  </si>
  <si>
    <t>Renovation / Construction</t>
  </si>
  <si>
    <t>Total Development Project Costs</t>
  </si>
  <si>
    <t>Office Equipment &amp; Supplies</t>
  </si>
  <si>
    <t>Appliances</t>
  </si>
  <si>
    <t>Total Start-up Costs</t>
  </si>
  <si>
    <t>Total Costs</t>
  </si>
  <si>
    <t>Notes</t>
  </si>
  <si>
    <t>Mortgage Payments</t>
  </si>
  <si>
    <t>Lease Payments</t>
  </si>
  <si>
    <t>Specialized Equipment</t>
  </si>
  <si>
    <t>Building Maintenance &amp; Equipment</t>
  </si>
  <si>
    <t xml:space="preserve">Other Development Project Costs </t>
  </si>
  <si>
    <t>Other Start-up Costs</t>
  </si>
  <si>
    <t>Start-up Costs</t>
  </si>
  <si>
    <t>Development Costs</t>
  </si>
  <si>
    <t>Development_Costs</t>
  </si>
  <si>
    <t>Start_up_Costs</t>
  </si>
  <si>
    <t>Budget Sub-Category</t>
  </si>
  <si>
    <t>Company/Vendor Name</t>
  </si>
  <si>
    <t>Total</t>
  </si>
  <si>
    <t xml:space="preserve">Invoice # </t>
  </si>
  <si>
    <t>Tab 2: Expenditure Details</t>
  </si>
  <si>
    <t>This information will populate based on the selections made on Tab 1. Invoice Form</t>
  </si>
  <si>
    <t>Documented Costs</t>
  </si>
  <si>
    <t>Requested Costs</t>
  </si>
  <si>
    <t>Total Development &amp; Start-up Costs</t>
  </si>
  <si>
    <t>Total Development Costs</t>
  </si>
  <si>
    <t>Invoice #</t>
  </si>
  <si>
    <t>Tab 3: Certification</t>
  </si>
  <si>
    <t>Please provide the invoice date or purchase date of the expense. Note this can also be the date the cost was incurred.</t>
  </si>
  <si>
    <t>Please provide the company or vendor this expense was purchased from.</t>
  </si>
  <si>
    <t>Please provide the invoice number of the expense if available.</t>
  </si>
  <si>
    <t>Expense Notes</t>
  </si>
  <si>
    <t>Please select whether the expense being entered falls into the Development Costs or Start-up Costs category.</t>
  </si>
  <si>
    <t>Please select the specific Budget Sub-Category that the expense being entered falls into. Note, this drop-down will show the sub-categories for either Development Costs or Start-up Costs based on the previous selection.</t>
  </si>
  <si>
    <t>HB-5024 Amount</t>
  </si>
  <si>
    <t>Please enter the amount of the invoice that will be reimbursed through the HB 5024 grant program. Note, if only a partial amount of the total invoice amount should be allocated to this grant program please provide details in "Expense Notes" tab.</t>
  </si>
  <si>
    <t xml:space="preserve">Please provide any additional details on the expense if applicable. </t>
  </si>
  <si>
    <t>Reference Field</t>
  </si>
  <si>
    <t>The Budget Categories represent the two main categories listed in the budget template, Development Costs and Start-up Costs.</t>
  </si>
  <si>
    <t>The Budget Sub-Categories represent the more detailed budget items within the larger Development Costs and Start-up Costs budget categories. Note these sub-categories have been taken from the templates included in the Grant Agreement.</t>
  </si>
  <si>
    <t>Please enter the total amount of costs incurred by budget sub-category for the invoicing period if applicable, if no expense was incurred please leave the cell empty. Please note that each individual expense included in this total should also be listed in Tab 2. Expenditure Details.</t>
  </si>
  <si>
    <t>B. Expenditure Detail</t>
  </si>
  <si>
    <t>Invoice Date</t>
  </si>
  <si>
    <t>This column will populate based off of the information entered on Tab 2. Expenditure Details. Please note that the cell will highlight red if the total listed in "Requested Costs" does not equal the "Documented Costs" amount. Please resolve errors before submiting invoice.</t>
  </si>
  <si>
    <t xml:space="preserve">Please provide any additional details on the expenses included in the budget sub-category if applicable. </t>
  </si>
  <si>
    <t>Total Budget Category Costs</t>
  </si>
  <si>
    <t>Note the "Total Development Costs" and "Total Start-up Costs" will auto-sum based on the the "Requested Costs" &amp; "Documented Costs" columns. "Total Development &amp; Start-up Costs" should reflect the total incurred costs being requested for reimbursement for this invoice period.</t>
  </si>
  <si>
    <t>ABC Contracting</t>
  </si>
  <si>
    <t>INV-0123</t>
  </si>
  <si>
    <t>Site Improvements/Landscaping</t>
  </si>
  <si>
    <t>Only 50% of total invoice amount ($5,000) attributed to HB-5024</t>
  </si>
  <si>
    <t xml:space="preserve"> HB-5024 Behavioral Health Housing Investment: 
Expenditure Details</t>
  </si>
  <si>
    <t>Invoice Tracker Import</t>
  </si>
  <si>
    <t>Expense Tracker Import</t>
  </si>
  <si>
    <t>Filter &amp; Copy this table --&gt;</t>
  </si>
  <si>
    <t>Invoice Number</t>
  </si>
  <si>
    <t>Invoice Number:</t>
  </si>
  <si>
    <t>0423</t>
  </si>
  <si>
    <t>0623</t>
  </si>
  <si>
    <t>0723</t>
  </si>
  <si>
    <t>0823</t>
  </si>
  <si>
    <t>0923</t>
  </si>
  <si>
    <t>0124</t>
  </si>
  <si>
    <t>0224</t>
  </si>
  <si>
    <t>0324</t>
  </si>
  <si>
    <t>0424</t>
  </si>
  <si>
    <t>0524</t>
  </si>
  <si>
    <t>0624</t>
  </si>
  <si>
    <t>0724</t>
  </si>
  <si>
    <t>0824</t>
  </si>
  <si>
    <t>0924</t>
  </si>
  <si>
    <t>0523</t>
  </si>
  <si>
    <t>1023</t>
  </si>
  <si>
    <t>1223</t>
  </si>
  <si>
    <t>1124</t>
  </si>
  <si>
    <t>1024</t>
  </si>
  <si>
    <t>1123</t>
  </si>
  <si>
    <t>Total Requested Costs:</t>
  </si>
  <si>
    <t>Total Development Costs:</t>
  </si>
  <si>
    <t>Total Start-up Costs:</t>
  </si>
  <si>
    <t xml:space="preserve"> HB-5024 Behavioral Health Housing Investment: 
Invoice Certification</t>
  </si>
  <si>
    <r>
      <rPr>
        <b/>
        <sz val="14"/>
        <color theme="1"/>
        <rFont val="Arial Narrow"/>
        <family val="2"/>
      </rPr>
      <t>Expense Documentation Requirements:</t>
    </r>
    <r>
      <rPr>
        <sz val="14"/>
        <color theme="1"/>
        <rFont val="Arial Narrow"/>
        <family val="2"/>
      </rPr>
      <t xml:space="preserve"> We request that invoices/expense documentation be provided for each cost included in this invoice. Please provide all invoices/documentation in one package per budget category. (i.e. if you have multiple invoices for Site Improvements / Landscaping, please attach the backup in one file and submit together). Please only include one invoice/receipt per page.
</t>
    </r>
    <r>
      <rPr>
        <b/>
        <sz val="14"/>
        <color theme="1"/>
        <rFont val="Arial Narrow"/>
        <family val="2"/>
      </rPr>
      <t>Payment Timeline:</t>
    </r>
    <r>
      <rPr>
        <sz val="14"/>
        <color theme="1"/>
        <rFont val="Arial Narrow"/>
        <family val="2"/>
      </rPr>
      <t xml:space="preserve"> Please note that we are estimating payment remittance between 30-45 days after receipt of fully completed invoice (including documentation). If there are one-off circumstances that require expedited payment please reach out to our team at the email address below and we can work together to find a resolution.</t>
    </r>
  </si>
  <si>
    <t>Acquisition/Property Closing Invoice Special Instructions:</t>
  </si>
  <si>
    <t>SDOH.HB5024@odhsoha.oregon.gov</t>
  </si>
  <si>
    <r>
      <rPr>
        <b/>
        <sz val="14"/>
        <color theme="1"/>
        <rFont val="Arial Narrow"/>
        <family val="2"/>
      </rPr>
      <t xml:space="preserve">Advanced Notice: </t>
    </r>
    <r>
      <rPr>
        <sz val="14"/>
        <color theme="1"/>
        <rFont val="Arial Narrow"/>
        <family val="2"/>
      </rPr>
      <t xml:space="preserve">We request that grantees provide us with a 30-45 day advanced notice for when a property will be closing in order to allow for sufficient time for the SDOH team to prepare our internal processes. We also ask that the invoice form is provided at least 15-20 business days before the payment date.  
</t>
    </r>
    <r>
      <rPr>
        <b/>
        <sz val="14"/>
        <color theme="1"/>
        <rFont val="Arial Narrow"/>
        <family val="2"/>
      </rPr>
      <t>Payment Timeline:</t>
    </r>
    <r>
      <rPr>
        <sz val="14"/>
        <color theme="1"/>
        <rFont val="Arial Narrow"/>
        <family val="2"/>
      </rPr>
      <t xml:space="preserve"> Please let us know if the closing invoice requires payment sooner than the typical 45 day payment timeframe. We can work with your organization to process Acquisition/Closing invoice payment sooner than 45 days, we only ask that we are made aware of the date funds must be sent at least 15-25 days before that date.</t>
    </r>
  </si>
  <si>
    <t>Upon Closing</t>
  </si>
  <si>
    <t>Please send completed reports and any questions to: SDOH.HB5024@odhsoha.oregon.gov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</si>
</sst>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409]mmmm\ yyyy;@"/>
    <numFmt numFmtId="165" formatCode="mmmm\ yyyy"/>
    <numFmt numFmtId="166" formatCode="&quot;$&quot;#,##0.00"/>
  </numFmts>
  <fonts count="11" x14ac:knownFonts="1">
    <font>
      <sz val="11"/>
      <color theme="1"/>
      <name val="Calibri"/>
      <family val="2"/>
      <scheme val="minor"/>
    </font>
    <font>
      <sz val="11"/>
      <color theme="1"/>
      <name val="Calibri"/>
      <family val="2"/>
      <scheme val="minor"/>
    </font>
    <font>
      <sz val="14"/>
      <color theme="1"/>
      <name val="Arial Narrow"/>
      <family val="2"/>
    </font>
    <font>
      <b/>
      <sz val="11"/>
      <color theme="1"/>
      <name val="Arial Narrow"/>
      <family val="2"/>
    </font>
    <font>
      <b/>
      <sz val="14"/>
      <color theme="1"/>
      <name val="Arial Narrow"/>
      <family val="2"/>
    </font>
    <font>
      <sz val="11"/>
      <color theme="1"/>
      <name val="Arial Narrow"/>
      <family val="2"/>
    </font>
    <font>
      <b/>
      <sz val="16"/>
      <color theme="1"/>
      <name val="Arial Narrow"/>
      <family val="2"/>
    </font>
    <font>
      <b/>
      <sz val="11"/>
      <color theme="1"/>
      <name val="Calibri"/>
      <family val="2"/>
      <scheme val="minor"/>
    </font>
    <font>
      <sz val="8"/>
      <name val="Calibri"/>
      <family val="2"/>
      <scheme val="minor"/>
    </font>
    <font>
      <sz val="11"/>
      <color theme="1"/>
      <name val="Calibri"/>
      <family val="2"/>
    </font>
    <font>
      <sz val="14"/>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auto="1"/>
      </left>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2">
    <xf numFmtId="0" fontId="0" fillId="0" borderId="0" xfId="0"/>
    <xf numFmtId="49" fontId="5" fillId="0" borderId="0" xfId="0" applyNumberFormat="1" applyFont="1" applyAlignment="1">
      <alignment horizontal="right" vertical="center" wrapText="1"/>
    </xf>
    <xf numFmtId="0" fontId="7" fillId="0" borderId="0" xfId="0" applyFont="1"/>
    <xf numFmtId="8" fontId="0" fillId="0" borderId="0" xfId="0" applyNumberFormat="1"/>
    <xf numFmtId="16" fontId="0" fillId="0" borderId="0" xfId="0" applyNumberFormat="1"/>
    <xf numFmtId="0" fontId="0" fillId="0" borderId="0" xfId="0" applyAlignment="1">
      <alignment wrapText="1"/>
    </xf>
    <xf numFmtId="0" fontId="0" fillId="0" borderId="32" xfId="0" applyBorder="1"/>
    <xf numFmtId="14" fontId="0" fillId="0" borderId="0" xfId="0" quotePrefix="1" applyNumberFormat="1"/>
    <xf numFmtId="43" fontId="0" fillId="0" borderId="0" xfId="1" applyFont="1"/>
    <xf numFmtId="0" fontId="0" fillId="0" borderId="0" xfId="0" applyAlignment="1">
      <alignment horizontal="center"/>
    </xf>
    <xf numFmtId="0" fontId="5" fillId="0" borderId="0" xfId="0" applyFont="1" applyAlignment="1">
      <alignment vertical="center"/>
    </xf>
    <xf numFmtId="0" fontId="4" fillId="0" borderId="12" xfId="0" applyFont="1" applyBorder="1" applyAlignment="1">
      <alignment horizontal="center" vertical="center" wrapText="1"/>
    </xf>
    <xf numFmtId="0" fontId="4" fillId="4" borderId="17" xfId="2" applyNumberFormat="1" applyFont="1" applyFill="1" applyBorder="1" applyAlignment="1" applyProtection="1">
      <alignment horizontal="center" vertical="center" wrapText="1"/>
    </xf>
    <xf numFmtId="0" fontId="4" fillId="4" borderId="21" xfId="2" applyNumberFormat="1" applyFont="1" applyFill="1" applyBorder="1" applyAlignment="1" applyProtection="1">
      <alignment horizontal="center" vertical="center" wrapText="1"/>
    </xf>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15" xfId="2" applyNumberFormat="1" applyFont="1" applyFill="1" applyBorder="1" applyAlignment="1" applyProtection="1">
      <alignment horizontal="left" vertical="center" wrapText="1" indent="1"/>
    </xf>
    <xf numFmtId="0" fontId="4" fillId="0" borderId="1" xfId="0" applyFont="1" applyBorder="1" applyAlignment="1">
      <alignment horizontal="center" vertical="center" wrapText="1"/>
    </xf>
    <xf numFmtId="0" fontId="4" fillId="4" borderId="26" xfId="2" applyNumberFormat="1" applyFont="1" applyFill="1" applyBorder="1" applyAlignment="1" applyProtection="1">
      <alignment horizontal="center" vertical="center" wrapText="1"/>
    </xf>
    <xf numFmtId="0" fontId="4" fillId="4" borderId="0" xfId="2" applyNumberFormat="1" applyFont="1" applyFill="1" applyBorder="1" applyAlignment="1" applyProtection="1">
      <alignment horizontal="center" vertical="center" wrapText="1"/>
    </xf>
    <xf numFmtId="8" fontId="2" fillId="2" borderId="5" xfId="2" applyNumberFormat="1" applyFont="1" applyFill="1" applyBorder="1" applyAlignment="1" applyProtection="1">
      <alignment horizontal="right" wrapText="1" indent="2"/>
      <protection locked="0"/>
    </xf>
    <xf numFmtId="0" fontId="4" fillId="3" borderId="8" xfId="2" applyNumberFormat="1" applyFont="1" applyFill="1" applyBorder="1" applyAlignment="1" applyProtection="1">
      <alignment horizontal="center" vertical="center" wrapText="1"/>
    </xf>
    <xf numFmtId="0" fontId="4" fillId="2" borderId="24" xfId="2" applyNumberFormat="1" applyFont="1" applyFill="1" applyBorder="1" applyAlignment="1" applyProtection="1">
      <alignment horizontal="center" vertical="center" wrapText="1"/>
      <protection locked="0"/>
    </xf>
    <xf numFmtId="0" fontId="4" fillId="2" borderId="34" xfId="2" applyNumberFormat="1" applyFont="1" applyFill="1" applyBorder="1" applyAlignment="1" applyProtection="1">
      <alignment horizontal="center" vertical="center" wrapText="1"/>
      <protection locked="0"/>
    </xf>
    <xf numFmtId="0" fontId="4" fillId="2" borderId="14"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indent="1"/>
      <protection locked="0"/>
    </xf>
    <xf numFmtId="49" fontId="4" fillId="0" borderId="2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2" fillId="4" borderId="15" xfId="2" applyNumberFormat="1" applyFont="1" applyFill="1" applyBorder="1" applyAlignment="1" applyProtection="1">
      <alignment horizontal="left" vertical="center" wrapText="1" indent="1"/>
    </xf>
    <xf numFmtId="164" fontId="0" fillId="0" borderId="0" xfId="0" applyNumberFormat="1"/>
    <xf numFmtId="0" fontId="9" fillId="0" borderId="0" xfId="0" applyFont="1"/>
    <xf numFmtId="0" fontId="9" fillId="0" borderId="4" xfId="0" applyFont="1" applyBorder="1"/>
    <xf numFmtId="0" fontId="9" fillId="0" borderId="19" xfId="0" applyFont="1" applyBorder="1"/>
    <xf numFmtId="49" fontId="9" fillId="0" borderId="3" xfId="0" applyNumberFormat="1" applyFont="1" applyBorder="1"/>
    <xf numFmtId="0" fontId="9" fillId="0" borderId="3" xfId="0" applyNumberFormat="1" applyFont="1" applyBorder="1"/>
    <xf numFmtId="0" fontId="9" fillId="0" borderId="27" xfId="0" applyNumberFormat="1" applyFont="1" applyBorder="1"/>
    <xf numFmtId="0" fontId="9" fillId="0" borderId="0" xfId="0" applyFont="1" applyFill="1" applyBorder="1"/>
    <xf numFmtId="0" fontId="2" fillId="4" borderId="21" xfId="2" applyNumberFormat="1" applyFont="1" applyFill="1" applyBorder="1" applyAlignment="1" applyProtection="1">
      <alignment horizontal="left" vertical="center" wrapText="1" indent="1"/>
    </xf>
    <xf numFmtId="0" fontId="9" fillId="0" borderId="0" xfId="0" applyFont="1" applyBorder="1"/>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4" fillId="4" borderId="26" xfId="2" applyNumberFormat="1" applyFont="1" applyFill="1" applyBorder="1" applyAlignment="1" applyProtection="1">
      <alignment horizontal="center" vertical="center" wrapText="1"/>
    </xf>
    <xf numFmtId="0" fontId="2" fillId="4" borderId="15" xfId="2" applyNumberFormat="1" applyFont="1" applyFill="1" applyBorder="1" applyAlignment="1" applyProtection="1">
      <alignment horizontal="left" vertical="center" wrapText="1" indent="1"/>
    </xf>
    <xf numFmtId="0" fontId="2" fillId="4" borderId="15" xfId="2" applyNumberFormat="1" applyFont="1" applyFill="1" applyBorder="1" applyAlignment="1" applyProtection="1">
      <alignment horizontal="left" vertical="center" wrapText="1" indent="1"/>
    </xf>
    <xf numFmtId="0" fontId="2" fillId="4" borderId="21" xfId="2" applyNumberFormat="1" applyFont="1" applyFill="1" applyBorder="1" applyAlignment="1" applyProtection="1">
      <alignment horizontal="left" vertical="center" wrapText="1" indent="1"/>
    </xf>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4" fillId="2" borderId="14" xfId="0" applyNumberFormat="1" applyFont="1" applyFill="1" applyBorder="1" applyAlignment="1" applyProtection="1">
      <alignment horizontal="left" vertical="center" wrapText="1" indent="1"/>
      <protection locked="0"/>
    </xf>
    <xf numFmtId="14" fontId="2" fillId="2" borderId="5" xfId="2" applyNumberFormat="1" applyFont="1" applyFill="1" applyBorder="1" applyAlignment="1" applyProtection="1">
      <alignment horizontal="right" wrapText="1" indent="2"/>
      <protection locked="0"/>
    </xf>
    <xf numFmtId="14" fontId="4" fillId="2" borderId="5" xfId="2" applyNumberFormat="1" applyFont="1" applyFill="1" applyBorder="1" applyAlignment="1" applyProtection="1">
      <alignment horizontal="right" wrapText="1" indent="2"/>
      <protection locked="0"/>
    </xf>
    <xf numFmtId="0" fontId="2" fillId="2" borderId="5" xfId="2" applyNumberFormat="1" applyFont="1" applyFill="1" applyBorder="1" applyAlignment="1" applyProtection="1">
      <alignment wrapText="1"/>
      <protection locked="0"/>
    </xf>
    <xf numFmtId="0" fontId="2" fillId="2" borderId="22" xfId="3" applyNumberFormat="1" applyFont="1" applyFill="1" applyBorder="1" applyAlignment="1" applyProtection="1">
      <alignment horizontal="center" wrapText="1"/>
      <protection locked="0"/>
    </xf>
    <xf numFmtId="8" fontId="2" fillId="2" borderId="38" xfId="2" applyNumberFormat="1" applyFont="1" applyFill="1" applyBorder="1" applyAlignment="1" applyProtection="1">
      <alignment horizontal="right" wrapText="1" indent="2"/>
      <protection locked="0"/>
    </xf>
    <xf numFmtId="8" fontId="2" fillId="2" borderId="44" xfId="2" applyNumberFormat="1" applyFont="1" applyFill="1" applyBorder="1" applyAlignment="1" applyProtection="1">
      <alignment horizontal="right" wrapText="1" indent="2"/>
      <protection locked="0"/>
    </xf>
    <xf numFmtId="0" fontId="2" fillId="2" borderId="22" xfId="3" applyNumberFormat="1" applyFont="1" applyFill="1" applyBorder="1" applyAlignment="1" applyProtection="1">
      <alignment wrapText="1"/>
      <protection locked="0"/>
    </xf>
    <xf numFmtId="166" fontId="2" fillId="2" borderId="5" xfId="2" applyNumberFormat="1" applyFont="1" applyFill="1" applyBorder="1" applyAlignment="1" applyProtection="1">
      <alignment wrapText="1"/>
      <protection locked="0"/>
    </xf>
    <xf numFmtId="0" fontId="2" fillId="2" borderId="14" xfId="2" applyNumberFormat="1" applyFont="1" applyFill="1" applyBorder="1" applyAlignment="1" applyProtection="1">
      <alignment wrapText="1"/>
      <protection locked="0"/>
    </xf>
    <xf numFmtId="8" fontId="2" fillId="2" borderId="46" xfId="2" applyNumberFormat="1" applyFont="1" applyFill="1" applyBorder="1" applyAlignment="1" applyProtection="1">
      <alignment horizontal="right" wrapText="1" indent="2"/>
      <protection locked="0"/>
    </xf>
    <xf numFmtId="0" fontId="10" fillId="2" borderId="39" xfId="0" applyNumberFormat="1" applyFont="1" applyFill="1" applyBorder="1" applyAlignment="1" applyProtection="1">
      <alignment horizontal="center"/>
      <protection locked="0"/>
    </xf>
    <xf numFmtId="0" fontId="10" fillId="2" borderId="5" xfId="0" applyNumberFormat="1" applyFont="1" applyFill="1" applyBorder="1" applyAlignment="1" applyProtection="1">
      <alignment horizontal="center"/>
      <protection locked="0"/>
    </xf>
    <xf numFmtId="0" fontId="2" fillId="4" borderId="26" xfId="2" applyNumberFormat="1" applyFont="1" applyFill="1" applyBorder="1" applyAlignment="1" applyProtection="1">
      <alignment horizontal="left" vertical="center" wrapText="1" indent="1"/>
    </xf>
    <xf numFmtId="8" fontId="2" fillId="3" borderId="38" xfId="2" applyNumberFormat="1" applyFont="1" applyFill="1" applyBorder="1" applyAlignment="1" applyProtection="1">
      <alignment horizontal="right" wrapText="1" indent="2"/>
    </xf>
    <xf numFmtId="8" fontId="2" fillId="3" borderId="5" xfId="2" applyNumberFormat="1" applyFont="1" applyFill="1" applyBorder="1" applyAlignment="1" applyProtection="1">
      <alignment horizontal="right" wrapText="1" indent="2"/>
    </xf>
    <xf numFmtId="8" fontId="2" fillId="3" borderId="46" xfId="2" applyNumberFormat="1" applyFont="1" applyFill="1" applyBorder="1" applyAlignment="1" applyProtection="1">
      <alignment horizontal="right" wrapText="1" indent="2"/>
    </xf>
    <xf numFmtId="8" fontId="4" fillId="3" borderId="53" xfId="2" applyNumberFormat="1" applyFont="1" applyFill="1" applyBorder="1" applyAlignment="1" applyProtection="1">
      <alignment horizontal="right" wrapText="1" indent="2"/>
    </xf>
    <xf numFmtId="164" fontId="4" fillId="3" borderId="16" xfId="0" applyNumberFormat="1" applyFont="1" applyFill="1" applyBorder="1" applyAlignment="1" applyProtection="1">
      <alignment horizontal="center" vertical="center" wrapText="1"/>
    </xf>
    <xf numFmtId="0" fontId="4" fillId="3" borderId="14" xfId="0" applyFont="1" applyFill="1" applyBorder="1" applyAlignment="1" applyProtection="1">
      <alignment horizontal="left" vertical="center" wrapText="1" indent="1"/>
    </xf>
    <xf numFmtId="0" fontId="4" fillId="3" borderId="14" xfId="0" applyNumberFormat="1" applyFont="1" applyFill="1" applyBorder="1" applyAlignment="1" applyProtection="1">
      <alignment horizontal="left" vertical="center" wrapText="1" indent="1"/>
    </xf>
    <xf numFmtId="0" fontId="2" fillId="0" borderId="12" xfId="0" applyFont="1" applyBorder="1" applyAlignment="1" applyProtection="1">
      <alignment horizontal="right" vertical="center" wrapText="1" indent="1"/>
    </xf>
    <xf numFmtId="0" fontId="10" fillId="3" borderId="39" xfId="0" applyNumberFormat="1" applyFont="1" applyFill="1" applyBorder="1" applyAlignment="1" applyProtection="1">
      <alignment horizontal="center"/>
    </xf>
    <xf numFmtId="0" fontId="10" fillId="3" borderId="5" xfId="0" applyNumberFormat="1" applyFont="1" applyFill="1" applyBorder="1" applyAlignment="1" applyProtection="1">
      <alignment horizontal="center"/>
    </xf>
    <xf numFmtId="14" fontId="2" fillId="3" borderId="5" xfId="2" applyNumberFormat="1" applyFont="1" applyFill="1" applyBorder="1" applyAlignment="1" applyProtection="1">
      <alignment horizontal="right" wrapText="1" indent="2"/>
    </xf>
    <xf numFmtId="166" fontId="2" fillId="3" borderId="5" xfId="2" applyNumberFormat="1" applyFont="1" applyFill="1" applyBorder="1" applyAlignment="1" applyProtection="1">
      <alignment wrapText="1"/>
    </xf>
    <xf numFmtId="0" fontId="2" fillId="3" borderId="14" xfId="2" applyNumberFormat="1" applyFont="1" applyFill="1" applyBorder="1" applyAlignment="1" applyProtection="1">
      <alignment horizontal="left" wrapText="1"/>
    </xf>
    <xf numFmtId="0" fontId="2" fillId="3" borderId="22" xfId="3" applyNumberFormat="1" applyFont="1" applyFill="1" applyBorder="1" applyAlignment="1" applyProtection="1">
      <alignment horizontal="center" wrapText="1"/>
    </xf>
    <xf numFmtId="0" fontId="2" fillId="3" borderId="5" xfId="2" applyNumberFormat="1" applyFont="1" applyFill="1" applyBorder="1" applyAlignment="1" applyProtection="1">
      <alignment horizontal="center" wrapText="1"/>
    </xf>
    <xf numFmtId="0" fontId="0" fillId="0" borderId="0" xfId="0" applyFont="1"/>
    <xf numFmtId="40" fontId="9" fillId="0" borderId="2" xfId="0" applyNumberFormat="1" applyFont="1" applyBorder="1"/>
    <xf numFmtId="40" fontId="9" fillId="0" borderId="3" xfId="0" applyNumberFormat="1" applyFont="1" applyBorder="1"/>
    <xf numFmtId="40" fontId="9" fillId="0" borderId="27" xfId="0" applyNumberFormat="1" applyFont="1" applyBorder="1"/>
    <xf numFmtId="14" fontId="0" fillId="0" borderId="0" xfId="0" applyNumberFormat="1" applyFont="1"/>
    <xf numFmtId="14" fontId="9" fillId="0" borderId="3" xfId="0" applyNumberFormat="1" applyFont="1" applyBorder="1"/>
    <xf numFmtId="0" fontId="0" fillId="0" borderId="0" xfId="0" quotePrefix="1" applyNumberFormat="1"/>
    <xf numFmtId="49" fontId="0" fillId="0" borderId="0" xfId="0" applyNumberFormat="1"/>
    <xf numFmtId="49" fontId="0" fillId="0" borderId="0" xfId="0" quotePrefix="1" applyNumberFormat="1"/>
    <xf numFmtId="14" fontId="9" fillId="0" borderId="2" xfId="0" applyNumberFormat="1" applyFont="1" applyBorder="1" applyAlignment="1">
      <alignment horizontal="right"/>
    </xf>
    <xf numFmtId="165" fontId="4" fillId="3" borderId="40" xfId="2" applyNumberFormat="1" applyFont="1" applyFill="1" applyBorder="1" applyAlignment="1" applyProtection="1">
      <alignment horizontal="center" vertical="center" wrapText="1"/>
    </xf>
    <xf numFmtId="8" fontId="4" fillId="3" borderId="3" xfId="2" applyNumberFormat="1" applyFont="1" applyFill="1" applyBorder="1" applyAlignment="1" applyProtection="1">
      <alignment vertical="center" wrapText="1"/>
    </xf>
    <xf numFmtId="8" fontId="4" fillId="3" borderId="36" xfId="2" applyNumberFormat="1" applyFont="1" applyFill="1" applyBorder="1" applyAlignment="1" applyProtection="1">
      <alignment vertical="center" wrapText="1"/>
    </xf>
    <xf numFmtId="166" fontId="4" fillId="3" borderId="25" xfId="2" applyNumberFormat="1" applyFont="1" applyFill="1" applyBorder="1" applyAlignment="1" applyProtection="1">
      <alignment horizontal="center" vertical="center" wrapText="1"/>
    </xf>
    <xf numFmtId="0" fontId="4" fillId="2" borderId="17" xfId="0" applyFont="1" applyFill="1" applyBorder="1" applyAlignment="1" applyProtection="1">
      <alignment horizontal="left" vertical="center" wrapText="1" indent="1"/>
      <protection locked="0"/>
    </xf>
    <xf numFmtId="0" fontId="5" fillId="0" borderId="0" xfId="0" applyFont="1" applyProtection="1"/>
    <xf numFmtId="0" fontId="2" fillId="0" borderId="6" xfId="0" applyFont="1" applyBorder="1" applyAlignment="1" applyProtection="1">
      <alignment horizontal="right" vertical="center" wrapText="1" indent="1"/>
    </xf>
    <xf numFmtId="0" fontId="2" fillId="0" borderId="22" xfId="0" applyFont="1" applyBorder="1" applyAlignment="1" applyProtection="1">
      <alignment horizontal="right" vertical="center" wrapText="1" indent="1"/>
    </xf>
    <xf numFmtId="0" fontId="2" fillId="0" borderId="28" xfId="0" applyFont="1" applyBorder="1" applyAlignment="1" applyProtection="1">
      <alignment horizontal="right" vertical="center" wrapText="1" indent="1"/>
    </xf>
    <xf numFmtId="0" fontId="6" fillId="0" borderId="4"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8" fontId="5" fillId="0" borderId="0" xfId="0" applyNumberFormat="1" applyFont="1" applyProtection="1"/>
    <xf numFmtId="0" fontId="2" fillId="0" borderId="0" xfId="0" applyFont="1" applyProtection="1"/>
    <xf numFmtId="0" fontId="6" fillId="0" borderId="7"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166" fontId="6" fillId="3" borderId="5" xfId="0" applyNumberFormat="1" applyFont="1" applyFill="1" applyBorder="1" applyAlignment="1" applyProtection="1">
      <alignment vertical="center" wrapText="1"/>
    </xf>
    <xf numFmtId="0" fontId="6" fillId="3" borderId="14" xfId="0" applyNumberFormat="1" applyFont="1" applyFill="1" applyBorder="1" applyAlignment="1" applyProtection="1">
      <alignment vertical="center" wrapText="1"/>
    </xf>
    <xf numFmtId="49" fontId="2" fillId="0" borderId="4" xfId="0" applyNumberFormat="1" applyFont="1" applyBorder="1" applyAlignment="1" applyProtection="1">
      <alignment horizontal="right" vertical="center" wrapText="1"/>
    </xf>
    <xf numFmtId="49" fontId="2" fillId="0" borderId="21" xfId="0" applyNumberFormat="1" applyFont="1" applyBorder="1" applyAlignment="1" applyProtection="1">
      <alignment horizontal="right" vertical="center"/>
    </xf>
    <xf numFmtId="49" fontId="2" fillId="0" borderId="6" xfId="0" applyNumberFormat="1" applyFont="1" applyBorder="1" applyAlignment="1" applyProtection="1">
      <alignment horizontal="right" vertical="center"/>
    </xf>
    <xf numFmtId="49" fontId="2" fillId="0" borderId="17" xfId="0" applyNumberFormat="1" applyFont="1" applyBorder="1" applyAlignment="1" applyProtection="1">
      <alignment horizontal="right" vertical="center"/>
    </xf>
    <xf numFmtId="49" fontId="2" fillId="0" borderId="2" xfId="0" applyNumberFormat="1" applyFont="1" applyBorder="1" applyAlignment="1" applyProtection="1">
      <alignment horizontal="right" vertical="center"/>
    </xf>
    <xf numFmtId="49" fontId="2" fillId="0" borderId="3" xfId="0" applyNumberFormat="1" applyFont="1" applyBorder="1" applyAlignment="1" applyProtection="1">
      <alignment horizontal="right" vertical="center"/>
    </xf>
    <xf numFmtId="49" fontId="2" fillId="0" borderId="3" xfId="0" applyNumberFormat="1" applyFont="1" applyBorder="1" applyAlignment="1" applyProtection="1">
      <alignment horizontal="right" vertical="center" wrapText="1"/>
    </xf>
    <xf numFmtId="0" fontId="5" fillId="0" borderId="0" xfId="0" applyFont="1" applyAlignment="1" applyProtection="1">
      <alignment horizontal="left" vertical="center"/>
    </xf>
    <xf numFmtId="49" fontId="2" fillId="0" borderId="28" xfId="0" applyNumberFormat="1" applyFont="1" applyBorder="1" applyAlignment="1" applyProtection="1">
      <alignment horizontal="right" vertical="center" wrapText="1"/>
    </xf>
    <xf numFmtId="49" fontId="2" fillId="0" borderId="29" xfId="0" applyNumberFormat="1" applyFont="1" applyBorder="1" applyAlignment="1" applyProtection="1">
      <alignment horizontal="right" vertical="center" wrapText="1"/>
    </xf>
    <xf numFmtId="0" fontId="2" fillId="0" borderId="7" xfId="0" applyFont="1" applyBorder="1" applyAlignment="1" applyProtection="1">
      <alignment horizontal="right" vertical="center" wrapText="1" indent="1"/>
    </xf>
    <xf numFmtId="14" fontId="4" fillId="3" borderId="37" xfId="0" applyNumberFormat="1" applyFont="1" applyFill="1" applyBorder="1" applyAlignment="1" applyProtection="1">
      <alignment horizontal="center" vertical="center" wrapText="1"/>
    </xf>
    <xf numFmtId="0" fontId="2" fillId="0" borderId="9" xfId="0" applyFont="1" applyBorder="1" applyAlignment="1" applyProtection="1">
      <alignment horizontal="right" vertical="center" wrapText="1" indent="1"/>
    </xf>
    <xf numFmtId="164" fontId="4" fillId="2" borderId="11" xfId="0" applyNumberFormat="1" applyFont="1" applyFill="1" applyBorder="1" applyAlignment="1" applyProtection="1">
      <alignment horizontal="center" vertical="center" wrapText="1"/>
    </xf>
    <xf numFmtId="0" fontId="2" fillId="4" borderId="17" xfId="2" applyNumberFormat="1" applyFont="1" applyFill="1" applyBorder="1" applyAlignment="1" applyProtection="1">
      <alignment horizontal="left" vertical="center" wrapText="1" indent="1"/>
    </xf>
    <xf numFmtId="0" fontId="2" fillId="4" borderId="14" xfId="2" applyNumberFormat="1" applyFont="1" applyFill="1" applyBorder="1" applyAlignment="1" applyProtection="1">
      <alignment horizontal="left" vertical="center" wrapText="1" indent="1"/>
    </xf>
    <xf numFmtId="0" fontId="2" fillId="4" borderId="21" xfId="2" applyNumberFormat="1" applyFont="1" applyFill="1" applyBorder="1" applyAlignment="1" applyProtection="1">
      <alignment horizontal="left" vertical="center" wrapText="1" indent="1"/>
    </xf>
    <xf numFmtId="0" fontId="2" fillId="4" borderId="37" xfId="2" applyNumberFormat="1" applyFont="1" applyFill="1" applyBorder="1" applyAlignment="1" applyProtection="1">
      <alignment horizontal="left" vertical="center" wrapText="1" inden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49" fontId="6" fillId="3" borderId="9" xfId="0" applyNumberFormat="1" applyFont="1" applyFill="1" applyBorder="1" applyAlignment="1">
      <alignment horizontal="left" vertical="center" wrapText="1" indent="3"/>
    </xf>
    <xf numFmtId="49" fontId="6" fillId="3" borderId="10" xfId="0" applyNumberFormat="1" applyFont="1" applyFill="1" applyBorder="1" applyAlignment="1">
      <alignment horizontal="left" vertical="center" wrapText="1" indent="3"/>
    </xf>
    <xf numFmtId="49" fontId="6" fillId="3" borderId="11" xfId="0" applyNumberFormat="1" applyFont="1" applyFill="1" applyBorder="1" applyAlignment="1">
      <alignment horizontal="left" vertical="center" wrapText="1" indent="3"/>
    </xf>
    <xf numFmtId="0" fontId="4" fillId="4" borderId="26" xfId="2" applyNumberFormat="1" applyFont="1" applyFill="1" applyBorder="1" applyAlignment="1" applyProtection="1">
      <alignment horizontal="center" vertical="center" wrapText="1"/>
    </xf>
    <xf numFmtId="0" fontId="4" fillId="4" borderId="35" xfId="2" applyNumberFormat="1" applyFont="1" applyFill="1" applyBorder="1" applyAlignment="1" applyProtection="1">
      <alignment horizontal="center" vertical="center" wrapText="1"/>
    </xf>
    <xf numFmtId="0" fontId="2" fillId="4" borderId="15" xfId="2" applyNumberFormat="1" applyFont="1" applyFill="1" applyBorder="1" applyAlignment="1" applyProtection="1">
      <alignment horizontal="left" vertical="center" wrapText="1" indent="1"/>
    </xf>
    <xf numFmtId="0" fontId="2" fillId="4" borderId="16"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34" xfId="2" applyNumberFormat="1" applyFont="1" applyFill="1" applyBorder="1" applyAlignment="1" applyProtection="1">
      <alignment horizontal="left" vertical="center" wrapText="1" indent="1"/>
    </xf>
    <xf numFmtId="49"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6" fillId="3" borderId="9" xfId="0" applyFont="1" applyFill="1" applyBorder="1" applyAlignment="1">
      <alignment horizontal="left" vertical="center" wrapText="1" indent="3"/>
    </xf>
    <xf numFmtId="0" fontId="6" fillId="3" borderId="10" xfId="0" applyFont="1" applyFill="1" applyBorder="1" applyAlignment="1">
      <alignment horizontal="left" vertical="center" wrapText="1" indent="3"/>
    </xf>
    <xf numFmtId="0" fontId="6" fillId="3" borderId="11" xfId="0" applyFont="1" applyFill="1" applyBorder="1" applyAlignment="1">
      <alignment horizontal="left" vertical="center" wrapText="1" indent="3"/>
    </xf>
    <xf numFmtId="0" fontId="4" fillId="4" borderId="17" xfId="2" applyNumberFormat="1" applyFont="1" applyFill="1" applyBorder="1" applyAlignment="1" applyProtection="1">
      <alignment horizontal="center" vertical="center" wrapText="1"/>
    </xf>
    <xf numFmtId="0" fontId="4" fillId="4" borderId="14" xfId="2" applyNumberFormat="1" applyFont="1" applyFill="1" applyBorder="1" applyAlignment="1" applyProtection="1">
      <alignment horizontal="center" vertical="center" wrapText="1"/>
    </xf>
    <xf numFmtId="0" fontId="2" fillId="0" borderId="13"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2" fillId="0" borderId="4" xfId="0" applyNumberFormat="1" applyFont="1" applyBorder="1" applyAlignment="1">
      <alignment horizontal="left" vertical="center" wrapText="1" indent="1"/>
    </xf>
    <xf numFmtId="49" fontId="2" fillId="0" borderId="19" xfId="0" applyNumberFormat="1" applyFont="1" applyBorder="1" applyAlignment="1">
      <alignment horizontal="left" vertical="center" wrapText="1" indent="1"/>
    </xf>
    <xf numFmtId="49" fontId="2" fillId="0" borderId="2" xfId="0" applyNumberFormat="1" applyFont="1" applyBorder="1" applyAlignment="1">
      <alignment horizontal="left" vertical="center" wrapText="1" indent="1"/>
    </xf>
    <xf numFmtId="49" fontId="2" fillId="0" borderId="27" xfId="0" applyNumberFormat="1" applyFont="1" applyBorder="1" applyAlignment="1">
      <alignment horizontal="left" vertical="center" wrapText="1" inden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0" borderId="15" xfId="2" applyNumberFormat="1" applyFont="1" applyFill="1" applyBorder="1" applyAlignment="1" applyProtection="1">
      <alignment horizontal="left" vertical="center" wrapText="1" indent="1"/>
    </xf>
    <xf numFmtId="0" fontId="2" fillId="0" borderId="16" xfId="2" applyNumberFormat="1" applyFont="1" applyFill="1" applyBorder="1" applyAlignment="1" applyProtection="1">
      <alignment horizontal="left" vertical="center" wrapText="1" indent="1"/>
    </xf>
    <xf numFmtId="0" fontId="2" fillId="0" borderId="29" xfId="2" applyNumberFormat="1" applyFont="1" applyFill="1" applyBorder="1" applyAlignment="1" applyProtection="1">
      <alignment horizontal="left" vertical="center" wrapText="1" indent="1"/>
    </xf>
    <xf numFmtId="0" fontId="2" fillId="0" borderId="34" xfId="2" applyNumberFormat="1" applyFont="1" applyFill="1" applyBorder="1" applyAlignment="1" applyProtection="1">
      <alignment horizontal="left" vertical="center" wrapText="1" inden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2" fillId="0" borderId="1" xfId="0" applyNumberFormat="1" applyFont="1" applyBorder="1" applyAlignment="1">
      <alignment horizontal="left" vertical="center" wrapText="1" indent="1"/>
    </xf>
    <xf numFmtId="49" fontId="2" fillId="0" borderId="30" xfId="0" applyNumberFormat="1" applyFont="1" applyBorder="1" applyAlignment="1">
      <alignment horizontal="left" vertical="center" wrapText="1" indent="1"/>
    </xf>
    <xf numFmtId="49" fontId="2" fillId="0" borderId="31" xfId="0" applyNumberFormat="1" applyFont="1" applyBorder="1" applyAlignment="1">
      <alignment horizontal="left" vertical="center" wrapText="1" indent="1"/>
    </xf>
    <xf numFmtId="49" fontId="2" fillId="0" borderId="0" xfId="0" applyNumberFormat="1" applyFont="1" applyBorder="1" applyAlignment="1">
      <alignment horizontal="left" vertical="center" wrapText="1" indent="1"/>
    </xf>
    <xf numFmtId="49" fontId="2" fillId="0" borderId="3" xfId="0" applyNumberFormat="1" applyFont="1" applyBorder="1" applyAlignment="1">
      <alignment horizontal="left" vertical="center" wrapText="1" indent="1"/>
    </xf>
    <xf numFmtId="49" fontId="2" fillId="0" borderId="1" xfId="0" applyNumberFormat="1" applyFont="1" applyFill="1" applyBorder="1" applyAlignment="1">
      <alignment horizontal="left" vertical="center" wrapText="1" indent="1"/>
    </xf>
    <xf numFmtId="49" fontId="2" fillId="0" borderId="30" xfId="0" applyNumberFormat="1" applyFont="1" applyFill="1" applyBorder="1" applyAlignment="1">
      <alignment horizontal="left" vertical="center" wrapText="1" indent="1"/>
    </xf>
    <xf numFmtId="49" fontId="2" fillId="0" borderId="31" xfId="0" applyNumberFormat="1" applyFont="1" applyFill="1" applyBorder="1" applyAlignment="1">
      <alignment horizontal="left" vertical="center" wrapText="1" indent="1"/>
    </xf>
    <xf numFmtId="49" fontId="2" fillId="0" borderId="4" xfId="0" applyNumberFormat="1" applyFont="1" applyFill="1" applyBorder="1" applyAlignment="1">
      <alignment horizontal="left" vertical="center" wrapText="1" indent="1"/>
    </xf>
    <xf numFmtId="49" fontId="2" fillId="0" borderId="0" xfId="0" applyNumberFormat="1" applyFont="1" applyFill="1" applyBorder="1" applyAlignment="1">
      <alignment horizontal="left" vertical="center" wrapText="1" indent="1"/>
    </xf>
    <xf numFmtId="49" fontId="2" fillId="0" borderId="19" xfId="0" applyNumberFormat="1" applyFont="1" applyFill="1" applyBorder="1" applyAlignment="1">
      <alignment horizontal="left" vertical="center" wrapText="1" indent="1"/>
    </xf>
    <xf numFmtId="49" fontId="2" fillId="0" borderId="2" xfId="0" applyNumberFormat="1" applyFont="1" applyFill="1" applyBorder="1" applyAlignment="1">
      <alignment horizontal="left" vertical="center" wrapText="1" indent="1"/>
    </xf>
    <xf numFmtId="49" fontId="2" fillId="0" borderId="3" xfId="0" applyNumberFormat="1" applyFont="1" applyFill="1" applyBorder="1" applyAlignment="1">
      <alignment horizontal="left" vertical="center" wrapText="1" indent="1"/>
    </xf>
    <xf numFmtId="49" fontId="2" fillId="0" borderId="27" xfId="0" applyNumberFormat="1" applyFont="1" applyFill="1" applyBorder="1" applyAlignment="1">
      <alignment horizontal="left" vertical="center" wrapText="1" indent="1"/>
    </xf>
    <xf numFmtId="165" fontId="4" fillId="3" borderId="9" xfId="0" applyNumberFormat="1" applyFont="1" applyFill="1" applyBorder="1" applyAlignment="1" applyProtection="1">
      <alignment horizontal="center" vertical="center" wrapText="1"/>
    </xf>
    <xf numFmtId="165" fontId="4" fillId="3" borderId="10" xfId="0" applyNumberFormat="1" applyFont="1" applyFill="1" applyBorder="1" applyAlignment="1" applyProtection="1">
      <alignment horizontal="center" vertical="center" wrapText="1"/>
    </xf>
    <xf numFmtId="165" fontId="4" fillId="3" borderId="42" xfId="0" applyNumberFormat="1" applyFont="1" applyFill="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8" fontId="2" fillId="2" borderId="50" xfId="2" applyNumberFormat="1" applyFont="1" applyFill="1" applyBorder="1" applyAlignment="1" applyProtection="1">
      <alignment horizontal="center" wrapText="1"/>
      <protection locked="0"/>
    </xf>
    <xf numFmtId="8" fontId="2" fillId="2" borderId="16" xfId="2" applyNumberFormat="1" applyFont="1" applyFill="1" applyBorder="1" applyAlignment="1" applyProtection="1">
      <alignment horizontal="center" wrapText="1"/>
      <protection locked="0"/>
    </xf>
    <xf numFmtId="165" fontId="2" fillId="0" borderId="22" xfId="0" applyNumberFormat="1" applyFont="1" applyBorder="1" applyAlignment="1" applyProtection="1">
      <alignment horizontal="center" vertical="center" wrapText="1"/>
    </xf>
    <xf numFmtId="165" fontId="2" fillId="0" borderId="18" xfId="0" applyNumberFormat="1" applyFont="1" applyBorder="1" applyAlignment="1" applyProtection="1">
      <alignment horizontal="center" vertical="center" wrapText="1"/>
    </xf>
    <xf numFmtId="165" fontId="2" fillId="0" borderId="45" xfId="0" applyNumberFormat="1" applyFont="1" applyBorder="1" applyAlignment="1" applyProtection="1">
      <alignment horizontal="center" vertical="center" wrapText="1"/>
    </xf>
    <xf numFmtId="165" fontId="2" fillId="0" borderId="24" xfId="0" applyNumberFormat="1" applyFont="1" applyBorder="1" applyAlignment="1" applyProtection="1">
      <alignment horizontal="center" vertical="center" wrapText="1"/>
    </xf>
    <xf numFmtId="165" fontId="4" fillId="0" borderId="48" xfId="0" applyNumberFormat="1" applyFont="1" applyBorder="1" applyAlignment="1" applyProtection="1">
      <alignment horizontal="center" vertical="center" wrapText="1"/>
    </xf>
    <xf numFmtId="165" fontId="4" fillId="0" borderId="41" xfId="0" applyNumberFormat="1" applyFont="1" applyBorder="1" applyAlignment="1" applyProtection="1">
      <alignment horizontal="center" vertical="center" wrapText="1"/>
    </xf>
    <xf numFmtId="165" fontId="4" fillId="0" borderId="52" xfId="0" applyNumberFormat="1" applyFont="1" applyBorder="1" applyAlignment="1" applyProtection="1">
      <alignment horizontal="center" vertical="center" wrapText="1"/>
    </xf>
    <xf numFmtId="165" fontId="2" fillId="0" borderId="47" xfId="0" applyNumberFormat="1" applyFont="1" applyBorder="1" applyAlignment="1" applyProtection="1">
      <alignment horizontal="center" vertical="center" wrapText="1"/>
    </xf>
    <xf numFmtId="165" fontId="2" fillId="0" borderId="49" xfId="0" applyNumberFormat="1" applyFont="1" applyBorder="1" applyAlignment="1" applyProtection="1">
      <alignment horizontal="center" vertical="center" wrapText="1"/>
    </xf>
    <xf numFmtId="165" fontId="2" fillId="0" borderId="50" xfId="0" applyNumberFormat="1" applyFont="1" applyBorder="1" applyAlignment="1" applyProtection="1">
      <alignment horizontal="center" vertical="center" wrapText="1"/>
    </xf>
    <xf numFmtId="165" fontId="2" fillId="0" borderId="51"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8" fontId="2" fillId="2" borderId="22" xfId="2" applyNumberFormat="1" applyFont="1" applyFill="1" applyBorder="1" applyAlignment="1" applyProtection="1">
      <alignment horizontal="center" wrapText="1"/>
      <protection locked="0"/>
    </xf>
    <xf numFmtId="8" fontId="2" fillId="2" borderId="14" xfId="2"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49" fontId="6" fillId="0" borderId="1" xfId="0" applyNumberFormat="1" applyFont="1" applyBorder="1" applyAlignment="1" applyProtection="1">
      <alignment horizontal="left" vertical="center" wrapText="1" indent="3"/>
    </xf>
    <xf numFmtId="49" fontId="6" fillId="0" borderId="30" xfId="0" applyNumberFormat="1" applyFont="1" applyBorder="1" applyAlignment="1" applyProtection="1">
      <alignment horizontal="left" vertical="center" wrapText="1" indent="3"/>
    </xf>
    <xf numFmtId="49" fontId="6" fillId="0" borderId="31" xfId="0" applyNumberFormat="1" applyFont="1" applyBorder="1" applyAlignment="1" applyProtection="1">
      <alignment horizontal="left" vertical="center" wrapText="1" indent="3"/>
    </xf>
    <xf numFmtId="0" fontId="3" fillId="2" borderId="12"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49" fontId="6" fillId="0" borderId="12" xfId="0" applyNumberFormat="1" applyFont="1" applyBorder="1" applyAlignment="1" applyProtection="1">
      <alignment horizontal="left" vertical="center" wrapText="1" indent="3"/>
    </xf>
    <xf numFmtId="49" fontId="6" fillId="0" borderId="15" xfId="0" applyNumberFormat="1" applyFont="1" applyBorder="1" applyAlignment="1" applyProtection="1">
      <alignment horizontal="left" vertical="center" wrapText="1" indent="3"/>
    </xf>
    <xf numFmtId="49" fontId="6" fillId="0" borderId="16" xfId="0" applyNumberFormat="1" applyFont="1" applyBorder="1" applyAlignment="1" applyProtection="1">
      <alignment horizontal="left" vertical="center" wrapText="1" indent="3"/>
    </xf>
    <xf numFmtId="0" fontId="4" fillId="0" borderId="13"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2" borderId="17" xfId="0" applyFont="1" applyFill="1" applyBorder="1" applyAlignment="1" applyProtection="1">
      <alignment horizontal="left" vertical="center" wrapText="1" indent="1"/>
      <protection locked="0"/>
    </xf>
    <xf numFmtId="0" fontId="4" fillId="2" borderId="18" xfId="0" applyFont="1" applyFill="1" applyBorder="1" applyAlignment="1" applyProtection="1">
      <alignment horizontal="left" vertical="center" wrapText="1" indent="1"/>
      <protection locked="0"/>
    </xf>
    <xf numFmtId="0" fontId="4" fillId="2" borderId="3" xfId="0" applyFont="1" applyFill="1" applyBorder="1" applyAlignment="1" applyProtection="1">
      <alignment horizontal="left" vertical="center" wrapText="1" indent="1"/>
      <protection locked="0"/>
    </xf>
    <xf numFmtId="0" fontId="4" fillId="2" borderId="36" xfId="0" applyFont="1" applyFill="1" applyBorder="1" applyAlignment="1" applyProtection="1">
      <alignment horizontal="left" vertical="center" wrapText="1" indent="1"/>
      <protection locked="0"/>
    </xf>
    <xf numFmtId="8" fontId="2" fillId="2" borderId="47" xfId="2" applyNumberFormat="1" applyFont="1" applyFill="1" applyBorder="1" applyAlignment="1" applyProtection="1">
      <alignment horizontal="center" wrapText="1"/>
      <protection locked="0"/>
    </xf>
    <xf numFmtId="8" fontId="2" fillId="2" borderId="35" xfId="2" applyNumberFormat="1" applyFont="1" applyFill="1" applyBorder="1" applyAlignment="1" applyProtection="1">
      <alignment horizontal="center" wrapText="1"/>
      <protection locked="0"/>
    </xf>
    <xf numFmtId="8" fontId="2" fillId="3" borderId="43" xfId="2" applyNumberFormat="1" applyFont="1" applyFill="1" applyBorder="1" applyAlignment="1" applyProtection="1">
      <alignment horizontal="center" wrapText="1"/>
    </xf>
    <xf numFmtId="8" fontId="2" fillId="3" borderId="11" xfId="2" applyNumberFormat="1" applyFont="1" applyFill="1" applyBorder="1" applyAlignment="1" applyProtection="1">
      <alignment horizontal="center" wrapText="1"/>
    </xf>
    <xf numFmtId="8" fontId="2" fillId="2" borderId="45" xfId="2" applyNumberFormat="1" applyFont="1" applyFill="1" applyBorder="1" applyAlignment="1" applyProtection="1">
      <alignment horizontal="center" wrapText="1"/>
      <protection locked="0"/>
    </xf>
    <xf numFmtId="8" fontId="2" fillId="2" borderId="34" xfId="2" applyNumberFormat="1" applyFont="1" applyFill="1" applyBorder="1" applyAlignment="1" applyProtection="1">
      <alignment horizontal="center" wrapText="1"/>
      <protection locked="0"/>
    </xf>
    <xf numFmtId="0" fontId="6" fillId="3" borderId="6"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4" fillId="3" borderId="17" xfId="0" applyFont="1" applyFill="1" applyBorder="1" applyAlignment="1" applyProtection="1">
      <alignment horizontal="left" vertical="center" wrapText="1" indent="1"/>
    </xf>
    <xf numFmtId="0" fontId="4" fillId="3" borderId="18" xfId="0" applyFont="1" applyFill="1" applyBorder="1" applyAlignment="1" applyProtection="1">
      <alignment horizontal="left" vertical="center" wrapText="1" indent="1"/>
    </xf>
    <xf numFmtId="49" fontId="2" fillId="0" borderId="12" xfId="0" applyNumberFormat="1" applyFont="1" applyBorder="1" applyAlignment="1" applyProtection="1">
      <alignment horizontal="left" vertical="center" wrapText="1" indent="1"/>
    </xf>
    <xf numFmtId="49" fontId="2" fillId="0" borderId="15" xfId="0" applyNumberFormat="1" applyFont="1" applyBorder="1" applyAlignment="1" applyProtection="1">
      <alignment horizontal="left" vertical="center" wrapText="1" indent="1"/>
    </xf>
    <xf numFmtId="49" fontId="2" fillId="0" borderId="16" xfId="0" applyNumberFormat="1" applyFont="1" applyBorder="1" applyAlignment="1" applyProtection="1">
      <alignment horizontal="left" vertical="center" wrapText="1" indent="1"/>
    </xf>
    <xf numFmtId="49" fontId="6" fillId="0" borderId="9" xfId="0" applyNumberFormat="1" applyFont="1" applyBorder="1" applyAlignment="1" applyProtection="1">
      <alignment horizontal="left" vertical="center" wrapText="1" indent="3"/>
    </xf>
    <xf numFmtId="49" fontId="6" fillId="0" borderId="10" xfId="0" applyNumberFormat="1" applyFont="1" applyBorder="1" applyAlignment="1" applyProtection="1">
      <alignment horizontal="left" vertical="center" wrapText="1" indent="3"/>
    </xf>
    <xf numFmtId="49" fontId="6" fillId="0" borderId="11" xfId="0" applyNumberFormat="1" applyFont="1" applyBorder="1" applyAlignment="1" applyProtection="1">
      <alignment horizontal="left" vertical="center" wrapText="1" indent="3"/>
    </xf>
    <xf numFmtId="0" fontId="4" fillId="3" borderId="0" xfId="2" applyNumberFormat="1" applyFont="1" applyFill="1" applyBorder="1" applyAlignment="1" applyProtection="1">
      <alignment horizontal="center" vertical="center" wrapText="1"/>
    </xf>
    <xf numFmtId="0" fontId="4" fillId="3" borderId="20" xfId="2" applyNumberFormat="1" applyFont="1" applyFill="1" applyBorder="1" applyAlignment="1" applyProtection="1">
      <alignment horizontal="center" vertical="center" wrapText="1"/>
    </xf>
    <xf numFmtId="0" fontId="4" fillId="3" borderId="17" xfId="2" applyNumberFormat="1" applyFont="1" applyFill="1" applyBorder="1" applyAlignment="1" applyProtection="1">
      <alignment horizontal="center" vertical="center" wrapText="1"/>
    </xf>
    <xf numFmtId="0" fontId="4" fillId="3" borderId="18" xfId="2" applyNumberFormat="1" applyFont="1" applyFill="1" applyBorder="1" applyAlignment="1" applyProtection="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9" fillId="0" borderId="1" xfId="0" applyFont="1" applyBorder="1" applyAlignment="1">
      <alignment horizontal="center"/>
    </xf>
  </cellXfs>
  <cellStyles count="4">
    <cellStyle name="Comma" xfId="1" builtinId="3"/>
    <cellStyle name="Currency" xfId="2" builtinId="4"/>
    <cellStyle name="Normal" xfId="0" builtinId="0"/>
    <cellStyle name="Percent" xfId="3" builtinId="5"/>
  </cellStyles>
  <dxfs count="14">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9" formatCode="m/d/yyyy"/>
    </dxf>
    <dxf>
      <font>
        <b val="0"/>
        <i val="0"/>
        <strike val="0"/>
        <condense val="0"/>
        <extend val="0"/>
        <outline val="0"/>
        <shadow val="0"/>
        <u val="none"/>
        <vertAlign val="baseline"/>
        <sz val="11"/>
        <color theme="1"/>
        <name val="Calibri"/>
        <family val="2"/>
        <scheme val="minor"/>
      </font>
      <numFmt numFmtId="0" formatCode="Genera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font>
      <fill>
        <patternFill>
          <bgColor rgb="FFFF7C80"/>
        </patternFill>
      </fill>
    </dxf>
    <dxf>
      <font>
        <b/>
        <i val="0"/>
      </font>
      <fill>
        <patternFill>
          <bgColor rgb="FFFF7C80"/>
        </patternFill>
      </fill>
    </dxf>
    <dxf>
      <font>
        <b/>
        <i val="0"/>
      </font>
      <fill>
        <patternFill>
          <bgColor rgb="FFFF7C80"/>
        </patternFill>
      </fill>
    </dxf>
  </dxfs>
  <tableStyles count="1" defaultTableStyle="TableStyleMedium2" defaultPivotStyle="PivotStyleLight16">
    <tableStyle name="Invisible" pivot="0" table="0" count="0" xr9:uid="{A61BAED3-7556-4111-88F6-C6F5CF6743CF}"/>
  </tableStyles>
  <colors>
    <mruColors>
      <color rgb="FFFF7C80"/>
      <color rgb="FFF925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964791</xdr:colOff>
      <xdr:row>1</xdr:row>
      <xdr:rowOff>80008</xdr:rowOff>
    </xdr:from>
    <xdr:to>
      <xdr:col>6</xdr:col>
      <xdr:colOff>3052307</xdr:colOff>
      <xdr:row>1</xdr:row>
      <xdr:rowOff>993138</xdr:rowOff>
    </xdr:to>
    <xdr:pic>
      <xdr:nvPicPr>
        <xdr:cNvPr id="2" name="Picture 1" descr="Logo&#10;&#10;Description automatically generated with medium confidence">
          <a:extLst>
            <a:ext uri="{FF2B5EF4-FFF2-40B4-BE49-F238E27FC236}">
              <a16:creationId xmlns:a16="http://schemas.microsoft.com/office/drawing/2014/main" id="{FD4B8B97-DF8C-4F76-B085-7AA674B81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3569" y="263452"/>
          <a:ext cx="2087516" cy="913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1821497</xdr:colOff>
      <xdr:row>1</xdr:row>
      <xdr:rowOff>57536</xdr:rowOff>
    </xdr:from>
    <xdr:to>
      <xdr:col>7</xdr:col>
      <xdr:colOff>2022910</xdr:colOff>
      <xdr:row>1</xdr:row>
      <xdr:rowOff>955743</xdr:rowOff>
    </xdr:to>
    <xdr:pic>
      <xdr:nvPicPr>
        <xdr:cNvPr id="2" name="Picture 1" descr="Logo&#10;&#10;Description automatically generated with medium confidence">
          <a:extLst>
            <a:ext uri="{FF2B5EF4-FFF2-40B4-BE49-F238E27FC236}">
              <a16:creationId xmlns:a16="http://schemas.microsoft.com/office/drawing/2014/main" id="{C6383C2E-E58B-4876-BC06-AB6FCEB90D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70372" y="240099"/>
          <a:ext cx="2312788" cy="912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2108517</xdr:colOff>
      <xdr:row>1</xdr:row>
      <xdr:rowOff>64204</xdr:rowOff>
    </xdr:from>
    <xdr:to>
      <xdr:col>7</xdr:col>
      <xdr:colOff>4421668</xdr:colOff>
      <xdr:row>1</xdr:row>
      <xdr:rowOff>1025004</xdr:rowOff>
    </xdr:to>
    <xdr:pic>
      <xdr:nvPicPr>
        <xdr:cNvPr id="5" name="Picture 4" descr="Logo&#10;&#10;Description automatically generated with medium confidence">
          <a:extLst>
            <a:ext uri="{FF2B5EF4-FFF2-40B4-BE49-F238E27FC236}">
              <a16:creationId xmlns:a16="http://schemas.microsoft.com/office/drawing/2014/main" id="{2DCCE470-718D-4028-A92E-8A72E9F61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0267" y="532517"/>
          <a:ext cx="2313151" cy="945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134527</xdr:colOff>
      <xdr:row>1</xdr:row>
      <xdr:rowOff>63745</xdr:rowOff>
    </xdr:from>
    <xdr:to>
      <xdr:col>6</xdr:col>
      <xdr:colOff>1984520</xdr:colOff>
      <xdr:row>1</xdr:row>
      <xdr:rowOff>1025135</xdr:rowOff>
    </xdr:to>
    <xdr:pic>
      <xdr:nvPicPr>
        <xdr:cNvPr id="2" name="Picture 1" descr="Logo&#10;&#10;Description automatically generated with medium confidence">
          <a:extLst>
            <a:ext uri="{FF2B5EF4-FFF2-40B4-BE49-F238E27FC236}">
              <a16:creationId xmlns:a16="http://schemas.microsoft.com/office/drawing/2014/main" id="{A8C4CB6B-A736-4229-B901-E53472FAD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3867" y="250435"/>
          <a:ext cx="1847453" cy="958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33A3CD-DC80-47DE-95F6-CA1B91669D85}" name="Table1" displayName="Table1" ref="C9:K58" totalsRowShown="0" headerRowDxfId="10" dataDxfId="9">
  <autoFilter ref="C9:K58" xr:uid="{4D33A3CD-DC80-47DE-95F6-CA1B91669D85}"/>
  <tableColumns count="9">
    <tableColumn id="8" xr3:uid="{D6379513-28D0-4177-93D5-A7B3F7F57331}" name="Grant Agreement Number" dataDxfId="8">
      <calculatedColumnFormula>'1. Invoice Form'!$F$5</calculatedColumnFormula>
    </tableColumn>
    <tableColumn id="9" xr3:uid="{2FE6259D-2851-40F2-8604-49B4293D0CCB}" name="Invoice Period" dataDxfId="7">
      <calculatedColumnFormula>'1. Invoice Form'!$H$5</calculatedColumnFormula>
    </tableColumn>
    <tableColumn id="1" xr3:uid="{6AA66516-1760-4A83-B05A-8FA43573009E}" name="Budget Category" dataDxfId="6">
      <calculatedColumnFormula>'2. Expenditure Details'!B9</calculatedColumnFormula>
    </tableColumn>
    <tableColumn id="2" xr3:uid="{8CC4B289-7C6D-4734-9B52-931C6472A332}" name="Budget Sub-Category" dataDxfId="5">
      <calculatedColumnFormula>'2. Expenditure Details'!C9</calculatedColumnFormula>
    </tableColumn>
    <tableColumn id="3" xr3:uid="{BC392FEE-46FA-4737-9355-EB9E1ABD2E17}" name="Invoice Date" dataDxfId="4">
      <calculatedColumnFormula>'2. Expenditure Details'!D9</calculatedColumnFormula>
    </tableColumn>
    <tableColumn id="4" xr3:uid="{C701D5FA-8C07-423F-AB26-876B18E85E0F}" name="Company/Vendor Name" dataDxfId="3">
      <calculatedColumnFormula>'2. Expenditure Details'!E9</calculatedColumnFormula>
    </tableColumn>
    <tableColumn id="5" xr3:uid="{63236814-FC65-4CEF-91A3-B2643322603D}" name="Invoice # " dataDxfId="2">
      <calculatedColumnFormula>'2. Expenditure Details'!F9</calculatedColumnFormula>
    </tableColumn>
    <tableColumn id="6" xr3:uid="{D9212094-6092-4981-B4DD-3C4E44FA7AA6}" name="HB-5024 Amount" dataDxfId="1">
      <calculatedColumnFormula>'2. Expenditure Details'!G9</calculatedColumnFormula>
    </tableColumn>
    <tableColumn id="7" xr3:uid="{71959942-785E-462D-BC5B-2D6C13FC6EF5}" name="Expense Notes" dataDxfId="0">
      <calculatedColumnFormula>'2. Expenditure Details'!H9</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4B-4A31-4B84-A18B-527A3ED35AD9}">
  <dimension ref="B1:G61"/>
  <sheetViews>
    <sheetView showGridLines="0" topLeftCell="A5" zoomScale="90" zoomScaleNormal="90" workbookViewId="0">
      <selection activeCell="B6" sqref="B6:G10"/>
    </sheetView>
  </sheetViews>
  <sheetFormatPr defaultColWidth="8.85546875" defaultRowHeight="16.5" x14ac:dyDescent="0.25"/>
  <cols>
    <col min="1" max="1" width="2.7109375" style="10" customWidth="1"/>
    <col min="2" max="4" width="30.7109375" style="10" customWidth="1"/>
    <col min="5" max="7" width="45.7109375" style="10" customWidth="1"/>
    <col min="8" max="16384" width="8.85546875" style="10"/>
  </cols>
  <sheetData>
    <row r="1" spans="2:7" ht="17.25" thickBot="1" x14ac:dyDescent="0.3"/>
    <row r="2" spans="2:7" ht="85.15" customHeight="1" thickBot="1" x14ac:dyDescent="0.3">
      <c r="B2" s="158" t="s">
        <v>367</v>
      </c>
      <c r="C2" s="159"/>
      <c r="D2" s="159"/>
      <c r="E2" s="159"/>
      <c r="F2" s="159"/>
      <c r="G2" s="160"/>
    </row>
    <row r="3" spans="2:7" ht="61.9" customHeight="1" x14ac:dyDescent="0.25">
      <c r="B3" s="27" t="s">
        <v>290</v>
      </c>
      <c r="C3" s="161" t="s">
        <v>344</v>
      </c>
      <c r="D3" s="161"/>
      <c r="E3" s="161"/>
      <c r="F3" s="161"/>
      <c r="G3" s="162"/>
    </row>
    <row r="4" spans="2:7" ht="187.9" customHeight="1" thickBot="1" x14ac:dyDescent="0.3">
      <c r="B4" s="26" t="s">
        <v>291</v>
      </c>
      <c r="C4" s="163" t="s">
        <v>345</v>
      </c>
      <c r="D4" s="163"/>
      <c r="E4" s="163"/>
      <c r="F4" s="163"/>
      <c r="G4" s="164"/>
    </row>
    <row r="5" spans="2:7" ht="45" customHeight="1" thickBot="1" x14ac:dyDescent="0.3">
      <c r="B5" s="168" t="s">
        <v>370</v>
      </c>
      <c r="C5" s="169"/>
      <c r="D5" s="169"/>
      <c r="E5" s="169"/>
      <c r="F5" s="169"/>
      <c r="G5" s="170"/>
    </row>
    <row r="6" spans="2:7" ht="25.15" customHeight="1" x14ac:dyDescent="0.25">
      <c r="B6" s="171" t="s">
        <v>369</v>
      </c>
      <c r="C6" s="172"/>
      <c r="D6" s="172"/>
      <c r="E6" s="172"/>
      <c r="F6" s="172"/>
      <c r="G6" s="173"/>
    </row>
    <row r="7" spans="2:7" ht="25.15" customHeight="1" x14ac:dyDescent="0.25">
      <c r="B7" s="151"/>
      <c r="C7" s="174"/>
      <c r="D7" s="174"/>
      <c r="E7" s="174"/>
      <c r="F7" s="174"/>
      <c r="G7" s="152"/>
    </row>
    <row r="8" spans="2:7" ht="25.15" customHeight="1" x14ac:dyDescent="0.25">
      <c r="B8" s="151"/>
      <c r="C8" s="174"/>
      <c r="D8" s="174"/>
      <c r="E8" s="174"/>
      <c r="F8" s="174"/>
      <c r="G8" s="152"/>
    </row>
    <row r="9" spans="2:7" ht="25.15" customHeight="1" x14ac:dyDescent="0.25">
      <c r="B9" s="151"/>
      <c r="C9" s="174"/>
      <c r="D9" s="174"/>
      <c r="E9" s="174"/>
      <c r="F9" s="174"/>
      <c r="G9" s="152"/>
    </row>
    <row r="10" spans="2:7" ht="25.15" customHeight="1" thickBot="1" x14ac:dyDescent="0.3">
      <c r="B10" s="153"/>
      <c r="C10" s="175"/>
      <c r="D10" s="175"/>
      <c r="E10" s="175"/>
      <c r="F10" s="175"/>
      <c r="G10" s="154"/>
    </row>
    <row r="11" spans="2:7" ht="45" customHeight="1" thickBot="1" x14ac:dyDescent="0.3">
      <c r="B11" s="168" t="s">
        <v>487</v>
      </c>
      <c r="C11" s="169"/>
      <c r="D11" s="169"/>
      <c r="E11" s="169"/>
      <c r="F11" s="169"/>
      <c r="G11" s="170"/>
    </row>
    <row r="12" spans="2:7" ht="25.15" customHeight="1" x14ac:dyDescent="0.25">
      <c r="B12" s="176" t="s">
        <v>489</v>
      </c>
      <c r="C12" s="177"/>
      <c r="D12" s="177"/>
      <c r="E12" s="177"/>
      <c r="F12" s="177"/>
      <c r="G12" s="178"/>
    </row>
    <row r="13" spans="2:7" ht="25.15" customHeight="1" x14ac:dyDescent="0.25">
      <c r="B13" s="179"/>
      <c r="C13" s="180"/>
      <c r="D13" s="180"/>
      <c r="E13" s="180"/>
      <c r="F13" s="180"/>
      <c r="G13" s="181"/>
    </row>
    <row r="14" spans="2:7" ht="25.15" customHeight="1" x14ac:dyDescent="0.25">
      <c r="B14" s="179"/>
      <c r="C14" s="180"/>
      <c r="D14" s="180"/>
      <c r="E14" s="180"/>
      <c r="F14" s="180"/>
      <c r="G14" s="181"/>
    </row>
    <row r="15" spans="2:7" ht="25.15" customHeight="1" x14ac:dyDescent="0.25">
      <c r="B15" s="179"/>
      <c r="C15" s="180"/>
      <c r="D15" s="180"/>
      <c r="E15" s="180"/>
      <c r="F15" s="180"/>
      <c r="G15" s="181"/>
    </row>
    <row r="16" spans="2:7" ht="25.15" customHeight="1" thickBot="1" x14ac:dyDescent="0.3">
      <c r="B16" s="182"/>
      <c r="C16" s="183"/>
      <c r="D16" s="183"/>
      <c r="E16" s="183"/>
      <c r="F16" s="183"/>
      <c r="G16" s="184"/>
    </row>
    <row r="17" spans="2:7" ht="45" customHeight="1" thickBot="1" x14ac:dyDescent="0.3">
      <c r="B17" s="168" t="s">
        <v>371</v>
      </c>
      <c r="C17" s="169"/>
      <c r="D17" s="169"/>
      <c r="E17" s="169"/>
      <c r="F17" s="169"/>
      <c r="G17" s="170"/>
    </row>
    <row r="18" spans="2:7" ht="25.15" customHeight="1" x14ac:dyDescent="0.25">
      <c r="B18" s="171" t="s">
        <v>486</v>
      </c>
      <c r="C18" s="172"/>
      <c r="D18" s="172"/>
      <c r="E18" s="172"/>
      <c r="F18" s="172"/>
      <c r="G18" s="173"/>
    </row>
    <row r="19" spans="2:7" ht="25.15" customHeight="1" x14ac:dyDescent="0.25">
      <c r="B19" s="151"/>
      <c r="C19" s="174"/>
      <c r="D19" s="174"/>
      <c r="E19" s="174"/>
      <c r="F19" s="174"/>
      <c r="G19" s="152"/>
    </row>
    <row r="20" spans="2:7" ht="25.15" customHeight="1" x14ac:dyDescent="0.25">
      <c r="B20" s="151"/>
      <c r="C20" s="174"/>
      <c r="D20" s="174"/>
      <c r="E20" s="174"/>
      <c r="F20" s="174"/>
      <c r="G20" s="152"/>
    </row>
    <row r="21" spans="2:7" ht="25.15" customHeight="1" x14ac:dyDescent="0.25">
      <c r="B21" s="151"/>
      <c r="C21" s="174"/>
      <c r="D21" s="174"/>
      <c r="E21" s="174"/>
      <c r="F21" s="174"/>
      <c r="G21" s="152"/>
    </row>
    <row r="22" spans="2:7" ht="25.15" customHeight="1" thickBot="1" x14ac:dyDescent="0.3">
      <c r="B22" s="153"/>
      <c r="C22" s="175"/>
      <c r="D22" s="175"/>
      <c r="E22" s="175"/>
      <c r="F22" s="175"/>
      <c r="G22" s="154"/>
    </row>
    <row r="23" spans="2:7" ht="25.15" customHeight="1" x14ac:dyDescent="0.25">
      <c r="B23" s="148" t="s">
        <v>292</v>
      </c>
      <c r="C23" s="150"/>
      <c r="D23" s="165" t="s">
        <v>293</v>
      </c>
      <c r="E23" s="166"/>
      <c r="F23" s="166" t="s">
        <v>294</v>
      </c>
      <c r="G23" s="167"/>
    </row>
    <row r="24" spans="2:7" ht="30" customHeight="1" x14ac:dyDescent="0.25">
      <c r="B24" s="151" t="s">
        <v>346</v>
      </c>
      <c r="C24" s="152"/>
      <c r="D24" s="155" t="s">
        <v>295</v>
      </c>
      <c r="E24" s="156"/>
      <c r="F24" s="156" t="s">
        <v>296</v>
      </c>
      <c r="G24" s="157"/>
    </row>
    <row r="25" spans="2:7" ht="30" customHeight="1" thickBot="1" x14ac:dyDescent="0.3">
      <c r="B25" s="153"/>
      <c r="C25" s="154"/>
      <c r="D25" s="139" t="s">
        <v>297</v>
      </c>
      <c r="E25" s="140"/>
      <c r="F25" s="140" t="s">
        <v>298</v>
      </c>
      <c r="G25" s="141"/>
    </row>
    <row r="26" spans="2:7" ht="45" customHeight="1" thickBot="1" x14ac:dyDescent="0.3">
      <c r="B26" s="148" t="s">
        <v>491</v>
      </c>
      <c r="C26" s="149"/>
      <c r="D26" s="149"/>
      <c r="E26" s="149"/>
      <c r="F26" s="149"/>
      <c r="G26" s="150"/>
    </row>
    <row r="27" spans="2:7" ht="45" customHeight="1" thickBot="1" x14ac:dyDescent="0.3">
      <c r="B27" s="142" t="s">
        <v>372</v>
      </c>
      <c r="C27" s="143"/>
      <c r="D27" s="143"/>
      <c r="E27" s="143"/>
      <c r="F27" s="143"/>
      <c r="G27" s="144"/>
    </row>
    <row r="28" spans="2:7" ht="34.9" customHeight="1" x14ac:dyDescent="0.25">
      <c r="B28" s="11" t="s">
        <v>299</v>
      </c>
      <c r="C28" s="12" t="s">
        <v>300</v>
      </c>
      <c r="D28" s="13" t="s">
        <v>301</v>
      </c>
      <c r="E28" s="145" t="s">
        <v>302</v>
      </c>
      <c r="F28" s="145"/>
      <c r="G28" s="146"/>
    </row>
    <row r="29" spans="2:7" ht="42" customHeight="1" x14ac:dyDescent="0.25">
      <c r="B29" s="147" t="s">
        <v>347</v>
      </c>
      <c r="C29" s="45" t="s">
        <v>0</v>
      </c>
      <c r="D29" s="45" t="s">
        <v>305</v>
      </c>
      <c r="E29" s="120" t="s">
        <v>306</v>
      </c>
      <c r="F29" s="120"/>
      <c r="G29" s="121"/>
    </row>
    <row r="30" spans="2:7" ht="25.15" customHeight="1" x14ac:dyDescent="0.25">
      <c r="B30" s="125"/>
      <c r="C30" s="45" t="s">
        <v>32</v>
      </c>
      <c r="D30" s="45" t="s">
        <v>303</v>
      </c>
      <c r="E30" s="120" t="s">
        <v>338</v>
      </c>
      <c r="F30" s="120"/>
      <c r="G30" s="121"/>
    </row>
    <row r="31" spans="2:7" ht="30" customHeight="1" x14ac:dyDescent="0.25">
      <c r="B31" s="125"/>
      <c r="C31" s="14" t="s">
        <v>376</v>
      </c>
      <c r="D31" s="14" t="s">
        <v>303</v>
      </c>
      <c r="E31" s="120" t="s">
        <v>339</v>
      </c>
      <c r="F31" s="120"/>
      <c r="G31" s="121"/>
    </row>
    <row r="32" spans="2:7" ht="45" customHeight="1" x14ac:dyDescent="0.25">
      <c r="B32" s="125"/>
      <c r="C32" s="14" t="s">
        <v>24</v>
      </c>
      <c r="D32" s="14" t="s">
        <v>305</v>
      </c>
      <c r="E32" s="120" t="s">
        <v>309</v>
      </c>
      <c r="F32" s="120"/>
      <c r="G32" s="121"/>
    </row>
    <row r="33" spans="2:7" ht="30" customHeight="1" x14ac:dyDescent="0.25">
      <c r="B33" s="125"/>
      <c r="C33" s="14" t="s">
        <v>375</v>
      </c>
      <c r="D33" s="14" t="s">
        <v>305</v>
      </c>
      <c r="E33" s="120" t="s">
        <v>341</v>
      </c>
      <c r="F33" s="120"/>
      <c r="G33" s="121"/>
    </row>
    <row r="34" spans="2:7" ht="45" customHeight="1" x14ac:dyDescent="0.25">
      <c r="B34" s="125"/>
      <c r="C34" s="14" t="s">
        <v>310</v>
      </c>
      <c r="D34" s="14" t="s">
        <v>303</v>
      </c>
      <c r="E34" s="120" t="s">
        <v>311</v>
      </c>
      <c r="F34" s="120"/>
      <c r="G34" s="121"/>
    </row>
    <row r="35" spans="2:7" ht="45" customHeight="1" x14ac:dyDescent="0.25">
      <c r="B35" s="125"/>
      <c r="C35" s="14" t="s">
        <v>374</v>
      </c>
      <c r="D35" s="14" t="s">
        <v>303</v>
      </c>
      <c r="E35" s="120" t="s">
        <v>377</v>
      </c>
      <c r="F35" s="120"/>
      <c r="G35" s="121"/>
    </row>
    <row r="36" spans="2:7" ht="30" customHeight="1" thickBot="1" x14ac:dyDescent="0.3">
      <c r="B36" s="126"/>
      <c r="C36" s="15" t="s">
        <v>373</v>
      </c>
      <c r="D36" s="15" t="s">
        <v>303</v>
      </c>
      <c r="E36" s="134" t="s">
        <v>378</v>
      </c>
      <c r="F36" s="134"/>
      <c r="G36" s="135"/>
    </row>
    <row r="37" spans="2:7" ht="45" customHeight="1" x14ac:dyDescent="0.25">
      <c r="B37" s="124" t="s">
        <v>379</v>
      </c>
      <c r="C37" s="28" t="s">
        <v>328</v>
      </c>
      <c r="D37" s="28" t="s">
        <v>442</v>
      </c>
      <c r="E37" s="122" t="s">
        <v>443</v>
      </c>
      <c r="F37" s="122"/>
      <c r="G37" s="123"/>
    </row>
    <row r="38" spans="2:7" ht="45" customHeight="1" x14ac:dyDescent="0.25">
      <c r="B38" s="125"/>
      <c r="C38" s="44" t="s">
        <v>421</v>
      </c>
      <c r="D38" s="44" t="s">
        <v>442</v>
      </c>
      <c r="E38" s="122" t="s">
        <v>444</v>
      </c>
      <c r="F38" s="122"/>
      <c r="G38" s="123"/>
    </row>
    <row r="39" spans="2:7" ht="45" customHeight="1" x14ac:dyDescent="0.25">
      <c r="B39" s="125"/>
      <c r="C39" s="44" t="s">
        <v>428</v>
      </c>
      <c r="D39" s="44" t="s">
        <v>303</v>
      </c>
      <c r="E39" s="122" t="s">
        <v>445</v>
      </c>
      <c r="F39" s="122"/>
      <c r="G39" s="123"/>
    </row>
    <row r="40" spans="2:7" ht="45" customHeight="1" x14ac:dyDescent="0.25">
      <c r="B40" s="125"/>
      <c r="C40" s="44" t="s">
        <v>427</v>
      </c>
      <c r="D40" s="44" t="s">
        <v>386</v>
      </c>
      <c r="E40" s="122" t="s">
        <v>448</v>
      </c>
      <c r="F40" s="122"/>
      <c r="G40" s="123"/>
    </row>
    <row r="41" spans="2:7" ht="45" customHeight="1" x14ac:dyDescent="0.25">
      <c r="B41" s="125"/>
      <c r="C41" s="44" t="s">
        <v>450</v>
      </c>
      <c r="D41" s="44" t="s">
        <v>386</v>
      </c>
      <c r="E41" s="122" t="s">
        <v>451</v>
      </c>
      <c r="F41" s="122"/>
      <c r="G41" s="123"/>
    </row>
    <row r="42" spans="2:7" ht="45" customHeight="1" thickBot="1" x14ac:dyDescent="0.3">
      <c r="B42" s="126"/>
      <c r="C42" s="37" t="s">
        <v>410</v>
      </c>
      <c r="D42" s="37" t="s">
        <v>303</v>
      </c>
      <c r="E42" s="122" t="s">
        <v>449</v>
      </c>
      <c r="F42" s="122"/>
      <c r="G42" s="123"/>
    </row>
    <row r="43" spans="2:7" ht="52.9" customHeight="1" thickBot="1" x14ac:dyDescent="0.3">
      <c r="B43" s="127" t="s">
        <v>425</v>
      </c>
      <c r="C43" s="128"/>
      <c r="D43" s="128"/>
      <c r="E43" s="128"/>
      <c r="F43" s="128"/>
      <c r="G43" s="129"/>
    </row>
    <row r="44" spans="2:7" ht="52.9" customHeight="1" thickBot="1" x14ac:dyDescent="0.3">
      <c r="B44" s="17" t="s">
        <v>299</v>
      </c>
      <c r="C44" s="41" t="s">
        <v>300</v>
      </c>
      <c r="D44" s="19" t="s">
        <v>301</v>
      </c>
      <c r="E44" s="130" t="s">
        <v>302</v>
      </c>
      <c r="F44" s="130"/>
      <c r="G44" s="131"/>
    </row>
    <row r="45" spans="2:7" ht="30" customHeight="1" x14ac:dyDescent="0.25">
      <c r="B45" s="124" t="s">
        <v>347</v>
      </c>
      <c r="C45" s="43" t="s">
        <v>0</v>
      </c>
      <c r="D45" s="43" t="s">
        <v>386</v>
      </c>
      <c r="E45" s="132" t="s">
        <v>426</v>
      </c>
      <c r="F45" s="132"/>
      <c r="G45" s="133"/>
    </row>
    <row r="46" spans="2:7" ht="30" customHeight="1" x14ac:dyDescent="0.25">
      <c r="B46" s="125"/>
      <c r="C46" s="45" t="s">
        <v>32</v>
      </c>
      <c r="D46" s="45" t="s">
        <v>386</v>
      </c>
      <c r="E46" s="120" t="s">
        <v>426</v>
      </c>
      <c r="F46" s="120"/>
      <c r="G46" s="121"/>
    </row>
    <row r="47" spans="2:7" ht="30" customHeight="1" x14ac:dyDescent="0.25">
      <c r="B47" s="125"/>
      <c r="C47" s="45" t="s">
        <v>376</v>
      </c>
      <c r="D47" s="45" t="s">
        <v>386</v>
      </c>
      <c r="E47" s="120" t="s">
        <v>426</v>
      </c>
      <c r="F47" s="120"/>
      <c r="G47" s="121"/>
    </row>
    <row r="48" spans="2:7" ht="30" customHeight="1" thickBot="1" x14ac:dyDescent="0.3">
      <c r="B48" s="126"/>
      <c r="C48" s="46" t="s">
        <v>24</v>
      </c>
      <c r="D48" s="46" t="s">
        <v>386</v>
      </c>
      <c r="E48" s="134" t="s">
        <v>426</v>
      </c>
      <c r="F48" s="134"/>
      <c r="G48" s="135"/>
    </row>
    <row r="49" spans="2:7" ht="30" customHeight="1" x14ac:dyDescent="0.25">
      <c r="B49" s="136" t="s">
        <v>446</v>
      </c>
      <c r="C49" s="42" t="s">
        <v>328</v>
      </c>
      <c r="D49" s="42" t="s">
        <v>305</v>
      </c>
      <c r="E49" s="120" t="s">
        <v>437</v>
      </c>
      <c r="F49" s="120"/>
      <c r="G49" s="121"/>
    </row>
    <row r="50" spans="2:7" ht="45" customHeight="1" x14ac:dyDescent="0.25">
      <c r="B50" s="137"/>
      <c r="C50" s="44" t="s">
        <v>421</v>
      </c>
      <c r="D50" s="44" t="s">
        <v>305</v>
      </c>
      <c r="E50" s="120" t="s">
        <v>438</v>
      </c>
      <c r="F50" s="120"/>
      <c r="G50" s="121"/>
    </row>
    <row r="51" spans="2:7" ht="30" customHeight="1" x14ac:dyDescent="0.25">
      <c r="B51" s="137"/>
      <c r="C51" s="44" t="s">
        <v>447</v>
      </c>
      <c r="D51" s="44" t="s">
        <v>303</v>
      </c>
      <c r="E51" s="120" t="s">
        <v>433</v>
      </c>
      <c r="F51" s="120"/>
      <c r="G51" s="121"/>
    </row>
    <row r="52" spans="2:7" ht="30" customHeight="1" x14ac:dyDescent="0.25">
      <c r="B52" s="137"/>
      <c r="C52" s="44" t="s">
        <v>422</v>
      </c>
      <c r="D52" s="44" t="s">
        <v>303</v>
      </c>
      <c r="E52" s="120" t="s">
        <v>434</v>
      </c>
      <c r="F52" s="120"/>
      <c r="G52" s="121"/>
    </row>
    <row r="53" spans="2:7" ht="30" customHeight="1" x14ac:dyDescent="0.25">
      <c r="B53" s="137"/>
      <c r="C53" s="39" t="s">
        <v>431</v>
      </c>
      <c r="D53" s="39" t="s">
        <v>303</v>
      </c>
      <c r="E53" s="120" t="s">
        <v>435</v>
      </c>
      <c r="F53" s="120"/>
      <c r="G53" s="121"/>
    </row>
    <row r="54" spans="2:7" ht="45" customHeight="1" x14ac:dyDescent="0.25">
      <c r="B54" s="137"/>
      <c r="C54" s="60" t="s">
        <v>439</v>
      </c>
      <c r="D54" s="60" t="s">
        <v>303</v>
      </c>
      <c r="E54" s="120" t="s">
        <v>440</v>
      </c>
      <c r="F54" s="120"/>
      <c r="G54" s="121"/>
    </row>
    <row r="55" spans="2:7" ht="30" customHeight="1" thickBot="1" x14ac:dyDescent="0.3">
      <c r="B55" s="138"/>
      <c r="C55" s="40" t="s">
        <v>436</v>
      </c>
      <c r="D55" s="40" t="s">
        <v>303</v>
      </c>
      <c r="E55" s="134" t="s">
        <v>441</v>
      </c>
      <c r="F55" s="134"/>
      <c r="G55" s="135"/>
    </row>
    <row r="56" spans="2:7" ht="45" customHeight="1" thickBot="1" x14ac:dyDescent="0.3">
      <c r="B56" s="127" t="s">
        <v>432</v>
      </c>
      <c r="C56" s="128"/>
      <c r="D56" s="128"/>
      <c r="E56" s="128"/>
      <c r="F56" s="128"/>
      <c r="G56" s="129"/>
    </row>
    <row r="57" spans="2:7" ht="34.9" customHeight="1" thickBot="1" x14ac:dyDescent="0.3">
      <c r="B57" s="17" t="s">
        <v>299</v>
      </c>
      <c r="C57" s="18" t="s">
        <v>300</v>
      </c>
      <c r="D57" s="19" t="s">
        <v>301</v>
      </c>
      <c r="E57" s="130" t="s">
        <v>302</v>
      </c>
      <c r="F57" s="130"/>
      <c r="G57" s="131"/>
    </row>
    <row r="58" spans="2:7" ht="30" customHeight="1" x14ac:dyDescent="0.25">
      <c r="B58" s="136" t="s">
        <v>314</v>
      </c>
      <c r="C58" s="16" t="s">
        <v>315</v>
      </c>
      <c r="D58" s="16" t="s">
        <v>303</v>
      </c>
      <c r="E58" s="132" t="s">
        <v>316</v>
      </c>
      <c r="F58" s="132"/>
      <c r="G58" s="133"/>
    </row>
    <row r="59" spans="2:7" ht="30" customHeight="1" x14ac:dyDescent="0.25">
      <c r="B59" s="137"/>
      <c r="C59" s="14" t="s">
        <v>317</v>
      </c>
      <c r="D59" s="14" t="s">
        <v>303</v>
      </c>
      <c r="E59" s="120" t="s">
        <v>318</v>
      </c>
      <c r="F59" s="120"/>
      <c r="G59" s="121"/>
    </row>
    <row r="60" spans="2:7" ht="30" customHeight="1" thickBot="1" x14ac:dyDescent="0.3">
      <c r="B60" s="138"/>
      <c r="C60" s="15" t="s">
        <v>319</v>
      </c>
      <c r="D60" s="15" t="s">
        <v>303</v>
      </c>
      <c r="E60" s="134" t="s">
        <v>320</v>
      </c>
      <c r="F60" s="134"/>
      <c r="G60" s="135"/>
    </row>
    <row r="61" spans="2:7" x14ac:dyDescent="0.25">
      <c r="G61" s="1" t="s">
        <v>321</v>
      </c>
    </row>
  </sheetData>
  <sheetProtection algorithmName="SHA-512" hashValue="w9AEJBItpLnYuImDF17N/N6JYQsLgN1yXSC1zP27wqBZIrzexGfXKMNkPeP1XIqeupqjJURiC0YTyvEd7qN08g==" saltValue="bLHfno4c6CcuKMP8d8ut3A==" spinCount="100000" sheet="1" formatCells="0" formatColumns="0" formatRows="0"/>
  <mergeCells count="57">
    <mergeCell ref="B2:G2"/>
    <mergeCell ref="C3:G3"/>
    <mergeCell ref="C4:G4"/>
    <mergeCell ref="B23:C23"/>
    <mergeCell ref="D23:E23"/>
    <mergeCell ref="F23:G23"/>
    <mergeCell ref="B5:G5"/>
    <mergeCell ref="B6:G10"/>
    <mergeCell ref="B17:G17"/>
    <mergeCell ref="B18:G22"/>
    <mergeCell ref="B11:G11"/>
    <mergeCell ref="B12:G16"/>
    <mergeCell ref="D25:E25"/>
    <mergeCell ref="F25:G25"/>
    <mergeCell ref="B27:G27"/>
    <mergeCell ref="E28:G28"/>
    <mergeCell ref="B29:B36"/>
    <mergeCell ref="E29:G29"/>
    <mergeCell ref="E31:G31"/>
    <mergeCell ref="E32:G32"/>
    <mergeCell ref="E34:G34"/>
    <mergeCell ref="E35:G35"/>
    <mergeCell ref="E36:G36"/>
    <mergeCell ref="E33:G33"/>
    <mergeCell ref="B26:G26"/>
    <mergeCell ref="B24:C25"/>
    <mergeCell ref="D24:E24"/>
    <mergeCell ref="F24:G24"/>
    <mergeCell ref="E57:G57"/>
    <mergeCell ref="B58:B60"/>
    <mergeCell ref="E58:G58"/>
    <mergeCell ref="E59:G59"/>
    <mergeCell ref="E60:G60"/>
    <mergeCell ref="B56:G56"/>
    <mergeCell ref="B43:G43"/>
    <mergeCell ref="E44:G44"/>
    <mergeCell ref="B45:B48"/>
    <mergeCell ref="E45:G45"/>
    <mergeCell ref="E48:G48"/>
    <mergeCell ref="B49:B55"/>
    <mergeCell ref="E49:G49"/>
    <mergeCell ref="E53:G53"/>
    <mergeCell ref="E55:G55"/>
    <mergeCell ref="E50:G50"/>
    <mergeCell ref="E51:G51"/>
    <mergeCell ref="E52:G52"/>
    <mergeCell ref="E54:G54"/>
    <mergeCell ref="E46:G46"/>
    <mergeCell ref="E47:G47"/>
    <mergeCell ref="E30:G30"/>
    <mergeCell ref="E39:G39"/>
    <mergeCell ref="E40:G40"/>
    <mergeCell ref="E42:G42"/>
    <mergeCell ref="B37:B42"/>
    <mergeCell ref="E37:G37"/>
    <mergeCell ref="E38:G38"/>
    <mergeCell ref="E41:G41"/>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8B6F-9EDB-492D-BB05-4475688DD940}">
  <dimension ref="B1:J39"/>
  <sheetViews>
    <sheetView showGridLines="0" tabSelected="1" zoomScale="90" zoomScaleNormal="90" workbookViewId="0">
      <selection activeCell="E13" sqref="E13"/>
    </sheetView>
  </sheetViews>
  <sheetFormatPr defaultColWidth="8.85546875" defaultRowHeight="16.5" x14ac:dyDescent="0.3"/>
  <cols>
    <col min="1" max="1" width="2.7109375" style="91" customWidth="1"/>
    <col min="2" max="2" width="30.7109375" style="91" customWidth="1"/>
    <col min="3" max="4" width="28.28515625" style="91" customWidth="1"/>
    <col min="5" max="8" width="30.7109375" style="91" customWidth="1"/>
    <col min="9" max="11" width="8.85546875" style="91"/>
    <col min="12" max="12" width="37.7109375" style="91" bestFit="1" customWidth="1"/>
    <col min="13" max="13" width="32.28515625" style="91" bestFit="1" customWidth="1"/>
    <col min="14" max="16384" width="8.85546875" style="91"/>
  </cols>
  <sheetData>
    <row r="1" spans="2:10" ht="17.25" thickBot="1" x14ac:dyDescent="0.35"/>
    <row r="2" spans="2:10" ht="85.15" customHeight="1" thickBot="1" x14ac:dyDescent="0.35">
      <c r="B2" s="207" t="s">
        <v>367</v>
      </c>
      <c r="C2" s="208"/>
      <c r="D2" s="208"/>
      <c r="E2" s="208"/>
      <c r="F2" s="208"/>
      <c r="G2" s="208"/>
      <c r="H2" s="209"/>
    </row>
    <row r="3" spans="2:10" ht="45" customHeight="1" x14ac:dyDescent="0.3">
      <c r="B3" s="210" t="s">
        <v>347</v>
      </c>
      <c r="C3" s="211"/>
      <c r="D3" s="211"/>
      <c r="E3" s="211"/>
      <c r="F3" s="212"/>
      <c r="G3" s="213" t="s">
        <v>322</v>
      </c>
      <c r="H3" s="214"/>
    </row>
    <row r="4" spans="2:10" ht="27.6" customHeight="1" thickBot="1" x14ac:dyDescent="0.35">
      <c r="B4" s="92" t="s">
        <v>304</v>
      </c>
      <c r="C4" s="224"/>
      <c r="D4" s="225"/>
      <c r="E4" s="93" t="s">
        <v>334</v>
      </c>
      <c r="F4" s="47"/>
      <c r="G4" s="215" t="s">
        <v>323</v>
      </c>
      <c r="H4" s="216"/>
    </row>
    <row r="5" spans="2:10" ht="27.6" customHeight="1" thickBot="1" x14ac:dyDescent="0.35">
      <c r="B5" s="92" t="s">
        <v>307</v>
      </c>
      <c r="C5" s="224"/>
      <c r="D5" s="225"/>
      <c r="E5" s="93" t="s">
        <v>308</v>
      </c>
      <c r="F5" s="24"/>
      <c r="G5" s="118" t="s">
        <v>364</v>
      </c>
      <c r="H5" s="119" t="s">
        <v>363</v>
      </c>
    </row>
    <row r="6" spans="2:10" ht="27" customHeight="1" x14ac:dyDescent="0.3">
      <c r="B6" s="92" t="s">
        <v>340</v>
      </c>
      <c r="C6" s="224"/>
      <c r="D6" s="225"/>
      <c r="E6" s="93" t="s">
        <v>325</v>
      </c>
      <c r="F6" s="90"/>
      <c r="G6" s="116" t="s">
        <v>365</v>
      </c>
      <c r="H6" s="117" t="str">
        <f>IFERROR(INDEX('Data Validation'!G:G,MATCH('1. Invoice Form'!H5:H5,'Data Validation'!F:F,0)),"")</f>
        <v>Upon Closing</v>
      </c>
    </row>
    <row r="7" spans="2:10" ht="25.15" customHeight="1" x14ac:dyDescent="0.3">
      <c r="B7" s="92" t="s">
        <v>327</v>
      </c>
      <c r="C7" s="224"/>
      <c r="D7" s="225"/>
      <c r="E7" s="93" t="s">
        <v>326</v>
      </c>
      <c r="F7" s="24"/>
      <c r="G7" s="220" t="s">
        <v>368</v>
      </c>
      <c r="H7" s="221"/>
    </row>
    <row r="8" spans="2:10" ht="25.15" customHeight="1" thickBot="1" x14ac:dyDescent="0.35">
      <c r="B8" s="94" t="s">
        <v>312</v>
      </c>
      <c r="C8" s="226"/>
      <c r="D8" s="227"/>
      <c r="E8" s="93" t="s">
        <v>313</v>
      </c>
      <c r="F8" s="25"/>
      <c r="G8" s="222" t="s">
        <v>488</v>
      </c>
      <c r="H8" s="223"/>
    </row>
    <row r="9" spans="2:10" ht="45" customHeight="1" x14ac:dyDescent="0.3">
      <c r="B9" s="217" t="s">
        <v>366</v>
      </c>
      <c r="C9" s="218"/>
      <c r="D9" s="218"/>
      <c r="E9" s="218"/>
      <c r="F9" s="218"/>
      <c r="G9" s="218"/>
      <c r="H9" s="219"/>
    </row>
    <row r="10" spans="2:10" ht="30" customHeight="1" thickBot="1" x14ac:dyDescent="0.35">
      <c r="B10" s="95" t="s">
        <v>328</v>
      </c>
      <c r="C10" s="203" t="s">
        <v>421</v>
      </c>
      <c r="D10" s="204"/>
      <c r="E10" s="96" t="s">
        <v>428</v>
      </c>
      <c r="F10" s="96" t="s">
        <v>427</v>
      </c>
      <c r="G10" s="188" t="s">
        <v>410</v>
      </c>
      <c r="H10" s="189"/>
    </row>
    <row r="11" spans="2:10" ht="30" customHeight="1" x14ac:dyDescent="0.3">
      <c r="B11" s="196" t="s">
        <v>418</v>
      </c>
      <c r="C11" s="201" t="s">
        <v>387</v>
      </c>
      <c r="D11" s="202"/>
      <c r="E11" s="52"/>
      <c r="F11" s="61">
        <f>SUMIF('2. Expenditure Details'!$C:$C,$C:$C,'2. Expenditure Details'!$G:$G)</f>
        <v>0</v>
      </c>
      <c r="G11" s="190"/>
      <c r="H11" s="191"/>
      <c r="J11" s="97"/>
    </row>
    <row r="12" spans="2:10" ht="30" customHeight="1" x14ac:dyDescent="0.3">
      <c r="B12" s="197"/>
      <c r="C12" s="192" t="s">
        <v>404</v>
      </c>
      <c r="D12" s="193"/>
      <c r="E12" s="20"/>
      <c r="F12" s="62">
        <f>SUMIF('2. Expenditure Details'!$C:$C,$C:$C,'2. Expenditure Details'!$G:$G)</f>
        <v>0</v>
      </c>
      <c r="G12" s="205"/>
      <c r="H12" s="206"/>
    </row>
    <row r="13" spans="2:10" ht="30" customHeight="1" x14ac:dyDescent="0.3">
      <c r="B13" s="197"/>
      <c r="C13" s="192" t="s">
        <v>388</v>
      </c>
      <c r="D13" s="193"/>
      <c r="E13" s="20"/>
      <c r="F13" s="62">
        <f>SUMIF('2. Expenditure Details'!$C:$C,$C:$C,'2. Expenditure Details'!$G:$G)</f>
        <v>0</v>
      </c>
      <c r="G13" s="205"/>
      <c r="H13" s="206"/>
    </row>
    <row r="14" spans="2:10" ht="30" customHeight="1" x14ac:dyDescent="0.3">
      <c r="B14" s="197"/>
      <c r="C14" s="192" t="s">
        <v>389</v>
      </c>
      <c r="D14" s="193"/>
      <c r="E14" s="20"/>
      <c r="F14" s="62">
        <f>SUMIF('2. Expenditure Details'!$C:$C,$C:$C,'2. Expenditure Details'!$G:$G)</f>
        <v>0</v>
      </c>
      <c r="G14" s="205"/>
      <c r="H14" s="206"/>
    </row>
    <row r="15" spans="2:10" ht="30" customHeight="1" x14ac:dyDescent="0.3">
      <c r="B15" s="197"/>
      <c r="C15" s="192" t="s">
        <v>390</v>
      </c>
      <c r="D15" s="193"/>
      <c r="E15" s="20"/>
      <c r="F15" s="62">
        <f>SUMIF('2. Expenditure Details'!$C:$C,$C:$C,'2. Expenditure Details'!$G:$G)</f>
        <v>0</v>
      </c>
      <c r="G15" s="205"/>
      <c r="H15" s="206"/>
    </row>
    <row r="16" spans="2:10" ht="30" customHeight="1" x14ac:dyDescent="0.3">
      <c r="B16" s="197"/>
      <c r="C16" s="192" t="s">
        <v>391</v>
      </c>
      <c r="D16" s="193"/>
      <c r="E16" s="20"/>
      <c r="F16" s="62">
        <f>SUMIF('2. Expenditure Details'!$C:$C,$C:$C,'2. Expenditure Details'!$G:$G)</f>
        <v>0</v>
      </c>
      <c r="G16" s="205"/>
      <c r="H16" s="206"/>
    </row>
    <row r="17" spans="2:8" ht="30" customHeight="1" x14ac:dyDescent="0.3">
      <c r="B17" s="197"/>
      <c r="C17" s="192" t="s">
        <v>392</v>
      </c>
      <c r="D17" s="193"/>
      <c r="E17" s="20"/>
      <c r="F17" s="62">
        <f>SUMIF('2. Expenditure Details'!$C:$C,$C:$C,'2. Expenditure Details'!$G:$G)</f>
        <v>0</v>
      </c>
      <c r="G17" s="205"/>
      <c r="H17" s="206"/>
    </row>
    <row r="18" spans="2:8" ht="30" customHeight="1" x14ac:dyDescent="0.3">
      <c r="B18" s="197"/>
      <c r="C18" s="192" t="s">
        <v>393</v>
      </c>
      <c r="D18" s="193"/>
      <c r="E18" s="20"/>
      <c r="F18" s="62">
        <f>SUMIF('2. Expenditure Details'!$C:$C,$C:$C,'2. Expenditure Details'!$G:$G)</f>
        <v>0</v>
      </c>
      <c r="G18" s="205"/>
      <c r="H18" s="206"/>
    </row>
    <row r="19" spans="2:8" ht="30" customHeight="1" x14ac:dyDescent="0.3">
      <c r="B19" s="197"/>
      <c r="C19" s="192" t="s">
        <v>394</v>
      </c>
      <c r="D19" s="193"/>
      <c r="E19" s="20"/>
      <c r="F19" s="62">
        <f>SUMIF('2. Expenditure Details'!$C:$C,$C:$C,'2. Expenditure Details'!$G:$G)</f>
        <v>0</v>
      </c>
      <c r="G19" s="205"/>
      <c r="H19" s="206"/>
    </row>
    <row r="20" spans="2:8" ht="30" customHeight="1" x14ac:dyDescent="0.3">
      <c r="B20" s="197"/>
      <c r="C20" s="192" t="s">
        <v>395</v>
      </c>
      <c r="D20" s="193"/>
      <c r="E20" s="20"/>
      <c r="F20" s="62">
        <f>SUMIF('2. Expenditure Details'!$C:$C,$C:$C,'2. Expenditure Details'!$G:$G)</f>
        <v>0</v>
      </c>
      <c r="G20" s="205"/>
      <c r="H20" s="206"/>
    </row>
    <row r="21" spans="2:8" ht="30" customHeight="1" thickBot="1" x14ac:dyDescent="0.35">
      <c r="B21" s="197"/>
      <c r="C21" s="199" t="s">
        <v>415</v>
      </c>
      <c r="D21" s="200"/>
      <c r="E21" s="57"/>
      <c r="F21" s="63">
        <f>SUMIF('2. Expenditure Details'!$C:$C,$C:$C,'2. Expenditure Details'!$G:$G)</f>
        <v>0</v>
      </c>
      <c r="G21" s="228"/>
      <c r="H21" s="229"/>
    </row>
    <row r="22" spans="2:8" ht="30" customHeight="1" thickBot="1" x14ac:dyDescent="0.35">
      <c r="B22" s="185" t="s">
        <v>430</v>
      </c>
      <c r="C22" s="186"/>
      <c r="D22" s="187"/>
      <c r="E22" s="64">
        <f>SUM(E11:E21)</f>
        <v>0</v>
      </c>
      <c r="F22" s="64">
        <f>SUM(F11:F21)</f>
        <v>0</v>
      </c>
      <c r="G22" s="230"/>
      <c r="H22" s="231"/>
    </row>
    <row r="23" spans="2:8" ht="30" customHeight="1" x14ac:dyDescent="0.3">
      <c r="B23" s="196" t="s">
        <v>417</v>
      </c>
      <c r="C23" s="201" t="s">
        <v>396</v>
      </c>
      <c r="D23" s="202"/>
      <c r="E23" s="52"/>
      <c r="F23" s="62">
        <f>SUMIF('2. Expenditure Details'!$C:$C,$C:$C,'2. Expenditure Details'!$G:$G)</f>
        <v>0</v>
      </c>
      <c r="G23" s="190"/>
      <c r="H23" s="191"/>
    </row>
    <row r="24" spans="2:8" ht="30" customHeight="1" x14ac:dyDescent="0.3">
      <c r="B24" s="197"/>
      <c r="C24" s="192" t="s">
        <v>397</v>
      </c>
      <c r="D24" s="193"/>
      <c r="E24" s="20"/>
      <c r="F24" s="62">
        <f>SUMIF('2. Expenditure Details'!$C:$C,$C:$C,'2. Expenditure Details'!$G:$G)</f>
        <v>0</v>
      </c>
      <c r="G24" s="205"/>
      <c r="H24" s="206"/>
    </row>
    <row r="25" spans="2:8" ht="30" customHeight="1" x14ac:dyDescent="0.3">
      <c r="B25" s="197"/>
      <c r="C25" s="192" t="s">
        <v>398</v>
      </c>
      <c r="D25" s="193"/>
      <c r="E25" s="20"/>
      <c r="F25" s="62">
        <f>SUMIF('2. Expenditure Details'!$C:$C,$C:$C,'2. Expenditure Details'!$G:$G)</f>
        <v>0</v>
      </c>
      <c r="G25" s="205"/>
      <c r="H25" s="206"/>
    </row>
    <row r="26" spans="2:8" ht="30" customHeight="1" x14ac:dyDescent="0.3">
      <c r="B26" s="197"/>
      <c r="C26" s="192" t="s">
        <v>412</v>
      </c>
      <c r="D26" s="193"/>
      <c r="E26" s="20"/>
      <c r="F26" s="62">
        <f>SUMIF('2. Expenditure Details'!$C:$C,$C:$C,'2. Expenditure Details'!$G:$G)</f>
        <v>0</v>
      </c>
      <c r="G26" s="205"/>
      <c r="H26" s="206"/>
    </row>
    <row r="27" spans="2:8" ht="30" customHeight="1" x14ac:dyDescent="0.3">
      <c r="B27" s="197"/>
      <c r="C27" s="192" t="s">
        <v>411</v>
      </c>
      <c r="D27" s="193"/>
      <c r="E27" s="20"/>
      <c r="F27" s="62">
        <f>SUMIF('2. Expenditure Details'!$C:$C,$C:$C,'2. Expenditure Details'!$G:$G)</f>
        <v>0</v>
      </c>
      <c r="G27" s="205"/>
      <c r="H27" s="206"/>
    </row>
    <row r="28" spans="2:8" ht="30" customHeight="1" x14ac:dyDescent="0.3">
      <c r="B28" s="197"/>
      <c r="C28" s="192" t="s">
        <v>401</v>
      </c>
      <c r="D28" s="193"/>
      <c r="E28" s="20"/>
      <c r="F28" s="62">
        <f>SUMIF('2. Expenditure Details'!$C:$C,$C:$C,'2. Expenditure Details'!$G:$G)</f>
        <v>0</v>
      </c>
      <c r="G28" s="205"/>
      <c r="H28" s="206"/>
    </row>
    <row r="29" spans="2:8" ht="30" customHeight="1" x14ac:dyDescent="0.3">
      <c r="B29" s="197"/>
      <c r="C29" s="192" t="s">
        <v>399</v>
      </c>
      <c r="D29" s="193"/>
      <c r="E29" s="20"/>
      <c r="F29" s="62">
        <f>SUMIF('2. Expenditure Details'!$C:$C,$C:$C,'2. Expenditure Details'!$G:$G)</f>
        <v>0</v>
      </c>
      <c r="G29" s="205"/>
      <c r="H29" s="206"/>
    </row>
    <row r="30" spans="2:8" ht="30" customHeight="1" x14ac:dyDescent="0.3">
      <c r="B30" s="197"/>
      <c r="C30" s="192" t="s">
        <v>406</v>
      </c>
      <c r="D30" s="193"/>
      <c r="E30" s="20"/>
      <c r="F30" s="62">
        <f>SUMIF('2. Expenditure Details'!$C:$C,$C:$C,'2. Expenditure Details'!$G:$G)</f>
        <v>0</v>
      </c>
      <c r="G30" s="205"/>
      <c r="H30" s="206"/>
    </row>
    <row r="31" spans="2:8" ht="30" customHeight="1" x14ac:dyDescent="0.3">
      <c r="B31" s="197"/>
      <c r="C31" s="192" t="s">
        <v>407</v>
      </c>
      <c r="D31" s="193"/>
      <c r="E31" s="20"/>
      <c r="F31" s="62">
        <f>SUMIF('2. Expenditure Details'!$C:$C,$C:$C,'2. Expenditure Details'!$G:$G)</f>
        <v>0</v>
      </c>
      <c r="G31" s="205"/>
      <c r="H31" s="206"/>
    </row>
    <row r="32" spans="2:8" ht="30" customHeight="1" x14ac:dyDescent="0.3">
      <c r="B32" s="197"/>
      <c r="C32" s="192" t="s">
        <v>413</v>
      </c>
      <c r="D32" s="193"/>
      <c r="E32" s="20"/>
      <c r="F32" s="62">
        <f>SUMIF('2. Expenditure Details'!$C:$C,$C:$C,'2. Expenditure Details'!$G:$G)</f>
        <v>0</v>
      </c>
      <c r="G32" s="205"/>
      <c r="H32" s="206"/>
    </row>
    <row r="33" spans="2:8" ht="30" customHeight="1" x14ac:dyDescent="0.3">
      <c r="B33" s="197"/>
      <c r="C33" s="192" t="s">
        <v>400</v>
      </c>
      <c r="D33" s="193"/>
      <c r="E33" s="20"/>
      <c r="F33" s="62">
        <f>SUMIF('2. Expenditure Details'!$C:$C,$C:$C,'2. Expenditure Details'!$G:$G)</f>
        <v>0</v>
      </c>
      <c r="G33" s="205"/>
      <c r="H33" s="206"/>
    </row>
    <row r="34" spans="2:8" ht="30" customHeight="1" x14ac:dyDescent="0.3">
      <c r="B34" s="197"/>
      <c r="C34" s="192" t="s">
        <v>414</v>
      </c>
      <c r="D34" s="193"/>
      <c r="E34" s="20"/>
      <c r="F34" s="62">
        <f>SUMIF('2. Expenditure Details'!$C:$C,$C:$C,'2. Expenditure Details'!$G:$G)</f>
        <v>0</v>
      </c>
      <c r="G34" s="205"/>
      <c r="H34" s="206"/>
    </row>
    <row r="35" spans="2:8" ht="30" customHeight="1" x14ac:dyDescent="0.3">
      <c r="B35" s="197"/>
      <c r="C35" s="192" t="s">
        <v>402</v>
      </c>
      <c r="D35" s="193"/>
      <c r="E35" s="20"/>
      <c r="F35" s="62">
        <f>SUMIF('2. Expenditure Details'!$C:$C,$C:$C,'2. Expenditure Details'!$G:$G)</f>
        <v>0</v>
      </c>
      <c r="G35" s="205"/>
      <c r="H35" s="206"/>
    </row>
    <row r="36" spans="2:8" ht="30" customHeight="1" x14ac:dyDescent="0.3">
      <c r="B36" s="197"/>
      <c r="C36" s="192" t="s">
        <v>403</v>
      </c>
      <c r="D36" s="193"/>
      <c r="E36" s="20"/>
      <c r="F36" s="62">
        <f>SUMIF('2. Expenditure Details'!$C:$C,$C:$C,'2. Expenditure Details'!$G:$G)</f>
        <v>0</v>
      </c>
      <c r="G36" s="205"/>
      <c r="H36" s="206"/>
    </row>
    <row r="37" spans="2:8" ht="30" customHeight="1" thickBot="1" x14ac:dyDescent="0.35">
      <c r="B37" s="198"/>
      <c r="C37" s="194" t="s">
        <v>416</v>
      </c>
      <c r="D37" s="195"/>
      <c r="E37" s="53"/>
      <c r="F37" s="62">
        <f>SUMIF('2. Expenditure Details'!$C:$C,$C:$C,'2. Expenditure Details'!$G:$G)</f>
        <v>0</v>
      </c>
      <c r="G37" s="232"/>
      <c r="H37" s="233"/>
    </row>
    <row r="38" spans="2:8" ht="30" customHeight="1" thickBot="1" x14ac:dyDescent="0.35">
      <c r="B38" s="185" t="s">
        <v>408</v>
      </c>
      <c r="C38" s="186"/>
      <c r="D38" s="187"/>
      <c r="E38" s="64">
        <f>SUM(E23:E37)</f>
        <v>0</v>
      </c>
      <c r="F38" s="64">
        <f>SUM(F23:F37)</f>
        <v>0</v>
      </c>
      <c r="G38" s="230"/>
      <c r="H38" s="231"/>
    </row>
    <row r="39" spans="2:8" ht="27" customHeight="1" thickBot="1" x14ac:dyDescent="0.35">
      <c r="B39" s="185" t="s">
        <v>429</v>
      </c>
      <c r="C39" s="186"/>
      <c r="D39" s="187"/>
      <c r="E39" s="64">
        <f>E38+E22</f>
        <v>0</v>
      </c>
      <c r="F39" s="64">
        <f>F38+F22</f>
        <v>0</v>
      </c>
      <c r="G39" s="230"/>
      <c r="H39" s="231"/>
    </row>
  </sheetData>
  <sheetProtection algorithmName="SHA-512" hashValue="LaoFKTa6mT9yY2xEaweLt2X3Um7zMrq5P9rcvlb+7mozJJ8gDWZ0qOOFQMmO8akuLuMHourdLvyJzCubwNpSmA==" saltValue="9z3Yh7R18ogTvAwCP5BKwQ==" spinCount="100000" sheet="1" objects="1" scenarios="1"/>
  <mergeCells count="74">
    <mergeCell ref="G37:H37"/>
    <mergeCell ref="G38:H38"/>
    <mergeCell ref="G39:H39"/>
    <mergeCell ref="G32:H32"/>
    <mergeCell ref="G33:H33"/>
    <mergeCell ref="G34:H34"/>
    <mergeCell ref="G35:H35"/>
    <mergeCell ref="G36:H36"/>
    <mergeCell ref="G27:H27"/>
    <mergeCell ref="G28:H28"/>
    <mergeCell ref="G29:H29"/>
    <mergeCell ref="G30:H30"/>
    <mergeCell ref="G31:H31"/>
    <mergeCell ref="G22:H22"/>
    <mergeCell ref="G23:H23"/>
    <mergeCell ref="G24:H24"/>
    <mergeCell ref="G25:H25"/>
    <mergeCell ref="G26:H26"/>
    <mergeCell ref="G17:H17"/>
    <mergeCell ref="G18:H18"/>
    <mergeCell ref="G19:H19"/>
    <mergeCell ref="G20:H20"/>
    <mergeCell ref="G21:H21"/>
    <mergeCell ref="B2:H2"/>
    <mergeCell ref="B3:F3"/>
    <mergeCell ref="G3:H3"/>
    <mergeCell ref="G4:H4"/>
    <mergeCell ref="B9:H9"/>
    <mergeCell ref="G7:H7"/>
    <mergeCell ref="G8:H8"/>
    <mergeCell ref="C4:D4"/>
    <mergeCell ref="C5:D5"/>
    <mergeCell ref="C7:D7"/>
    <mergeCell ref="C8:D8"/>
    <mergeCell ref="C6:D6"/>
    <mergeCell ref="G15:H15"/>
    <mergeCell ref="G16:H16"/>
    <mergeCell ref="G12:H12"/>
    <mergeCell ref="G13:H13"/>
    <mergeCell ref="G14:H14"/>
    <mergeCell ref="C10:D10"/>
    <mergeCell ref="C11:D11"/>
    <mergeCell ref="C12:D12"/>
    <mergeCell ref="C13:D13"/>
    <mergeCell ref="C14:D14"/>
    <mergeCell ref="C27:D27"/>
    <mergeCell ref="C28:D28"/>
    <mergeCell ref="B11:B21"/>
    <mergeCell ref="B23:B37"/>
    <mergeCell ref="C15:D15"/>
    <mergeCell ref="C16:D16"/>
    <mergeCell ref="C17:D17"/>
    <mergeCell ref="C18:D18"/>
    <mergeCell ref="C19:D19"/>
    <mergeCell ref="C20:D20"/>
    <mergeCell ref="C21:D21"/>
    <mergeCell ref="C23:D23"/>
    <mergeCell ref="B22:D22"/>
    <mergeCell ref="B38:D38"/>
    <mergeCell ref="B39:D39"/>
    <mergeCell ref="G10:H10"/>
    <mergeCell ref="G11:H11"/>
    <mergeCell ref="C34:D34"/>
    <mergeCell ref="C35:D35"/>
    <mergeCell ref="C36:D36"/>
    <mergeCell ref="C37:D37"/>
    <mergeCell ref="C29:D29"/>
    <mergeCell ref="C30:D30"/>
    <mergeCell ref="C31:D31"/>
    <mergeCell ref="C32:D32"/>
    <mergeCell ref="C33:D33"/>
    <mergeCell ref="C24:D24"/>
    <mergeCell ref="C25:D25"/>
    <mergeCell ref="C26:D26"/>
  </mergeCells>
  <conditionalFormatting sqref="F11:F12">
    <cfRule type="expression" dxfId="13" priority="19">
      <formula>F11&lt;&gt;E11</formula>
    </cfRule>
  </conditionalFormatting>
  <conditionalFormatting sqref="F13:F21">
    <cfRule type="expression" dxfId="12" priority="2">
      <formula>F13&lt;&gt;E13</formula>
    </cfRule>
  </conditionalFormatting>
  <conditionalFormatting sqref="F23:F37">
    <cfRule type="expression" dxfId="11" priority="1">
      <formula>F23&lt;&gt;E23</formula>
    </cfRule>
  </conditionalFormatting>
  <dataValidations count="1">
    <dataValidation type="list" allowBlank="1" showInputMessage="1" showErrorMessage="1" sqref="C4" xr:uid="{74493501-9491-4B9C-99B5-1D4F553E853A}">
      <formula1>Organizations</formula1>
    </dataValidation>
  </dataValidations>
  <pageMargins left="0.7" right="0.7" top="0.75" bottom="0.75" header="0.3" footer="0.3"/>
  <pageSetup scale="51" orientation="portrait" r:id="rId1"/>
  <headerFooter>
    <oddHeader>&amp;C&amp;"-,Bold"&amp;14HEALTH SYSTEMS DIVISION
HOUSING ASSISTANCE SERVICES  PROGRAM
SUMMARY REPORTING FORM</oddHeader>
  </headerFooter>
  <ignoredErrors>
    <ignoredError sqref="F22" 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CBCC6A2-7D44-4B00-9100-B669BF9E349E}">
          <x14:formula1>
            <xm:f>'Data Validation'!$N$2:$N$37</xm:f>
          </x14:formula1>
          <xm:sqref>F4</xm:sqref>
        </x14:dataValidation>
        <x14:dataValidation type="list" allowBlank="1" showInputMessage="1" showErrorMessage="1" xr:uid="{6342A8A2-7E56-4CF1-BD9F-FB3A58CB23CA}">
          <x14:formula1>
            <xm:f>'Data Validation'!$T$2:$T$3</xm:f>
          </x14:formula1>
          <xm:sqref>C6:D6</xm:sqref>
        </x14:dataValidation>
        <x14:dataValidation type="list" allowBlank="1" showInputMessage="1" showErrorMessage="1" xr:uid="{81C5C364-FD61-4B08-BADF-E15F44AE780C}">
          <x14:formula1>
            <xm:f>'Data Validation'!$F$2:$F$22</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29C83-68DF-454A-BA19-0144B3ED0FE8}">
  <sheetPr codeName="Sheet7"/>
  <dimension ref="B1:H58"/>
  <sheetViews>
    <sheetView showGridLines="0" zoomScale="90" zoomScaleNormal="90" workbookViewId="0">
      <selection activeCell="D17" sqref="D17"/>
    </sheetView>
  </sheetViews>
  <sheetFormatPr defaultColWidth="8.7109375" defaultRowHeight="18" x14ac:dyDescent="0.25"/>
  <cols>
    <col min="1" max="1" width="2.7109375" style="98" customWidth="1"/>
    <col min="2" max="2" width="25.7109375" style="98" customWidth="1"/>
    <col min="3" max="3" width="40.7109375" style="98" customWidth="1"/>
    <col min="4" max="4" width="20.7109375" style="98" customWidth="1"/>
    <col min="5" max="5" width="30.7109375" style="98" customWidth="1"/>
    <col min="6" max="6" width="20.7109375" style="98" customWidth="1"/>
    <col min="7" max="7" width="25.7109375" style="98" customWidth="1"/>
    <col min="8" max="8" width="65.7109375" style="98" customWidth="1"/>
    <col min="9" max="10" width="8.7109375" style="98"/>
    <col min="11" max="11" width="3.7109375" style="98" customWidth="1"/>
    <col min="12" max="16384" width="8.7109375" style="98"/>
  </cols>
  <sheetData>
    <row r="1" spans="2:8" ht="18.75" thickBot="1" x14ac:dyDescent="0.3"/>
    <row r="2" spans="2:8" ht="85.15" customHeight="1" thickBot="1" x14ac:dyDescent="0.3">
      <c r="B2" s="207" t="s">
        <v>456</v>
      </c>
      <c r="C2" s="208"/>
      <c r="D2" s="208"/>
      <c r="E2" s="208"/>
      <c r="F2" s="208"/>
      <c r="G2" s="208"/>
      <c r="H2" s="209"/>
    </row>
    <row r="3" spans="2:8" ht="45" customHeight="1" x14ac:dyDescent="0.25">
      <c r="B3" s="210" t="s">
        <v>347</v>
      </c>
      <c r="C3" s="211"/>
      <c r="D3" s="211"/>
      <c r="E3" s="211"/>
      <c r="F3" s="212"/>
      <c r="G3" s="213" t="s">
        <v>322</v>
      </c>
      <c r="H3" s="214"/>
    </row>
    <row r="4" spans="2:8" ht="30" customHeight="1" thickBot="1" x14ac:dyDescent="0.3">
      <c r="B4" s="92" t="s">
        <v>304</v>
      </c>
      <c r="C4" s="237">
        <f>'1. Invoice Form'!C4</f>
        <v>0</v>
      </c>
      <c r="D4" s="238"/>
      <c r="E4" s="93" t="s">
        <v>334</v>
      </c>
      <c r="F4" s="67">
        <f>'1. Invoice Form'!F4</f>
        <v>0</v>
      </c>
      <c r="G4" s="215" t="s">
        <v>323</v>
      </c>
      <c r="H4" s="216"/>
    </row>
    <row r="5" spans="2:8" ht="30" customHeight="1" thickBot="1" x14ac:dyDescent="0.3">
      <c r="B5" s="92" t="s">
        <v>307</v>
      </c>
      <c r="C5" s="237">
        <f>'1. Invoice Form'!C5</f>
        <v>0</v>
      </c>
      <c r="D5" s="238"/>
      <c r="E5" s="93" t="s">
        <v>308</v>
      </c>
      <c r="F5" s="66">
        <f>'1. Invoice Form'!F5</f>
        <v>0</v>
      </c>
      <c r="G5" s="68" t="s">
        <v>364</v>
      </c>
      <c r="H5" s="65" t="str">
        <f>'1. Invoice Form'!H5</f>
        <v>Acquisition/Closing Invoice</v>
      </c>
    </row>
    <row r="6" spans="2:8" ht="45" customHeight="1" x14ac:dyDescent="0.25">
      <c r="B6" s="217" t="s">
        <v>446</v>
      </c>
      <c r="C6" s="218"/>
      <c r="D6" s="218"/>
      <c r="E6" s="218"/>
      <c r="F6" s="218"/>
      <c r="G6" s="218"/>
      <c r="H6" s="219"/>
    </row>
    <row r="7" spans="2:8" ht="30" customHeight="1" x14ac:dyDescent="0.25">
      <c r="B7" s="99" t="s">
        <v>328</v>
      </c>
      <c r="C7" s="100" t="s">
        <v>421</v>
      </c>
      <c r="D7" s="100" t="s">
        <v>447</v>
      </c>
      <c r="E7" s="101" t="s">
        <v>422</v>
      </c>
      <c r="F7" s="102" t="s">
        <v>424</v>
      </c>
      <c r="G7" s="102" t="s">
        <v>439</v>
      </c>
      <c r="H7" s="103" t="s">
        <v>436</v>
      </c>
    </row>
    <row r="8" spans="2:8" x14ac:dyDescent="0.25">
      <c r="B8" s="69" t="s">
        <v>418</v>
      </c>
      <c r="C8" s="70" t="s">
        <v>454</v>
      </c>
      <c r="D8" s="71">
        <v>45017</v>
      </c>
      <c r="E8" s="74" t="s">
        <v>452</v>
      </c>
      <c r="F8" s="75" t="s">
        <v>453</v>
      </c>
      <c r="G8" s="72">
        <v>2500</v>
      </c>
      <c r="H8" s="73" t="s">
        <v>455</v>
      </c>
    </row>
    <row r="9" spans="2:8" x14ac:dyDescent="0.25">
      <c r="B9" s="58"/>
      <c r="C9" s="59"/>
      <c r="D9" s="48"/>
      <c r="E9" s="54"/>
      <c r="F9" s="50"/>
      <c r="G9" s="55"/>
      <c r="H9" s="56"/>
    </row>
    <row r="10" spans="2:8" x14ac:dyDescent="0.25">
      <c r="B10" s="58"/>
      <c r="C10" s="59"/>
      <c r="D10" s="48"/>
      <c r="E10" s="51"/>
      <c r="F10" s="50"/>
      <c r="G10" s="55"/>
      <c r="H10" s="56"/>
    </row>
    <row r="11" spans="2:8" x14ac:dyDescent="0.25">
      <c r="B11" s="58"/>
      <c r="C11" s="59"/>
      <c r="D11" s="48"/>
      <c r="E11" s="51"/>
      <c r="F11" s="50"/>
      <c r="G11" s="55"/>
      <c r="H11" s="56"/>
    </row>
    <row r="12" spans="2:8" x14ac:dyDescent="0.25">
      <c r="B12" s="58"/>
      <c r="C12" s="59"/>
      <c r="D12" s="48"/>
      <c r="E12" s="51"/>
      <c r="F12" s="50"/>
      <c r="G12" s="55"/>
      <c r="H12" s="56"/>
    </row>
    <row r="13" spans="2:8" x14ac:dyDescent="0.25">
      <c r="B13" s="58"/>
      <c r="C13" s="59"/>
      <c r="D13" s="48"/>
      <c r="E13" s="51"/>
      <c r="F13" s="50"/>
      <c r="G13" s="55"/>
      <c r="H13" s="56"/>
    </row>
    <row r="14" spans="2:8" x14ac:dyDescent="0.25">
      <c r="B14" s="58"/>
      <c r="C14" s="59"/>
      <c r="D14" s="48"/>
      <c r="E14" s="51"/>
      <c r="F14" s="50"/>
      <c r="G14" s="55"/>
      <c r="H14" s="56"/>
    </row>
    <row r="15" spans="2:8" x14ac:dyDescent="0.25">
      <c r="B15" s="58"/>
      <c r="C15" s="59"/>
      <c r="D15" s="48"/>
      <c r="E15" s="51"/>
      <c r="F15" s="50"/>
      <c r="G15" s="55"/>
      <c r="H15" s="56"/>
    </row>
    <row r="16" spans="2:8" x14ac:dyDescent="0.25">
      <c r="B16" s="58"/>
      <c r="C16" s="59"/>
      <c r="D16" s="48"/>
      <c r="E16" s="51"/>
      <c r="F16" s="50"/>
      <c r="G16" s="55"/>
      <c r="H16" s="56"/>
    </row>
    <row r="17" spans="2:8" x14ac:dyDescent="0.25">
      <c r="B17" s="58"/>
      <c r="C17" s="59"/>
      <c r="D17" s="48"/>
      <c r="E17" s="51"/>
      <c r="F17" s="50"/>
      <c r="G17" s="55"/>
      <c r="H17" s="56"/>
    </row>
    <row r="18" spans="2:8" x14ac:dyDescent="0.25">
      <c r="B18" s="58"/>
      <c r="C18" s="59"/>
      <c r="D18" s="48"/>
      <c r="E18" s="51"/>
      <c r="F18" s="50"/>
      <c r="G18" s="55"/>
      <c r="H18" s="56"/>
    </row>
    <row r="19" spans="2:8" x14ac:dyDescent="0.25">
      <c r="B19" s="58"/>
      <c r="C19" s="59"/>
      <c r="D19" s="48"/>
      <c r="E19" s="51"/>
      <c r="F19" s="50"/>
      <c r="G19" s="55"/>
      <c r="H19" s="56"/>
    </row>
    <row r="20" spans="2:8" x14ac:dyDescent="0.25">
      <c r="B20" s="58"/>
      <c r="C20" s="59"/>
      <c r="D20" s="48"/>
      <c r="E20" s="51"/>
      <c r="F20" s="50"/>
      <c r="G20" s="55"/>
      <c r="H20" s="56"/>
    </row>
    <row r="21" spans="2:8" x14ac:dyDescent="0.25">
      <c r="B21" s="58"/>
      <c r="C21" s="59"/>
      <c r="D21" s="48"/>
      <c r="E21" s="51"/>
      <c r="F21" s="50"/>
      <c r="G21" s="55"/>
      <c r="H21" s="56"/>
    </row>
    <row r="22" spans="2:8" x14ac:dyDescent="0.25">
      <c r="B22" s="58"/>
      <c r="C22" s="59"/>
      <c r="D22" s="48"/>
      <c r="E22" s="54"/>
      <c r="F22" s="50"/>
      <c r="G22" s="55"/>
      <c r="H22" s="56"/>
    </row>
    <row r="23" spans="2:8" x14ac:dyDescent="0.25">
      <c r="B23" s="58"/>
      <c r="C23" s="59"/>
      <c r="D23" s="48"/>
      <c r="E23" s="54"/>
      <c r="F23" s="50"/>
      <c r="G23" s="55"/>
      <c r="H23" s="56"/>
    </row>
    <row r="24" spans="2:8" x14ac:dyDescent="0.25">
      <c r="B24" s="58"/>
      <c r="C24" s="59"/>
      <c r="D24" s="48"/>
      <c r="E24" s="54"/>
      <c r="F24" s="50"/>
      <c r="G24" s="55"/>
      <c r="H24" s="56"/>
    </row>
    <row r="25" spans="2:8" x14ac:dyDescent="0.25">
      <c r="B25" s="58"/>
      <c r="C25" s="59"/>
      <c r="D25" s="48"/>
      <c r="E25" s="54"/>
      <c r="F25" s="50"/>
      <c r="G25" s="55"/>
      <c r="H25" s="56"/>
    </row>
    <row r="26" spans="2:8" x14ac:dyDescent="0.25">
      <c r="B26" s="58"/>
      <c r="C26" s="59"/>
      <c r="D26" s="48"/>
      <c r="E26" s="54"/>
      <c r="F26" s="50"/>
      <c r="G26" s="55"/>
      <c r="H26" s="56"/>
    </row>
    <row r="27" spans="2:8" x14ac:dyDescent="0.25">
      <c r="B27" s="58"/>
      <c r="C27" s="59"/>
      <c r="D27" s="48"/>
      <c r="E27" s="54"/>
      <c r="F27" s="50"/>
      <c r="G27" s="55"/>
      <c r="H27" s="56"/>
    </row>
    <row r="28" spans="2:8" x14ac:dyDescent="0.25">
      <c r="B28" s="58"/>
      <c r="C28" s="59"/>
      <c r="D28" s="48"/>
      <c r="E28" s="51"/>
      <c r="F28" s="50"/>
      <c r="G28" s="55"/>
      <c r="H28" s="56"/>
    </row>
    <row r="29" spans="2:8" x14ac:dyDescent="0.25">
      <c r="B29" s="58"/>
      <c r="C29" s="59"/>
      <c r="D29" s="48"/>
      <c r="E29" s="51"/>
      <c r="F29" s="50"/>
      <c r="G29" s="55"/>
      <c r="H29" s="56"/>
    </row>
    <row r="30" spans="2:8" x14ac:dyDescent="0.25">
      <c r="B30" s="58"/>
      <c r="C30" s="59"/>
      <c r="D30" s="48"/>
      <c r="E30" s="51"/>
      <c r="F30" s="50"/>
      <c r="G30" s="55"/>
      <c r="H30" s="56"/>
    </row>
    <row r="31" spans="2:8" x14ac:dyDescent="0.25">
      <c r="B31" s="58"/>
      <c r="C31" s="59"/>
      <c r="D31" s="48"/>
      <c r="E31" s="51"/>
      <c r="F31" s="50"/>
      <c r="G31" s="55"/>
      <c r="H31" s="56"/>
    </row>
    <row r="32" spans="2:8" x14ac:dyDescent="0.25">
      <c r="B32" s="58"/>
      <c r="C32" s="59"/>
      <c r="D32" s="48"/>
      <c r="E32" s="51"/>
      <c r="F32" s="50"/>
      <c r="G32" s="55"/>
      <c r="H32" s="56"/>
    </row>
    <row r="33" spans="2:8" x14ac:dyDescent="0.25">
      <c r="B33" s="58"/>
      <c r="C33" s="59"/>
      <c r="D33" s="48"/>
      <c r="E33" s="51"/>
      <c r="F33" s="50"/>
      <c r="G33" s="55"/>
      <c r="H33" s="56"/>
    </row>
    <row r="34" spans="2:8" x14ac:dyDescent="0.25">
      <c r="B34" s="58"/>
      <c r="C34" s="59"/>
      <c r="D34" s="48"/>
      <c r="E34" s="51"/>
      <c r="F34" s="50"/>
      <c r="G34" s="55"/>
      <c r="H34" s="56"/>
    </row>
    <row r="35" spans="2:8" x14ac:dyDescent="0.25">
      <c r="B35" s="58"/>
      <c r="C35" s="59"/>
      <c r="D35" s="48"/>
      <c r="E35" s="51"/>
      <c r="F35" s="50"/>
      <c r="G35" s="55"/>
      <c r="H35" s="56"/>
    </row>
    <row r="36" spans="2:8" x14ac:dyDescent="0.25">
      <c r="B36" s="58"/>
      <c r="C36" s="59"/>
      <c r="D36" s="48"/>
      <c r="E36" s="51"/>
      <c r="F36" s="50"/>
      <c r="G36" s="55"/>
      <c r="H36" s="56"/>
    </row>
    <row r="37" spans="2:8" x14ac:dyDescent="0.25">
      <c r="B37" s="58"/>
      <c r="C37" s="59"/>
      <c r="D37" s="48"/>
      <c r="E37" s="54"/>
      <c r="F37" s="50"/>
      <c r="G37" s="55"/>
      <c r="H37" s="56"/>
    </row>
    <row r="38" spans="2:8" x14ac:dyDescent="0.25">
      <c r="B38" s="58"/>
      <c r="C38" s="59"/>
      <c r="D38" s="48"/>
      <c r="E38" s="54"/>
      <c r="F38" s="50"/>
      <c r="G38" s="55"/>
      <c r="H38" s="56"/>
    </row>
    <row r="39" spans="2:8" x14ac:dyDescent="0.25">
      <c r="B39" s="58"/>
      <c r="C39" s="59"/>
      <c r="D39" s="48"/>
      <c r="E39" s="54"/>
      <c r="F39" s="50"/>
      <c r="G39" s="55"/>
      <c r="H39" s="56"/>
    </row>
    <row r="40" spans="2:8" x14ac:dyDescent="0.25">
      <c r="B40" s="58"/>
      <c r="C40" s="59"/>
      <c r="D40" s="49"/>
      <c r="E40" s="54"/>
      <c r="F40" s="50"/>
      <c r="G40" s="55"/>
      <c r="H40" s="56"/>
    </row>
    <row r="41" spans="2:8" x14ac:dyDescent="0.25">
      <c r="B41" s="58"/>
      <c r="C41" s="59"/>
      <c r="D41" s="48"/>
      <c r="E41" s="54"/>
      <c r="F41" s="50"/>
      <c r="G41" s="55"/>
      <c r="H41" s="56"/>
    </row>
    <row r="42" spans="2:8" x14ac:dyDescent="0.25">
      <c r="B42" s="58"/>
      <c r="C42" s="59"/>
      <c r="D42" s="48"/>
      <c r="E42" s="54"/>
      <c r="F42" s="50"/>
      <c r="G42" s="55"/>
      <c r="H42" s="56"/>
    </row>
    <row r="43" spans="2:8" x14ac:dyDescent="0.25">
      <c r="B43" s="58"/>
      <c r="C43" s="59"/>
      <c r="D43" s="48"/>
      <c r="E43" s="54"/>
      <c r="F43" s="50"/>
      <c r="G43" s="55"/>
      <c r="H43" s="56"/>
    </row>
    <row r="44" spans="2:8" x14ac:dyDescent="0.25">
      <c r="B44" s="58"/>
      <c r="C44" s="59"/>
      <c r="D44" s="48"/>
      <c r="E44" s="54"/>
      <c r="F44" s="50"/>
      <c r="G44" s="55"/>
      <c r="H44" s="56"/>
    </row>
    <row r="45" spans="2:8" x14ac:dyDescent="0.25">
      <c r="B45" s="58"/>
      <c r="C45" s="59"/>
      <c r="D45" s="48"/>
      <c r="E45" s="54"/>
      <c r="F45" s="50"/>
      <c r="G45" s="55"/>
      <c r="H45" s="56"/>
    </row>
    <row r="46" spans="2:8" x14ac:dyDescent="0.25">
      <c r="B46" s="58"/>
      <c r="C46" s="59"/>
      <c r="D46" s="48"/>
      <c r="E46" s="54"/>
      <c r="F46" s="50"/>
      <c r="G46" s="55"/>
      <c r="H46" s="56"/>
    </row>
    <row r="47" spans="2:8" x14ac:dyDescent="0.25">
      <c r="B47" s="58"/>
      <c r="C47" s="59"/>
      <c r="D47" s="48"/>
      <c r="E47" s="54"/>
      <c r="F47" s="50"/>
      <c r="G47" s="55"/>
      <c r="H47" s="56"/>
    </row>
    <row r="48" spans="2:8" x14ac:dyDescent="0.25">
      <c r="B48" s="58"/>
      <c r="C48" s="59"/>
      <c r="D48" s="48"/>
      <c r="E48" s="54"/>
      <c r="F48" s="50"/>
      <c r="G48" s="55"/>
      <c r="H48" s="56"/>
    </row>
    <row r="49" spans="2:8" x14ac:dyDescent="0.25">
      <c r="B49" s="58"/>
      <c r="C49" s="59"/>
      <c r="D49" s="48"/>
      <c r="E49" s="54"/>
      <c r="F49" s="50"/>
      <c r="G49" s="55"/>
      <c r="H49" s="56"/>
    </row>
    <row r="50" spans="2:8" x14ac:dyDescent="0.25">
      <c r="B50" s="58"/>
      <c r="C50" s="59"/>
      <c r="D50" s="48"/>
      <c r="E50" s="54"/>
      <c r="F50" s="50"/>
      <c r="G50" s="55"/>
      <c r="H50" s="56"/>
    </row>
    <row r="51" spans="2:8" x14ac:dyDescent="0.25">
      <c r="B51" s="58"/>
      <c r="C51" s="59"/>
      <c r="D51" s="48"/>
      <c r="E51" s="54"/>
      <c r="F51" s="50"/>
      <c r="G51" s="55"/>
      <c r="H51" s="56"/>
    </row>
    <row r="52" spans="2:8" x14ac:dyDescent="0.25">
      <c r="B52" s="58"/>
      <c r="C52" s="59"/>
      <c r="D52" s="48"/>
      <c r="E52" s="54"/>
      <c r="F52" s="50"/>
      <c r="G52" s="55"/>
      <c r="H52" s="56"/>
    </row>
    <row r="53" spans="2:8" x14ac:dyDescent="0.25">
      <c r="B53" s="58"/>
      <c r="C53" s="59"/>
      <c r="D53" s="48"/>
      <c r="E53" s="54"/>
      <c r="F53" s="50"/>
      <c r="G53" s="55"/>
      <c r="H53" s="56"/>
    </row>
    <row r="54" spans="2:8" x14ac:dyDescent="0.25">
      <c r="B54" s="58"/>
      <c r="C54" s="59"/>
      <c r="D54" s="48"/>
      <c r="E54" s="54"/>
      <c r="F54" s="50"/>
      <c r="G54" s="55"/>
      <c r="H54" s="56"/>
    </row>
    <row r="55" spans="2:8" x14ac:dyDescent="0.25">
      <c r="B55" s="58"/>
      <c r="C55" s="59"/>
      <c r="D55" s="48"/>
      <c r="E55" s="54"/>
      <c r="F55" s="50"/>
      <c r="G55" s="55"/>
      <c r="H55" s="56"/>
    </row>
    <row r="56" spans="2:8" x14ac:dyDescent="0.25">
      <c r="B56" s="58"/>
      <c r="C56" s="59"/>
      <c r="D56" s="49"/>
      <c r="E56" s="54"/>
      <c r="F56" s="50"/>
      <c r="G56" s="55"/>
      <c r="H56" s="56"/>
    </row>
    <row r="57" spans="2:8" x14ac:dyDescent="0.25">
      <c r="B57" s="58"/>
      <c r="C57" s="59"/>
      <c r="D57" s="49"/>
      <c r="E57" s="54"/>
      <c r="F57" s="50"/>
      <c r="G57" s="55"/>
      <c r="H57" s="56"/>
    </row>
    <row r="58" spans="2:8" ht="20.25" x14ac:dyDescent="0.25">
      <c r="B58" s="234" t="s">
        <v>423</v>
      </c>
      <c r="C58" s="235"/>
      <c r="D58" s="235"/>
      <c r="E58" s="235"/>
      <c r="F58" s="236"/>
      <c r="G58" s="104">
        <f>SUM(G9:G57)</f>
        <v>0</v>
      </c>
      <c r="H58" s="105"/>
    </row>
  </sheetData>
  <sheetProtection algorithmName="SHA-512" hashValue="lkzn0lplN5VpHqoKkSNARTfxP2BUUie2R3TbcR0AVAO2P4SnjNgskbhUsNB3bfG7A3vfAWjq8ulLzlVCyLfRyQ==" saltValue="Sg9zBgHrxc5HLHPW89SZiQ==" spinCount="100000" sheet="1" formatCells="0" formatColumns="0" formatRows="0"/>
  <mergeCells count="8">
    <mergeCell ref="B58:F58"/>
    <mergeCell ref="B2:H2"/>
    <mergeCell ref="B6:H6"/>
    <mergeCell ref="B3:F3"/>
    <mergeCell ref="G3:H3"/>
    <mergeCell ref="C4:D4"/>
    <mergeCell ref="G4:H4"/>
    <mergeCell ref="C5:D5"/>
  </mergeCells>
  <dataValidations count="1">
    <dataValidation type="list" allowBlank="1" showInputMessage="1" showErrorMessage="1" sqref="C9:C57" xr:uid="{F16C57ED-6976-4365-B628-7D8AAF682C8F}">
      <formula1>INDIRECT(SUBSTITUTE(B9," ","_"))</formula1>
    </dataValidation>
  </dataValidations>
  <pageMargins left="0.7" right="0.7" top="0.75" bottom="0.75" header="0.3" footer="0.3"/>
  <pageSetup orientation="portrait" r:id="rId1"/>
  <ignoredErrors>
    <ignoredError sqref="G58"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6D4A0-E97B-4B61-95F1-F402A2B815FA}">
          <x14:formula1>
            <xm:f>'Data Validation'!$F$2:$F$22</xm:f>
          </x14:formula1>
          <xm:sqref>H5</xm:sqref>
        </x14:dataValidation>
        <x14:dataValidation type="list" allowBlank="1" showInputMessage="1" showErrorMessage="1" xr:uid="{6EC82E8C-C242-4EAE-AEF5-D715A7941D9F}">
          <x14:formula1>
            <xm:f>'Data Validation'!$X$1:$Y$1</xm:f>
          </x14:formula1>
          <xm:sqref>B9:B57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D89B-7219-43BE-8995-DC23214B9522}">
  <dimension ref="B1:G9"/>
  <sheetViews>
    <sheetView showGridLines="0" zoomScale="90" zoomScaleNormal="90" workbookViewId="0"/>
  </sheetViews>
  <sheetFormatPr defaultColWidth="8.85546875" defaultRowHeight="16.5" x14ac:dyDescent="0.3"/>
  <cols>
    <col min="1" max="1" width="2.7109375" style="91" customWidth="1"/>
    <col min="2" max="2" width="27.140625" style="91" bestFit="1" customWidth="1"/>
    <col min="3" max="3" width="33.42578125" style="91" customWidth="1"/>
    <col min="4" max="4" width="22.140625" style="91" bestFit="1" customWidth="1"/>
    <col min="5" max="5" width="32.7109375" style="91" bestFit="1" customWidth="1"/>
    <col min="6" max="6" width="25.7109375" style="91" customWidth="1"/>
    <col min="7" max="7" width="30.7109375" style="91" customWidth="1"/>
    <col min="8" max="16384" width="8.85546875" style="91"/>
  </cols>
  <sheetData>
    <row r="1" spans="2:7" ht="17.25" thickBot="1" x14ac:dyDescent="0.35"/>
    <row r="2" spans="2:7" ht="85.15" customHeight="1" thickBot="1" x14ac:dyDescent="0.35">
      <c r="B2" s="207" t="s">
        <v>485</v>
      </c>
      <c r="C2" s="208"/>
      <c r="D2" s="208"/>
      <c r="E2" s="208"/>
      <c r="F2" s="208"/>
      <c r="G2" s="209"/>
    </row>
    <row r="3" spans="2:7" ht="45" customHeight="1" thickBot="1" x14ac:dyDescent="0.35">
      <c r="B3" s="242" t="s">
        <v>329</v>
      </c>
      <c r="C3" s="243"/>
      <c r="D3" s="243"/>
      <c r="E3" s="243"/>
      <c r="F3" s="243"/>
      <c r="G3" s="244"/>
    </row>
    <row r="4" spans="2:7" ht="45" customHeight="1" x14ac:dyDescent="0.3">
      <c r="B4" s="106" t="s">
        <v>304</v>
      </c>
      <c r="C4" s="245">
        <f>'1. Invoice Form'!C4</f>
        <v>0</v>
      </c>
      <c r="D4" s="245"/>
      <c r="E4" s="246"/>
      <c r="F4" s="107" t="s">
        <v>308</v>
      </c>
      <c r="G4" s="21">
        <f>'1. Invoice Form'!F5</f>
        <v>0</v>
      </c>
    </row>
    <row r="5" spans="2:7" ht="45" customHeight="1" x14ac:dyDescent="0.3">
      <c r="B5" s="108" t="s">
        <v>307</v>
      </c>
      <c r="C5" s="247">
        <f>'1. Invoice Form'!C5</f>
        <v>0</v>
      </c>
      <c r="D5" s="247"/>
      <c r="E5" s="248"/>
      <c r="F5" s="109" t="s">
        <v>324</v>
      </c>
      <c r="G5" s="86" t="str">
        <f>'1. Invoice Form'!H5</f>
        <v>Acquisition/Closing Invoice</v>
      </c>
    </row>
    <row r="6" spans="2:7" ht="45" customHeight="1" thickBot="1" x14ac:dyDescent="0.35">
      <c r="B6" s="110" t="s">
        <v>483</v>
      </c>
      <c r="C6" s="87">
        <f>'1. Invoice Form'!E22</f>
        <v>0</v>
      </c>
      <c r="D6" s="111" t="s">
        <v>484</v>
      </c>
      <c r="E6" s="88">
        <f>'1. Invoice Form'!E38</f>
        <v>0</v>
      </c>
      <c r="F6" s="112" t="s">
        <v>482</v>
      </c>
      <c r="G6" s="89">
        <f>'1. Invoice Form'!E39</f>
        <v>0</v>
      </c>
    </row>
    <row r="7" spans="2:7" ht="45" customHeight="1" thickBot="1" x14ac:dyDescent="0.35">
      <c r="B7" s="242" t="s">
        <v>314</v>
      </c>
      <c r="C7" s="243"/>
      <c r="D7" s="243"/>
      <c r="E7" s="243"/>
      <c r="F7" s="243"/>
      <c r="G7" s="244"/>
    </row>
    <row r="8" spans="2:7" s="113" customFormat="1" ht="85.15" customHeight="1" x14ac:dyDescent="0.25">
      <c r="B8" s="239" t="s">
        <v>330</v>
      </c>
      <c r="C8" s="240"/>
      <c r="D8" s="240"/>
      <c r="E8" s="240"/>
      <c r="F8" s="240"/>
      <c r="G8" s="241"/>
    </row>
    <row r="9" spans="2:7" ht="45" customHeight="1" thickBot="1" x14ac:dyDescent="0.35">
      <c r="B9" s="114" t="s">
        <v>331</v>
      </c>
      <c r="C9" s="22"/>
      <c r="D9" s="115" t="s">
        <v>332</v>
      </c>
      <c r="E9" s="22"/>
      <c r="F9" s="115" t="s">
        <v>333</v>
      </c>
      <c r="G9" s="23"/>
    </row>
  </sheetData>
  <sheetProtection algorithmName="SHA-512" hashValue="UNCI9YA6L+vW0LCBHpUfEJwG6A/jxXVovIExnTAF1LI//E3m2kwxC84IjKAC5JCyhVvayEh5TjB4m8/pqWl/NQ==" saltValue="viP6M4PVjk6MFbYfM5/3OQ==" spinCount="100000" sheet="1" objects="1" scenarios="1" formatCells="0" formatColumns="0" formatRows="0"/>
  <mergeCells count="6">
    <mergeCell ref="B8:G8"/>
    <mergeCell ref="B2:G2"/>
    <mergeCell ref="B3:G3"/>
    <mergeCell ref="C4:E4"/>
    <mergeCell ref="C5:E5"/>
    <mergeCell ref="B7:G7"/>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D446-2236-47FA-8046-E1A2F0C2A906}">
  <dimension ref="B1:AT58"/>
  <sheetViews>
    <sheetView workbookViewId="0">
      <selection activeCell="C2" sqref="C2:N4"/>
    </sheetView>
  </sheetViews>
  <sheetFormatPr defaultColWidth="8.85546875" defaultRowHeight="15" x14ac:dyDescent="0.25"/>
  <cols>
    <col min="1" max="1" width="8.85546875" style="76"/>
    <col min="2" max="2" width="23" style="76" bestFit="1" customWidth="1"/>
    <col min="3" max="3" width="25.5703125" style="76" bestFit="1" customWidth="1"/>
    <col min="4" max="4" width="17.28515625" style="76" bestFit="1" customWidth="1"/>
    <col min="5" max="5" width="42.85546875" style="76" bestFit="1" customWidth="1"/>
    <col min="6" max="6" width="31.140625" style="76" bestFit="1" customWidth="1"/>
    <col min="7" max="8" width="24.28515625" style="76" bestFit="1" customWidth="1"/>
    <col min="9" max="9" width="35.28515625" style="76" bestFit="1" customWidth="1"/>
    <col min="10" max="10" width="17.7109375" style="76" bestFit="1" customWidth="1"/>
    <col min="11" max="11" width="15.7109375" style="76" bestFit="1" customWidth="1"/>
    <col min="12" max="12" width="13.28515625" style="76" bestFit="1" customWidth="1"/>
    <col min="13" max="13" width="11.140625" style="76" bestFit="1" customWidth="1"/>
    <col min="14" max="14" width="14.28515625" style="76" bestFit="1" customWidth="1"/>
    <col min="15" max="15" width="18.28515625" style="76" bestFit="1" customWidth="1"/>
    <col min="16" max="16" width="23.42578125" style="76" bestFit="1" customWidth="1"/>
    <col min="17" max="17" width="29.5703125" style="76" bestFit="1" customWidth="1"/>
    <col min="18" max="18" width="13.7109375" style="76" bestFit="1" customWidth="1"/>
    <col min="19" max="19" width="24.7109375" style="76" bestFit="1" customWidth="1"/>
    <col min="20" max="20" width="5.28515625" style="76" bestFit="1" customWidth="1"/>
    <col min="21" max="21" width="22.140625" style="76" bestFit="1" customWidth="1"/>
    <col min="22" max="22" width="27.7109375" style="76" bestFit="1" customWidth="1"/>
    <col min="23" max="24" width="13.42578125" style="76" bestFit="1" customWidth="1"/>
    <col min="25" max="25" width="30.28515625" style="76" bestFit="1" customWidth="1"/>
    <col min="26" max="26" width="29.28515625" style="76" bestFit="1" customWidth="1"/>
    <col min="27" max="27" width="7.42578125" style="76" bestFit="1" customWidth="1"/>
    <col min="28" max="28" width="23.28515625" style="76" bestFit="1" customWidth="1"/>
    <col min="29" max="29" width="15.85546875" style="76" bestFit="1" customWidth="1"/>
    <col min="30" max="30" width="14.5703125" style="76" bestFit="1" customWidth="1"/>
    <col min="31" max="31" width="18" style="76" bestFit="1" customWidth="1"/>
    <col min="32" max="32" width="7.7109375" style="76" bestFit="1" customWidth="1"/>
    <col min="33" max="33" width="21.140625" style="76" bestFit="1" customWidth="1"/>
    <col min="34" max="34" width="25.7109375" style="76" bestFit="1" customWidth="1"/>
    <col min="35" max="35" width="10.28515625" style="76" bestFit="1" customWidth="1"/>
    <col min="36" max="36" width="20.5703125" style="76" bestFit="1" customWidth="1"/>
    <col min="37" max="37" width="17.28515625" style="76" bestFit="1" customWidth="1"/>
    <col min="38" max="39" width="31.42578125" style="76" bestFit="1" customWidth="1"/>
    <col min="40" max="40" width="7.28515625" style="76" bestFit="1" customWidth="1"/>
    <col min="41" max="41" width="18.28515625" style="76" bestFit="1" customWidth="1"/>
    <col min="42" max="42" width="17.5703125" style="76" bestFit="1" customWidth="1"/>
    <col min="43" max="43" width="12.85546875" style="76" bestFit="1" customWidth="1"/>
    <col min="44" max="44" width="24.28515625" style="76" bestFit="1" customWidth="1"/>
    <col min="45" max="45" width="19.85546875" style="76" bestFit="1" customWidth="1"/>
    <col min="46" max="46" width="15.7109375" style="76" bestFit="1" customWidth="1"/>
    <col min="47" max="16384" width="8.85546875" style="76"/>
  </cols>
  <sheetData>
    <row r="1" spans="2:46" ht="15.75" thickBot="1" x14ac:dyDescent="0.3"/>
    <row r="2" spans="2:46" x14ac:dyDescent="0.25">
      <c r="C2" s="251" t="s">
        <v>381</v>
      </c>
      <c r="D2" s="249"/>
      <c r="E2" s="249"/>
      <c r="F2" s="249"/>
      <c r="G2" s="249"/>
      <c r="H2" s="249"/>
      <c r="I2" s="249"/>
      <c r="J2" s="249"/>
      <c r="K2" s="249"/>
      <c r="L2" s="249"/>
      <c r="M2" s="249"/>
      <c r="N2" s="250"/>
      <c r="O2" s="251" t="s">
        <v>380</v>
      </c>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50"/>
      <c r="AR2" s="249" t="s">
        <v>382</v>
      </c>
      <c r="AS2" s="249"/>
      <c r="AT2" s="250"/>
    </row>
    <row r="3" spans="2:46" x14ac:dyDescent="0.25">
      <c r="B3" s="30" t="s">
        <v>457</v>
      </c>
      <c r="C3" s="31" t="s">
        <v>461</v>
      </c>
      <c r="D3" s="38" t="s">
        <v>348</v>
      </c>
      <c r="E3" s="30" t="s">
        <v>0</v>
      </c>
      <c r="F3" s="30" t="s">
        <v>32</v>
      </c>
      <c r="G3" s="30" t="s">
        <v>1</v>
      </c>
      <c r="H3" s="30" t="s">
        <v>24</v>
      </c>
      <c r="I3" s="36" t="s">
        <v>375</v>
      </c>
      <c r="J3" s="30" t="s">
        <v>10</v>
      </c>
      <c r="K3" s="30" t="s">
        <v>12</v>
      </c>
      <c r="L3" s="30" t="s">
        <v>11</v>
      </c>
      <c r="M3" s="30" t="s">
        <v>383</v>
      </c>
      <c r="N3" s="38" t="s">
        <v>2</v>
      </c>
      <c r="O3" s="31" t="s">
        <v>387</v>
      </c>
      <c r="P3" s="38" t="s">
        <v>404</v>
      </c>
      <c r="Q3" s="38" t="s">
        <v>388</v>
      </c>
      <c r="R3" s="38" t="s">
        <v>389</v>
      </c>
      <c r="S3" s="38" t="s">
        <v>390</v>
      </c>
      <c r="T3" s="38" t="s">
        <v>391</v>
      </c>
      <c r="U3" s="38" t="s">
        <v>392</v>
      </c>
      <c r="V3" s="38" t="s">
        <v>393</v>
      </c>
      <c r="W3" s="38" t="s">
        <v>394</v>
      </c>
      <c r="X3" s="38" t="s">
        <v>395</v>
      </c>
      <c r="Y3" s="38" t="s">
        <v>415</v>
      </c>
      <c r="Z3" s="38" t="s">
        <v>405</v>
      </c>
      <c r="AA3" s="38" t="s">
        <v>396</v>
      </c>
      <c r="AB3" s="38" t="s">
        <v>397</v>
      </c>
      <c r="AC3" s="38" t="s">
        <v>398</v>
      </c>
      <c r="AD3" s="38" t="s">
        <v>412</v>
      </c>
      <c r="AE3" s="38" t="s">
        <v>411</v>
      </c>
      <c r="AF3" s="38" t="s">
        <v>401</v>
      </c>
      <c r="AG3" s="38" t="s">
        <v>399</v>
      </c>
      <c r="AH3" s="38" t="s">
        <v>406</v>
      </c>
      <c r="AI3" s="38" t="s">
        <v>407</v>
      </c>
      <c r="AJ3" s="38" t="s">
        <v>413</v>
      </c>
      <c r="AK3" s="38" t="s">
        <v>400</v>
      </c>
      <c r="AL3" s="38" t="s">
        <v>414</v>
      </c>
      <c r="AM3" s="38" t="s">
        <v>402</v>
      </c>
      <c r="AN3" s="38" t="s">
        <v>403</v>
      </c>
      <c r="AO3" s="38" t="s">
        <v>416</v>
      </c>
      <c r="AP3" s="38" t="s">
        <v>408</v>
      </c>
      <c r="AQ3" s="32" t="s">
        <v>409</v>
      </c>
      <c r="AR3" s="30" t="s">
        <v>315</v>
      </c>
      <c r="AS3" s="30" t="s">
        <v>317</v>
      </c>
      <c r="AT3" s="32" t="s">
        <v>384</v>
      </c>
    </row>
    <row r="4" spans="2:46" ht="15.75" thickBot="1" x14ac:dyDescent="0.3">
      <c r="B4" s="30" t="s">
        <v>385</v>
      </c>
      <c r="C4" s="85" t="str">
        <f>_xlfn.CONCAT('1. Invoice Form'!F5,"-",INDEX('Data Validation'!J:J,MATCH('1. Invoice Form'!H5,'Data Validation'!F:F,0)))</f>
        <v>-1</v>
      </c>
      <c r="D4" s="81" t="str">
        <f>'1. Invoice Form'!H5</f>
        <v>Acquisition/Closing Invoice</v>
      </c>
      <c r="E4" s="34">
        <f>'1. Invoice Form'!C4</f>
        <v>0</v>
      </c>
      <c r="F4" s="33">
        <f>'1. Invoice Form'!F4</f>
        <v>0</v>
      </c>
      <c r="G4" s="34">
        <f>'1. Invoice Form'!C5</f>
        <v>0</v>
      </c>
      <c r="H4" s="34">
        <f>'1. Invoice Form'!F5</f>
        <v>0</v>
      </c>
      <c r="I4" s="34">
        <f>'1. Invoice Form'!C6</f>
        <v>0</v>
      </c>
      <c r="J4" s="34">
        <f>'1. Invoice Form'!F6</f>
        <v>0</v>
      </c>
      <c r="K4" s="34">
        <f>'1. Invoice Form'!C7</f>
        <v>0</v>
      </c>
      <c r="L4" s="34">
        <f>'1. Invoice Form'!F7</f>
        <v>0</v>
      </c>
      <c r="M4" s="34">
        <f>'1. Invoice Form'!C8</f>
        <v>0</v>
      </c>
      <c r="N4" s="34">
        <f>'1. Invoice Form'!F8</f>
        <v>0</v>
      </c>
      <c r="O4" s="77">
        <f>'1. Invoice Form'!E11</f>
        <v>0</v>
      </c>
      <c r="P4" s="78">
        <f>'1. Invoice Form'!E12</f>
        <v>0</v>
      </c>
      <c r="Q4" s="78">
        <f>'1. Invoice Form'!E13</f>
        <v>0</v>
      </c>
      <c r="R4" s="78">
        <f>'1. Invoice Form'!E14</f>
        <v>0</v>
      </c>
      <c r="S4" s="78">
        <f>'1. Invoice Form'!E15</f>
        <v>0</v>
      </c>
      <c r="T4" s="78">
        <f>'1. Invoice Form'!E16</f>
        <v>0</v>
      </c>
      <c r="U4" s="78">
        <f>'1. Invoice Form'!E17</f>
        <v>0</v>
      </c>
      <c r="V4" s="78">
        <f>'1. Invoice Form'!E18</f>
        <v>0</v>
      </c>
      <c r="W4" s="78">
        <f>'1. Invoice Form'!E19</f>
        <v>0</v>
      </c>
      <c r="X4" s="78">
        <f>'1. Invoice Form'!E20</f>
        <v>0</v>
      </c>
      <c r="Y4" s="78">
        <f>'1. Invoice Form'!E21</f>
        <v>0</v>
      </c>
      <c r="Z4" s="78">
        <f>'1. Invoice Form'!E22</f>
        <v>0</v>
      </c>
      <c r="AA4" s="78">
        <f>'1. Invoice Form'!E23</f>
        <v>0</v>
      </c>
      <c r="AB4" s="78">
        <f>'1. Invoice Form'!E24</f>
        <v>0</v>
      </c>
      <c r="AC4" s="78">
        <f>'1. Invoice Form'!E25</f>
        <v>0</v>
      </c>
      <c r="AD4" s="78">
        <f>'1. Invoice Form'!E26</f>
        <v>0</v>
      </c>
      <c r="AE4" s="78">
        <f>'1. Invoice Form'!E27</f>
        <v>0</v>
      </c>
      <c r="AF4" s="78">
        <f>'1. Invoice Form'!E28</f>
        <v>0</v>
      </c>
      <c r="AG4" s="78">
        <f>'1. Invoice Form'!E29</f>
        <v>0</v>
      </c>
      <c r="AH4" s="78">
        <f>'1. Invoice Form'!E30</f>
        <v>0</v>
      </c>
      <c r="AI4" s="78">
        <f>'1. Invoice Form'!E31</f>
        <v>0</v>
      </c>
      <c r="AJ4" s="78">
        <f>'1. Invoice Form'!E32</f>
        <v>0</v>
      </c>
      <c r="AK4" s="78">
        <f>'1. Invoice Form'!E33</f>
        <v>0</v>
      </c>
      <c r="AL4" s="78">
        <f>'1. Invoice Form'!E34</f>
        <v>0</v>
      </c>
      <c r="AM4" s="78">
        <f>'1. Invoice Form'!E35</f>
        <v>0</v>
      </c>
      <c r="AN4" s="78">
        <f>'1. Invoice Form'!E36</f>
        <v>0</v>
      </c>
      <c r="AO4" s="78">
        <f>'1. Invoice Form'!E37</f>
        <v>0</v>
      </c>
      <c r="AP4" s="78">
        <f>'1. Invoice Form'!E38</f>
        <v>0</v>
      </c>
      <c r="AQ4" s="79">
        <f>'1. Invoice Form'!E39</f>
        <v>0</v>
      </c>
      <c r="AR4" s="34">
        <f>'3. Certification'!C9</f>
        <v>0</v>
      </c>
      <c r="AS4" s="34">
        <f>'3. Certification'!E9</f>
        <v>0</v>
      </c>
      <c r="AT4" s="35">
        <f>'3. Certification'!G9</f>
        <v>0</v>
      </c>
    </row>
    <row r="8" spans="2:46" x14ac:dyDescent="0.25">
      <c r="B8" s="30" t="s">
        <v>458</v>
      </c>
    </row>
    <row r="9" spans="2:46" x14ac:dyDescent="0.25">
      <c r="B9" s="30" t="s">
        <v>459</v>
      </c>
      <c r="C9" s="76" t="s">
        <v>24</v>
      </c>
      <c r="D9" s="76" t="s">
        <v>348</v>
      </c>
      <c r="E9" s="76" t="s">
        <v>328</v>
      </c>
      <c r="F9" s="76" t="s">
        <v>421</v>
      </c>
      <c r="G9" s="76" t="s">
        <v>447</v>
      </c>
      <c r="H9" s="76" t="s">
        <v>422</v>
      </c>
      <c r="I9" s="76" t="s">
        <v>424</v>
      </c>
      <c r="J9" s="76" t="s">
        <v>439</v>
      </c>
      <c r="K9" s="76" t="s">
        <v>436</v>
      </c>
    </row>
    <row r="10" spans="2:46" x14ac:dyDescent="0.25">
      <c r="C10" s="76">
        <f>'1. Invoice Form'!$F$5</f>
        <v>0</v>
      </c>
      <c r="D10" s="80" t="str">
        <f>'1. Invoice Form'!$H$5</f>
        <v>Acquisition/Closing Invoice</v>
      </c>
      <c r="E10" s="76">
        <f>'2. Expenditure Details'!B9</f>
        <v>0</v>
      </c>
      <c r="F10" s="76">
        <f>'2. Expenditure Details'!C9</f>
        <v>0</v>
      </c>
      <c r="G10" s="76">
        <f>'2. Expenditure Details'!D9</f>
        <v>0</v>
      </c>
      <c r="H10" s="76">
        <f>'2. Expenditure Details'!E9</f>
        <v>0</v>
      </c>
      <c r="I10" s="76">
        <f>'2. Expenditure Details'!F9</f>
        <v>0</v>
      </c>
      <c r="J10" s="76">
        <f>'2. Expenditure Details'!G9</f>
        <v>0</v>
      </c>
      <c r="K10" s="76">
        <f>'2. Expenditure Details'!H9</f>
        <v>0</v>
      </c>
    </row>
    <row r="11" spans="2:46" x14ac:dyDescent="0.25">
      <c r="C11" s="76">
        <f>'1. Invoice Form'!$F$5</f>
        <v>0</v>
      </c>
      <c r="D11" s="80" t="str">
        <f>'1. Invoice Form'!$H$5</f>
        <v>Acquisition/Closing Invoice</v>
      </c>
      <c r="E11" s="76">
        <f>'2. Expenditure Details'!B10</f>
        <v>0</v>
      </c>
      <c r="F11" s="76">
        <f>'2. Expenditure Details'!C10</f>
        <v>0</v>
      </c>
      <c r="G11" s="76">
        <f>'2. Expenditure Details'!D10</f>
        <v>0</v>
      </c>
      <c r="H11" s="76">
        <f>'2. Expenditure Details'!E10</f>
        <v>0</v>
      </c>
      <c r="I11" s="76">
        <f>'2. Expenditure Details'!F10</f>
        <v>0</v>
      </c>
      <c r="J11" s="76">
        <f>'2. Expenditure Details'!G10</f>
        <v>0</v>
      </c>
      <c r="K11" s="76">
        <f>'2. Expenditure Details'!H10</f>
        <v>0</v>
      </c>
    </row>
    <row r="12" spans="2:46" x14ac:dyDescent="0.25">
      <c r="C12" s="76">
        <f>'1. Invoice Form'!$F$5</f>
        <v>0</v>
      </c>
      <c r="D12" s="80" t="str">
        <f>'1. Invoice Form'!$H$5</f>
        <v>Acquisition/Closing Invoice</v>
      </c>
      <c r="E12" s="76">
        <f>'2. Expenditure Details'!B11</f>
        <v>0</v>
      </c>
      <c r="F12" s="76">
        <f>'2. Expenditure Details'!C11</f>
        <v>0</v>
      </c>
      <c r="G12" s="76">
        <f>'2. Expenditure Details'!D11</f>
        <v>0</v>
      </c>
      <c r="H12" s="76">
        <f>'2. Expenditure Details'!E11</f>
        <v>0</v>
      </c>
      <c r="I12" s="76">
        <f>'2. Expenditure Details'!F11</f>
        <v>0</v>
      </c>
      <c r="J12" s="76">
        <f>'2. Expenditure Details'!G11</f>
        <v>0</v>
      </c>
      <c r="K12" s="76">
        <f>'2. Expenditure Details'!H11</f>
        <v>0</v>
      </c>
    </row>
    <row r="13" spans="2:46" x14ac:dyDescent="0.25">
      <c r="C13" s="76">
        <f>'1. Invoice Form'!$F$5</f>
        <v>0</v>
      </c>
      <c r="D13" s="80" t="str">
        <f>'1. Invoice Form'!$H$5</f>
        <v>Acquisition/Closing Invoice</v>
      </c>
      <c r="E13" s="76">
        <f>'2. Expenditure Details'!B12</f>
        <v>0</v>
      </c>
      <c r="F13" s="76">
        <f>'2. Expenditure Details'!C12</f>
        <v>0</v>
      </c>
      <c r="G13" s="76">
        <f>'2. Expenditure Details'!D12</f>
        <v>0</v>
      </c>
      <c r="H13" s="76">
        <f>'2. Expenditure Details'!E12</f>
        <v>0</v>
      </c>
      <c r="I13" s="76">
        <f>'2. Expenditure Details'!F12</f>
        <v>0</v>
      </c>
      <c r="J13" s="76">
        <f>'2. Expenditure Details'!G12</f>
        <v>0</v>
      </c>
      <c r="K13" s="76">
        <f>'2. Expenditure Details'!H12</f>
        <v>0</v>
      </c>
    </row>
    <row r="14" spans="2:46" x14ac:dyDescent="0.25">
      <c r="C14" s="76">
        <f>'1. Invoice Form'!$F$5</f>
        <v>0</v>
      </c>
      <c r="D14" s="80" t="str">
        <f>'1. Invoice Form'!$H$5</f>
        <v>Acquisition/Closing Invoice</v>
      </c>
      <c r="E14" s="76">
        <f>'2. Expenditure Details'!B13</f>
        <v>0</v>
      </c>
      <c r="F14" s="76">
        <f>'2. Expenditure Details'!C13</f>
        <v>0</v>
      </c>
      <c r="G14" s="76">
        <f>'2. Expenditure Details'!D13</f>
        <v>0</v>
      </c>
      <c r="H14" s="76">
        <f>'2. Expenditure Details'!E13</f>
        <v>0</v>
      </c>
      <c r="I14" s="76">
        <f>'2. Expenditure Details'!F13</f>
        <v>0</v>
      </c>
      <c r="J14" s="76">
        <f>'2. Expenditure Details'!G13</f>
        <v>0</v>
      </c>
      <c r="K14" s="76">
        <f>'2. Expenditure Details'!H13</f>
        <v>0</v>
      </c>
    </row>
    <row r="15" spans="2:46" x14ac:dyDescent="0.25">
      <c r="C15" s="76">
        <f>'1. Invoice Form'!$F$5</f>
        <v>0</v>
      </c>
      <c r="D15" s="80" t="str">
        <f>'1. Invoice Form'!$H$5</f>
        <v>Acquisition/Closing Invoice</v>
      </c>
      <c r="E15" s="76">
        <f>'2. Expenditure Details'!B14</f>
        <v>0</v>
      </c>
      <c r="F15" s="76">
        <f>'2. Expenditure Details'!C14</f>
        <v>0</v>
      </c>
      <c r="G15" s="76">
        <f>'2. Expenditure Details'!D14</f>
        <v>0</v>
      </c>
      <c r="H15" s="76">
        <f>'2. Expenditure Details'!E14</f>
        <v>0</v>
      </c>
      <c r="I15" s="76">
        <f>'2. Expenditure Details'!F14</f>
        <v>0</v>
      </c>
      <c r="J15" s="76">
        <f>'2. Expenditure Details'!G14</f>
        <v>0</v>
      </c>
      <c r="K15" s="76">
        <f>'2. Expenditure Details'!H14</f>
        <v>0</v>
      </c>
    </row>
    <row r="16" spans="2:46" x14ac:dyDescent="0.25">
      <c r="C16" s="76">
        <f>'1. Invoice Form'!$F$5</f>
        <v>0</v>
      </c>
      <c r="D16" s="80" t="str">
        <f>'1. Invoice Form'!$H$5</f>
        <v>Acquisition/Closing Invoice</v>
      </c>
      <c r="E16" s="76">
        <f>'2. Expenditure Details'!B15</f>
        <v>0</v>
      </c>
      <c r="F16" s="76">
        <f>'2. Expenditure Details'!C15</f>
        <v>0</v>
      </c>
      <c r="G16" s="76">
        <f>'2. Expenditure Details'!D15</f>
        <v>0</v>
      </c>
      <c r="H16" s="76">
        <f>'2. Expenditure Details'!E15</f>
        <v>0</v>
      </c>
      <c r="I16" s="76">
        <f>'2. Expenditure Details'!F15</f>
        <v>0</v>
      </c>
      <c r="J16" s="76">
        <f>'2. Expenditure Details'!G15</f>
        <v>0</v>
      </c>
      <c r="K16" s="76">
        <f>'2. Expenditure Details'!H15</f>
        <v>0</v>
      </c>
    </row>
    <row r="17" spans="3:11" x14ac:dyDescent="0.25">
      <c r="C17" s="76">
        <f>'1. Invoice Form'!$F$5</f>
        <v>0</v>
      </c>
      <c r="D17" s="80" t="str">
        <f>'1. Invoice Form'!$H$5</f>
        <v>Acquisition/Closing Invoice</v>
      </c>
      <c r="E17" s="76">
        <f>'2. Expenditure Details'!B16</f>
        <v>0</v>
      </c>
      <c r="F17" s="76">
        <f>'2. Expenditure Details'!C16</f>
        <v>0</v>
      </c>
      <c r="G17" s="76">
        <f>'2. Expenditure Details'!D16</f>
        <v>0</v>
      </c>
      <c r="H17" s="76">
        <f>'2. Expenditure Details'!E16</f>
        <v>0</v>
      </c>
      <c r="I17" s="76">
        <f>'2. Expenditure Details'!F16</f>
        <v>0</v>
      </c>
      <c r="J17" s="76">
        <f>'2. Expenditure Details'!G16</f>
        <v>0</v>
      </c>
      <c r="K17" s="76">
        <f>'2. Expenditure Details'!H16</f>
        <v>0</v>
      </c>
    </row>
    <row r="18" spans="3:11" x14ac:dyDescent="0.25">
      <c r="C18" s="76">
        <f>'1. Invoice Form'!$F$5</f>
        <v>0</v>
      </c>
      <c r="D18" s="80" t="str">
        <f>'1. Invoice Form'!$H$5</f>
        <v>Acquisition/Closing Invoice</v>
      </c>
      <c r="E18" s="76">
        <f>'2. Expenditure Details'!B17</f>
        <v>0</v>
      </c>
      <c r="F18" s="76">
        <f>'2. Expenditure Details'!C17</f>
        <v>0</v>
      </c>
      <c r="G18" s="76">
        <f>'2. Expenditure Details'!D17</f>
        <v>0</v>
      </c>
      <c r="H18" s="76">
        <f>'2. Expenditure Details'!E17</f>
        <v>0</v>
      </c>
      <c r="I18" s="76">
        <f>'2. Expenditure Details'!F17</f>
        <v>0</v>
      </c>
      <c r="J18" s="76">
        <f>'2. Expenditure Details'!G17</f>
        <v>0</v>
      </c>
      <c r="K18" s="76">
        <f>'2. Expenditure Details'!H17</f>
        <v>0</v>
      </c>
    </row>
    <row r="19" spans="3:11" x14ac:dyDescent="0.25">
      <c r="C19" s="76">
        <f>'1. Invoice Form'!$F$5</f>
        <v>0</v>
      </c>
      <c r="D19" s="80" t="str">
        <f>'1. Invoice Form'!$H$5</f>
        <v>Acquisition/Closing Invoice</v>
      </c>
      <c r="E19" s="76">
        <f>'2. Expenditure Details'!B18</f>
        <v>0</v>
      </c>
      <c r="F19" s="76">
        <f>'2. Expenditure Details'!C18</f>
        <v>0</v>
      </c>
      <c r="G19" s="76">
        <f>'2. Expenditure Details'!D18</f>
        <v>0</v>
      </c>
      <c r="H19" s="76">
        <f>'2. Expenditure Details'!E18</f>
        <v>0</v>
      </c>
      <c r="I19" s="76">
        <f>'2. Expenditure Details'!F18</f>
        <v>0</v>
      </c>
      <c r="J19" s="76">
        <f>'2. Expenditure Details'!G18</f>
        <v>0</v>
      </c>
      <c r="K19" s="76">
        <f>'2. Expenditure Details'!H18</f>
        <v>0</v>
      </c>
    </row>
    <row r="20" spans="3:11" x14ac:dyDescent="0.25">
      <c r="C20" s="76">
        <f>'1. Invoice Form'!$F$5</f>
        <v>0</v>
      </c>
      <c r="D20" s="80" t="str">
        <f>'1. Invoice Form'!$H$5</f>
        <v>Acquisition/Closing Invoice</v>
      </c>
      <c r="E20" s="76">
        <f>'2. Expenditure Details'!B19</f>
        <v>0</v>
      </c>
      <c r="F20" s="76">
        <f>'2. Expenditure Details'!C19</f>
        <v>0</v>
      </c>
      <c r="G20" s="76">
        <f>'2. Expenditure Details'!D19</f>
        <v>0</v>
      </c>
      <c r="H20" s="76">
        <f>'2. Expenditure Details'!E19</f>
        <v>0</v>
      </c>
      <c r="I20" s="76">
        <f>'2. Expenditure Details'!F19</f>
        <v>0</v>
      </c>
      <c r="J20" s="76">
        <f>'2. Expenditure Details'!G19</f>
        <v>0</v>
      </c>
      <c r="K20" s="76">
        <f>'2. Expenditure Details'!H19</f>
        <v>0</v>
      </c>
    </row>
    <row r="21" spans="3:11" x14ac:dyDescent="0.25">
      <c r="C21" s="76">
        <f>'1. Invoice Form'!$F$5</f>
        <v>0</v>
      </c>
      <c r="D21" s="80" t="str">
        <f>'1. Invoice Form'!$H$5</f>
        <v>Acquisition/Closing Invoice</v>
      </c>
      <c r="E21" s="76">
        <f>'2. Expenditure Details'!B20</f>
        <v>0</v>
      </c>
      <c r="F21" s="76">
        <f>'2. Expenditure Details'!C20</f>
        <v>0</v>
      </c>
      <c r="G21" s="76">
        <f>'2. Expenditure Details'!D20</f>
        <v>0</v>
      </c>
      <c r="H21" s="76">
        <f>'2. Expenditure Details'!E20</f>
        <v>0</v>
      </c>
      <c r="I21" s="76">
        <f>'2. Expenditure Details'!F20</f>
        <v>0</v>
      </c>
      <c r="J21" s="76">
        <f>'2. Expenditure Details'!G20</f>
        <v>0</v>
      </c>
      <c r="K21" s="76">
        <f>'2. Expenditure Details'!H20</f>
        <v>0</v>
      </c>
    </row>
    <row r="22" spans="3:11" x14ac:dyDescent="0.25">
      <c r="C22" s="76">
        <f>'1. Invoice Form'!$F$5</f>
        <v>0</v>
      </c>
      <c r="D22" s="80" t="str">
        <f>'1. Invoice Form'!$H$5</f>
        <v>Acquisition/Closing Invoice</v>
      </c>
      <c r="E22" s="76">
        <f>'2. Expenditure Details'!B21</f>
        <v>0</v>
      </c>
      <c r="F22" s="76">
        <f>'2. Expenditure Details'!C21</f>
        <v>0</v>
      </c>
      <c r="G22" s="76">
        <f>'2. Expenditure Details'!D21</f>
        <v>0</v>
      </c>
      <c r="H22" s="76">
        <f>'2. Expenditure Details'!E21</f>
        <v>0</v>
      </c>
      <c r="I22" s="76">
        <f>'2. Expenditure Details'!F21</f>
        <v>0</v>
      </c>
      <c r="J22" s="76">
        <f>'2. Expenditure Details'!G21</f>
        <v>0</v>
      </c>
      <c r="K22" s="76">
        <f>'2. Expenditure Details'!H21</f>
        <v>0</v>
      </c>
    </row>
    <row r="23" spans="3:11" x14ac:dyDescent="0.25">
      <c r="C23" s="76">
        <f>'1. Invoice Form'!$F$5</f>
        <v>0</v>
      </c>
      <c r="D23" s="80" t="str">
        <f>'1. Invoice Form'!$H$5</f>
        <v>Acquisition/Closing Invoice</v>
      </c>
      <c r="E23" s="76">
        <f>'2. Expenditure Details'!B22</f>
        <v>0</v>
      </c>
      <c r="F23" s="76">
        <f>'2. Expenditure Details'!C22</f>
        <v>0</v>
      </c>
      <c r="G23" s="76">
        <f>'2. Expenditure Details'!D22</f>
        <v>0</v>
      </c>
      <c r="H23" s="76">
        <f>'2. Expenditure Details'!E22</f>
        <v>0</v>
      </c>
      <c r="I23" s="76">
        <f>'2. Expenditure Details'!F22</f>
        <v>0</v>
      </c>
      <c r="J23" s="76">
        <f>'2. Expenditure Details'!G22</f>
        <v>0</v>
      </c>
      <c r="K23" s="76">
        <f>'2. Expenditure Details'!H22</f>
        <v>0</v>
      </c>
    </row>
    <row r="24" spans="3:11" x14ac:dyDescent="0.25">
      <c r="C24" s="76">
        <f>'1. Invoice Form'!$F$5</f>
        <v>0</v>
      </c>
      <c r="D24" s="80" t="str">
        <f>'1. Invoice Form'!$H$5</f>
        <v>Acquisition/Closing Invoice</v>
      </c>
      <c r="E24" s="76">
        <f>'2. Expenditure Details'!B23</f>
        <v>0</v>
      </c>
      <c r="F24" s="76">
        <f>'2. Expenditure Details'!C23</f>
        <v>0</v>
      </c>
      <c r="G24" s="76">
        <f>'2. Expenditure Details'!D23</f>
        <v>0</v>
      </c>
      <c r="H24" s="76">
        <f>'2. Expenditure Details'!E23</f>
        <v>0</v>
      </c>
      <c r="I24" s="76">
        <f>'2. Expenditure Details'!F23</f>
        <v>0</v>
      </c>
      <c r="J24" s="76">
        <f>'2. Expenditure Details'!G23</f>
        <v>0</v>
      </c>
      <c r="K24" s="76">
        <f>'2. Expenditure Details'!H23</f>
        <v>0</v>
      </c>
    </row>
    <row r="25" spans="3:11" x14ac:dyDescent="0.25">
      <c r="C25" s="76">
        <f>'1. Invoice Form'!$F$5</f>
        <v>0</v>
      </c>
      <c r="D25" s="80" t="str">
        <f>'1. Invoice Form'!$H$5</f>
        <v>Acquisition/Closing Invoice</v>
      </c>
      <c r="E25" s="76">
        <f>'2. Expenditure Details'!B24</f>
        <v>0</v>
      </c>
      <c r="F25" s="76">
        <f>'2. Expenditure Details'!C24</f>
        <v>0</v>
      </c>
      <c r="G25" s="76">
        <f>'2. Expenditure Details'!D24</f>
        <v>0</v>
      </c>
      <c r="H25" s="76">
        <f>'2. Expenditure Details'!E24</f>
        <v>0</v>
      </c>
      <c r="I25" s="76">
        <f>'2. Expenditure Details'!F24</f>
        <v>0</v>
      </c>
      <c r="J25" s="76">
        <f>'2. Expenditure Details'!G24</f>
        <v>0</v>
      </c>
      <c r="K25" s="76">
        <f>'2. Expenditure Details'!H24</f>
        <v>0</v>
      </c>
    </row>
    <row r="26" spans="3:11" x14ac:dyDescent="0.25">
      <c r="C26" s="76">
        <f>'1. Invoice Form'!$F$5</f>
        <v>0</v>
      </c>
      <c r="D26" s="80" t="str">
        <f>'1. Invoice Form'!$H$5</f>
        <v>Acquisition/Closing Invoice</v>
      </c>
      <c r="E26" s="76">
        <f>'2. Expenditure Details'!B25</f>
        <v>0</v>
      </c>
      <c r="F26" s="76">
        <f>'2. Expenditure Details'!C25</f>
        <v>0</v>
      </c>
      <c r="G26" s="76">
        <f>'2. Expenditure Details'!D25</f>
        <v>0</v>
      </c>
      <c r="H26" s="76">
        <f>'2. Expenditure Details'!E25</f>
        <v>0</v>
      </c>
      <c r="I26" s="76">
        <f>'2. Expenditure Details'!F25</f>
        <v>0</v>
      </c>
      <c r="J26" s="76">
        <f>'2. Expenditure Details'!G25</f>
        <v>0</v>
      </c>
      <c r="K26" s="76">
        <f>'2. Expenditure Details'!H25</f>
        <v>0</v>
      </c>
    </row>
    <row r="27" spans="3:11" x14ac:dyDescent="0.25">
      <c r="C27" s="76">
        <f>'1. Invoice Form'!$F$5</f>
        <v>0</v>
      </c>
      <c r="D27" s="80" t="str">
        <f>'1. Invoice Form'!$H$5</f>
        <v>Acquisition/Closing Invoice</v>
      </c>
      <c r="E27" s="76">
        <f>'2. Expenditure Details'!B26</f>
        <v>0</v>
      </c>
      <c r="F27" s="76">
        <f>'2. Expenditure Details'!C26</f>
        <v>0</v>
      </c>
      <c r="G27" s="76">
        <f>'2. Expenditure Details'!D26</f>
        <v>0</v>
      </c>
      <c r="H27" s="76">
        <f>'2. Expenditure Details'!E26</f>
        <v>0</v>
      </c>
      <c r="I27" s="76">
        <f>'2. Expenditure Details'!F26</f>
        <v>0</v>
      </c>
      <c r="J27" s="76">
        <f>'2. Expenditure Details'!G26</f>
        <v>0</v>
      </c>
      <c r="K27" s="76">
        <f>'2. Expenditure Details'!H26</f>
        <v>0</v>
      </c>
    </row>
    <row r="28" spans="3:11" x14ac:dyDescent="0.25">
      <c r="C28" s="76">
        <f>'1. Invoice Form'!$F$5</f>
        <v>0</v>
      </c>
      <c r="D28" s="80" t="str">
        <f>'1. Invoice Form'!$H$5</f>
        <v>Acquisition/Closing Invoice</v>
      </c>
      <c r="E28" s="76">
        <f>'2. Expenditure Details'!B27</f>
        <v>0</v>
      </c>
      <c r="F28" s="76">
        <f>'2. Expenditure Details'!C27</f>
        <v>0</v>
      </c>
      <c r="G28" s="76">
        <f>'2. Expenditure Details'!D27</f>
        <v>0</v>
      </c>
      <c r="H28" s="76">
        <f>'2. Expenditure Details'!E27</f>
        <v>0</v>
      </c>
      <c r="I28" s="76">
        <f>'2. Expenditure Details'!F27</f>
        <v>0</v>
      </c>
      <c r="J28" s="76">
        <f>'2. Expenditure Details'!G27</f>
        <v>0</v>
      </c>
      <c r="K28" s="76">
        <f>'2. Expenditure Details'!H27</f>
        <v>0</v>
      </c>
    </row>
    <row r="29" spans="3:11" x14ac:dyDescent="0.25">
      <c r="C29" s="76">
        <f>'1. Invoice Form'!$F$5</f>
        <v>0</v>
      </c>
      <c r="D29" s="80" t="str">
        <f>'1. Invoice Form'!$H$5</f>
        <v>Acquisition/Closing Invoice</v>
      </c>
      <c r="E29" s="76">
        <f>'2. Expenditure Details'!B28</f>
        <v>0</v>
      </c>
      <c r="F29" s="76">
        <f>'2. Expenditure Details'!C28</f>
        <v>0</v>
      </c>
      <c r="G29" s="76">
        <f>'2. Expenditure Details'!D28</f>
        <v>0</v>
      </c>
      <c r="H29" s="76">
        <f>'2. Expenditure Details'!E28</f>
        <v>0</v>
      </c>
      <c r="I29" s="76">
        <f>'2. Expenditure Details'!F28</f>
        <v>0</v>
      </c>
      <c r="J29" s="76">
        <f>'2. Expenditure Details'!G28</f>
        <v>0</v>
      </c>
      <c r="K29" s="76">
        <f>'2. Expenditure Details'!H28</f>
        <v>0</v>
      </c>
    </row>
    <row r="30" spans="3:11" x14ac:dyDescent="0.25">
      <c r="C30" s="76">
        <f>'1. Invoice Form'!$F$5</f>
        <v>0</v>
      </c>
      <c r="D30" s="80" t="str">
        <f>'1. Invoice Form'!$H$5</f>
        <v>Acquisition/Closing Invoice</v>
      </c>
      <c r="E30" s="76">
        <f>'2. Expenditure Details'!B29</f>
        <v>0</v>
      </c>
      <c r="F30" s="76">
        <f>'2. Expenditure Details'!C29</f>
        <v>0</v>
      </c>
      <c r="G30" s="76">
        <f>'2. Expenditure Details'!D29</f>
        <v>0</v>
      </c>
      <c r="H30" s="76">
        <f>'2. Expenditure Details'!E29</f>
        <v>0</v>
      </c>
      <c r="I30" s="76">
        <f>'2. Expenditure Details'!F29</f>
        <v>0</v>
      </c>
      <c r="J30" s="76">
        <f>'2. Expenditure Details'!G29</f>
        <v>0</v>
      </c>
      <c r="K30" s="76">
        <f>'2. Expenditure Details'!H29</f>
        <v>0</v>
      </c>
    </row>
    <row r="31" spans="3:11" x14ac:dyDescent="0.25">
      <c r="C31" s="76">
        <f>'1. Invoice Form'!$F$5</f>
        <v>0</v>
      </c>
      <c r="D31" s="80" t="str">
        <f>'1. Invoice Form'!$H$5</f>
        <v>Acquisition/Closing Invoice</v>
      </c>
      <c r="E31" s="76">
        <f>'2. Expenditure Details'!B30</f>
        <v>0</v>
      </c>
      <c r="F31" s="76">
        <f>'2. Expenditure Details'!C30</f>
        <v>0</v>
      </c>
      <c r="G31" s="76">
        <f>'2. Expenditure Details'!D30</f>
        <v>0</v>
      </c>
      <c r="H31" s="76">
        <f>'2. Expenditure Details'!E30</f>
        <v>0</v>
      </c>
      <c r="I31" s="76">
        <f>'2. Expenditure Details'!F30</f>
        <v>0</v>
      </c>
      <c r="J31" s="76">
        <f>'2. Expenditure Details'!G30</f>
        <v>0</v>
      </c>
      <c r="K31" s="76">
        <f>'2. Expenditure Details'!H30</f>
        <v>0</v>
      </c>
    </row>
    <row r="32" spans="3:11" x14ac:dyDescent="0.25">
      <c r="C32" s="76">
        <f>'1. Invoice Form'!$F$5</f>
        <v>0</v>
      </c>
      <c r="D32" s="80" t="str">
        <f>'1. Invoice Form'!$H$5</f>
        <v>Acquisition/Closing Invoice</v>
      </c>
      <c r="E32" s="76">
        <f>'2. Expenditure Details'!B31</f>
        <v>0</v>
      </c>
      <c r="F32" s="76">
        <f>'2. Expenditure Details'!C31</f>
        <v>0</v>
      </c>
      <c r="G32" s="76">
        <f>'2. Expenditure Details'!D31</f>
        <v>0</v>
      </c>
      <c r="H32" s="76">
        <f>'2. Expenditure Details'!E31</f>
        <v>0</v>
      </c>
      <c r="I32" s="76">
        <f>'2. Expenditure Details'!F31</f>
        <v>0</v>
      </c>
      <c r="J32" s="76">
        <f>'2. Expenditure Details'!G31</f>
        <v>0</v>
      </c>
      <c r="K32" s="76">
        <f>'2. Expenditure Details'!H31</f>
        <v>0</v>
      </c>
    </row>
    <row r="33" spans="3:11" x14ac:dyDescent="0.25">
      <c r="C33" s="76">
        <f>'1. Invoice Form'!$F$5</f>
        <v>0</v>
      </c>
      <c r="D33" s="80" t="str">
        <f>'1. Invoice Form'!$H$5</f>
        <v>Acquisition/Closing Invoice</v>
      </c>
      <c r="E33" s="76">
        <f>'2. Expenditure Details'!B32</f>
        <v>0</v>
      </c>
      <c r="F33" s="76">
        <f>'2. Expenditure Details'!C32</f>
        <v>0</v>
      </c>
      <c r="G33" s="76">
        <f>'2. Expenditure Details'!D32</f>
        <v>0</v>
      </c>
      <c r="H33" s="76">
        <f>'2. Expenditure Details'!E32</f>
        <v>0</v>
      </c>
      <c r="I33" s="76">
        <f>'2. Expenditure Details'!F32</f>
        <v>0</v>
      </c>
      <c r="J33" s="76">
        <f>'2. Expenditure Details'!G32</f>
        <v>0</v>
      </c>
      <c r="K33" s="76">
        <f>'2. Expenditure Details'!H32</f>
        <v>0</v>
      </c>
    </row>
    <row r="34" spans="3:11" x14ac:dyDescent="0.25">
      <c r="C34" s="76">
        <f>'1. Invoice Form'!$F$5</f>
        <v>0</v>
      </c>
      <c r="D34" s="80" t="str">
        <f>'1. Invoice Form'!$H$5</f>
        <v>Acquisition/Closing Invoice</v>
      </c>
      <c r="E34" s="76">
        <f>'2. Expenditure Details'!B33</f>
        <v>0</v>
      </c>
      <c r="F34" s="76">
        <f>'2. Expenditure Details'!C33</f>
        <v>0</v>
      </c>
      <c r="G34" s="76">
        <f>'2. Expenditure Details'!D33</f>
        <v>0</v>
      </c>
      <c r="H34" s="76">
        <f>'2. Expenditure Details'!E33</f>
        <v>0</v>
      </c>
      <c r="I34" s="76">
        <f>'2. Expenditure Details'!F33</f>
        <v>0</v>
      </c>
      <c r="J34" s="76">
        <f>'2. Expenditure Details'!G33</f>
        <v>0</v>
      </c>
      <c r="K34" s="76">
        <f>'2. Expenditure Details'!H33</f>
        <v>0</v>
      </c>
    </row>
    <row r="35" spans="3:11" x14ac:dyDescent="0.25">
      <c r="C35" s="76">
        <f>'1. Invoice Form'!$F$5</f>
        <v>0</v>
      </c>
      <c r="D35" s="80" t="str">
        <f>'1. Invoice Form'!$H$5</f>
        <v>Acquisition/Closing Invoice</v>
      </c>
      <c r="E35" s="76">
        <f>'2. Expenditure Details'!B34</f>
        <v>0</v>
      </c>
      <c r="F35" s="76">
        <f>'2. Expenditure Details'!C34</f>
        <v>0</v>
      </c>
      <c r="G35" s="76">
        <f>'2. Expenditure Details'!D34</f>
        <v>0</v>
      </c>
      <c r="H35" s="76">
        <f>'2. Expenditure Details'!E34</f>
        <v>0</v>
      </c>
      <c r="I35" s="76">
        <f>'2. Expenditure Details'!F34</f>
        <v>0</v>
      </c>
      <c r="J35" s="76">
        <f>'2. Expenditure Details'!G34</f>
        <v>0</v>
      </c>
      <c r="K35" s="76">
        <f>'2. Expenditure Details'!H34</f>
        <v>0</v>
      </c>
    </row>
    <row r="36" spans="3:11" x14ac:dyDescent="0.25">
      <c r="C36" s="76">
        <f>'1. Invoice Form'!$F$5</f>
        <v>0</v>
      </c>
      <c r="D36" s="80" t="str">
        <f>'1. Invoice Form'!$H$5</f>
        <v>Acquisition/Closing Invoice</v>
      </c>
      <c r="E36" s="76">
        <f>'2. Expenditure Details'!B35</f>
        <v>0</v>
      </c>
      <c r="F36" s="76">
        <f>'2. Expenditure Details'!C35</f>
        <v>0</v>
      </c>
      <c r="G36" s="76">
        <f>'2. Expenditure Details'!D35</f>
        <v>0</v>
      </c>
      <c r="H36" s="76">
        <f>'2. Expenditure Details'!E35</f>
        <v>0</v>
      </c>
      <c r="I36" s="76">
        <f>'2. Expenditure Details'!F35</f>
        <v>0</v>
      </c>
      <c r="J36" s="76">
        <f>'2. Expenditure Details'!G35</f>
        <v>0</v>
      </c>
      <c r="K36" s="76">
        <f>'2. Expenditure Details'!H35</f>
        <v>0</v>
      </c>
    </row>
    <row r="37" spans="3:11" x14ac:dyDescent="0.25">
      <c r="C37" s="76">
        <f>'1. Invoice Form'!$F$5</f>
        <v>0</v>
      </c>
      <c r="D37" s="80" t="str">
        <f>'1. Invoice Form'!$H$5</f>
        <v>Acquisition/Closing Invoice</v>
      </c>
      <c r="E37" s="76">
        <f>'2. Expenditure Details'!B36</f>
        <v>0</v>
      </c>
      <c r="F37" s="76">
        <f>'2. Expenditure Details'!C36</f>
        <v>0</v>
      </c>
      <c r="G37" s="76">
        <f>'2. Expenditure Details'!D36</f>
        <v>0</v>
      </c>
      <c r="H37" s="76">
        <f>'2. Expenditure Details'!E36</f>
        <v>0</v>
      </c>
      <c r="I37" s="76">
        <f>'2. Expenditure Details'!F36</f>
        <v>0</v>
      </c>
      <c r="J37" s="76">
        <f>'2. Expenditure Details'!G36</f>
        <v>0</v>
      </c>
      <c r="K37" s="76">
        <f>'2. Expenditure Details'!H36</f>
        <v>0</v>
      </c>
    </row>
    <row r="38" spans="3:11" x14ac:dyDescent="0.25">
      <c r="C38" s="76">
        <f>'1. Invoice Form'!$F$5</f>
        <v>0</v>
      </c>
      <c r="D38" s="80" t="str">
        <f>'1. Invoice Form'!$H$5</f>
        <v>Acquisition/Closing Invoice</v>
      </c>
      <c r="E38" s="76">
        <f>'2. Expenditure Details'!B37</f>
        <v>0</v>
      </c>
      <c r="F38" s="76">
        <f>'2. Expenditure Details'!C37</f>
        <v>0</v>
      </c>
      <c r="G38" s="76">
        <f>'2. Expenditure Details'!D37</f>
        <v>0</v>
      </c>
      <c r="H38" s="76">
        <f>'2. Expenditure Details'!E37</f>
        <v>0</v>
      </c>
      <c r="I38" s="76">
        <f>'2. Expenditure Details'!F37</f>
        <v>0</v>
      </c>
      <c r="J38" s="76">
        <f>'2. Expenditure Details'!G37</f>
        <v>0</v>
      </c>
      <c r="K38" s="76">
        <f>'2. Expenditure Details'!H37</f>
        <v>0</v>
      </c>
    </row>
    <row r="39" spans="3:11" x14ac:dyDescent="0.25">
      <c r="C39" s="76">
        <f>'1. Invoice Form'!$F$5</f>
        <v>0</v>
      </c>
      <c r="D39" s="80" t="str">
        <f>'1. Invoice Form'!$H$5</f>
        <v>Acquisition/Closing Invoice</v>
      </c>
      <c r="E39" s="76">
        <f>'2. Expenditure Details'!B38</f>
        <v>0</v>
      </c>
      <c r="F39" s="76">
        <f>'2. Expenditure Details'!C38</f>
        <v>0</v>
      </c>
      <c r="G39" s="76">
        <f>'2. Expenditure Details'!D38</f>
        <v>0</v>
      </c>
      <c r="H39" s="76">
        <f>'2. Expenditure Details'!E38</f>
        <v>0</v>
      </c>
      <c r="I39" s="76">
        <f>'2. Expenditure Details'!F38</f>
        <v>0</v>
      </c>
      <c r="J39" s="76">
        <f>'2. Expenditure Details'!G38</f>
        <v>0</v>
      </c>
      <c r="K39" s="76">
        <f>'2. Expenditure Details'!H38</f>
        <v>0</v>
      </c>
    </row>
    <row r="40" spans="3:11" x14ac:dyDescent="0.25">
      <c r="C40" s="76">
        <f>'1. Invoice Form'!$F$5</f>
        <v>0</v>
      </c>
      <c r="D40" s="80" t="str">
        <f>'1. Invoice Form'!$H$5</f>
        <v>Acquisition/Closing Invoice</v>
      </c>
      <c r="E40" s="76">
        <f>'2. Expenditure Details'!B39</f>
        <v>0</v>
      </c>
      <c r="F40" s="76">
        <f>'2. Expenditure Details'!C39</f>
        <v>0</v>
      </c>
      <c r="G40" s="76">
        <f>'2. Expenditure Details'!D39</f>
        <v>0</v>
      </c>
      <c r="H40" s="76">
        <f>'2. Expenditure Details'!E39</f>
        <v>0</v>
      </c>
      <c r="I40" s="76">
        <f>'2. Expenditure Details'!F39</f>
        <v>0</v>
      </c>
      <c r="J40" s="76">
        <f>'2. Expenditure Details'!G39</f>
        <v>0</v>
      </c>
      <c r="K40" s="76">
        <f>'2. Expenditure Details'!H39</f>
        <v>0</v>
      </c>
    </row>
    <row r="41" spans="3:11" x14ac:dyDescent="0.25">
      <c r="C41" s="76">
        <f>'1. Invoice Form'!$F$5</f>
        <v>0</v>
      </c>
      <c r="D41" s="80" t="str">
        <f>'1. Invoice Form'!$H$5</f>
        <v>Acquisition/Closing Invoice</v>
      </c>
      <c r="E41" s="76">
        <f>'2. Expenditure Details'!B40</f>
        <v>0</v>
      </c>
      <c r="F41" s="76">
        <f>'2. Expenditure Details'!C40</f>
        <v>0</v>
      </c>
      <c r="G41" s="76">
        <f>'2. Expenditure Details'!D40</f>
        <v>0</v>
      </c>
      <c r="H41" s="76">
        <f>'2. Expenditure Details'!E40</f>
        <v>0</v>
      </c>
      <c r="I41" s="76">
        <f>'2. Expenditure Details'!F40</f>
        <v>0</v>
      </c>
      <c r="J41" s="76">
        <f>'2. Expenditure Details'!G40</f>
        <v>0</v>
      </c>
      <c r="K41" s="76">
        <f>'2. Expenditure Details'!H40</f>
        <v>0</v>
      </c>
    </row>
    <row r="42" spans="3:11" x14ac:dyDescent="0.25">
      <c r="C42" s="76">
        <f>'1. Invoice Form'!$F$5</f>
        <v>0</v>
      </c>
      <c r="D42" s="80" t="str">
        <f>'1. Invoice Form'!$H$5</f>
        <v>Acquisition/Closing Invoice</v>
      </c>
      <c r="E42" s="76">
        <f>'2. Expenditure Details'!B41</f>
        <v>0</v>
      </c>
      <c r="F42" s="76">
        <f>'2. Expenditure Details'!C41</f>
        <v>0</v>
      </c>
      <c r="G42" s="76">
        <f>'2. Expenditure Details'!D41</f>
        <v>0</v>
      </c>
      <c r="H42" s="76">
        <f>'2. Expenditure Details'!E41</f>
        <v>0</v>
      </c>
      <c r="I42" s="76">
        <f>'2. Expenditure Details'!F41</f>
        <v>0</v>
      </c>
      <c r="J42" s="76">
        <f>'2. Expenditure Details'!G41</f>
        <v>0</v>
      </c>
      <c r="K42" s="76">
        <f>'2. Expenditure Details'!H41</f>
        <v>0</v>
      </c>
    </row>
    <row r="43" spans="3:11" x14ac:dyDescent="0.25">
      <c r="C43" s="76">
        <f>'1. Invoice Form'!$F$5</f>
        <v>0</v>
      </c>
      <c r="D43" s="80" t="str">
        <f>'1. Invoice Form'!$H$5</f>
        <v>Acquisition/Closing Invoice</v>
      </c>
      <c r="E43" s="76">
        <f>'2. Expenditure Details'!B42</f>
        <v>0</v>
      </c>
      <c r="F43" s="76">
        <f>'2. Expenditure Details'!C42</f>
        <v>0</v>
      </c>
      <c r="G43" s="76">
        <f>'2. Expenditure Details'!D42</f>
        <v>0</v>
      </c>
      <c r="H43" s="76">
        <f>'2. Expenditure Details'!E42</f>
        <v>0</v>
      </c>
      <c r="I43" s="76">
        <f>'2. Expenditure Details'!F42</f>
        <v>0</v>
      </c>
      <c r="J43" s="76">
        <f>'2. Expenditure Details'!G42</f>
        <v>0</v>
      </c>
      <c r="K43" s="76">
        <f>'2. Expenditure Details'!H42</f>
        <v>0</v>
      </c>
    </row>
    <row r="44" spans="3:11" x14ac:dyDescent="0.25">
      <c r="C44" s="76">
        <f>'1. Invoice Form'!$F$5</f>
        <v>0</v>
      </c>
      <c r="D44" s="80" t="str">
        <f>'1. Invoice Form'!$H$5</f>
        <v>Acquisition/Closing Invoice</v>
      </c>
      <c r="E44" s="76">
        <f>'2. Expenditure Details'!B43</f>
        <v>0</v>
      </c>
      <c r="F44" s="76">
        <f>'2. Expenditure Details'!C43</f>
        <v>0</v>
      </c>
      <c r="G44" s="76">
        <f>'2. Expenditure Details'!D43</f>
        <v>0</v>
      </c>
      <c r="H44" s="76">
        <f>'2. Expenditure Details'!E43</f>
        <v>0</v>
      </c>
      <c r="I44" s="76">
        <f>'2. Expenditure Details'!F43</f>
        <v>0</v>
      </c>
      <c r="J44" s="76">
        <f>'2. Expenditure Details'!G43</f>
        <v>0</v>
      </c>
      <c r="K44" s="76">
        <f>'2. Expenditure Details'!H43</f>
        <v>0</v>
      </c>
    </row>
    <row r="45" spans="3:11" x14ac:dyDescent="0.25">
      <c r="C45" s="76">
        <f>'1. Invoice Form'!$F$5</f>
        <v>0</v>
      </c>
      <c r="D45" s="80" t="str">
        <f>'1. Invoice Form'!$H$5</f>
        <v>Acquisition/Closing Invoice</v>
      </c>
      <c r="E45" s="76">
        <f>'2. Expenditure Details'!B44</f>
        <v>0</v>
      </c>
      <c r="F45" s="76">
        <f>'2. Expenditure Details'!C44</f>
        <v>0</v>
      </c>
      <c r="G45" s="76">
        <f>'2. Expenditure Details'!D44</f>
        <v>0</v>
      </c>
      <c r="H45" s="76">
        <f>'2. Expenditure Details'!E44</f>
        <v>0</v>
      </c>
      <c r="I45" s="76">
        <f>'2. Expenditure Details'!F44</f>
        <v>0</v>
      </c>
      <c r="J45" s="76">
        <f>'2. Expenditure Details'!G44</f>
        <v>0</v>
      </c>
      <c r="K45" s="76">
        <f>'2. Expenditure Details'!H44</f>
        <v>0</v>
      </c>
    </row>
    <row r="46" spans="3:11" x14ac:dyDescent="0.25">
      <c r="C46" s="76">
        <f>'1. Invoice Form'!$F$5</f>
        <v>0</v>
      </c>
      <c r="D46" s="80" t="str">
        <f>'1. Invoice Form'!$H$5</f>
        <v>Acquisition/Closing Invoice</v>
      </c>
      <c r="E46" s="76">
        <f>'2. Expenditure Details'!B45</f>
        <v>0</v>
      </c>
      <c r="F46" s="76">
        <f>'2. Expenditure Details'!C45</f>
        <v>0</v>
      </c>
      <c r="G46" s="76">
        <f>'2. Expenditure Details'!D45</f>
        <v>0</v>
      </c>
      <c r="H46" s="76">
        <f>'2. Expenditure Details'!E45</f>
        <v>0</v>
      </c>
      <c r="I46" s="76">
        <f>'2. Expenditure Details'!F45</f>
        <v>0</v>
      </c>
      <c r="J46" s="76">
        <f>'2. Expenditure Details'!G45</f>
        <v>0</v>
      </c>
      <c r="K46" s="76">
        <f>'2. Expenditure Details'!H45</f>
        <v>0</v>
      </c>
    </row>
    <row r="47" spans="3:11" x14ac:dyDescent="0.25">
      <c r="C47" s="76">
        <f>'1. Invoice Form'!$F$5</f>
        <v>0</v>
      </c>
      <c r="D47" s="80" t="str">
        <f>'1. Invoice Form'!$H$5</f>
        <v>Acquisition/Closing Invoice</v>
      </c>
      <c r="E47" s="76">
        <f>'2. Expenditure Details'!B46</f>
        <v>0</v>
      </c>
      <c r="F47" s="76">
        <f>'2. Expenditure Details'!C46</f>
        <v>0</v>
      </c>
      <c r="G47" s="76">
        <f>'2. Expenditure Details'!D46</f>
        <v>0</v>
      </c>
      <c r="H47" s="76">
        <f>'2. Expenditure Details'!E46</f>
        <v>0</v>
      </c>
      <c r="I47" s="76">
        <f>'2. Expenditure Details'!F46</f>
        <v>0</v>
      </c>
      <c r="J47" s="76">
        <f>'2. Expenditure Details'!G46</f>
        <v>0</v>
      </c>
      <c r="K47" s="76">
        <f>'2. Expenditure Details'!H46</f>
        <v>0</v>
      </c>
    </row>
    <row r="48" spans="3:11" x14ac:dyDescent="0.25">
      <c r="C48" s="76">
        <f>'1. Invoice Form'!$F$5</f>
        <v>0</v>
      </c>
      <c r="D48" s="80" t="str">
        <f>'1. Invoice Form'!$H$5</f>
        <v>Acquisition/Closing Invoice</v>
      </c>
      <c r="E48" s="76">
        <f>'2. Expenditure Details'!B47</f>
        <v>0</v>
      </c>
      <c r="F48" s="76">
        <f>'2. Expenditure Details'!C47</f>
        <v>0</v>
      </c>
      <c r="G48" s="76">
        <f>'2. Expenditure Details'!D47</f>
        <v>0</v>
      </c>
      <c r="H48" s="76">
        <f>'2. Expenditure Details'!E47</f>
        <v>0</v>
      </c>
      <c r="I48" s="76">
        <f>'2. Expenditure Details'!F47</f>
        <v>0</v>
      </c>
      <c r="J48" s="76">
        <f>'2. Expenditure Details'!G47</f>
        <v>0</v>
      </c>
      <c r="K48" s="76">
        <f>'2. Expenditure Details'!H47</f>
        <v>0</v>
      </c>
    </row>
    <row r="49" spans="3:11" x14ac:dyDescent="0.25">
      <c r="C49" s="76">
        <f>'1. Invoice Form'!$F$5</f>
        <v>0</v>
      </c>
      <c r="D49" s="80" t="str">
        <f>'1. Invoice Form'!$H$5</f>
        <v>Acquisition/Closing Invoice</v>
      </c>
      <c r="E49" s="76">
        <f>'2. Expenditure Details'!B48</f>
        <v>0</v>
      </c>
      <c r="F49" s="76">
        <f>'2. Expenditure Details'!C48</f>
        <v>0</v>
      </c>
      <c r="G49" s="76">
        <f>'2. Expenditure Details'!D48</f>
        <v>0</v>
      </c>
      <c r="H49" s="76">
        <f>'2. Expenditure Details'!E48</f>
        <v>0</v>
      </c>
      <c r="I49" s="76">
        <f>'2. Expenditure Details'!F48</f>
        <v>0</v>
      </c>
      <c r="J49" s="76">
        <f>'2. Expenditure Details'!G48</f>
        <v>0</v>
      </c>
      <c r="K49" s="76">
        <f>'2. Expenditure Details'!H48</f>
        <v>0</v>
      </c>
    </row>
    <row r="50" spans="3:11" x14ac:dyDescent="0.25">
      <c r="C50" s="76">
        <f>'1. Invoice Form'!$F$5</f>
        <v>0</v>
      </c>
      <c r="D50" s="80" t="str">
        <f>'1. Invoice Form'!$H$5</f>
        <v>Acquisition/Closing Invoice</v>
      </c>
      <c r="E50" s="76">
        <f>'2. Expenditure Details'!B49</f>
        <v>0</v>
      </c>
      <c r="F50" s="76">
        <f>'2. Expenditure Details'!C49</f>
        <v>0</v>
      </c>
      <c r="G50" s="76">
        <f>'2. Expenditure Details'!D49</f>
        <v>0</v>
      </c>
      <c r="H50" s="76">
        <f>'2. Expenditure Details'!E49</f>
        <v>0</v>
      </c>
      <c r="I50" s="76">
        <f>'2. Expenditure Details'!F49</f>
        <v>0</v>
      </c>
      <c r="J50" s="76">
        <f>'2. Expenditure Details'!G49</f>
        <v>0</v>
      </c>
      <c r="K50" s="76">
        <f>'2. Expenditure Details'!H49</f>
        <v>0</v>
      </c>
    </row>
    <row r="51" spans="3:11" x14ac:dyDescent="0.25">
      <c r="C51" s="76">
        <f>'1. Invoice Form'!$F$5</f>
        <v>0</v>
      </c>
      <c r="D51" s="80" t="str">
        <f>'1. Invoice Form'!$H$5</f>
        <v>Acquisition/Closing Invoice</v>
      </c>
      <c r="E51" s="76">
        <f>'2. Expenditure Details'!B50</f>
        <v>0</v>
      </c>
      <c r="F51" s="76">
        <f>'2. Expenditure Details'!C50</f>
        <v>0</v>
      </c>
      <c r="G51" s="76">
        <f>'2. Expenditure Details'!D50</f>
        <v>0</v>
      </c>
      <c r="H51" s="76">
        <f>'2. Expenditure Details'!E50</f>
        <v>0</v>
      </c>
      <c r="I51" s="76">
        <f>'2. Expenditure Details'!F50</f>
        <v>0</v>
      </c>
      <c r="J51" s="76">
        <f>'2. Expenditure Details'!G50</f>
        <v>0</v>
      </c>
      <c r="K51" s="76">
        <f>'2. Expenditure Details'!H50</f>
        <v>0</v>
      </c>
    </row>
    <row r="52" spans="3:11" x14ac:dyDescent="0.25">
      <c r="C52" s="76">
        <f>'1. Invoice Form'!$F$5</f>
        <v>0</v>
      </c>
      <c r="D52" s="80" t="str">
        <f>'1. Invoice Form'!$H$5</f>
        <v>Acquisition/Closing Invoice</v>
      </c>
      <c r="E52" s="76">
        <f>'2. Expenditure Details'!B51</f>
        <v>0</v>
      </c>
      <c r="F52" s="76">
        <f>'2. Expenditure Details'!C51</f>
        <v>0</v>
      </c>
      <c r="G52" s="76">
        <f>'2. Expenditure Details'!D51</f>
        <v>0</v>
      </c>
      <c r="H52" s="76">
        <f>'2. Expenditure Details'!E51</f>
        <v>0</v>
      </c>
      <c r="I52" s="76">
        <f>'2. Expenditure Details'!F51</f>
        <v>0</v>
      </c>
      <c r="J52" s="76">
        <f>'2. Expenditure Details'!G51</f>
        <v>0</v>
      </c>
      <c r="K52" s="76">
        <f>'2. Expenditure Details'!H51</f>
        <v>0</v>
      </c>
    </row>
    <row r="53" spans="3:11" x14ac:dyDescent="0.25">
      <c r="C53" s="76">
        <f>'1. Invoice Form'!$F$5</f>
        <v>0</v>
      </c>
      <c r="D53" s="80" t="str">
        <f>'1. Invoice Form'!$H$5</f>
        <v>Acquisition/Closing Invoice</v>
      </c>
      <c r="E53" s="76">
        <f>'2. Expenditure Details'!B52</f>
        <v>0</v>
      </c>
      <c r="F53" s="76">
        <f>'2. Expenditure Details'!C52</f>
        <v>0</v>
      </c>
      <c r="G53" s="76">
        <f>'2. Expenditure Details'!D52</f>
        <v>0</v>
      </c>
      <c r="H53" s="76">
        <f>'2. Expenditure Details'!E52</f>
        <v>0</v>
      </c>
      <c r="I53" s="76">
        <f>'2. Expenditure Details'!F52</f>
        <v>0</v>
      </c>
      <c r="J53" s="76">
        <f>'2. Expenditure Details'!G52</f>
        <v>0</v>
      </c>
      <c r="K53" s="76">
        <f>'2. Expenditure Details'!H52</f>
        <v>0</v>
      </c>
    </row>
    <row r="54" spans="3:11" x14ac:dyDescent="0.25">
      <c r="C54" s="76">
        <f>'1. Invoice Form'!$F$5</f>
        <v>0</v>
      </c>
      <c r="D54" s="80" t="str">
        <f>'1. Invoice Form'!$H$5</f>
        <v>Acquisition/Closing Invoice</v>
      </c>
      <c r="E54" s="76">
        <f>'2. Expenditure Details'!B53</f>
        <v>0</v>
      </c>
      <c r="F54" s="76">
        <f>'2. Expenditure Details'!C53</f>
        <v>0</v>
      </c>
      <c r="G54" s="76">
        <f>'2. Expenditure Details'!D53</f>
        <v>0</v>
      </c>
      <c r="H54" s="76">
        <f>'2. Expenditure Details'!E53</f>
        <v>0</v>
      </c>
      <c r="I54" s="76">
        <f>'2. Expenditure Details'!F53</f>
        <v>0</v>
      </c>
      <c r="J54" s="76">
        <f>'2. Expenditure Details'!G53</f>
        <v>0</v>
      </c>
      <c r="K54" s="76">
        <f>'2. Expenditure Details'!H53</f>
        <v>0</v>
      </c>
    </row>
    <row r="55" spans="3:11" x14ac:dyDescent="0.25">
      <c r="C55" s="76">
        <f>'1. Invoice Form'!$F$5</f>
        <v>0</v>
      </c>
      <c r="D55" s="80" t="str">
        <f>'1. Invoice Form'!$H$5</f>
        <v>Acquisition/Closing Invoice</v>
      </c>
      <c r="E55" s="76">
        <f>'2. Expenditure Details'!B54</f>
        <v>0</v>
      </c>
      <c r="F55" s="76">
        <f>'2. Expenditure Details'!C54</f>
        <v>0</v>
      </c>
      <c r="G55" s="76">
        <f>'2. Expenditure Details'!D54</f>
        <v>0</v>
      </c>
      <c r="H55" s="76">
        <f>'2. Expenditure Details'!E54</f>
        <v>0</v>
      </c>
      <c r="I55" s="76">
        <f>'2. Expenditure Details'!F54</f>
        <v>0</v>
      </c>
      <c r="J55" s="76">
        <f>'2. Expenditure Details'!G54</f>
        <v>0</v>
      </c>
      <c r="K55" s="76">
        <f>'2. Expenditure Details'!H54</f>
        <v>0</v>
      </c>
    </row>
    <row r="56" spans="3:11" x14ac:dyDescent="0.25">
      <c r="C56" s="76">
        <f>'1. Invoice Form'!$F$5</f>
        <v>0</v>
      </c>
      <c r="D56" s="80" t="str">
        <f>'1. Invoice Form'!$H$5</f>
        <v>Acquisition/Closing Invoice</v>
      </c>
      <c r="E56" s="76">
        <f>'2. Expenditure Details'!B55</f>
        <v>0</v>
      </c>
      <c r="F56" s="76">
        <f>'2. Expenditure Details'!C55</f>
        <v>0</v>
      </c>
      <c r="G56" s="76">
        <f>'2. Expenditure Details'!D55</f>
        <v>0</v>
      </c>
      <c r="H56" s="76">
        <f>'2. Expenditure Details'!E55</f>
        <v>0</v>
      </c>
      <c r="I56" s="76">
        <f>'2. Expenditure Details'!F55</f>
        <v>0</v>
      </c>
      <c r="J56" s="76">
        <f>'2. Expenditure Details'!G55</f>
        <v>0</v>
      </c>
      <c r="K56" s="76">
        <f>'2. Expenditure Details'!H55</f>
        <v>0</v>
      </c>
    </row>
    <row r="57" spans="3:11" x14ac:dyDescent="0.25">
      <c r="C57" s="76">
        <f>'1. Invoice Form'!$F$5</f>
        <v>0</v>
      </c>
      <c r="D57" s="80" t="str">
        <f>'1. Invoice Form'!$H$5</f>
        <v>Acquisition/Closing Invoice</v>
      </c>
      <c r="E57" s="76">
        <f>'2. Expenditure Details'!B56</f>
        <v>0</v>
      </c>
      <c r="F57" s="76">
        <f>'2. Expenditure Details'!C56</f>
        <v>0</v>
      </c>
      <c r="G57" s="76">
        <f>'2. Expenditure Details'!D56</f>
        <v>0</v>
      </c>
      <c r="H57" s="76">
        <f>'2. Expenditure Details'!E56</f>
        <v>0</v>
      </c>
      <c r="I57" s="76">
        <f>'2. Expenditure Details'!F56</f>
        <v>0</v>
      </c>
      <c r="J57" s="76">
        <f>'2. Expenditure Details'!G56</f>
        <v>0</v>
      </c>
      <c r="K57" s="76">
        <f>'2. Expenditure Details'!H56</f>
        <v>0</v>
      </c>
    </row>
    <row r="58" spans="3:11" x14ac:dyDescent="0.25">
      <c r="C58" s="76">
        <f>'1. Invoice Form'!$F$5</f>
        <v>0</v>
      </c>
      <c r="D58" s="80" t="str">
        <f>'1. Invoice Form'!$H$5</f>
        <v>Acquisition/Closing Invoice</v>
      </c>
      <c r="E58" s="76">
        <f>'2. Expenditure Details'!B57</f>
        <v>0</v>
      </c>
      <c r="F58" s="76">
        <f>'2. Expenditure Details'!C57</f>
        <v>0</v>
      </c>
      <c r="G58" s="76">
        <f>'2. Expenditure Details'!D57</f>
        <v>0</v>
      </c>
      <c r="H58" s="76">
        <f>'2. Expenditure Details'!E57</f>
        <v>0</v>
      </c>
      <c r="I58" s="76">
        <f>'2. Expenditure Details'!F57</f>
        <v>0</v>
      </c>
      <c r="J58" s="76">
        <f>'2. Expenditure Details'!G57</f>
        <v>0</v>
      </c>
      <c r="K58" s="76">
        <f>'2. Expenditure Details'!H57</f>
        <v>0</v>
      </c>
    </row>
  </sheetData>
  <mergeCells count="3">
    <mergeCell ref="AR2:AT2"/>
    <mergeCell ref="O2:AQ2"/>
    <mergeCell ref="C2:N2"/>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7F6C-3396-4BDD-82EF-E900A0A7712D}">
  <dimension ref="A1:CO49"/>
  <sheetViews>
    <sheetView workbookViewId="0">
      <selection activeCell="G3" sqref="G3"/>
    </sheetView>
  </sheetViews>
  <sheetFormatPr defaultRowHeight="15" x14ac:dyDescent="0.25"/>
  <cols>
    <col min="1" max="1" width="24.5703125" bestFit="1" customWidth="1"/>
    <col min="3" max="3" width="7.5703125" bestFit="1" customWidth="1"/>
    <col min="4" max="4" width="5" bestFit="1" customWidth="1"/>
    <col min="5" max="5" width="13.5703125" bestFit="1" customWidth="1"/>
    <col min="6" max="6" width="23.7109375" bestFit="1" customWidth="1"/>
    <col min="7" max="7" width="12" bestFit="1" customWidth="1"/>
    <col min="8" max="8" width="15.5703125" bestFit="1" customWidth="1"/>
    <col min="9" max="9" width="14.85546875" bestFit="1" customWidth="1"/>
    <col min="10" max="11" width="14.85546875" customWidth="1"/>
    <col min="13" max="13" width="11" bestFit="1" customWidth="1"/>
    <col min="14" max="14" width="17.7109375" bestFit="1" customWidth="1"/>
    <col min="15" max="15" width="23.85546875" bestFit="1" customWidth="1"/>
    <col min="18" max="18" width="10.28515625" bestFit="1" customWidth="1"/>
    <col min="20" max="20" width="35.28515625" bestFit="1" customWidth="1"/>
    <col min="22" max="22" width="33.7109375" bestFit="1" customWidth="1"/>
    <col min="23" max="25" width="33.7109375" customWidth="1"/>
    <col min="26" max="26" width="19.85546875" customWidth="1"/>
    <col min="28" max="28" width="23.7109375" bestFit="1" customWidth="1"/>
    <col min="30" max="30" width="42.85546875" bestFit="1" customWidth="1"/>
    <col min="32" max="32" width="42.85546875" bestFit="1" customWidth="1"/>
    <col min="33" max="33" width="43.42578125" bestFit="1" customWidth="1"/>
    <col min="34" max="34" width="18" bestFit="1" customWidth="1"/>
    <col min="35" max="35" width="26.7109375" bestFit="1" customWidth="1"/>
    <col min="36" max="36" width="17" bestFit="1" customWidth="1"/>
    <col min="37" max="37" width="16.7109375" bestFit="1" customWidth="1"/>
    <col min="40" max="40" width="30.7109375" bestFit="1" customWidth="1"/>
    <col min="41" max="41" width="26.5703125" bestFit="1" customWidth="1"/>
    <col min="42" max="43" width="9.85546875" bestFit="1" customWidth="1"/>
    <col min="44" max="44" width="29.28515625" bestFit="1" customWidth="1"/>
    <col min="45" max="45" width="24.28515625" bestFit="1" customWidth="1"/>
    <col min="46" max="46" width="35.5703125" bestFit="1" customWidth="1"/>
    <col min="47" max="47" width="23.42578125" bestFit="1" customWidth="1"/>
    <col min="48" max="48" width="22.28515625" bestFit="1" customWidth="1"/>
    <col min="49" max="49" width="14.28515625" bestFit="1" customWidth="1"/>
    <col min="50" max="50" width="42.85546875" bestFit="1" customWidth="1"/>
    <col min="51" max="51" width="29" bestFit="1" customWidth="1"/>
    <col min="52" max="52" width="23.7109375" bestFit="1" customWidth="1"/>
    <col min="53" max="53" width="32" bestFit="1" customWidth="1"/>
    <col min="55" max="56" width="9.85546875" bestFit="1" customWidth="1"/>
    <col min="57" max="57" width="30.7109375" bestFit="1" customWidth="1"/>
    <col min="58" max="61" width="14.28515625" bestFit="1" customWidth="1"/>
    <col min="62" max="62" width="22.28515625" bestFit="1" customWidth="1"/>
    <col min="63" max="64" width="10.7109375" bestFit="1" customWidth="1"/>
    <col min="65" max="65" width="26.5703125" bestFit="1" customWidth="1"/>
    <col min="66" max="68" width="23.7109375" bestFit="1" customWidth="1"/>
    <col min="69" max="69" width="29.28515625" bestFit="1" customWidth="1"/>
    <col min="70" max="70" width="29" bestFit="1" customWidth="1"/>
    <col min="71" max="71" width="23.28515625" bestFit="1" customWidth="1"/>
    <col min="72" max="72" width="23.42578125" bestFit="1" customWidth="1"/>
    <col min="73" max="73" width="22.28515625" bestFit="1" customWidth="1"/>
    <col min="74" max="74" width="32" bestFit="1" customWidth="1"/>
    <col min="75" max="75" width="35.5703125" bestFit="1" customWidth="1"/>
    <col min="76" max="76" width="42.85546875" bestFit="1" customWidth="1"/>
    <col min="77" max="77" width="19.7109375" bestFit="1" customWidth="1"/>
    <col min="78" max="78" width="19.5703125" bestFit="1" customWidth="1"/>
    <col min="79" max="79" width="13" bestFit="1" customWidth="1"/>
    <col min="80" max="80" width="17.7109375" bestFit="1" customWidth="1"/>
    <col min="81" max="81" width="24.5703125" bestFit="1" customWidth="1"/>
    <col min="82" max="84" width="14.7109375" bestFit="1" customWidth="1"/>
    <col min="85" max="85" width="31" bestFit="1" customWidth="1"/>
    <col min="86" max="86" width="20.140625" bestFit="1" customWidth="1"/>
    <col min="87" max="87" width="23.85546875" bestFit="1" customWidth="1"/>
    <col min="88" max="88" width="20.5703125" bestFit="1" customWidth="1"/>
    <col min="89" max="89" width="24.28515625" bestFit="1" customWidth="1"/>
    <col min="92" max="92" width="17.5703125" bestFit="1" customWidth="1"/>
  </cols>
  <sheetData>
    <row r="1" spans="1:93" x14ac:dyDescent="0.25">
      <c r="A1" t="str">
        <f>_xlfn.CONCAT('1. Invoice Form'!F4,'1. Invoice Form'!C4)</f>
        <v/>
      </c>
      <c r="C1" t="s">
        <v>219</v>
      </c>
      <c r="D1" t="s">
        <v>220</v>
      </c>
      <c r="E1" t="s">
        <v>221</v>
      </c>
      <c r="F1" t="s">
        <v>348</v>
      </c>
      <c r="G1" t="s">
        <v>222</v>
      </c>
      <c r="H1" t="s">
        <v>351</v>
      </c>
      <c r="I1" t="s">
        <v>352</v>
      </c>
      <c r="J1" t="s">
        <v>460</v>
      </c>
      <c r="M1" t="s">
        <v>32</v>
      </c>
      <c r="N1" t="s">
        <v>223</v>
      </c>
      <c r="O1" t="s">
        <v>224</v>
      </c>
      <c r="R1" t="s">
        <v>225</v>
      </c>
      <c r="T1" t="s">
        <v>336</v>
      </c>
      <c r="V1" t="s">
        <v>30</v>
      </c>
      <c r="W1" t="s">
        <v>328</v>
      </c>
      <c r="X1" t="s">
        <v>419</v>
      </c>
      <c r="Y1" t="s">
        <v>420</v>
      </c>
      <c r="Z1" t="s">
        <v>328</v>
      </c>
      <c r="AB1" t="s">
        <v>226</v>
      </c>
      <c r="AD1" t="s">
        <v>335</v>
      </c>
      <c r="AF1" t="s">
        <v>25</v>
      </c>
      <c r="AG1" t="s">
        <v>26</v>
      </c>
      <c r="AH1" t="s">
        <v>29</v>
      </c>
      <c r="AI1" t="s">
        <v>30</v>
      </c>
      <c r="AJ1" t="s">
        <v>31</v>
      </c>
      <c r="AK1" t="s">
        <v>32</v>
      </c>
      <c r="AN1" t="s">
        <v>94</v>
      </c>
      <c r="AO1" t="s">
        <v>197</v>
      </c>
      <c r="AP1" t="s">
        <v>83</v>
      </c>
      <c r="AQ1" t="s">
        <v>87</v>
      </c>
      <c r="AR1" t="s">
        <v>151</v>
      </c>
      <c r="AS1" t="s">
        <v>122</v>
      </c>
      <c r="AT1" t="s">
        <v>156</v>
      </c>
      <c r="AU1" t="s">
        <v>144</v>
      </c>
      <c r="AV1" t="s">
        <v>75</v>
      </c>
      <c r="AW1" t="s">
        <v>8</v>
      </c>
      <c r="AX1" t="s">
        <v>162</v>
      </c>
      <c r="AY1" t="s">
        <v>131</v>
      </c>
      <c r="AZ1" t="s">
        <v>125</v>
      </c>
      <c r="BA1" t="s">
        <v>213</v>
      </c>
      <c r="BC1" t="s">
        <v>77</v>
      </c>
      <c r="BE1" t="s">
        <v>93</v>
      </c>
      <c r="BF1" t="s">
        <v>9</v>
      </c>
      <c r="BG1" t="s">
        <v>9</v>
      </c>
      <c r="BH1" t="s">
        <v>9</v>
      </c>
      <c r="BI1" t="s">
        <v>9</v>
      </c>
      <c r="BJ1" t="s">
        <v>110</v>
      </c>
      <c r="BK1" t="s">
        <v>112</v>
      </c>
      <c r="BL1" t="s">
        <v>112</v>
      </c>
      <c r="BM1" t="s">
        <v>215</v>
      </c>
      <c r="BN1" t="s">
        <v>120</v>
      </c>
      <c r="BO1" t="s">
        <v>120</v>
      </c>
      <c r="BP1" t="s">
        <v>120</v>
      </c>
      <c r="BQ1" t="s">
        <v>149</v>
      </c>
      <c r="BR1" t="s">
        <v>130</v>
      </c>
      <c r="BS1" t="s">
        <v>134</v>
      </c>
      <c r="BT1" t="s">
        <v>142</v>
      </c>
      <c r="BU1" t="s">
        <v>146</v>
      </c>
      <c r="BV1" t="s">
        <v>211</v>
      </c>
      <c r="BW1" t="s">
        <v>154</v>
      </c>
      <c r="BX1" t="s">
        <v>159</v>
      </c>
      <c r="BY1" t="s">
        <v>164</v>
      </c>
      <c r="BZ1" t="s">
        <v>169</v>
      </c>
      <c r="CA1" t="s">
        <v>172</v>
      </c>
      <c r="CB1" t="s">
        <v>174</v>
      </c>
      <c r="CC1" t="s">
        <v>180</v>
      </c>
      <c r="CD1" t="s">
        <v>187</v>
      </c>
      <c r="CE1" t="s">
        <v>187</v>
      </c>
      <c r="CF1" t="s">
        <v>187</v>
      </c>
      <c r="CG1" t="s">
        <v>177</v>
      </c>
      <c r="CH1" t="s">
        <v>195</v>
      </c>
      <c r="CI1" t="s">
        <v>201</v>
      </c>
      <c r="CJ1" t="s">
        <v>208</v>
      </c>
      <c r="CK1" t="s">
        <v>204</v>
      </c>
    </row>
    <row r="2" spans="1:93" x14ac:dyDescent="0.25">
      <c r="D2">
        <v>2023</v>
      </c>
      <c r="F2" t="s">
        <v>363</v>
      </c>
      <c r="G2" s="9" t="s">
        <v>490</v>
      </c>
      <c r="J2" s="83">
        <v>1</v>
      </c>
      <c r="M2" s="2" t="s">
        <v>227</v>
      </c>
      <c r="N2" t="s">
        <v>228</v>
      </c>
      <c r="O2" t="s">
        <v>229</v>
      </c>
      <c r="R2" t="s">
        <v>230</v>
      </c>
      <c r="T2" t="s">
        <v>337</v>
      </c>
      <c r="V2" t="s">
        <v>231</v>
      </c>
      <c r="W2" t="s">
        <v>418</v>
      </c>
      <c r="X2" t="s">
        <v>387</v>
      </c>
      <c r="Y2" t="s">
        <v>396</v>
      </c>
      <c r="Z2" t="s">
        <v>387</v>
      </c>
      <c r="AB2" t="s">
        <v>5</v>
      </c>
      <c r="AD2" t="s">
        <v>77</v>
      </c>
      <c r="AF2" t="s">
        <v>77</v>
      </c>
      <c r="AG2" t="s">
        <v>78</v>
      </c>
      <c r="AH2" t="s">
        <v>80</v>
      </c>
      <c r="AI2" t="s">
        <v>81</v>
      </c>
      <c r="AJ2" t="s">
        <v>82</v>
      </c>
      <c r="AK2" t="s">
        <v>83</v>
      </c>
      <c r="AN2" t="s">
        <v>93</v>
      </c>
      <c r="AO2" t="s">
        <v>195</v>
      </c>
      <c r="AP2" t="s">
        <v>77</v>
      </c>
      <c r="AQ2" t="s">
        <v>77</v>
      </c>
      <c r="AR2" t="s">
        <v>149</v>
      </c>
      <c r="AS2" t="s">
        <v>120</v>
      </c>
      <c r="AT2" t="s">
        <v>154</v>
      </c>
      <c r="AU2" t="s">
        <v>142</v>
      </c>
      <c r="AV2" t="s">
        <v>110</v>
      </c>
      <c r="AW2" t="s">
        <v>9</v>
      </c>
      <c r="AX2" t="s">
        <v>159</v>
      </c>
      <c r="AY2" t="s">
        <v>130</v>
      </c>
      <c r="AZ2" t="s">
        <v>120</v>
      </c>
      <c r="BA2" t="s">
        <v>211</v>
      </c>
      <c r="CN2" t="s">
        <v>80</v>
      </c>
      <c r="CO2" t="s">
        <v>342</v>
      </c>
    </row>
    <row r="3" spans="1:93" x14ac:dyDescent="0.25">
      <c r="D3">
        <v>2023</v>
      </c>
      <c r="E3" t="s">
        <v>354</v>
      </c>
      <c r="F3" s="29">
        <v>45017</v>
      </c>
      <c r="G3" s="7">
        <f>I3+10</f>
        <v>45056</v>
      </c>
      <c r="H3" s="7">
        <v>45017</v>
      </c>
      <c r="I3" s="7">
        <f t="shared" ref="I3:I22" si="0">EOMONTH(H3,0)</f>
        <v>45046</v>
      </c>
      <c r="J3" s="84" t="s">
        <v>462</v>
      </c>
      <c r="K3" s="82"/>
      <c r="M3" t="s">
        <v>94</v>
      </c>
      <c r="N3" t="s">
        <v>232</v>
      </c>
      <c r="R3">
        <v>1</v>
      </c>
      <c r="T3" t="s">
        <v>80</v>
      </c>
      <c r="V3" t="s">
        <v>233</v>
      </c>
      <c r="W3" t="s">
        <v>417</v>
      </c>
      <c r="X3" t="s">
        <v>404</v>
      </c>
      <c r="Y3" t="s">
        <v>397</v>
      </c>
      <c r="Z3" t="s">
        <v>404</v>
      </c>
      <c r="AB3" t="s">
        <v>6</v>
      </c>
      <c r="AD3" t="s">
        <v>93</v>
      </c>
      <c r="AF3" t="s">
        <v>77</v>
      </c>
      <c r="AG3" t="s">
        <v>89</v>
      </c>
      <c r="AH3" t="s">
        <v>90</v>
      </c>
      <c r="AI3" t="s">
        <v>4</v>
      </c>
      <c r="AJ3" t="s">
        <v>91</v>
      </c>
      <c r="AK3" t="s">
        <v>87</v>
      </c>
      <c r="AO3" t="s">
        <v>215</v>
      </c>
      <c r="AR3" t="s">
        <v>174</v>
      </c>
      <c r="AS3" t="s">
        <v>204</v>
      </c>
      <c r="AU3" t="s">
        <v>146</v>
      </c>
      <c r="AV3" t="s">
        <v>112</v>
      </c>
      <c r="AW3" t="s">
        <v>172</v>
      </c>
      <c r="AX3" t="s">
        <v>164</v>
      </c>
      <c r="AZ3" t="s">
        <v>120</v>
      </c>
      <c r="CO3" t="s">
        <v>343</v>
      </c>
    </row>
    <row r="4" spans="1:93" x14ac:dyDescent="0.25">
      <c r="D4">
        <v>2023</v>
      </c>
      <c r="E4" t="s">
        <v>355</v>
      </c>
      <c r="F4" s="29">
        <f>H4</f>
        <v>45047</v>
      </c>
      <c r="G4" s="7">
        <f>I4+10</f>
        <v>45087</v>
      </c>
      <c r="H4" s="7">
        <f>EDATE(H3,1)</f>
        <v>45047</v>
      </c>
      <c r="I4" s="7">
        <f t="shared" si="0"/>
        <v>45077</v>
      </c>
      <c r="J4" s="84" t="s">
        <v>476</v>
      </c>
      <c r="K4" s="7"/>
      <c r="M4" s="2" t="s">
        <v>234</v>
      </c>
      <c r="N4" t="s">
        <v>235</v>
      </c>
      <c r="O4" t="s">
        <v>229</v>
      </c>
      <c r="R4">
        <v>2</v>
      </c>
      <c r="V4" t="s">
        <v>236</v>
      </c>
      <c r="X4" t="s">
        <v>388</v>
      </c>
      <c r="Y4" t="s">
        <v>398</v>
      </c>
      <c r="Z4" t="s">
        <v>388</v>
      </c>
      <c r="AB4" t="s">
        <v>7</v>
      </c>
      <c r="AD4" t="s">
        <v>9</v>
      </c>
      <c r="AF4" t="s">
        <v>93</v>
      </c>
      <c r="AG4" t="s">
        <v>93</v>
      </c>
      <c r="AH4" t="s">
        <v>90</v>
      </c>
      <c r="AI4" t="s">
        <v>4</v>
      </c>
      <c r="AJ4" t="s">
        <v>91</v>
      </c>
      <c r="AK4" t="s">
        <v>94</v>
      </c>
      <c r="AV4" t="s">
        <v>112</v>
      </c>
      <c r="AX4" t="s">
        <v>169</v>
      </c>
    </row>
    <row r="5" spans="1:93" x14ac:dyDescent="0.25">
      <c r="D5">
        <v>2023</v>
      </c>
      <c r="E5" t="s">
        <v>356</v>
      </c>
      <c r="F5" s="29">
        <f t="shared" ref="F5:F22" si="1">H5</f>
        <v>45078</v>
      </c>
      <c r="G5" s="7">
        <f>I5+10</f>
        <v>45117</v>
      </c>
      <c r="H5" s="7">
        <f>EDATE(H4,1)</f>
        <v>45078</v>
      </c>
      <c r="I5" s="7">
        <f t="shared" si="0"/>
        <v>45107</v>
      </c>
      <c r="J5" s="84" t="s">
        <v>463</v>
      </c>
      <c r="K5" s="7"/>
      <c r="M5" t="s">
        <v>197</v>
      </c>
      <c r="N5" t="s">
        <v>237</v>
      </c>
      <c r="R5">
        <v>3</v>
      </c>
      <c r="V5" t="s">
        <v>240</v>
      </c>
      <c r="X5" t="s">
        <v>389</v>
      </c>
      <c r="Y5" t="s">
        <v>412</v>
      </c>
      <c r="Z5" t="s">
        <v>389</v>
      </c>
      <c r="AD5" t="s">
        <v>110</v>
      </c>
      <c r="AF5" t="s">
        <v>9</v>
      </c>
      <c r="AG5" t="s">
        <v>101</v>
      </c>
      <c r="AH5" t="s">
        <v>90</v>
      </c>
      <c r="AI5" t="s">
        <v>81</v>
      </c>
      <c r="AJ5" t="s">
        <v>102</v>
      </c>
      <c r="AK5" t="s">
        <v>8</v>
      </c>
      <c r="AV5" t="s">
        <v>208</v>
      </c>
    </row>
    <row r="6" spans="1:93" x14ac:dyDescent="0.25">
      <c r="D6">
        <v>2023</v>
      </c>
      <c r="E6" t="s">
        <v>357</v>
      </c>
      <c r="F6" s="29">
        <f t="shared" si="1"/>
        <v>45108</v>
      </c>
      <c r="G6" s="7">
        <f t="shared" ref="G6:G22" si="2">I6+10</f>
        <v>45148</v>
      </c>
      <c r="H6" s="7">
        <f>EDATE(H5,1)</f>
        <v>45108</v>
      </c>
      <c r="I6" s="7">
        <f t="shared" si="0"/>
        <v>45138</v>
      </c>
      <c r="J6" s="84" t="s">
        <v>464</v>
      </c>
      <c r="K6" s="7"/>
      <c r="M6" s="2" t="s">
        <v>238</v>
      </c>
      <c r="N6" t="s">
        <v>239</v>
      </c>
      <c r="O6" t="s">
        <v>229</v>
      </c>
      <c r="R6">
        <v>4</v>
      </c>
      <c r="X6" t="s">
        <v>390</v>
      </c>
      <c r="Y6" t="s">
        <v>411</v>
      </c>
      <c r="Z6" t="s">
        <v>390</v>
      </c>
      <c r="AD6" t="s">
        <v>112</v>
      </c>
      <c r="AF6" t="s">
        <v>9</v>
      </c>
      <c r="AG6" t="s">
        <v>104</v>
      </c>
      <c r="AH6" t="s">
        <v>90</v>
      </c>
      <c r="AI6" t="s">
        <v>81</v>
      </c>
      <c r="AJ6" t="s">
        <v>102</v>
      </c>
      <c r="AK6" t="s">
        <v>8</v>
      </c>
    </row>
    <row r="7" spans="1:93" x14ac:dyDescent="0.25">
      <c r="D7">
        <v>2023</v>
      </c>
      <c r="E7" t="s">
        <v>358</v>
      </c>
      <c r="F7" s="29">
        <f t="shared" si="1"/>
        <v>45139</v>
      </c>
      <c r="G7" s="7">
        <f t="shared" si="2"/>
        <v>45179</v>
      </c>
      <c r="H7" s="7">
        <f>EDATE(H6,1)</f>
        <v>45139</v>
      </c>
      <c r="I7" s="7">
        <f t="shared" si="0"/>
        <v>45169</v>
      </c>
      <c r="J7" s="84" t="s">
        <v>465</v>
      </c>
      <c r="K7" s="7"/>
      <c r="M7" s="2" t="s">
        <v>241</v>
      </c>
      <c r="N7" t="s">
        <v>242</v>
      </c>
      <c r="O7" t="s">
        <v>229</v>
      </c>
      <c r="R7">
        <v>5</v>
      </c>
      <c r="X7" t="s">
        <v>391</v>
      </c>
      <c r="Y7" t="s">
        <v>401</v>
      </c>
      <c r="Z7" t="s">
        <v>391</v>
      </c>
      <c r="AD7" t="s">
        <v>215</v>
      </c>
      <c r="AF7" t="s">
        <v>9</v>
      </c>
      <c r="AG7" t="s">
        <v>106</v>
      </c>
      <c r="AH7" t="s">
        <v>90</v>
      </c>
      <c r="AI7" t="s">
        <v>81</v>
      </c>
      <c r="AJ7" t="s">
        <v>102</v>
      </c>
      <c r="AK7" t="s">
        <v>8</v>
      </c>
    </row>
    <row r="8" spans="1:93" x14ac:dyDescent="0.25">
      <c r="D8">
        <v>2023</v>
      </c>
      <c r="E8" t="s">
        <v>359</v>
      </c>
      <c r="F8" s="29">
        <f t="shared" si="1"/>
        <v>45170</v>
      </c>
      <c r="G8" s="7">
        <f t="shared" si="2"/>
        <v>45209</v>
      </c>
      <c r="H8" s="7">
        <f t="shared" ref="H8:H13" si="3">EDATE(H7,1)</f>
        <v>45170</v>
      </c>
      <c r="I8" s="7">
        <f t="shared" si="0"/>
        <v>45199</v>
      </c>
      <c r="J8" s="84" t="s">
        <v>466</v>
      </c>
      <c r="K8" s="7"/>
      <c r="M8" s="2" t="s">
        <v>243</v>
      </c>
      <c r="N8" t="s">
        <v>244</v>
      </c>
      <c r="O8" t="s">
        <v>229</v>
      </c>
      <c r="R8">
        <v>6</v>
      </c>
      <c r="X8" t="s">
        <v>392</v>
      </c>
      <c r="Y8" t="s">
        <v>399</v>
      </c>
      <c r="Z8" t="s">
        <v>392</v>
      </c>
      <c r="AD8" t="s">
        <v>120</v>
      </c>
      <c r="AF8" t="s">
        <v>9</v>
      </c>
      <c r="AG8" t="s">
        <v>108</v>
      </c>
      <c r="AH8" t="s">
        <v>80</v>
      </c>
      <c r="AI8" t="s">
        <v>4</v>
      </c>
      <c r="AJ8" t="s">
        <v>82</v>
      </c>
      <c r="AK8" t="s">
        <v>8</v>
      </c>
    </row>
    <row r="9" spans="1:93" x14ac:dyDescent="0.25">
      <c r="D9">
        <v>2023</v>
      </c>
      <c r="E9" t="s">
        <v>360</v>
      </c>
      <c r="F9" s="29">
        <f t="shared" si="1"/>
        <v>45200</v>
      </c>
      <c r="G9" s="7">
        <f t="shared" si="2"/>
        <v>45240</v>
      </c>
      <c r="H9" s="7">
        <f t="shared" si="3"/>
        <v>45200</v>
      </c>
      <c r="I9" s="7">
        <f t="shared" si="0"/>
        <v>45230</v>
      </c>
      <c r="J9" s="84" t="s">
        <v>477</v>
      </c>
      <c r="K9" s="7"/>
      <c r="M9" t="s">
        <v>83</v>
      </c>
      <c r="N9" t="s">
        <v>245</v>
      </c>
      <c r="R9">
        <v>7</v>
      </c>
      <c r="X9" t="s">
        <v>393</v>
      </c>
      <c r="Y9" t="s">
        <v>406</v>
      </c>
      <c r="Z9" t="s">
        <v>393</v>
      </c>
      <c r="AD9" t="s">
        <v>149</v>
      </c>
      <c r="AF9" t="s">
        <v>110</v>
      </c>
      <c r="AG9" t="s">
        <v>110</v>
      </c>
      <c r="AH9" t="s">
        <v>80</v>
      </c>
      <c r="AI9" t="s">
        <v>4</v>
      </c>
      <c r="AJ9" t="s">
        <v>82</v>
      </c>
      <c r="AK9" t="s">
        <v>75</v>
      </c>
    </row>
    <row r="10" spans="1:93" x14ac:dyDescent="0.25">
      <c r="D10">
        <v>2023</v>
      </c>
      <c r="E10" t="s">
        <v>361</v>
      </c>
      <c r="F10" s="29">
        <f t="shared" si="1"/>
        <v>45231</v>
      </c>
      <c r="G10" s="7">
        <f t="shared" si="2"/>
        <v>45270</v>
      </c>
      <c r="H10" s="7">
        <f t="shared" si="3"/>
        <v>45231</v>
      </c>
      <c r="I10" s="7">
        <f t="shared" si="0"/>
        <v>45260</v>
      </c>
      <c r="J10" s="84" t="s">
        <v>481</v>
      </c>
      <c r="K10" s="7"/>
      <c r="M10" t="s">
        <v>99</v>
      </c>
      <c r="N10" t="s">
        <v>246</v>
      </c>
      <c r="R10">
        <v>8</v>
      </c>
      <c r="X10" t="s">
        <v>394</v>
      </c>
      <c r="Y10" t="s">
        <v>407</v>
      </c>
      <c r="Z10" t="s">
        <v>394</v>
      </c>
      <c r="AD10" t="s">
        <v>130</v>
      </c>
      <c r="AF10" t="s">
        <v>112</v>
      </c>
      <c r="AG10" t="s">
        <v>113</v>
      </c>
      <c r="AH10" t="s">
        <v>90</v>
      </c>
      <c r="AI10" t="s">
        <v>114</v>
      </c>
      <c r="AJ10" t="s">
        <v>102</v>
      </c>
      <c r="AK10" t="s">
        <v>75</v>
      </c>
    </row>
    <row r="11" spans="1:93" x14ac:dyDescent="0.25">
      <c r="D11">
        <v>2023</v>
      </c>
      <c r="E11" t="s">
        <v>362</v>
      </c>
      <c r="F11" s="29">
        <f t="shared" si="1"/>
        <v>45261</v>
      </c>
      <c r="G11" s="7">
        <f t="shared" si="2"/>
        <v>45301</v>
      </c>
      <c r="H11" s="7">
        <f t="shared" si="3"/>
        <v>45261</v>
      </c>
      <c r="I11" s="7">
        <f t="shared" si="0"/>
        <v>45291</v>
      </c>
      <c r="J11" s="84" t="s">
        <v>478</v>
      </c>
      <c r="K11" s="7"/>
      <c r="M11" t="s">
        <v>87</v>
      </c>
      <c r="N11" t="s">
        <v>247</v>
      </c>
      <c r="R11">
        <v>9</v>
      </c>
      <c r="X11" t="s">
        <v>395</v>
      </c>
      <c r="Y11" t="s">
        <v>413</v>
      </c>
      <c r="Z11" t="s">
        <v>395</v>
      </c>
      <c r="AD11" t="s">
        <v>134</v>
      </c>
      <c r="AF11" t="s">
        <v>112</v>
      </c>
      <c r="AG11" t="s">
        <v>118</v>
      </c>
      <c r="AH11" t="s">
        <v>90</v>
      </c>
      <c r="AI11" t="s">
        <v>4</v>
      </c>
      <c r="AJ11" t="s">
        <v>102</v>
      </c>
      <c r="AK11" t="s">
        <v>75</v>
      </c>
    </row>
    <row r="12" spans="1:93" x14ac:dyDescent="0.25">
      <c r="D12">
        <v>2024</v>
      </c>
      <c r="E12" t="s">
        <v>349</v>
      </c>
      <c r="F12" s="29">
        <f t="shared" si="1"/>
        <v>45292</v>
      </c>
      <c r="G12" s="7">
        <f t="shared" si="2"/>
        <v>45332</v>
      </c>
      <c r="H12" s="7">
        <f t="shared" si="3"/>
        <v>45292</v>
      </c>
      <c r="I12" s="7">
        <f t="shared" si="0"/>
        <v>45322</v>
      </c>
      <c r="J12" s="84" t="s">
        <v>467</v>
      </c>
      <c r="K12" s="7"/>
      <c r="M12" s="2" t="s">
        <v>248</v>
      </c>
      <c r="N12" t="s">
        <v>249</v>
      </c>
      <c r="O12" t="s">
        <v>229</v>
      </c>
      <c r="R12">
        <v>10</v>
      </c>
      <c r="X12" t="s">
        <v>415</v>
      </c>
      <c r="Y12" t="s">
        <v>400</v>
      </c>
      <c r="Z12" t="s">
        <v>415</v>
      </c>
      <c r="AD12" t="s">
        <v>142</v>
      </c>
      <c r="AF12" t="s">
        <v>215</v>
      </c>
      <c r="AG12" t="s">
        <v>216</v>
      </c>
      <c r="AH12" t="s">
        <v>80</v>
      </c>
      <c r="AI12" t="s">
        <v>4</v>
      </c>
      <c r="AJ12" t="s">
        <v>82</v>
      </c>
      <c r="AK12" t="s">
        <v>197</v>
      </c>
    </row>
    <row r="13" spans="1:93" x14ac:dyDescent="0.25">
      <c r="D13">
        <v>2024</v>
      </c>
      <c r="E13" t="s">
        <v>350</v>
      </c>
      <c r="F13" s="29">
        <f t="shared" si="1"/>
        <v>45323</v>
      </c>
      <c r="G13" s="7">
        <f t="shared" si="2"/>
        <v>45361</v>
      </c>
      <c r="H13" s="7">
        <f t="shared" si="3"/>
        <v>45323</v>
      </c>
      <c r="I13" s="7">
        <f t="shared" si="0"/>
        <v>45351</v>
      </c>
      <c r="J13" s="84" t="s">
        <v>468</v>
      </c>
      <c r="K13" s="7"/>
      <c r="M13" s="2" t="s">
        <v>250</v>
      </c>
      <c r="N13" t="s">
        <v>251</v>
      </c>
      <c r="O13" t="s">
        <v>229</v>
      </c>
      <c r="R13">
        <v>11</v>
      </c>
      <c r="Y13" t="s">
        <v>414</v>
      </c>
      <c r="Z13" t="s">
        <v>396</v>
      </c>
      <c r="AD13" t="s">
        <v>146</v>
      </c>
      <c r="AF13" t="s">
        <v>120</v>
      </c>
      <c r="AG13" t="s">
        <v>121</v>
      </c>
      <c r="AH13" t="s">
        <v>90</v>
      </c>
      <c r="AI13" t="s">
        <v>81</v>
      </c>
      <c r="AJ13" t="s">
        <v>102</v>
      </c>
      <c r="AK13" t="s">
        <v>122</v>
      </c>
    </row>
    <row r="14" spans="1:93" x14ac:dyDescent="0.25">
      <c r="D14">
        <v>2024</v>
      </c>
      <c r="E14" t="s">
        <v>353</v>
      </c>
      <c r="F14" s="29">
        <f t="shared" si="1"/>
        <v>45352</v>
      </c>
      <c r="G14" s="7">
        <f t="shared" si="2"/>
        <v>45392</v>
      </c>
      <c r="H14" s="7">
        <f t="shared" ref="H14:H22" si="4">EDATE(H13,1)</f>
        <v>45352</v>
      </c>
      <c r="I14" s="7">
        <f t="shared" si="0"/>
        <v>45382</v>
      </c>
      <c r="J14" s="84" t="s">
        <v>469</v>
      </c>
      <c r="K14" s="7"/>
      <c r="M14" s="2" t="s">
        <v>252</v>
      </c>
      <c r="N14" t="s">
        <v>253</v>
      </c>
      <c r="O14" t="s">
        <v>229</v>
      </c>
      <c r="R14">
        <v>12</v>
      </c>
      <c r="Y14" t="s">
        <v>402</v>
      </c>
      <c r="Z14" t="s">
        <v>397</v>
      </c>
      <c r="AD14" t="s">
        <v>211</v>
      </c>
      <c r="AF14" t="s">
        <v>120</v>
      </c>
      <c r="AG14" t="s">
        <v>124</v>
      </c>
      <c r="AH14" t="s">
        <v>90</v>
      </c>
      <c r="AI14" t="s">
        <v>4</v>
      </c>
      <c r="AJ14" t="s">
        <v>102</v>
      </c>
      <c r="AK14" t="s">
        <v>125</v>
      </c>
    </row>
    <row r="15" spans="1:93" x14ac:dyDescent="0.25">
      <c r="D15">
        <v>2024</v>
      </c>
      <c r="E15" t="s">
        <v>354</v>
      </c>
      <c r="F15" s="29">
        <f t="shared" si="1"/>
        <v>45383</v>
      </c>
      <c r="G15" s="7">
        <f t="shared" si="2"/>
        <v>45422</v>
      </c>
      <c r="H15" s="7">
        <f t="shared" si="4"/>
        <v>45383</v>
      </c>
      <c r="I15" s="7">
        <f t="shared" si="0"/>
        <v>45412</v>
      </c>
      <c r="J15" s="84" t="s">
        <v>470</v>
      </c>
      <c r="K15" s="7"/>
      <c r="M15" s="2" t="s">
        <v>254</v>
      </c>
      <c r="N15" t="s">
        <v>255</v>
      </c>
      <c r="O15" t="s">
        <v>229</v>
      </c>
      <c r="R15">
        <v>13</v>
      </c>
      <c r="Y15" t="s">
        <v>403</v>
      </c>
      <c r="Z15" t="s">
        <v>398</v>
      </c>
      <c r="AD15" t="s">
        <v>154</v>
      </c>
      <c r="AF15" t="s">
        <v>120</v>
      </c>
      <c r="AG15" t="s">
        <v>128</v>
      </c>
      <c r="AH15" t="s">
        <v>90</v>
      </c>
      <c r="AI15" t="s">
        <v>4</v>
      </c>
      <c r="AJ15" t="s">
        <v>91</v>
      </c>
      <c r="AK15" t="s">
        <v>125</v>
      </c>
    </row>
    <row r="16" spans="1:93" x14ac:dyDescent="0.25">
      <c r="D16">
        <v>2024</v>
      </c>
      <c r="E16" t="s">
        <v>355</v>
      </c>
      <c r="F16" s="29">
        <f t="shared" si="1"/>
        <v>45413</v>
      </c>
      <c r="G16" s="7">
        <f t="shared" si="2"/>
        <v>45453</v>
      </c>
      <c r="H16" s="7">
        <f t="shared" si="4"/>
        <v>45413</v>
      </c>
      <c r="I16" s="7">
        <f t="shared" si="0"/>
        <v>45443</v>
      </c>
      <c r="J16" s="84" t="s">
        <v>471</v>
      </c>
      <c r="K16" s="7"/>
      <c r="M16" t="s">
        <v>151</v>
      </c>
      <c r="N16" t="s">
        <v>256</v>
      </c>
      <c r="R16">
        <v>14</v>
      </c>
      <c r="Y16" t="s">
        <v>416</v>
      </c>
      <c r="Z16" t="s">
        <v>412</v>
      </c>
      <c r="AD16" t="s">
        <v>159</v>
      </c>
      <c r="AF16" t="s">
        <v>149</v>
      </c>
      <c r="AG16" t="s">
        <v>150</v>
      </c>
      <c r="AH16" t="s">
        <v>80</v>
      </c>
      <c r="AI16" t="s">
        <v>4</v>
      </c>
      <c r="AJ16" t="s">
        <v>82</v>
      </c>
      <c r="AK16" t="s">
        <v>151</v>
      </c>
    </row>
    <row r="17" spans="4:37" x14ac:dyDescent="0.25">
      <c r="D17">
        <v>2024</v>
      </c>
      <c r="E17" t="s">
        <v>356</v>
      </c>
      <c r="F17" s="29">
        <f t="shared" si="1"/>
        <v>45444</v>
      </c>
      <c r="G17" s="7">
        <f t="shared" si="2"/>
        <v>45483</v>
      </c>
      <c r="H17" s="7">
        <f t="shared" si="4"/>
        <v>45444</v>
      </c>
      <c r="I17" s="7">
        <f t="shared" si="0"/>
        <v>45473</v>
      </c>
      <c r="J17" s="84" t="s">
        <v>472</v>
      </c>
      <c r="K17" s="7"/>
      <c r="M17" s="2" t="s">
        <v>257</v>
      </c>
      <c r="N17" t="s">
        <v>258</v>
      </c>
      <c r="O17" t="s">
        <v>229</v>
      </c>
      <c r="R17">
        <v>15</v>
      </c>
      <c r="Z17" t="s">
        <v>411</v>
      </c>
      <c r="AD17" t="s">
        <v>164</v>
      </c>
      <c r="AF17" t="s">
        <v>130</v>
      </c>
      <c r="AG17" t="s">
        <v>130</v>
      </c>
      <c r="AH17" t="s">
        <v>90</v>
      </c>
      <c r="AI17" t="s">
        <v>114</v>
      </c>
      <c r="AJ17" t="s">
        <v>91</v>
      </c>
      <c r="AK17" t="s">
        <v>131</v>
      </c>
    </row>
    <row r="18" spans="4:37" x14ac:dyDescent="0.25">
      <c r="D18">
        <v>2024</v>
      </c>
      <c r="E18" t="s">
        <v>357</v>
      </c>
      <c r="F18" s="29">
        <f t="shared" si="1"/>
        <v>45474</v>
      </c>
      <c r="G18" s="7">
        <f t="shared" si="2"/>
        <v>45514</v>
      </c>
      <c r="H18" s="7">
        <f t="shared" si="4"/>
        <v>45474</v>
      </c>
      <c r="I18" s="7">
        <f t="shared" si="0"/>
        <v>45504</v>
      </c>
      <c r="J18" s="84" t="s">
        <v>473</v>
      </c>
      <c r="K18" s="7"/>
      <c r="M18" s="2" t="s">
        <v>259</v>
      </c>
      <c r="N18" t="s">
        <v>260</v>
      </c>
      <c r="O18" t="s">
        <v>229</v>
      </c>
      <c r="R18">
        <v>16</v>
      </c>
      <c r="Z18" t="s">
        <v>401</v>
      </c>
      <c r="AD18" t="s">
        <v>169</v>
      </c>
      <c r="AF18" t="s">
        <v>134</v>
      </c>
      <c r="AG18" t="s">
        <v>134</v>
      </c>
      <c r="AH18" t="s">
        <v>90</v>
      </c>
      <c r="AI18" t="s">
        <v>4</v>
      </c>
      <c r="AJ18" t="s">
        <v>102</v>
      </c>
      <c r="AK18" t="s">
        <v>135</v>
      </c>
    </row>
    <row r="19" spans="4:37" x14ac:dyDescent="0.25">
      <c r="D19">
        <v>2024</v>
      </c>
      <c r="E19" t="s">
        <v>358</v>
      </c>
      <c r="F19" s="29">
        <f t="shared" si="1"/>
        <v>45505</v>
      </c>
      <c r="G19" s="7">
        <f t="shared" si="2"/>
        <v>45545</v>
      </c>
      <c r="H19" s="7">
        <f t="shared" si="4"/>
        <v>45505</v>
      </c>
      <c r="I19" s="7">
        <f t="shared" si="0"/>
        <v>45535</v>
      </c>
      <c r="J19" s="84" t="s">
        <v>474</v>
      </c>
      <c r="K19" s="7"/>
      <c r="M19" s="2" t="s">
        <v>261</v>
      </c>
      <c r="N19" t="s">
        <v>262</v>
      </c>
      <c r="O19" t="s">
        <v>229</v>
      </c>
      <c r="R19" t="s">
        <v>263</v>
      </c>
      <c r="Z19" t="s">
        <v>399</v>
      </c>
      <c r="AD19" t="s">
        <v>172</v>
      </c>
      <c r="AF19" t="s">
        <v>142</v>
      </c>
      <c r="AG19" t="s">
        <v>143</v>
      </c>
      <c r="AH19" t="s">
        <v>80</v>
      </c>
      <c r="AI19" t="s">
        <v>4</v>
      </c>
      <c r="AJ19" t="s">
        <v>82</v>
      </c>
      <c r="AK19" t="s">
        <v>144</v>
      </c>
    </row>
    <row r="20" spans="4:37" x14ac:dyDescent="0.25">
      <c r="D20">
        <v>2024</v>
      </c>
      <c r="E20" t="s">
        <v>359</v>
      </c>
      <c r="F20" s="29">
        <f t="shared" si="1"/>
        <v>45536</v>
      </c>
      <c r="G20" s="7">
        <f t="shared" si="2"/>
        <v>45575</v>
      </c>
      <c r="H20" s="7">
        <f t="shared" si="4"/>
        <v>45536</v>
      </c>
      <c r="I20" s="7">
        <f t="shared" si="0"/>
        <v>45565</v>
      </c>
      <c r="J20" s="84" t="s">
        <v>475</v>
      </c>
      <c r="K20" s="7"/>
      <c r="M20" s="2" t="s">
        <v>264</v>
      </c>
      <c r="N20" t="s">
        <v>265</v>
      </c>
      <c r="O20" t="s">
        <v>229</v>
      </c>
      <c r="Z20" t="s">
        <v>406</v>
      </c>
      <c r="AD20" t="s">
        <v>174</v>
      </c>
      <c r="AF20" t="s">
        <v>146</v>
      </c>
      <c r="AG20" t="s">
        <v>147</v>
      </c>
      <c r="AH20" t="s">
        <v>80</v>
      </c>
      <c r="AI20" t="s">
        <v>81</v>
      </c>
      <c r="AJ20" t="s">
        <v>82</v>
      </c>
      <c r="AK20" t="s">
        <v>144</v>
      </c>
    </row>
    <row r="21" spans="4:37" x14ac:dyDescent="0.25">
      <c r="D21">
        <v>2024</v>
      </c>
      <c r="E21" t="s">
        <v>360</v>
      </c>
      <c r="F21" s="29">
        <f t="shared" si="1"/>
        <v>45566</v>
      </c>
      <c r="G21" s="7">
        <f t="shared" si="2"/>
        <v>45606</v>
      </c>
      <c r="H21" s="7">
        <f t="shared" si="4"/>
        <v>45566</v>
      </c>
      <c r="I21" s="7">
        <f t="shared" si="0"/>
        <v>45596</v>
      </c>
      <c r="J21" s="84" t="s">
        <v>480</v>
      </c>
      <c r="K21" s="7"/>
      <c r="M21" t="s">
        <v>122</v>
      </c>
      <c r="N21" t="s">
        <v>266</v>
      </c>
      <c r="Z21" t="s">
        <v>407</v>
      </c>
      <c r="AD21" t="s">
        <v>180</v>
      </c>
      <c r="AF21" t="s">
        <v>211</v>
      </c>
      <c r="AG21" t="s">
        <v>212</v>
      </c>
      <c r="AH21" t="s">
        <v>80</v>
      </c>
      <c r="AI21" t="s">
        <v>4</v>
      </c>
      <c r="AJ21" t="s">
        <v>82</v>
      </c>
      <c r="AK21" t="s">
        <v>213</v>
      </c>
    </row>
    <row r="22" spans="4:37" x14ac:dyDescent="0.25">
      <c r="D22">
        <v>2024</v>
      </c>
      <c r="E22" t="s">
        <v>361</v>
      </c>
      <c r="F22" s="29">
        <f t="shared" si="1"/>
        <v>45597</v>
      </c>
      <c r="G22" s="7">
        <f t="shared" si="2"/>
        <v>45636</v>
      </c>
      <c r="H22" s="7">
        <f t="shared" si="4"/>
        <v>45597</v>
      </c>
      <c r="I22" s="7">
        <f t="shared" si="0"/>
        <v>45626</v>
      </c>
      <c r="J22" s="84" t="s">
        <v>479</v>
      </c>
      <c r="K22" s="7"/>
      <c r="M22" t="s">
        <v>156</v>
      </c>
      <c r="N22" t="s">
        <v>267</v>
      </c>
      <c r="Z22" t="s">
        <v>413</v>
      </c>
      <c r="AD22" t="s">
        <v>187</v>
      </c>
      <c r="AF22" t="s">
        <v>154</v>
      </c>
      <c r="AG22" t="s">
        <v>155</v>
      </c>
      <c r="AH22" t="s">
        <v>80</v>
      </c>
      <c r="AI22" t="s">
        <v>4</v>
      </c>
      <c r="AJ22" t="s">
        <v>82</v>
      </c>
      <c r="AK22" t="s">
        <v>156</v>
      </c>
    </row>
    <row r="23" spans="4:37" x14ac:dyDescent="0.25">
      <c r="F23" s="29"/>
      <c r="M23" t="s">
        <v>144</v>
      </c>
      <c r="N23" t="s">
        <v>268</v>
      </c>
      <c r="Z23" t="s">
        <v>400</v>
      </c>
      <c r="AD23" t="s">
        <v>177</v>
      </c>
      <c r="AF23" t="s">
        <v>159</v>
      </c>
      <c r="AG23" t="s">
        <v>160</v>
      </c>
      <c r="AH23" t="s">
        <v>80</v>
      </c>
      <c r="AI23" t="s">
        <v>161</v>
      </c>
      <c r="AJ23" t="s">
        <v>82</v>
      </c>
      <c r="AK23" t="s">
        <v>162</v>
      </c>
    </row>
    <row r="24" spans="4:37" x14ac:dyDescent="0.25">
      <c r="M24" s="2" t="s">
        <v>269</v>
      </c>
      <c r="N24" t="s">
        <v>270</v>
      </c>
      <c r="O24" t="s">
        <v>229</v>
      </c>
      <c r="Z24" t="s">
        <v>414</v>
      </c>
      <c r="AD24" t="s">
        <v>195</v>
      </c>
      <c r="AF24" t="s">
        <v>164</v>
      </c>
      <c r="AG24" t="s">
        <v>165</v>
      </c>
      <c r="AH24" t="s">
        <v>90</v>
      </c>
      <c r="AI24" t="s">
        <v>81</v>
      </c>
      <c r="AJ24" t="s">
        <v>166</v>
      </c>
      <c r="AK24" t="s">
        <v>162</v>
      </c>
    </row>
    <row r="25" spans="4:37" x14ac:dyDescent="0.25">
      <c r="M25" t="s">
        <v>75</v>
      </c>
      <c r="N25" t="s">
        <v>271</v>
      </c>
      <c r="Z25" t="s">
        <v>402</v>
      </c>
      <c r="AD25" t="s">
        <v>201</v>
      </c>
      <c r="AF25" t="s">
        <v>169</v>
      </c>
      <c r="AG25" t="s">
        <v>170</v>
      </c>
      <c r="AH25" t="s">
        <v>80</v>
      </c>
      <c r="AI25" t="s">
        <v>81</v>
      </c>
      <c r="AJ25" t="s">
        <v>82</v>
      </c>
      <c r="AK25" t="s">
        <v>162</v>
      </c>
    </row>
    <row r="26" spans="4:37" x14ac:dyDescent="0.25">
      <c r="M26" s="2" t="s">
        <v>272</v>
      </c>
      <c r="N26" t="s">
        <v>273</v>
      </c>
      <c r="O26" t="s">
        <v>229</v>
      </c>
      <c r="Z26" t="s">
        <v>403</v>
      </c>
      <c r="AD26" t="s">
        <v>208</v>
      </c>
      <c r="AF26" t="s">
        <v>172</v>
      </c>
      <c r="AG26" t="s">
        <v>172</v>
      </c>
      <c r="AH26" t="s">
        <v>90</v>
      </c>
      <c r="AI26" t="s">
        <v>114</v>
      </c>
      <c r="AJ26" t="s">
        <v>102</v>
      </c>
      <c r="AK26" t="s">
        <v>8</v>
      </c>
    </row>
    <row r="27" spans="4:37" x14ac:dyDescent="0.25">
      <c r="M27" t="s">
        <v>8</v>
      </c>
      <c r="N27" t="s">
        <v>274</v>
      </c>
      <c r="Z27" t="s">
        <v>416</v>
      </c>
      <c r="AD27" t="s">
        <v>204</v>
      </c>
      <c r="AF27" t="s">
        <v>174</v>
      </c>
      <c r="AG27" t="s">
        <v>175</v>
      </c>
      <c r="AH27" t="s">
        <v>90</v>
      </c>
      <c r="AI27" t="s">
        <v>114</v>
      </c>
      <c r="AJ27" t="s">
        <v>166</v>
      </c>
      <c r="AK27" t="s">
        <v>151</v>
      </c>
    </row>
    <row r="28" spans="4:37" x14ac:dyDescent="0.25">
      <c r="M28" t="s">
        <v>162</v>
      </c>
      <c r="N28" t="s">
        <v>275</v>
      </c>
      <c r="AF28" t="s">
        <v>180</v>
      </c>
      <c r="AG28" t="s">
        <v>181</v>
      </c>
      <c r="AH28" t="s">
        <v>90</v>
      </c>
      <c r="AI28" t="s">
        <v>81</v>
      </c>
      <c r="AJ28" t="s">
        <v>166</v>
      </c>
      <c r="AK28" t="s">
        <v>182</v>
      </c>
    </row>
    <row r="29" spans="4:37" x14ac:dyDescent="0.25">
      <c r="M29" s="2" t="s">
        <v>276</v>
      </c>
      <c r="N29" t="s">
        <v>277</v>
      </c>
      <c r="O29" t="s">
        <v>229</v>
      </c>
      <c r="AF29" t="s">
        <v>187</v>
      </c>
      <c r="AG29" t="s">
        <v>188</v>
      </c>
      <c r="AH29" t="s">
        <v>90</v>
      </c>
      <c r="AI29" t="s">
        <v>81</v>
      </c>
      <c r="AJ29" t="s">
        <v>166</v>
      </c>
      <c r="AK29" t="s">
        <v>189</v>
      </c>
    </row>
    <row r="30" spans="4:37" x14ac:dyDescent="0.25">
      <c r="M30" s="2" t="s">
        <v>278</v>
      </c>
      <c r="N30" t="s">
        <v>279</v>
      </c>
      <c r="O30" t="s">
        <v>229</v>
      </c>
      <c r="AF30" t="s">
        <v>187</v>
      </c>
      <c r="AG30" t="s">
        <v>191</v>
      </c>
      <c r="AH30" t="s">
        <v>90</v>
      </c>
      <c r="AI30" t="s">
        <v>81</v>
      </c>
      <c r="AJ30" t="s">
        <v>166</v>
      </c>
      <c r="AK30" t="s">
        <v>189</v>
      </c>
    </row>
    <row r="31" spans="4:37" x14ac:dyDescent="0.25">
      <c r="M31" t="s">
        <v>131</v>
      </c>
      <c r="N31" t="s">
        <v>280</v>
      </c>
      <c r="AF31" t="s">
        <v>187</v>
      </c>
      <c r="AG31" t="s">
        <v>193</v>
      </c>
      <c r="AH31" t="s">
        <v>90</v>
      </c>
      <c r="AI31" t="s">
        <v>81</v>
      </c>
      <c r="AJ31" t="s">
        <v>166</v>
      </c>
      <c r="AK31" t="s">
        <v>140</v>
      </c>
    </row>
    <row r="32" spans="4:37" x14ac:dyDescent="0.25">
      <c r="M32" s="2" t="s">
        <v>281</v>
      </c>
      <c r="N32" t="s">
        <v>282</v>
      </c>
      <c r="O32" t="s">
        <v>229</v>
      </c>
      <c r="AF32" t="s">
        <v>177</v>
      </c>
      <c r="AG32" t="s">
        <v>178</v>
      </c>
      <c r="AH32" t="s">
        <v>90</v>
      </c>
      <c r="AI32" t="s">
        <v>4</v>
      </c>
      <c r="AJ32" t="s">
        <v>166</v>
      </c>
      <c r="AK32" t="s">
        <v>140</v>
      </c>
    </row>
    <row r="33" spans="13:37" x14ac:dyDescent="0.25">
      <c r="M33" s="2" t="s">
        <v>283</v>
      </c>
      <c r="N33" t="s">
        <v>284</v>
      </c>
      <c r="O33" t="s">
        <v>229</v>
      </c>
      <c r="AF33" t="s">
        <v>195</v>
      </c>
      <c r="AG33" t="s">
        <v>196</v>
      </c>
      <c r="AH33" t="s">
        <v>80</v>
      </c>
      <c r="AI33" t="s">
        <v>4</v>
      </c>
      <c r="AJ33" t="s">
        <v>82</v>
      </c>
      <c r="AK33" t="s">
        <v>197</v>
      </c>
    </row>
    <row r="34" spans="13:37" x14ac:dyDescent="0.25">
      <c r="M34" t="s">
        <v>125</v>
      </c>
      <c r="N34" t="s">
        <v>285</v>
      </c>
      <c r="AF34" t="s">
        <v>201</v>
      </c>
      <c r="AG34" t="s">
        <v>202</v>
      </c>
      <c r="AH34" t="s">
        <v>90</v>
      </c>
      <c r="AI34" t="s">
        <v>81</v>
      </c>
      <c r="AJ34" t="s">
        <v>166</v>
      </c>
      <c r="AK34" t="s">
        <v>138</v>
      </c>
    </row>
    <row r="35" spans="13:37" x14ac:dyDescent="0.25">
      <c r="M35" t="s">
        <v>199</v>
      </c>
      <c r="N35" t="s">
        <v>286</v>
      </c>
      <c r="AF35" t="s">
        <v>208</v>
      </c>
      <c r="AG35" t="s">
        <v>209</v>
      </c>
      <c r="AH35" t="s">
        <v>90</v>
      </c>
      <c r="AI35" t="s">
        <v>81</v>
      </c>
      <c r="AJ35" t="s">
        <v>166</v>
      </c>
      <c r="AK35" t="s">
        <v>75</v>
      </c>
    </row>
    <row r="36" spans="13:37" x14ac:dyDescent="0.25">
      <c r="M36" s="2" t="s">
        <v>287</v>
      </c>
      <c r="N36" t="s">
        <v>288</v>
      </c>
      <c r="O36" t="s">
        <v>229</v>
      </c>
      <c r="AF36" t="s">
        <v>204</v>
      </c>
      <c r="AG36" t="s">
        <v>205</v>
      </c>
      <c r="AH36" t="s">
        <v>90</v>
      </c>
      <c r="AI36" t="s">
        <v>81</v>
      </c>
      <c r="AJ36" t="s">
        <v>166</v>
      </c>
      <c r="AK36" t="s">
        <v>122</v>
      </c>
    </row>
    <row r="37" spans="13:37" x14ac:dyDescent="0.25">
      <c r="M37" t="s">
        <v>213</v>
      </c>
      <c r="N37" t="s">
        <v>289</v>
      </c>
      <c r="AK37" t="s">
        <v>99</v>
      </c>
    </row>
    <row r="38" spans="13:37" x14ac:dyDescent="0.25">
      <c r="AK38" t="s">
        <v>87</v>
      </c>
    </row>
    <row r="39" spans="13:37" x14ac:dyDescent="0.25">
      <c r="AK39" t="s">
        <v>122</v>
      </c>
    </row>
    <row r="40" spans="13:37" x14ac:dyDescent="0.25">
      <c r="AK40" t="s">
        <v>122</v>
      </c>
    </row>
    <row r="41" spans="13:37" x14ac:dyDescent="0.25">
      <c r="M41" s="2"/>
      <c r="AK41" t="s">
        <v>75</v>
      </c>
    </row>
    <row r="42" spans="13:37" x14ac:dyDescent="0.25">
      <c r="M42" s="2"/>
      <c r="AK42" t="s">
        <v>75</v>
      </c>
    </row>
    <row r="43" spans="13:37" x14ac:dyDescent="0.25">
      <c r="M43" s="2"/>
      <c r="AK43" t="s">
        <v>75</v>
      </c>
    </row>
    <row r="44" spans="13:37" x14ac:dyDescent="0.25">
      <c r="AK44" t="s">
        <v>8</v>
      </c>
    </row>
    <row r="45" spans="13:37" x14ac:dyDescent="0.25">
      <c r="AK45" t="s">
        <v>8</v>
      </c>
    </row>
    <row r="46" spans="13:37" x14ac:dyDescent="0.25">
      <c r="AK46" t="s">
        <v>140</v>
      </c>
    </row>
    <row r="47" spans="13:37" x14ac:dyDescent="0.25">
      <c r="AK47" t="s">
        <v>138</v>
      </c>
    </row>
    <row r="48" spans="13:37" x14ac:dyDescent="0.25">
      <c r="AK48" t="s">
        <v>131</v>
      </c>
    </row>
    <row r="49" spans="37:37" x14ac:dyDescent="0.25">
      <c r="AK49" t="s">
        <v>199</v>
      </c>
    </row>
  </sheetData>
  <autoFilter ref="AF1:AK49" xr:uid="{05107F6C-3396-4BDD-82EF-E900A0A7712D}"/>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C7DE-7AD6-4FD9-8C28-5B0DE5BC5D7C}">
  <dimension ref="B1:BK49"/>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RowHeight="15" x14ac:dyDescent="0.25"/>
  <cols>
    <col min="2" max="2" width="33.85546875" bestFit="1" customWidth="1"/>
    <col min="3" max="3" width="34.7109375" bestFit="1" customWidth="1"/>
    <col min="4" max="4" width="32.28515625" bestFit="1" customWidth="1"/>
    <col min="5" max="5" width="29.5703125" bestFit="1" customWidth="1"/>
    <col min="6" max="6" width="30.140625" bestFit="1" customWidth="1"/>
    <col min="7" max="7" width="30.140625" customWidth="1"/>
    <col min="8" max="8" width="24.28515625" bestFit="1" customWidth="1"/>
    <col min="9" max="9" width="29.5703125" bestFit="1" customWidth="1"/>
    <col min="10" max="10" width="19.28515625" bestFit="1" customWidth="1"/>
    <col min="11" max="11" width="47.7109375" bestFit="1" customWidth="1"/>
    <col min="12" max="12" width="16.7109375" style="6" bestFit="1" customWidth="1"/>
    <col min="13" max="13" width="11.5703125" bestFit="1" customWidth="1"/>
    <col min="14" max="14" width="25.42578125" bestFit="1" customWidth="1"/>
    <col min="15" max="15" width="42.85546875" bestFit="1" customWidth="1"/>
    <col min="16" max="16" width="43.42578125" bestFit="1" customWidth="1"/>
    <col min="17" max="17" width="40.85546875" bestFit="1" customWidth="1"/>
    <col min="18" max="18" width="31.28515625" bestFit="1" customWidth="1"/>
    <col min="19" max="19" width="18" bestFit="1" customWidth="1"/>
    <col min="20" max="20" width="26.7109375" bestFit="1" customWidth="1"/>
    <col min="21" max="21" width="17" bestFit="1" customWidth="1"/>
    <col min="22" max="22" width="16.7109375" bestFit="1" customWidth="1"/>
    <col min="23" max="23" width="28.7109375" bestFit="1" customWidth="1"/>
    <col min="24" max="24" width="33.140625" bestFit="1" customWidth="1"/>
    <col min="25" max="25" width="38.28515625" bestFit="1" customWidth="1"/>
    <col min="26" max="26" width="39.28515625" bestFit="1" customWidth="1"/>
    <col min="27" max="27" width="38.140625" bestFit="1" customWidth="1"/>
    <col min="28" max="28" width="19.28515625" bestFit="1" customWidth="1"/>
    <col min="29" max="29" width="25" bestFit="1" customWidth="1"/>
    <col min="30" max="30" width="21.7109375" bestFit="1" customWidth="1"/>
    <col min="31" max="31" width="26.28515625" bestFit="1" customWidth="1"/>
    <col min="32" max="32" width="32.140625" bestFit="1" customWidth="1"/>
    <col min="33" max="33" width="38.140625" bestFit="1" customWidth="1"/>
    <col min="34" max="34" width="22.140625" bestFit="1" customWidth="1"/>
    <col min="35" max="35" width="33" bestFit="1" customWidth="1"/>
    <col min="36" max="36" width="13.7109375" bestFit="1" customWidth="1"/>
    <col min="37" max="37" width="30.5703125" bestFit="1" customWidth="1"/>
    <col min="38" max="38" width="36.42578125" bestFit="1" customWidth="1"/>
    <col min="39" max="39" width="21.85546875" bestFit="1" customWidth="1"/>
    <col min="40" max="40" width="21.7109375" bestFit="1" customWidth="1"/>
    <col min="41" max="41" width="16" bestFit="1" customWidth="1"/>
    <col min="42" max="42" width="37.42578125" bestFit="1" customWidth="1"/>
    <col min="43" max="43" width="16" bestFit="1" customWidth="1"/>
    <col min="44" max="44" width="31.85546875" bestFit="1" customWidth="1"/>
    <col min="45" max="45" width="24.42578125" bestFit="1" customWidth="1"/>
    <col min="46" max="46" width="27.140625" bestFit="1" customWidth="1"/>
    <col min="47" max="47" width="30.7109375" bestFit="1" customWidth="1"/>
    <col min="48" max="48" width="15.85546875" bestFit="1" customWidth="1"/>
    <col min="49" max="49" width="29.7109375" bestFit="1" customWidth="1"/>
    <col min="50" max="50" width="34" bestFit="1" customWidth="1"/>
    <col min="51" max="51" width="18.7109375" bestFit="1" customWidth="1"/>
    <col min="52" max="52" width="32.85546875" bestFit="1" customWidth="1"/>
    <col min="53" max="53" width="25.7109375" bestFit="1" customWidth="1"/>
    <col min="54" max="54" width="43" bestFit="1" customWidth="1"/>
    <col min="55" max="55" width="44.85546875" bestFit="1" customWidth="1"/>
    <col min="56" max="56" width="15.5703125" bestFit="1" customWidth="1"/>
    <col min="57" max="57" width="14.85546875" bestFit="1" customWidth="1"/>
    <col min="58" max="58" width="26.28515625" bestFit="1" customWidth="1"/>
    <col min="59" max="59" width="34.5703125" bestFit="1" customWidth="1"/>
    <col min="60" max="60" width="255.7109375" bestFit="1" customWidth="1"/>
    <col min="61" max="61" width="33.28515625" bestFit="1" customWidth="1"/>
    <col min="62" max="62" width="28.7109375" bestFit="1" customWidth="1"/>
    <col min="63" max="63" width="33.7109375" bestFit="1" customWidth="1"/>
  </cols>
  <sheetData>
    <row r="1" spans="2:63" x14ac:dyDescent="0.25">
      <c r="B1" t="s">
        <v>13</v>
      </c>
      <c r="C1" t="s">
        <v>14</v>
      </c>
      <c r="D1" t="s">
        <v>15</v>
      </c>
      <c r="E1" t="s">
        <v>16</v>
      </c>
      <c r="F1" t="s">
        <v>17</v>
      </c>
      <c r="G1" t="s">
        <v>3</v>
      </c>
      <c r="H1" t="s">
        <v>18</v>
      </c>
      <c r="I1" t="s">
        <v>19</v>
      </c>
      <c r="J1" t="s">
        <v>20</v>
      </c>
      <c r="K1" t="s">
        <v>21</v>
      </c>
      <c r="L1" s="6"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row>
    <row r="2" spans="2:63" x14ac:dyDescent="0.25">
      <c r="B2" s="8">
        <f>AE2</f>
        <v>0</v>
      </c>
      <c r="C2" s="8">
        <f>IFERROR(IF($T2="New Construction",0,AP2-AE2),0)</f>
        <v>0</v>
      </c>
      <c r="D2" s="8">
        <f>IF($T2="New Construction",AP2,0)</f>
        <v>0</v>
      </c>
      <c r="E2" s="8">
        <f>BF2</f>
        <v>0</v>
      </c>
      <c r="H2" s="8">
        <f>Y2</f>
        <v>0</v>
      </c>
      <c r="I2" s="8">
        <f>Z2</f>
        <v>0</v>
      </c>
      <c r="J2" s="8">
        <f t="shared" ref="J2:J49" si="0">SUM(B2:F2)-I2</f>
        <v>0</v>
      </c>
      <c r="K2" s="8" t="str">
        <f>_xlfn.CONCAT(V2," County",O2)</f>
        <v>Marion County</v>
      </c>
      <c r="M2" t="s">
        <v>74</v>
      </c>
      <c r="N2" t="s">
        <v>74</v>
      </c>
      <c r="R2" s="3"/>
      <c r="V2" t="s">
        <v>75</v>
      </c>
      <c r="AW2" s="3"/>
      <c r="AX2" s="3"/>
      <c r="AY2" s="3"/>
      <c r="BI2">
        <v>0</v>
      </c>
      <c r="BJ2">
        <v>0</v>
      </c>
      <c r="BK2">
        <v>0</v>
      </c>
    </row>
    <row r="3" spans="2:63" x14ac:dyDescent="0.25">
      <c r="B3" s="8" t="str">
        <f t="shared" ref="B3:B49" si="1">AE3</f>
        <v>no attachment B</v>
      </c>
      <c r="C3" s="8">
        <f t="shared" ref="C3:C49" si="2">IFERROR(IF($T3="New Construction",0,AP3-AE3),0)</f>
        <v>0</v>
      </c>
      <c r="D3" s="8">
        <f t="shared" ref="D3:D49" si="3">IF($T3="New Construction",AP3,0)</f>
        <v>0</v>
      </c>
      <c r="E3" s="8">
        <f t="shared" ref="E3:E49" si="4">BF3</f>
        <v>0</v>
      </c>
      <c r="H3" s="8">
        <f t="shared" ref="H3:H49" si="5">Y3</f>
        <v>2700000</v>
      </c>
      <c r="I3" s="8">
        <f t="shared" ref="I3:I49" si="6">Z3</f>
        <v>2700000</v>
      </c>
      <c r="J3" s="8">
        <f t="shared" si="0"/>
        <v>-2700000</v>
      </c>
      <c r="K3" s="8" t="str">
        <f t="shared" ref="K3:K49" si="7">_xlfn.CONCAT(V3," County",O3)</f>
        <v>Curry CountyAdapt, Inc.</v>
      </c>
      <c r="M3" t="s">
        <v>76</v>
      </c>
      <c r="N3" t="s">
        <v>76</v>
      </c>
      <c r="O3" t="s">
        <v>77</v>
      </c>
      <c r="P3" t="s">
        <v>78</v>
      </c>
      <c r="Q3" t="s">
        <v>79</v>
      </c>
      <c r="R3" s="3"/>
      <c r="S3" s="3" t="s">
        <v>80</v>
      </c>
      <c r="T3" s="3" t="s">
        <v>81</v>
      </c>
      <c r="U3" s="3" t="s">
        <v>82</v>
      </c>
      <c r="V3" s="3" t="s">
        <v>83</v>
      </c>
      <c r="W3" s="3">
        <v>9</v>
      </c>
      <c r="X3" s="3">
        <v>9</v>
      </c>
      <c r="Y3" s="3">
        <v>2700000</v>
      </c>
      <c r="Z3" s="3">
        <v>2700000</v>
      </c>
      <c r="AA3" s="3" t="s">
        <v>84</v>
      </c>
      <c r="AB3" s="3">
        <v>300000</v>
      </c>
      <c r="AC3" s="3"/>
      <c r="AD3" s="3"/>
      <c r="AE3" s="3" t="s">
        <v>85</v>
      </c>
      <c r="AF3" s="3"/>
      <c r="AG3" s="3"/>
      <c r="AH3" s="3"/>
      <c r="AI3" s="3"/>
      <c r="AJ3" s="3"/>
      <c r="AK3" s="3"/>
      <c r="AL3" s="3"/>
      <c r="AM3" s="3"/>
      <c r="AN3" s="3"/>
      <c r="AO3" s="3"/>
      <c r="AP3" s="3"/>
      <c r="AQ3" s="3"/>
      <c r="AR3" s="3"/>
      <c r="AS3" s="3"/>
      <c r="AT3" s="3"/>
      <c r="AV3" s="3"/>
      <c r="AW3" s="3"/>
      <c r="AX3" s="3"/>
      <c r="AY3" s="3"/>
      <c r="BI3">
        <v>0</v>
      </c>
      <c r="BJ3">
        <v>0</v>
      </c>
      <c r="BK3">
        <v>0</v>
      </c>
    </row>
    <row r="4" spans="2:63" x14ac:dyDescent="0.25">
      <c r="B4" s="8">
        <f t="shared" si="1"/>
        <v>0</v>
      </c>
      <c r="C4" s="8">
        <f t="shared" si="2"/>
        <v>0</v>
      </c>
      <c r="D4" s="8">
        <f t="shared" si="3"/>
        <v>0</v>
      </c>
      <c r="E4" s="8">
        <f t="shared" si="4"/>
        <v>0</v>
      </c>
      <c r="H4" s="8">
        <f t="shared" si="5"/>
        <v>0</v>
      </c>
      <c r="I4" s="8">
        <f t="shared" si="6"/>
        <v>0</v>
      </c>
      <c r="J4" s="8">
        <f t="shared" si="0"/>
        <v>0</v>
      </c>
      <c r="K4" s="8" t="str">
        <f t="shared" si="7"/>
        <v>Douglas County</v>
      </c>
      <c r="M4" t="s">
        <v>86</v>
      </c>
      <c r="N4" t="s">
        <v>86</v>
      </c>
      <c r="R4" s="3"/>
      <c r="S4" s="3"/>
      <c r="T4" s="3"/>
      <c r="U4" s="3"/>
      <c r="V4" s="3" t="s">
        <v>87</v>
      </c>
      <c r="W4" s="3"/>
      <c r="X4" s="3"/>
      <c r="Y4" s="3"/>
      <c r="Z4" s="3"/>
      <c r="AA4" s="3"/>
      <c r="AB4" s="3"/>
      <c r="AC4" s="3"/>
      <c r="AD4" s="3"/>
      <c r="AE4" s="3"/>
      <c r="AF4" s="3"/>
      <c r="AG4" s="3"/>
      <c r="AH4" s="3"/>
      <c r="AI4" s="3"/>
      <c r="AJ4" s="3"/>
      <c r="AK4" s="3"/>
      <c r="AL4" s="3"/>
      <c r="AM4" s="3"/>
      <c r="AN4" s="3"/>
      <c r="AO4" s="3"/>
      <c r="AP4" s="3"/>
      <c r="AQ4" s="3"/>
      <c r="AR4" s="3"/>
      <c r="AS4" s="3"/>
      <c r="AT4" s="3"/>
      <c r="AU4" s="4"/>
      <c r="AV4" s="3"/>
      <c r="AW4" s="3"/>
      <c r="AX4" s="3"/>
      <c r="AY4" s="3"/>
      <c r="BI4">
        <v>0</v>
      </c>
      <c r="BJ4">
        <v>0</v>
      </c>
      <c r="BK4">
        <v>0</v>
      </c>
    </row>
    <row r="5" spans="2:63" x14ac:dyDescent="0.25">
      <c r="B5" s="8">
        <f t="shared" si="1"/>
        <v>0</v>
      </c>
      <c r="C5" s="8">
        <f t="shared" si="2"/>
        <v>0</v>
      </c>
      <c r="D5" s="8">
        <f t="shared" si="3"/>
        <v>5720000</v>
      </c>
      <c r="E5" s="8">
        <f t="shared" si="4"/>
        <v>1125000</v>
      </c>
      <c r="H5" s="8">
        <f t="shared" si="5"/>
        <v>6845000</v>
      </c>
      <c r="I5" s="8">
        <f t="shared" si="6"/>
        <v>6845000</v>
      </c>
      <c r="J5" s="8">
        <f t="shared" si="0"/>
        <v>0</v>
      </c>
      <c r="K5" s="8" t="str">
        <f t="shared" si="7"/>
        <v>Douglas CountyAdapt, Inc.</v>
      </c>
      <c r="M5" t="s">
        <v>88</v>
      </c>
      <c r="N5" t="s">
        <v>88</v>
      </c>
      <c r="O5" t="s">
        <v>77</v>
      </c>
      <c r="P5" t="s">
        <v>89</v>
      </c>
      <c r="Q5">
        <v>45248</v>
      </c>
      <c r="R5" s="3"/>
      <c r="S5" s="3" t="s">
        <v>90</v>
      </c>
      <c r="T5" s="3" t="s">
        <v>4</v>
      </c>
      <c r="U5" s="3" t="s">
        <v>91</v>
      </c>
      <c r="V5" s="3" t="s">
        <v>87</v>
      </c>
      <c r="W5" s="3">
        <v>15</v>
      </c>
      <c r="X5" s="3">
        <v>16</v>
      </c>
      <c r="Y5" s="3">
        <v>6845000</v>
      </c>
      <c r="Z5" s="3">
        <v>6845000</v>
      </c>
      <c r="AA5" s="3" t="s">
        <v>84</v>
      </c>
      <c r="AB5" s="3">
        <v>456333.33333333302</v>
      </c>
      <c r="AC5" s="3"/>
      <c r="AD5" s="3"/>
      <c r="AE5" s="3">
        <v>0</v>
      </c>
      <c r="AF5" s="3">
        <v>5000000</v>
      </c>
      <c r="AG5" s="3">
        <v>500000</v>
      </c>
      <c r="AH5" s="3">
        <v>50000</v>
      </c>
      <c r="AI5" s="3">
        <v>150000</v>
      </c>
      <c r="AJ5" s="3">
        <v>0</v>
      </c>
      <c r="AK5" s="3">
        <v>0</v>
      </c>
      <c r="AL5" s="3">
        <v>20000</v>
      </c>
      <c r="AM5" s="3">
        <v>0</v>
      </c>
      <c r="AN5" s="3">
        <v>0</v>
      </c>
      <c r="AO5" s="3">
        <v>0</v>
      </c>
      <c r="AP5" s="3">
        <v>5720000</v>
      </c>
      <c r="AQ5" s="3">
        <v>200000</v>
      </c>
      <c r="AR5" s="3">
        <v>100000</v>
      </c>
      <c r="AS5" s="3">
        <v>20000</v>
      </c>
      <c r="AT5" s="3">
        <v>0</v>
      </c>
      <c r="AU5">
        <v>0</v>
      </c>
      <c r="AV5" s="3">
        <v>5000</v>
      </c>
      <c r="AW5" s="3">
        <v>400000</v>
      </c>
      <c r="AX5" s="3">
        <v>100000</v>
      </c>
      <c r="AY5" s="3">
        <v>10000</v>
      </c>
      <c r="AZ5">
        <v>0</v>
      </c>
      <c r="BA5">
        <v>10000</v>
      </c>
      <c r="BB5">
        <v>20000</v>
      </c>
      <c r="BC5">
        <v>60000</v>
      </c>
      <c r="BD5">
        <v>100000</v>
      </c>
      <c r="BE5">
        <v>100000</v>
      </c>
      <c r="BF5">
        <v>1125000</v>
      </c>
      <c r="BG5">
        <v>15</v>
      </c>
      <c r="BH5">
        <v>0</v>
      </c>
      <c r="BI5">
        <v>0</v>
      </c>
      <c r="BJ5">
        <v>0</v>
      </c>
      <c r="BK5">
        <v>0</v>
      </c>
    </row>
    <row r="6" spans="2:63" x14ac:dyDescent="0.25">
      <c r="B6" s="8">
        <f t="shared" si="1"/>
        <v>0</v>
      </c>
      <c r="C6" s="8">
        <f t="shared" si="2"/>
        <v>0</v>
      </c>
      <c r="D6" s="8">
        <f t="shared" si="3"/>
        <v>6050000</v>
      </c>
      <c r="E6" s="8">
        <f t="shared" si="4"/>
        <v>905000</v>
      </c>
      <c r="H6" s="8">
        <f t="shared" si="5"/>
        <v>6955000</v>
      </c>
      <c r="I6" s="8">
        <f t="shared" si="6"/>
        <v>6955000</v>
      </c>
      <c r="J6" s="8">
        <f t="shared" si="0"/>
        <v>0</v>
      </c>
      <c r="K6" s="8" t="str">
        <f t="shared" si="7"/>
        <v>Benton CountyBenton County Health Department</v>
      </c>
      <c r="M6" t="s">
        <v>92</v>
      </c>
      <c r="N6" t="s">
        <v>92</v>
      </c>
      <c r="O6" t="s">
        <v>93</v>
      </c>
      <c r="P6" t="s">
        <v>93</v>
      </c>
      <c r="Q6">
        <v>44895</v>
      </c>
      <c r="R6" s="3"/>
      <c r="S6" s="3" t="s">
        <v>90</v>
      </c>
      <c r="T6" s="3" t="s">
        <v>4</v>
      </c>
      <c r="U6" s="3" t="s">
        <v>91</v>
      </c>
      <c r="V6" s="3" t="s">
        <v>94</v>
      </c>
      <c r="W6" s="3" t="s">
        <v>95</v>
      </c>
      <c r="X6" s="3" t="s">
        <v>95</v>
      </c>
      <c r="Y6" s="3">
        <v>6955000</v>
      </c>
      <c r="Z6" s="3">
        <v>6955000</v>
      </c>
      <c r="AA6" s="3" t="s">
        <v>84</v>
      </c>
      <c r="AB6" s="3" t="s">
        <v>96</v>
      </c>
      <c r="AC6" s="3"/>
      <c r="AD6" s="3"/>
      <c r="AE6" s="3">
        <v>0</v>
      </c>
      <c r="AF6" s="3">
        <v>5200000</v>
      </c>
      <c r="AG6" s="3">
        <v>0</v>
      </c>
      <c r="AH6" s="3">
        <v>300000</v>
      </c>
      <c r="AI6" s="3">
        <v>550000</v>
      </c>
      <c r="AJ6" s="3">
        <v>0</v>
      </c>
      <c r="AK6" s="3">
        <v>0</v>
      </c>
      <c r="AL6" s="3">
        <v>0</v>
      </c>
      <c r="AM6" s="3">
        <v>0</v>
      </c>
      <c r="AN6" s="3">
        <v>0</v>
      </c>
      <c r="AO6" s="3">
        <v>0</v>
      </c>
      <c r="AP6" s="3">
        <v>6050000</v>
      </c>
      <c r="AQ6" s="3">
        <v>200000</v>
      </c>
      <c r="AR6" s="3">
        <v>5000</v>
      </c>
      <c r="AS6" s="3">
        <v>0</v>
      </c>
      <c r="AT6" s="3">
        <v>0</v>
      </c>
      <c r="AU6">
        <v>0</v>
      </c>
      <c r="AV6" s="3">
        <v>0</v>
      </c>
      <c r="AW6" s="3">
        <v>700000</v>
      </c>
      <c r="AX6" s="3">
        <v>0</v>
      </c>
      <c r="AY6" s="3">
        <v>0</v>
      </c>
      <c r="AZ6">
        <v>0</v>
      </c>
      <c r="BA6">
        <v>0</v>
      </c>
      <c r="BB6">
        <v>0</v>
      </c>
      <c r="BC6">
        <v>0</v>
      </c>
      <c r="BD6">
        <v>0</v>
      </c>
      <c r="BE6">
        <v>0</v>
      </c>
      <c r="BF6">
        <v>905000</v>
      </c>
      <c r="BG6" t="s">
        <v>95</v>
      </c>
      <c r="BH6">
        <v>0</v>
      </c>
      <c r="BI6">
        <v>0</v>
      </c>
      <c r="BJ6">
        <v>0</v>
      </c>
      <c r="BK6">
        <v>0</v>
      </c>
    </row>
    <row r="7" spans="2:63" x14ac:dyDescent="0.25">
      <c r="B7" s="8">
        <f t="shared" si="1"/>
        <v>0</v>
      </c>
      <c r="C7" s="8">
        <f t="shared" si="2"/>
        <v>0</v>
      </c>
      <c r="D7" s="8">
        <f t="shared" si="3"/>
        <v>0</v>
      </c>
      <c r="E7" s="8">
        <f t="shared" si="4"/>
        <v>0</v>
      </c>
      <c r="H7" s="8">
        <f t="shared" si="5"/>
        <v>0</v>
      </c>
      <c r="I7" s="8">
        <f t="shared" si="6"/>
        <v>0</v>
      </c>
      <c r="J7" s="8">
        <f t="shared" si="0"/>
        <v>0</v>
      </c>
      <c r="K7" s="8" t="str">
        <f t="shared" si="7"/>
        <v>Marion County</v>
      </c>
      <c r="M7" t="s">
        <v>97</v>
      </c>
      <c r="N7" t="s">
        <v>97</v>
      </c>
      <c r="R7" s="3"/>
      <c r="S7" s="3"/>
      <c r="T7" s="3"/>
      <c r="U7" s="3"/>
      <c r="V7" s="3" t="s">
        <v>75</v>
      </c>
      <c r="W7" s="3"/>
      <c r="X7" s="3"/>
      <c r="Y7" s="3"/>
      <c r="Z7" s="3"/>
      <c r="AA7" s="3"/>
      <c r="AB7" s="3"/>
      <c r="AC7" s="3"/>
      <c r="AD7" s="3"/>
      <c r="AE7" s="3"/>
      <c r="AF7" s="3"/>
      <c r="AG7" s="3"/>
      <c r="AH7" s="3"/>
      <c r="AI7" s="3"/>
      <c r="AJ7" s="3"/>
      <c r="AK7" s="3"/>
      <c r="AL7" s="3"/>
      <c r="AM7" s="3"/>
      <c r="AN7" s="3"/>
      <c r="AO7" s="3"/>
      <c r="AP7" s="3"/>
      <c r="AQ7" s="3"/>
      <c r="AR7" s="3"/>
      <c r="AS7" s="3"/>
      <c r="AT7" s="3"/>
      <c r="AV7" s="3"/>
      <c r="AW7" s="3"/>
      <c r="AX7" s="3"/>
      <c r="AY7" s="3"/>
      <c r="BI7">
        <v>0</v>
      </c>
      <c r="BJ7">
        <v>0</v>
      </c>
      <c r="BK7">
        <v>0</v>
      </c>
    </row>
    <row r="8" spans="2:63" x14ac:dyDescent="0.25">
      <c r="B8" s="8">
        <f t="shared" si="1"/>
        <v>0</v>
      </c>
      <c r="C8" s="8">
        <f t="shared" si="2"/>
        <v>0</v>
      </c>
      <c r="D8" s="8">
        <f t="shared" si="3"/>
        <v>0</v>
      </c>
      <c r="E8" s="8">
        <f t="shared" si="4"/>
        <v>0</v>
      </c>
      <c r="H8" s="8">
        <f t="shared" si="5"/>
        <v>0</v>
      </c>
      <c r="I8" s="8">
        <f t="shared" si="6"/>
        <v>0</v>
      </c>
      <c r="J8" s="8">
        <f t="shared" si="0"/>
        <v>0</v>
      </c>
      <c r="K8" s="8" t="str">
        <f t="shared" si="7"/>
        <v>Deschutes County</v>
      </c>
      <c r="M8" t="s">
        <v>98</v>
      </c>
      <c r="N8" t="s">
        <v>98</v>
      </c>
      <c r="R8" s="3"/>
      <c r="V8" t="s">
        <v>99</v>
      </c>
      <c r="X8">
        <v>16</v>
      </c>
      <c r="AW8" s="3"/>
      <c r="AX8" s="3"/>
      <c r="AY8" s="3"/>
      <c r="BI8">
        <v>0</v>
      </c>
      <c r="BJ8">
        <v>0</v>
      </c>
      <c r="BK8">
        <v>0</v>
      </c>
    </row>
    <row r="9" spans="2:63" x14ac:dyDescent="0.25">
      <c r="B9" s="8">
        <f t="shared" si="1"/>
        <v>533333.32999999996</v>
      </c>
      <c r="C9" s="8">
        <f t="shared" si="2"/>
        <v>435000</v>
      </c>
      <c r="D9" s="8">
        <f t="shared" si="3"/>
        <v>0</v>
      </c>
      <c r="E9" s="8">
        <f t="shared" si="4"/>
        <v>633948</v>
      </c>
      <c r="H9" s="8">
        <f t="shared" si="5"/>
        <v>1602281</v>
      </c>
      <c r="I9" s="8">
        <f t="shared" si="6"/>
        <v>1602281</v>
      </c>
      <c r="J9" s="8">
        <f t="shared" si="0"/>
        <v>0.33000000007450581</v>
      </c>
      <c r="K9" s="8" t="str">
        <f t="shared" si="7"/>
        <v>Multnomah CountyCascadia Health</v>
      </c>
      <c r="M9" t="s">
        <v>100</v>
      </c>
      <c r="N9" t="s">
        <v>100</v>
      </c>
      <c r="O9" t="s">
        <v>9</v>
      </c>
      <c r="P9" t="s">
        <v>101</v>
      </c>
      <c r="Q9" t="s">
        <v>79</v>
      </c>
      <c r="R9" s="3"/>
      <c r="S9" t="s">
        <v>90</v>
      </c>
      <c r="T9" t="s">
        <v>81</v>
      </c>
      <c r="U9" t="s">
        <v>102</v>
      </c>
      <c r="V9" t="s">
        <v>8</v>
      </c>
      <c r="W9">
        <v>6</v>
      </c>
      <c r="X9">
        <v>6</v>
      </c>
      <c r="Y9">
        <v>1602281</v>
      </c>
      <c r="Z9">
        <v>1602281</v>
      </c>
      <c r="AA9" t="s">
        <v>84</v>
      </c>
      <c r="AB9">
        <v>267046.83333333302</v>
      </c>
      <c r="AE9">
        <v>533333.32999999996</v>
      </c>
      <c r="AF9">
        <v>266666.67</v>
      </c>
      <c r="AG9">
        <v>50000</v>
      </c>
      <c r="AH9">
        <v>5000</v>
      </c>
      <c r="AI9">
        <v>26666.67</v>
      </c>
      <c r="AJ9">
        <v>3333.33</v>
      </c>
      <c r="AK9">
        <v>33333.33</v>
      </c>
      <c r="AL9">
        <v>3333.33</v>
      </c>
      <c r="AM9">
        <v>6666.67</v>
      </c>
      <c r="AN9">
        <v>40000</v>
      </c>
      <c r="AO9">
        <v>0</v>
      </c>
      <c r="AP9">
        <v>968333.33</v>
      </c>
      <c r="AQ9">
        <v>524811</v>
      </c>
      <c r="AR9">
        <v>650</v>
      </c>
      <c r="AS9">
        <v>0</v>
      </c>
      <c r="AT9">
        <v>0</v>
      </c>
      <c r="AU9">
        <v>0</v>
      </c>
      <c r="AV9">
        <v>4017</v>
      </c>
      <c r="AW9" s="3">
        <v>13973</v>
      </c>
      <c r="AX9" s="3">
        <v>7468</v>
      </c>
      <c r="AY9" s="3">
        <v>4200</v>
      </c>
      <c r="AZ9">
        <v>0</v>
      </c>
      <c r="BA9">
        <v>908</v>
      </c>
      <c r="BB9">
        <v>6167</v>
      </c>
      <c r="BC9">
        <v>84</v>
      </c>
      <c r="BD9">
        <v>4000</v>
      </c>
      <c r="BE9">
        <v>67670</v>
      </c>
      <c r="BF9">
        <v>633948</v>
      </c>
      <c r="BG9">
        <v>6</v>
      </c>
      <c r="BH9">
        <v>0</v>
      </c>
      <c r="BI9">
        <v>0</v>
      </c>
      <c r="BJ9">
        <v>0</v>
      </c>
      <c r="BK9">
        <v>0.33000000007450597</v>
      </c>
    </row>
    <row r="10" spans="2:63" x14ac:dyDescent="0.25">
      <c r="B10" s="8">
        <f t="shared" si="1"/>
        <v>533333.32999999996</v>
      </c>
      <c r="C10" s="8">
        <f t="shared" si="2"/>
        <v>435000</v>
      </c>
      <c r="D10" s="8">
        <f t="shared" si="3"/>
        <v>0</v>
      </c>
      <c r="E10" s="8">
        <f t="shared" si="4"/>
        <v>633948</v>
      </c>
      <c r="H10" s="8">
        <f t="shared" si="5"/>
        <v>1602281</v>
      </c>
      <c r="I10" s="8">
        <f t="shared" si="6"/>
        <v>1602281</v>
      </c>
      <c r="J10" s="8">
        <f t="shared" si="0"/>
        <v>0.33000000007450581</v>
      </c>
      <c r="K10" s="8" t="str">
        <f t="shared" si="7"/>
        <v>Multnomah CountyCascadia Health</v>
      </c>
      <c r="M10" t="s">
        <v>103</v>
      </c>
      <c r="N10" t="s">
        <v>103</v>
      </c>
      <c r="O10" t="s">
        <v>9</v>
      </c>
      <c r="P10" t="s">
        <v>104</v>
      </c>
      <c r="Q10" t="s">
        <v>79</v>
      </c>
      <c r="R10" s="3"/>
      <c r="S10" s="3" t="s">
        <v>90</v>
      </c>
      <c r="T10" s="3" t="s">
        <v>81</v>
      </c>
      <c r="U10" s="3" t="s">
        <v>102</v>
      </c>
      <c r="V10" s="3" t="s">
        <v>8</v>
      </c>
      <c r="W10" s="3">
        <v>6</v>
      </c>
      <c r="X10" s="3">
        <v>6</v>
      </c>
      <c r="Y10" s="3">
        <v>1602281</v>
      </c>
      <c r="Z10" s="3">
        <v>1602281</v>
      </c>
      <c r="AA10" s="3" t="s">
        <v>84</v>
      </c>
      <c r="AB10" s="3">
        <v>267046.83333333302</v>
      </c>
      <c r="AC10" s="3"/>
      <c r="AD10" s="3"/>
      <c r="AE10" s="3">
        <v>533333.32999999996</v>
      </c>
      <c r="AF10" s="3">
        <v>266666.67</v>
      </c>
      <c r="AG10" s="3">
        <v>50000</v>
      </c>
      <c r="AH10" s="3">
        <v>5000</v>
      </c>
      <c r="AI10" s="3">
        <v>26666.67</v>
      </c>
      <c r="AJ10" s="3">
        <v>3333.33</v>
      </c>
      <c r="AK10" s="3">
        <v>33333.33</v>
      </c>
      <c r="AL10" s="3">
        <v>3333.33</v>
      </c>
      <c r="AM10" s="3">
        <v>6666.67</v>
      </c>
      <c r="AN10" s="3">
        <v>40000</v>
      </c>
      <c r="AO10" s="3">
        <v>0</v>
      </c>
      <c r="AP10" s="3">
        <v>968333.33</v>
      </c>
      <c r="AQ10" s="3">
        <v>524811</v>
      </c>
      <c r="AR10" s="3">
        <v>650</v>
      </c>
      <c r="AS10" s="3">
        <v>0</v>
      </c>
      <c r="AT10" s="3">
        <v>0</v>
      </c>
      <c r="AU10">
        <v>0</v>
      </c>
      <c r="AV10">
        <v>4017</v>
      </c>
      <c r="AW10" s="3">
        <v>13973</v>
      </c>
      <c r="AX10" s="3">
        <v>7468</v>
      </c>
      <c r="AY10" s="3">
        <v>4200</v>
      </c>
      <c r="AZ10">
        <v>0</v>
      </c>
      <c r="BA10">
        <v>908</v>
      </c>
      <c r="BB10">
        <v>6167</v>
      </c>
      <c r="BC10">
        <v>84</v>
      </c>
      <c r="BD10">
        <v>4000</v>
      </c>
      <c r="BE10">
        <v>67670</v>
      </c>
      <c r="BF10">
        <v>633948</v>
      </c>
      <c r="BG10">
        <v>6</v>
      </c>
      <c r="BH10">
        <v>0</v>
      </c>
      <c r="BI10">
        <v>0</v>
      </c>
      <c r="BJ10">
        <v>0</v>
      </c>
      <c r="BK10">
        <v>0.33000000007450597</v>
      </c>
    </row>
    <row r="11" spans="2:63" x14ac:dyDescent="0.25">
      <c r="B11" s="8">
        <f t="shared" si="1"/>
        <v>533333.32999999996</v>
      </c>
      <c r="C11" s="8">
        <f t="shared" si="2"/>
        <v>435000</v>
      </c>
      <c r="D11" s="8">
        <f t="shared" si="3"/>
        <v>0</v>
      </c>
      <c r="E11" s="8">
        <f t="shared" si="4"/>
        <v>633948</v>
      </c>
      <c r="H11" s="8">
        <f t="shared" si="5"/>
        <v>1602281</v>
      </c>
      <c r="I11" s="8">
        <f t="shared" si="6"/>
        <v>1602281</v>
      </c>
      <c r="J11" s="8">
        <f t="shared" si="0"/>
        <v>0.33000000007450581</v>
      </c>
      <c r="K11" s="8" t="str">
        <f t="shared" si="7"/>
        <v>Multnomah CountyCascadia Health</v>
      </c>
      <c r="M11" t="s">
        <v>105</v>
      </c>
      <c r="N11" t="s">
        <v>105</v>
      </c>
      <c r="O11" t="s">
        <v>9</v>
      </c>
      <c r="P11" t="s">
        <v>106</v>
      </c>
      <c r="Q11" t="s">
        <v>79</v>
      </c>
      <c r="R11" s="3"/>
      <c r="S11" s="3" t="s">
        <v>90</v>
      </c>
      <c r="T11" s="3" t="s">
        <v>81</v>
      </c>
      <c r="U11" s="3" t="s">
        <v>102</v>
      </c>
      <c r="V11" s="3" t="s">
        <v>8</v>
      </c>
      <c r="W11" s="3">
        <v>6</v>
      </c>
      <c r="X11" s="3">
        <v>6</v>
      </c>
      <c r="Y11" s="3">
        <v>1602281</v>
      </c>
      <c r="Z11" s="3">
        <v>1602281</v>
      </c>
      <c r="AA11" s="3" t="s">
        <v>84</v>
      </c>
      <c r="AB11" s="3">
        <v>267046.83333333302</v>
      </c>
      <c r="AC11" s="3"/>
      <c r="AD11" s="3"/>
      <c r="AE11" s="3">
        <v>533333.32999999996</v>
      </c>
      <c r="AF11" s="3">
        <v>266666.67</v>
      </c>
      <c r="AG11" s="3">
        <v>50000</v>
      </c>
      <c r="AH11" s="3">
        <v>5000</v>
      </c>
      <c r="AI11" s="3">
        <v>26666.67</v>
      </c>
      <c r="AJ11" s="3">
        <v>3333.33</v>
      </c>
      <c r="AK11" s="3">
        <v>33333.33</v>
      </c>
      <c r="AL11" s="3">
        <v>3333.33</v>
      </c>
      <c r="AM11" s="3">
        <v>6666.67</v>
      </c>
      <c r="AN11" s="3">
        <v>40000</v>
      </c>
      <c r="AO11" s="3">
        <v>0</v>
      </c>
      <c r="AP11" s="3">
        <v>968333.33</v>
      </c>
      <c r="AQ11" s="3">
        <v>524811</v>
      </c>
      <c r="AR11" s="3">
        <v>650</v>
      </c>
      <c r="AS11" s="3">
        <v>0</v>
      </c>
      <c r="AT11" s="3">
        <v>0</v>
      </c>
      <c r="AU11">
        <v>0</v>
      </c>
      <c r="AV11">
        <v>4017</v>
      </c>
      <c r="AW11" s="3">
        <v>13973</v>
      </c>
      <c r="AX11" s="3">
        <v>7468</v>
      </c>
      <c r="AY11" s="3">
        <v>4200</v>
      </c>
      <c r="AZ11">
        <v>0</v>
      </c>
      <c r="BA11">
        <v>908</v>
      </c>
      <c r="BB11">
        <v>6167</v>
      </c>
      <c r="BC11">
        <v>84</v>
      </c>
      <c r="BD11">
        <v>4000</v>
      </c>
      <c r="BE11">
        <v>67670</v>
      </c>
      <c r="BF11">
        <v>633948</v>
      </c>
      <c r="BG11">
        <v>6</v>
      </c>
      <c r="BH11">
        <v>0</v>
      </c>
      <c r="BI11">
        <v>0</v>
      </c>
      <c r="BJ11">
        <v>0</v>
      </c>
      <c r="BK11">
        <v>0.33000000007450597</v>
      </c>
    </row>
    <row r="12" spans="2:63" x14ac:dyDescent="0.25">
      <c r="B12" s="8" t="str">
        <f t="shared" si="1"/>
        <v>no attachment B</v>
      </c>
      <c r="C12" s="8">
        <f t="shared" si="2"/>
        <v>0</v>
      </c>
      <c r="D12" s="8">
        <f t="shared" si="3"/>
        <v>0</v>
      </c>
      <c r="E12" s="8">
        <f t="shared" si="4"/>
        <v>0</v>
      </c>
      <c r="H12" s="8">
        <f t="shared" si="5"/>
        <v>2700000</v>
      </c>
      <c r="I12" s="8">
        <f t="shared" si="6"/>
        <v>2700000</v>
      </c>
      <c r="J12" s="8">
        <f t="shared" si="0"/>
        <v>-2700000</v>
      </c>
      <c r="K12" s="8" t="str">
        <f t="shared" si="7"/>
        <v>Multnomah CountyCascadia Health</v>
      </c>
      <c r="M12" t="s">
        <v>107</v>
      </c>
      <c r="N12" t="s">
        <v>107</v>
      </c>
      <c r="O12" t="s">
        <v>9</v>
      </c>
      <c r="P12" t="s">
        <v>108</v>
      </c>
      <c r="Q12">
        <v>44862</v>
      </c>
      <c r="R12" s="3"/>
      <c r="S12" s="3" t="s">
        <v>80</v>
      </c>
      <c r="T12" s="3" t="s">
        <v>4</v>
      </c>
      <c r="U12" s="3" t="s">
        <v>82</v>
      </c>
      <c r="V12" s="3" t="s">
        <v>8</v>
      </c>
      <c r="W12" s="3">
        <v>29</v>
      </c>
      <c r="X12" s="3">
        <v>29</v>
      </c>
      <c r="Y12" s="3">
        <v>2700000</v>
      </c>
      <c r="Z12" s="3">
        <v>2700000</v>
      </c>
      <c r="AA12" s="3" t="s">
        <v>84</v>
      </c>
      <c r="AB12" s="3">
        <v>93103.448275862102</v>
      </c>
      <c r="AC12" s="3"/>
      <c r="AD12" s="3"/>
      <c r="AE12" s="3" t="s">
        <v>85</v>
      </c>
      <c r="AF12" s="3"/>
      <c r="AG12" s="3"/>
      <c r="AH12" s="3"/>
      <c r="AI12" s="3"/>
      <c r="AJ12" s="3"/>
      <c r="AK12" s="3"/>
      <c r="AL12" s="3"/>
      <c r="AM12" s="3"/>
      <c r="AN12" s="3"/>
      <c r="AO12" s="3"/>
      <c r="AP12" s="3"/>
      <c r="AQ12" s="3"/>
      <c r="AR12" s="3"/>
      <c r="AS12" s="3"/>
      <c r="AT12" s="3"/>
      <c r="AV12" s="3"/>
      <c r="AW12" s="3"/>
      <c r="AX12" s="3"/>
      <c r="AY12" s="3"/>
      <c r="BI12">
        <v>0</v>
      </c>
      <c r="BJ12">
        <v>0</v>
      </c>
      <c r="BK12">
        <v>0</v>
      </c>
    </row>
    <row r="13" spans="2:63" x14ac:dyDescent="0.25">
      <c r="B13" s="8" t="str">
        <f t="shared" si="1"/>
        <v>no attachment B</v>
      </c>
      <c r="C13" s="8">
        <f t="shared" si="2"/>
        <v>0</v>
      </c>
      <c r="D13" s="8">
        <f t="shared" si="3"/>
        <v>0</v>
      </c>
      <c r="E13" s="8">
        <f t="shared" si="4"/>
        <v>0</v>
      </c>
      <c r="H13" s="8">
        <f t="shared" si="5"/>
        <v>1200000</v>
      </c>
      <c r="I13" s="8">
        <f t="shared" si="6"/>
        <v>1200000</v>
      </c>
      <c r="J13" s="8">
        <f t="shared" si="0"/>
        <v>-1200000</v>
      </c>
      <c r="K13" s="8" t="str">
        <f t="shared" si="7"/>
        <v>Marion CountyCenter for Hope &amp; Safety</v>
      </c>
      <c r="M13" t="s">
        <v>109</v>
      </c>
      <c r="N13" t="s">
        <v>109</v>
      </c>
      <c r="O13" t="s">
        <v>110</v>
      </c>
      <c r="P13" t="s">
        <v>110</v>
      </c>
      <c r="Q13" t="s">
        <v>79</v>
      </c>
      <c r="R13" s="3"/>
      <c r="S13" s="3" t="s">
        <v>80</v>
      </c>
      <c r="T13" s="3" t="s">
        <v>4</v>
      </c>
      <c r="U13" s="3" t="s">
        <v>82</v>
      </c>
      <c r="V13" s="3" t="s">
        <v>75</v>
      </c>
      <c r="W13" s="3">
        <v>4</v>
      </c>
      <c r="X13" s="3">
        <v>4</v>
      </c>
      <c r="Y13" s="3">
        <v>1200000</v>
      </c>
      <c r="Z13" s="3">
        <v>1200000</v>
      </c>
      <c r="AA13" s="3" t="s">
        <v>84</v>
      </c>
      <c r="AB13" s="3">
        <v>300000</v>
      </c>
      <c r="AC13" s="3"/>
      <c r="AD13" s="3"/>
      <c r="AE13" s="3" t="s">
        <v>85</v>
      </c>
      <c r="AF13" s="3"/>
      <c r="AG13" s="3"/>
      <c r="AH13" s="3"/>
      <c r="AI13" s="3"/>
      <c r="AJ13" s="3"/>
      <c r="AK13" s="3"/>
      <c r="AL13" s="3"/>
      <c r="AM13" s="3"/>
      <c r="AN13" s="3"/>
      <c r="AO13" s="3"/>
      <c r="AP13" s="3"/>
      <c r="AQ13" s="3"/>
      <c r="AR13" s="3"/>
      <c r="AS13" s="3"/>
      <c r="AT13" s="3"/>
      <c r="AV13" s="5"/>
      <c r="AW13" s="3"/>
      <c r="AX13" s="3"/>
      <c r="AY13" s="3"/>
      <c r="BI13">
        <v>0</v>
      </c>
      <c r="BJ13">
        <v>0</v>
      </c>
      <c r="BK13">
        <v>0</v>
      </c>
    </row>
    <row r="14" spans="2:63" x14ac:dyDescent="0.25">
      <c r="B14" s="8">
        <f t="shared" si="1"/>
        <v>0</v>
      </c>
      <c r="C14" s="8">
        <f t="shared" si="2"/>
        <v>932210</v>
      </c>
      <c r="D14" s="8">
        <f t="shared" si="3"/>
        <v>0</v>
      </c>
      <c r="E14" s="8">
        <f t="shared" si="4"/>
        <v>386546</v>
      </c>
      <c r="H14" s="8">
        <f t="shared" si="5"/>
        <v>1318756</v>
      </c>
      <c r="I14" s="8">
        <f t="shared" si="6"/>
        <v>0</v>
      </c>
      <c r="J14" s="8">
        <f t="shared" si="0"/>
        <v>1318756</v>
      </c>
      <c r="K14" s="8" t="str">
        <f t="shared" si="7"/>
        <v>Marion CountyCGCH II, Inc</v>
      </c>
      <c r="M14" t="s">
        <v>111</v>
      </c>
      <c r="N14" t="s">
        <v>111</v>
      </c>
      <c r="O14" t="s">
        <v>112</v>
      </c>
      <c r="P14" t="s">
        <v>113</v>
      </c>
      <c r="Q14" t="s">
        <v>79</v>
      </c>
      <c r="R14" s="3"/>
      <c r="S14" s="3" t="s">
        <v>90</v>
      </c>
      <c r="T14" s="3" t="s">
        <v>114</v>
      </c>
      <c r="U14" s="3" t="s">
        <v>102</v>
      </c>
      <c r="V14" s="3" t="s">
        <v>75</v>
      </c>
      <c r="W14" s="3">
        <v>10</v>
      </c>
      <c r="X14" s="3">
        <v>10</v>
      </c>
      <c r="Y14" s="3">
        <v>1318756</v>
      </c>
      <c r="Z14" s="3">
        <v>0</v>
      </c>
      <c r="AA14" s="3" t="s">
        <v>115</v>
      </c>
      <c r="AB14" s="3">
        <v>131875.6</v>
      </c>
      <c r="AC14" s="3"/>
      <c r="AD14" s="3"/>
      <c r="AE14" s="3">
        <v>0</v>
      </c>
      <c r="AF14" s="3">
        <v>864210</v>
      </c>
      <c r="AG14" s="3">
        <v>28000</v>
      </c>
      <c r="AH14" s="3">
        <v>10000</v>
      </c>
      <c r="AI14" s="3">
        <v>30000</v>
      </c>
      <c r="AJ14" s="3">
        <v>0</v>
      </c>
      <c r="AK14" s="3">
        <v>0</v>
      </c>
      <c r="AL14" s="3">
        <v>0</v>
      </c>
      <c r="AM14" s="3">
        <v>0</v>
      </c>
      <c r="AN14" s="3">
        <v>0</v>
      </c>
      <c r="AO14" s="3">
        <v>0</v>
      </c>
      <c r="AP14" s="3">
        <v>932210</v>
      </c>
      <c r="AQ14" s="3">
        <v>129574</v>
      </c>
      <c r="AR14" s="3">
        <v>5000</v>
      </c>
      <c r="AS14" s="3">
        <v>17000</v>
      </c>
      <c r="AT14" s="3">
        <v>0</v>
      </c>
      <c r="AU14">
        <v>0</v>
      </c>
      <c r="AV14" s="5">
        <v>3200</v>
      </c>
      <c r="AW14" s="3">
        <v>16228</v>
      </c>
      <c r="AX14" s="3">
        <v>17244</v>
      </c>
      <c r="AY14" s="3">
        <v>9272</v>
      </c>
      <c r="AZ14">
        <v>0</v>
      </c>
      <c r="BA14">
        <v>1851</v>
      </c>
      <c r="BB14">
        <v>4069</v>
      </c>
      <c r="BC14">
        <v>3000</v>
      </c>
      <c r="BD14">
        <v>148016</v>
      </c>
      <c r="BE14">
        <v>32092</v>
      </c>
      <c r="BF14">
        <v>386546</v>
      </c>
      <c r="BG14">
        <v>10</v>
      </c>
      <c r="BH14" t="s">
        <v>116</v>
      </c>
      <c r="BI14">
        <v>0</v>
      </c>
      <c r="BJ14">
        <v>0</v>
      </c>
      <c r="BK14">
        <v>0</v>
      </c>
    </row>
    <row r="15" spans="2:63" x14ac:dyDescent="0.25">
      <c r="B15" s="8">
        <f t="shared" si="1"/>
        <v>0</v>
      </c>
      <c r="C15" s="8">
        <f t="shared" si="2"/>
        <v>0</v>
      </c>
      <c r="D15" s="8">
        <f t="shared" si="3"/>
        <v>1789000</v>
      </c>
      <c r="E15" s="8">
        <f t="shared" si="4"/>
        <v>412962</v>
      </c>
      <c r="H15" s="8">
        <f t="shared" si="5"/>
        <v>2201962</v>
      </c>
      <c r="I15" s="8">
        <f t="shared" si="6"/>
        <v>0</v>
      </c>
      <c r="J15" s="8">
        <f t="shared" si="0"/>
        <v>2201962</v>
      </c>
      <c r="K15" s="8" t="str">
        <f t="shared" si="7"/>
        <v>Marion CountyCGCH II, Inc</v>
      </c>
      <c r="M15" t="s">
        <v>117</v>
      </c>
      <c r="N15" t="s">
        <v>117</v>
      </c>
      <c r="O15" t="s">
        <v>112</v>
      </c>
      <c r="P15" t="s">
        <v>118</v>
      </c>
      <c r="Q15" t="s">
        <v>79</v>
      </c>
      <c r="R15" s="3"/>
      <c r="S15" s="3" t="s">
        <v>90</v>
      </c>
      <c r="T15" s="3" t="s">
        <v>4</v>
      </c>
      <c r="U15" s="3" t="s">
        <v>102</v>
      </c>
      <c r="V15" s="3" t="s">
        <v>75</v>
      </c>
      <c r="W15" s="3">
        <v>10</v>
      </c>
      <c r="X15" s="3">
        <v>10</v>
      </c>
      <c r="Y15" s="3">
        <v>2201962</v>
      </c>
      <c r="Z15" s="3">
        <v>0</v>
      </c>
      <c r="AA15" s="3" t="s">
        <v>115</v>
      </c>
      <c r="AB15" s="3">
        <v>220196.2</v>
      </c>
      <c r="AC15" s="3"/>
      <c r="AD15" s="3"/>
      <c r="AE15" s="3">
        <v>0</v>
      </c>
      <c r="AF15" s="3">
        <v>1399500</v>
      </c>
      <c r="AG15" s="3">
        <v>159500</v>
      </c>
      <c r="AH15" s="3">
        <v>155000</v>
      </c>
      <c r="AI15" s="3">
        <v>75000</v>
      </c>
      <c r="AJ15" s="3">
        <v>0</v>
      </c>
      <c r="AK15" s="3">
        <v>0</v>
      </c>
      <c r="AL15" s="3">
        <v>0</v>
      </c>
      <c r="AM15" s="3">
        <v>0</v>
      </c>
      <c r="AN15" s="3">
        <v>0</v>
      </c>
      <c r="AO15" s="3">
        <v>0</v>
      </c>
      <c r="AP15" s="3">
        <v>1789000</v>
      </c>
      <c r="AQ15" s="3">
        <v>129574</v>
      </c>
      <c r="AR15" s="3">
        <v>5000</v>
      </c>
      <c r="AS15" s="3">
        <v>17000</v>
      </c>
      <c r="AT15" s="3">
        <v>0</v>
      </c>
      <c r="AU15">
        <v>0</v>
      </c>
      <c r="AV15" s="3">
        <v>3200</v>
      </c>
      <c r="AW15" s="3">
        <v>16228</v>
      </c>
      <c r="AX15" s="3">
        <v>17244</v>
      </c>
      <c r="AY15" s="3">
        <v>9272</v>
      </c>
      <c r="AZ15">
        <v>0</v>
      </c>
      <c r="BA15">
        <v>1851</v>
      </c>
      <c r="BB15">
        <v>4069</v>
      </c>
      <c r="BC15">
        <v>3000</v>
      </c>
      <c r="BD15">
        <v>174432</v>
      </c>
      <c r="BE15">
        <v>32092</v>
      </c>
      <c r="BF15">
        <v>412962</v>
      </c>
      <c r="BG15">
        <v>10</v>
      </c>
      <c r="BH15" t="s">
        <v>116</v>
      </c>
      <c r="BI15">
        <v>0</v>
      </c>
      <c r="BJ15">
        <v>0</v>
      </c>
      <c r="BK15">
        <v>0</v>
      </c>
    </row>
    <row r="16" spans="2:63" x14ac:dyDescent="0.25">
      <c r="B16" s="8">
        <f t="shared" si="1"/>
        <v>575000</v>
      </c>
      <c r="C16" s="8">
        <f t="shared" si="2"/>
        <v>270400</v>
      </c>
      <c r="D16" s="8">
        <f t="shared" si="3"/>
        <v>0</v>
      </c>
      <c r="E16" s="8">
        <f t="shared" si="4"/>
        <v>125967</v>
      </c>
      <c r="H16" s="8">
        <f t="shared" si="5"/>
        <v>971367</v>
      </c>
      <c r="I16" s="8">
        <f t="shared" si="6"/>
        <v>971367</v>
      </c>
      <c r="J16" s="8">
        <f t="shared" si="0"/>
        <v>0</v>
      </c>
      <c r="K16" s="8" t="str">
        <f t="shared" si="7"/>
        <v>Lane CountyColumbiaCare Services, Inc</v>
      </c>
      <c r="M16" t="s">
        <v>119</v>
      </c>
      <c r="N16" t="s">
        <v>119</v>
      </c>
      <c r="O16" t="s">
        <v>120</v>
      </c>
      <c r="P16" t="s">
        <v>121</v>
      </c>
      <c r="Q16" t="s">
        <v>79</v>
      </c>
      <c r="R16" s="3"/>
      <c r="S16" s="3" t="s">
        <v>90</v>
      </c>
      <c r="T16" s="3" t="s">
        <v>81</v>
      </c>
      <c r="U16" s="3" t="s">
        <v>102</v>
      </c>
      <c r="V16" s="3" t="s">
        <v>122</v>
      </c>
      <c r="W16" s="3">
        <v>7</v>
      </c>
      <c r="X16" s="3">
        <v>7</v>
      </c>
      <c r="Y16" s="3">
        <v>971367</v>
      </c>
      <c r="Z16" s="3">
        <v>971367</v>
      </c>
      <c r="AA16" s="3" t="s">
        <v>84</v>
      </c>
      <c r="AB16" s="3">
        <v>138766.714285714</v>
      </c>
      <c r="AC16" s="3"/>
      <c r="AD16" s="3"/>
      <c r="AE16" s="3">
        <v>575000</v>
      </c>
      <c r="AF16" s="3">
        <v>190000</v>
      </c>
      <c r="AG16" s="3">
        <v>6500</v>
      </c>
      <c r="AH16" s="3">
        <v>10000</v>
      </c>
      <c r="AI16" s="3">
        <v>5000</v>
      </c>
      <c r="AJ16" s="3">
        <v>2000</v>
      </c>
      <c r="AK16" s="3">
        <v>18500</v>
      </c>
      <c r="AL16" s="3">
        <v>3400</v>
      </c>
      <c r="AM16" s="3">
        <v>0</v>
      </c>
      <c r="AN16" s="3">
        <v>0</v>
      </c>
      <c r="AO16" s="3">
        <v>35000</v>
      </c>
      <c r="AP16" s="3">
        <v>845400</v>
      </c>
      <c r="AQ16" s="3">
        <v>50047</v>
      </c>
      <c r="AR16" s="3">
        <v>0</v>
      </c>
      <c r="AS16" s="3">
        <v>10000</v>
      </c>
      <c r="AT16" s="3">
        <v>0</v>
      </c>
      <c r="AU16">
        <v>0</v>
      </c>
      <c r="AV16">
        <v>850</v>
      </c>
      <c r="AW16" s="3">
        <v>17525</v>
      </c>
      <c r="AX16" s="3">
        <v>9000</v>
      </c>
      <c r="AY16" s="3">
        <v>6800</v>
      </c>
      <c r="AZ16">
        <v>0</v>
      </c>
      <c r="BA16">
        <v>2071</v>
      </c>
      <c r="BB16">
        <v>0</v>
      </c>
      <c r="BC16">
        <v>580</v>
      </c>
      <c r="BD16">
        <v>750</v>
      </c>
      <c r="BE16">
        <v>28344</v>
      </c>
      <c r="BF16">
        <v>125967</v>
      </c>
      <c r="BG16">
        <v>7</v>
      </c>
      <c r="BH16">
        <v>0</v>
      </c>
      <c r="BI16">
        <v>0</v>
      </c>
      <c r="BJ16">
        <v>0</v>
      </c>
      <c r="BK16">
        <v>0</v>
      </c>
    </row>
    <row r="17" spans="2:63" x14ac:dyDescent="0.25">
      <c r="B17" s="8">
        <f t="shared" si="1"/>
        <v>0</v>
      </c>
      <c r="C17" s="8">
        <f t="shared" si="2"/>
        <v>0</v>
      </c>
      <c r="D17" s="8">
        <f t="shared" si="3"/>
        <v>6155500</v>
      </c>
      <c r="E17" s="8">
        <f t="shared" si="4"/>
        <v>219434</v>
      </c>
      <c r="H17" s="8">
        <f t="shared" si="5"/>
        <v>6374934</v>
      </c>
      <c r="I17" s="8">
        <f t="shared" si="6"/>
        <v>6374934</v>
      </c>
      <c r="J17" s="8">
        <f t="shared" si="0"/>
        <v>0</v>
      </c>
      <c r="K17" s="8" t="str">
        <f t="shared" si="7"/>
        <v>Wasco CountyColumbiaCare Services, Inc</v>
      </c>
      <c r="M17" t="s">
        <v>123</v>
      </c>
      <c r="N17" t="s">
        <v>123</v>
      </c>
      <c r="O17" t="s">
        <v>120</v>
      </c>
      <c r="P17" t="s">
        <v>124</v>
      </c>
      <c r="Q17">
        <v>44909</v>
      </c>
      <c r="R17" s="3"/>
      <c r="S17" t="s">
        <v>90</v>
      </c>
      <c r="T17" t="s">
        <v>4</v>
      </c>
      <c r="U17" t="s">
        <v>102</v>
      </c>
      <c r="V17" t="s">
        <v>125</v>
      </c>
      <c r="W17">
        <v>16</v>
      </c>
      <c r="X17">
        <v>16</v>
      </c>
      <c r="Y17">
        <v>6374934</v>
      </c>
      <c r="Z17">
        <v>6374934</v>
      </c>
      <c r="AA17" t="s">
        <v>84</v>
      </c>
      <c r="AB17">
        <v>398433.375</v>
      </c>
      <c r="AE17">
        <v>0</v>
      </c>
      <c r="AF17">
        <v>4508000</v>
      </c>
      <c r="AG17">
        <v>1200000</v>
      </c>
      <c r="AH17">
        <v>100000</v>
      </c>
      <c r="AI17">
        <v>35000</v>
      </c>
      <c r="AJ17">
        <v>7500</v>
      </c>
      <c r="AK17">
        <v>45000</v>
      </c>
      <c r="AL17">
        <v>10000</v>
      </c>
      <c r="AM17">
        <v>50000</v>
      </c>
      <c r="AN17">
        <v>100000</v>
      </c>
      <c r="AO17">
        <v>100000</v>
      </c>
      <c r="AP17">
        <v>6155500</v>
      </c>
      <c r="AQ17">
        <v>74178</v>
      </c>
      <c r="AR17">
        <v>0</v>
      </c>
      <c r="AS17">
        <v>40500</v>
      </c>
      <c r="AT17">
        <v>0</v>
      </c>
      <c r="AU17">
        <v>0</v>
      </c>
      <c r="AV17">
        <v>850</v>
      </c>
      <c r="AW17" s="3">
        <v>39659</v>
      </c>
      <c r="AX17" s="3">
        <v>6000</v>
      </c>
      <c r="AY17" s="3">
        <v>5800</v>
      </c>
      <c r="AZ17">
        <v>0</v>
      </c>
      <c r="BA17">
        <v>4755</v>
      </c>
      <c r="BB17">
        <v>0</v>
      </c>
      <c r="BC17">
        <v>580</v>
      </c>
      <c r="BD17">
        <v>750</v>
      </c>
      <c r="BE17">
        <v>46362</v>
      </c>
      <c r="BF17">
        <v>219434</v>
      </c>
      <c r="BG17">
        <v>16</v>
      </c>
      <c r="BH17" t="s">
        <v>126</v>
      </c>
      <c r="BI17">
        <v>0</v>
      </c>
      <c r="BJ17">
        <v>0</v>
      </c>
      <c r="BK17">
        <v>0</v>
      </c>
    </row>
    <row r="18" spans="2:63" x14ac:dyDescent="0.25">
      <c r="B18" s="8">
        <f t="shared" si="1"/>
        <v>0</v>
      </c>
      <c r="C18" s="8">
        <f t="shared" si="2"/>
        <v>0</v>
      </c>
      <c r="D18" s="8">
        <f t="shared" si="3"/>
        <v>7205500</v>
      </c>
      <c r="E18" s="8">
        <f t="shared" si="4"/>
        <v>202934</v>
      </c>
      <c r="H18" s="8">
        <f t="shared" si="5"/>
        <v>2908434</v>
      </c>
      <c r="I18" s="8">
        <f t="shared" si="6"/>
        <v>2908434</v>
      </c>
      <c r="J18" s="8">
        <f t="shared" si="0"/>
        <v>4500000</v>
      </c>
      <c r="K18" s="8" t="str">
        <f t="shared" si="7"/>
        <v>Wasco CountyColumbiaCare Services, Inc</v>
      </c>
      <c r="M18" t="s">
        <v>127</v>
      </c>
      <c r="N18" t="s">
        <v>127</v>
      </c>
      <c r="O18" t="s">
        <v>120</v>
      </c>
      <c r="P18" t="s">
        <v>128</v>
      </c>
      <c r="Q18">
        <v>44909</v>
      </c>
      <c r="R18" s="3"/>
      <c r="S18" t="s">
        <v>90</v>
      </c>
      <c r="T18" t="s">
        <v>4</v>
      </c>
      <c r="U18" t="s">
        <v>91</v>
      </c>
      <c r="V18" t="s">
        <v>125</v>
      </c>
      <c r="W18">
        <v>16</v>
      </c>
      <c r="X18">
        <v>16</v>
      </c>
      <c r="Y18">
        <v>2908434</v>
      </c>
      <c r="Z18">
        <v>2908434</v>
      </c>
      <c r="AA18" t="s">
        <v>84</v>
      </c>
      <c r="AB18">
        <v>181777.125</v>
      </c>
      <c r="AE18">
        <v>0</v>
      </c>
      <c r="AF18">
        <v>5408000</v>
      </c>
      <c r="AG18">
        <v>1200000</v>
      </c>
      <c r="AH18">
        <v>100000</v>
      </c>
      <c r="AI18">
        <v>35000</v>
      </c>
      <c r="AJ18">
        <v>7500</v>
      </c>
      <c r="AK18">
        <v>45000</v>
      </c>
      <c r="AL18">
        <v>10000</v>
      </c>
      <c r="AM18">
        <v>50000</v>
      </c>
      <c r="AN18">
        <v>100000</v>
      </c>
      <c r="AO18">
        <v>250000</v>
      </c>
      <c r="AP18">
        <v>7205500</v>
      </c>
      <c r="AQ18">
        <v>66368</v>
      </c>
      <c r="AR18">
        <v>0</v>
      </c>
      <c r="AS18">
        <v>35500</v>
      </c>
      <c r="AT18">
        <v>36531</v>
      </c>
      <c r="AU18">
        <v>0</v>
      </c>
      <c r="AV18">
        <v>850</v>
      </c>
      <c r="AW18" s="3">
        <v>0</v>
      </c>
      <c r="AX18" s="3">
        <v>12000</v>
      </c>
      <c r="AY18" s="3">
        <v>5800</v>
      </c>
      <c r="AZ18">
        <v>0</v>
      </c>
      <c r="BA18">
        <v>4165</v>
      </c>
      <c r="BB18">
        <v>0</v>
      </c>
      <c r="BC18">
        <v>580</v>
      </c>
      <c r="BD18">
        <v>750</v>
      </c>
      <c r="BE18">
        <v>40390</v>
      </c>
      <c r="BF18">
        <v>202934</v>
      </c>
      <c r="BG18">
        <v>16</v>
      </c>
      <c r="BH18" t="s">
        <v>126</v>
      </c>
      <c r="BI18">
        <v>0</v>
      </c>
      <c r="BJ18">
        <v>0</v>
      </c>
      <c r="BK18">
        <v>4500000</v>
      </c>
    </row>
    <row r="19" spans="2:63" x14ac:dyDescent="0.25">
      <c r="B19" s="8">
        <f t="shared" si="1"/>
        <v>0</v>
      </c>
      <c r="C19" s="8">
        <f t="shared" si="2"/>
        <v>582723</v>
      </c>
      <c r="D19" s="8">
        <f t="shared" si="3"/>
        <v>0</v>
      </c>
      <c r="E19" s="8">
        <f t="shared" si="4"/>
        <v>344648</v>
      </c>
      <c r="H19" s="8">
        <f t="shared" si="5"/>
        <v>831846</v>
      </c>
      <c r="I19" s="8">
        <f t="shared" si="6"/>
        <v>927371</v>
      </c>
      <c r="J19" s="8">
        <f t="shared" si="0"/>
        <v>0</v>
      </c>
      <c r="K19" s="8" t="str">
        <f t="shared" si="7"/>
        <v>Umatilla CountyCommunity Counseling Solutions</v>
      </c>
      <c r="M19" t="s">
        <v>129</v>
      </c>
      <c r="N19" t="s">
        <v>129</v>
      </c>
      <c r="O19" t="s">
        <v>130</v>
      </c>
      <c r="P19" t="s">
        <v>130</v>
      </c>
      <c r="Q19" t="s">
        <v>79</v>
      </c>
      <c r="R19" s="3"/>
      <c r="S19" t="s">
        <v>90</v>
      </c>
      <c r="T19" t="s">
        <v>114</v>
      </c>
      <c r="U19" t="s">
        <v>91</v>
      </c>
      <c r="V19" t="s">
        <v>131</v>
      </c>
      <c r="W19">
        <v>6</v>
      </c>
      <c r="X19">
        <v>6</v>
      </c>
      <c r="Y19">
        <v>831846</v>
      </c>
      <c r="Z19">
        <v>927371</v>
      </c>
      <c r="AA19" t="s">
        <v>132</v>
      </c>
      <c r="AB19">
        <v>138641</v>
      </c>
      <c r="AE19">
        <v>0</v>
      </c>
      <c r="AF19">
        <v>465668</v>
      </c>
      <c r="AG19">
        <v>11025</v>
      </c>
      <c r="AH19">
        <v>13970</v>
      </c>
      <c r="AI19">
        <v>46567</v>
      </c>
      <c r="AJ19">
        <v>0</v>
      </c>
      <c r="AK19">
        <v>0</v>
      </c>
      <c r="AL19">
        <v>2328</v>
      </c>
      <c r="AM19">
        <v>0</v>
      </c>
      <c r="AN19">
        <v>0</v>
      </c>
      <c r="AO19">
        <v>43165</v>
      </c>
      <c r="AP19">
        <v>582723</v>
      </c>
      <c r="AQ19">
        <v>65023</v>
      </c>
      <c r="AR19">
        <v>0</v>
      </c>
      <c r="AS19">
        <v>149100</v>
      </c>
      <c r="AT19">
        <v>0</v>
      </c>
      <c r="AU19">
        <v>0</v>
      </c>
      <c r="AV19">
        <v>3457</v>
      </c>
      <c r="AW19" s="3">
        <v>31500</v>
      </c>
      <c r="AX19" s="3">
        <v>6300</v>
      </c>
      <c r="AY19" s="3">
        <v>2100</v>
      </c>
      <c r="AZ19">
        <v>0</v>
      </c>
      <c r="BA19">
        <v>2100</v>
      </c>
      <c r="BB19">
        <v>2100</v>
      </c>
      <c r="BC19">
        <v>962</v>
      </c>
      <c r="BD19">
        <v>72506</v>
      </c>
      <c r="BE19">
        <v>9500</v>
      </c>
      <c r="BF19">
        <v>344648</v>
      </c>
      <c r="BG19">
        <v>6</v>
      </c>
      <c r="BH19">
        <v>0</v>
      </c>
      <c r="BI19">
        <v>0</v>
      </c>
      <c r="BJ19">
        <v>0</v>
      </c>
      <c r="BK19">
        <v>95525</v>
      </c>
    </row>
    <row r="20" spans="2:63" x14ac:dyDescent="0.25">
      <c r="B20" s="8">
        <f t="shared" si="1"/>
        <v>1000000</v>
      </c>
      <c r="C20" s="8">
        <f t="shared" si="2"/>
        <v>0</v>
      </c>
      <c r="D20" s="8">
        <f t="shared" si="3"/>
        <v>12494900</v>
      </c>
      <c r="E20" s="8">
        <f t="shared" si="4"/>
        <v>646762</v>
      </c>
      <c r="H20" s="8">
        <f t="shared" si="5"/>
        <v>13141661</v>
      </c>
      <c r="I20" s="8">
        <f t="shared" si="6"/>
        <v>13141661</v>
      </c>
      <c r="J20" s="8">
        <f t="shared" si="0"/>
        <v>1000001</v>
      </c>
      <c r="K20" s="8" t="str">
        <f t="shared" si="7"/>
        <v>TBD (Marion/Polk) CountyCommunity First Solutions</v>
      </c>
      <c r="M20" t="s">
        <v>133</v>
      </c>
      <c r="N20" t="s">
        <v>133</v>
      </c>
      <c r="O20" t="s">
        <v>134</v>
      </c>
      <c r="P20" t="s">
        <v>134</v>
      </c>
      <c r="Q20" t="s">
        <v>79</v>
      </c>
      <c r="R20" s="3"/>
      <c r="S20" t="s">
        <v>90</v>
      </c>
      <c r="T20" t="s">
        <v>4</v>
      </c>
      <c r="U20" t="s">
        <v>102</v>
      </c>
      <c r="V20" t="s">
        <v>135</v>
      </c>
      <c r="W20">
        <v>16</v>
      </c>
      <c r="X20">
        <v>16</v>
      </c>
      <c r="Y20">
        <v>13141661</v>
      </c>
      <c r="Z20">
        <v>13141661</v>
      </c>
      <c r="AA20" t="s">
        <v>84</v>
      </c>
      <c r="AB20">
        <v>821353.8125</v>
      </c>
      <c r="AE20">
        <v>1000000</v>
      </c>
      <c r="AF20">
        <v>9525400</v>
      </c>
      <c r="AG20">
        <v>0</v>
      </c>
      <c r="AH20">
        <v>126000</v>
      </c>
      <c r="AI20">
        <v>546000</v>
      </c>
      <c r="AJ20">
        <v>84000</v>
      </c>
      <c r="AK20">
        <v>15000</v>
      </c>
      <c r="AL20">
        <v>2500</v>
      </c>
      <c r="AM20">
        <v>0</v>
      </c>
      <c r="AN20">
        <v>420000</v>
      </c>
      <c r="AO20">
        <v>776000</v>
      </c>
      <c r="AP20">
        <v>12494900</v>
      </c>
      <c r="AQ20">
        <v>132979</v>
      </c>
      <c r="AR20">
        <v>80861</v>
      </c>
      <c r="AS20">
        <v>38096</v>
      </c>
      <c r="AT20">
        <v>0</v>
      </c>
      <c r="AU20">
        <v>0</v>
      </c>
      <c r="AV20">
        <v>2259</v>
      </c>
      <c r="AW20" s="3">
        <v>250560</v>
      </c>
      <c r="AX20" s="3">
        <v>106500</v>
      </c>
      <c r="AY20" s="3">
        <v>10800</v>
      </c>
      <c r="AZ20">
        <v>0</v>
      </c>
      <c r="BA20">
        <v>0</v>
      </c>
      <c r="BB20">
        <v>3590</v>
      </c>
      <c r="BC20">
        <v>4480</v>
      </c>
      <c r="BD20">
        <v>870</v>
      </c>
      <c r="BE20">
        <v>15767</v>
      </c>
      <c r="BF20">
        <v>646762</v>
      </c>
      <c r="BG20">
        <v>16</v>
      </c>
      <c r="BH20" t="s">
        <v>136</v>
      </c>
      <c r="BI20">
        <v>0</v>
      </c>
      <c r="BJ20">
        <v>0</v>
      </c>
      <c r="BK20">
        <v>1</v>
      </c>
    </row>
    <row r="21" spans="2:63" x14ac:dyDescent="0.25">
      <c r="B21" s="8">
        <f t="shared" si="1"/>
        <v>0</v>
      </c>
      <c r="C21" s="8">
        <f t="shared" si="2"/>
        <v>0</v>
      </c>
      <c r="D21" s="8">
        <f t="shared" si="3"/>
        <v>0</v>
      </c>
      <c r="E21" s="8">
        <f t="shared" si="4"/>
        <v>0</v>
      </c>
      <c r="H21" s="8">
        <f t="shared" si="5"/>
        <v>0</v>
      </c>
      <c r="I21" s="8">
        <f t="shared" si="6"/>
        <v>0</v>
      </c>
      <c r="J21" s="8">
        <f t="shared" si="0"/>
        <v>0</v>
      </c>
      <c r="K21" s="8" t="str">
        <f t="shared" si="7"/>
        <v>TBD (Washington) County</v>
      </c>
      <c r="M21" t="s">
        <v>137</v>
      </c>
      <c r="N21" t="s">
        <v>137</v>
      </c>
      <c r="P21" s="5"/>
      <c r="R21" s="3"/>
      <c r="V21" t="s">
        <v>138</v>
      </c>
      <c r="AW21" s="3"/>
      <c r="AX21" s="3"/>
      <c r="AY21" s="3"/>
      <c r="BI21">
        <v>0</v>
      </c>
      <c r="BJ21">
        <v>0</v>
      </c>
      <c r="BK21">
        <v>0</v>
      </c>
    </row>
    <row r="22" spans="2:63" x14ac:dyDescent="0.25">
      <c r="B22" s="8">
        <f t="shared" si="1"/>
        <v>0</v>
      </c>
      <c r="C22" s="8">
        <f t="shared" si="2"/>
        <v>0</v>
      </c>
      <c r="D22" s="8">
        <f t="shared" si="3"/>
        <v>0</v>
      </c>
      <c r="E22" s="8">
        <f t="shared" si="4"/>
        <v>0</v>
      </c>
      <c r="H22" s="8">
        <f t="shared" si="5"/>
        <v>0</v>
      </c>
      <c r="I22" s="8">
        <f t="shared" si="6"/>
        <v>0</v>
      </c>
      <c r="J22" s="8">
        <f t="shared" si="0"/>
        <v>0</v>
      </c>
      <c r="K22" s="8" t="str">
        <f t="shared" si="7"/>
        <v>TBD (Lane) County</v>
      </c>
      <c r="M22" t="s">
        <v>139</v>
      </c>
      <c r="N22" t="s">
        <v>139</v>
      </c>
      <c r="R22" s="3"/>
      <c r="S22" s="3"/>
      <c r="T22" s="3"/>
      <c r="U22" s="3"/>
      <c r="V22" s="3" t="s">
        <v>140</v>
      </c>
      <c r="W22" s="3"/>
      <c r="X22" s="3"/>
      <c r="Y22" s="3"/>
      <c r="Z22" s="3"/>
      <c r="AA22" s="3"/>
      <c r="AB22" s="3"/>
      <c r="AC22" s="3"/>
      <c r="AD22" s="3"/>
      <c r="AE22" s="3"/>
      <c r="AF22" s="3"/>
      <c r="AG22" s="3"/>
      <c r="AH22" s="3"/>
      <c r="AI22" s="3"/>
      <c r="AJ22" s="3"/>
      <c r="AK22" s="3"/>
      <c r="AL22" s="3"/>
      <c r="AM22" s="3"/>
      <c r="AN22" s="3"/>
      <c r="AO22" s="3"/>
      <c r="AP22" s="3"/>
      <c r="AQ22" s="3"/>
      <c r="AR22" s="3"/>
      <c r="AS22" s="3"/>
      <c r="AT22" s="3"/>
      <c r="AW22" s="3"/>
      <c r="AX22" s="3"/>
      <c r="AY22" s="3"/>
      <c r="BI22">
        <v>0</v>
      </c>
      <c r="BJ22">
        <v>0</v>
      </c>
      <c r="BK22">
        <v>0</v>
      </c>
    </row>
    <row r="23" spans="2:63" x14ac:dyDescent="0.25">
      <c r="B23" s="8" t="str">
        <f t="shared" si="1"/>
        <v>no attachment B</v>
      </c>
      <c r="C23" s="8">
        <f t="shared" si="2"/>
        <v>0</v>
      </c>
      <c r="D23" s="8">
        <f t="shared" si="3"/>
        <v>0</v>
      </c>
      <c r="E23" s="8">
        <f t="shared" si="4"/>
        <v>0</v>
      </c>
      <c r="H23" s="8">
        <f t="shared" si="5"/>
        <v>1600000</v>
      </c>
      <c r="I23" s="8">
        <f t="shared" si="6"/>
        <v>1600000</v>
      </c>
      <c r="J23" s="8">
        <f t="shared" si="0"/>
        <v>-1600000</v>
      </c>
      <c r="K23" s="8" t="str">
        <f t="shared" si="7"/>
        <v>Linn CountyCreating Housing Coalition</v>
      </c>
      <c r="M23" t="s">
        <v>141</v>
      </c>
      <c r="N23" t="s">
        <v>141</v>
      </c>
      <c r="O23" t="s">
        <v>142</v>
      </c>
      <c r="P23" t="s">
        <v>143</v>
      </c>
      <c r="Q23">
        <v>44883</v>
      </c>
      <c r="R23" s="3"/>
      <c r="S23" t="s">
        <v>80</v>
      </c>
      <c r="T23" t="s">
        <v>4</v>
      </c>
      <c r="U23" t="s">
        <v>82</v>
      </c>
      <c r="V23" t="s">
        <v>144</v>
      </c>
      <c r="W23">
        <v>8</v>
      </c>
      <c r="X23">
        <v>8</v>
      </c>
      <c r="Y23">
        <v>1600000</v>
      </c>
      <c r="Z23">
        <v>1600000</v>
      </c>
      <c r="AA23" t="s">
        <v>84</v>
      </c>
      <c r="AB23">
        <v>200000</v>
      </c>
      <c r="AE23" s="3" t="s">
        <v>85</v>
      </c>
      <c r="AF23" s="3"/>
      <c r="AG23" s="3"/>
      <c r="AH23" s="3"/>
      <c r="AI23" s="3"/>
      <c r="AJ23" s="3"/>
      <c r="AK23" s="3"/>
      <c r="AL23" s="3"/>
      <c r="AM23" s="3"/>
      <c r="AN23" s="3"/>
      <c r="AO23" s="3"/>
      <c r="AP23" s="3"/>
      <c r="AQ23" s="3"/>
      <c r="AR23" s="3"/>
      <c r="AS23" s="3"/>
      <c r="AT23" s="3"/>
      <c r="AW23" s="3"/>
      <c r="AX23" s="3"/>
      <c r="AY23" s="3"/>
      <c r="BI23">
        <v>0</v>
      </c>
      <c r="BJ23">
        <v>0</v>
      </c>
      <c r="BK23">
        <v>0</v>
      </c>
    </row>
    <row r="24" spans="2:63" x14ac:dyDescent="0.25">
      <c r="B24" s="8" t="str">
        <f t="shared" si="1"/>
        <v>no attachment B</v>
      </c>
      <c r="C24" s="8">
        <f t="shared" si="2"/>
        <v>0</v>
      </c>
      <c r="D24" s="8">
        <f t="shared" si="3"/>
        <v>0</v>
      </c>
      <c r="E24" s="8">
        <f t="shared" si="4"/>
        <v>0</v>
      </c>
      <c r="H24" s="8">
        <f t="shared" si="5"/>
        <v>2700000</v>
      </c>
      <c r="I24" s="8">
        <f t="shared" si="6"/>
        <v>2700000</v>
      </c>
      <c r="J24" s="8">
        <f t="shared" si="0"/>
        <v>-2700000</v>
      </c>
      <c r="K24" s="8" t="str">
        <f t="shared" si="7"/>
        <v>Linn CountyCrossroads Communities</v>
      </c>
      <c r="M24" t="s">
        <v>145</v>
      </c>
      <c r="N24" t="s">
        <v>145</v>
      </c>
      <c r="O24" t="s">
        <v>146</v>
      </c>
      <c r="P24" t="s">
        <v>147</v>
      </c>
      <c r="Q24">
        <v>44883</v>
      </c>
      <c r="R24" s="3"/>
      <c r="S24" t="s">
        <v>80</v>
      </c>
      <c r="T24" t="s">
        <v>81</v>
      </c>
      <c r="U24" t="s">
        <v>82</v>
      </c>
      <c r="V24" t="s">
        <v>144</v>
      </c>
      <c r="W24">
        <v>9</v>
      </c>
      <c r="X24">
        <v>9</v>
      </c>
      <c r="Y24">
        <v>2700000</v>
      </c>
      <c r="Z24">
        <v>2700000</v>
      </c>
      <c r="AA24" t="s">
        <v>84</v>
      </c>
      <c r="AB24">
        <v>300000</v>
      </c>
      <c r="AE24" t="s">
        <v>85</v>
      </c>
      <c r="AW24" s="3"/>
      <c r="AX24" s="3"/>
      <c r="AY24" s="3"/>
      <c r="BI24">
        <v>0</v>
      </c>
      <c r="BJ24">
        <v>0</v>
      </c>
      <c r="BK24">
        <v>0</v>
      </c>
    </row>
    <row r="25" spans="2:63" x14ac:dyDescent="0.25">
      <c r="B25" s="8" t="str">
        <f t="shared" si="1"/>
        <v>no attachment B</v>
      </c>
      <c r="C25" s="8">
        <f t="shared" si="2"/>
        <v>0</v>
      </c>
      <c r="D25" s="8">
        <f t="shared" si="3"/>
        <v>0</v>
      </c>
      <c r="E25" s="8">
        <f t="shared" si="4"/>
        <v>0</v>
      </c>
      <c r="H25" s="8">
        <f t="shared" si="5"/>
        <v>2700000</v>
      </c>
      <c r="I25" s="8">
        <f t="shared" si="6"/>
        <v>0</v>
      </c>
      <c r="J25" s="8">
        <f t="shared" si="0"/>
        <v>0</v>
      </c>
      <c r="K25" s="8" t="str">
        <f t="shared" si="7"/>
        <v>Jackson CountyColumbiaCare Services, Inc. (CCS)</v>
      </c>
      <c r="M25" t="s">
        <v>148</v>
      </c>
      <c r="N25" t="s">
        <v>148</v>
      </c>
      <c r="O25" t="s">
        <v>149</v>
      </c>
      <c r="P25" t="s">
        <v>150</v>
      </c>
      <c r="Q25" t="s">
        <v>79</v>
      </c>
      <c r="R25" s="3"/>
      <c r="S25" s="3" t="s">
        <v>80</v>
      </c>
      <c r="T25" s="3" t="s">
        <v>4</v>
      </c>
      <c r="U25" s="3" t="s">
        <v>82</v>
      </c>
      <c r="V25" s="3" t="s">
        <v>151</v>
      </c>
      <c r="W25" s="3">
        <v>29</v>
      </c>
      <c r="X25" s="3">
        <v>29</v>
      </c>
      <c r="Y25" s="3">
        <v>2700000</v>
      </c>
      <c r="Z25" s="3">
        <v>0</v>
      </c>
      <c r="AA25" s="3" t="s">
        <v>115</v>
      </c>
      <c r="AB25" s="3">
        <v>93103.448275862102</v>
      </c>
      <c r="AC25" s="3"/>
      <c r="AD25" s="3"/>
      <c r="AE25" s="3" t="s">
        <v>85</v>
      </c>
      <c r="AF25" s="3"/>
      <c r="AG25" s="3"/>
      <c r="AH25" s="3"/>
      <c r="AI25" s="3"/>
      <c r="AJ25" s="3"/>
      <c r="AK25" s="3"/>
      <c r="AL25" s="3"/>
      <c r="AM25" s="3"/>
      <c r="AN25" s="3"/>
      <c r="AO25" s="3"/>
      <c r="AP25" s="3"/>
      <c r="AQ25" s="3"/>
      <c r="AR25" s="3"/>
      <c r="AS25" s="3"/>
      <c r="AT25" s="3"/>
      <c r="AV25" s="3"/>
      <c r="AW25" s="3"/>
      <c r="AX25" s="3"/>
      <c r="AY25" s="3"/>
      <c r="BI25">
        <v>0</v>
      </c>
      <c r="BJ25">
        <v>0</v>
      </c>
      <c r="BK25">
        <v>0</v>
      </c>
    </row>
    <row r="26" spans="2:63" x14ac:dyDescent="0.25">
      <c r="B26" s="8">
        <f t="shared" si="1"/>
        <v>0</v>
      </c>
      <c r="C26" s="8">
        <f t="shared" si="2"/>
        <v>0</v>
      </c>
      <c r="D26" s="8">
        <f t="shared" si="3"/>
        <v>0</v>
      </c>
      <c r="E26" s="8">
        <f t="shared" si="4"/>
        <v>0</v>
      </c>
      <c r="H26" s="8">
        <f t="shared" si="5"/>
        <v>0</v>
      </c>
      <c r="I26" s="8">
        <f t="shared" si="6"/>
        <v>0</v>
      </c>
      <c r="J26" s="8">
        <f t="shared" si="0"/>
        <v>0</v>
      </c>
      <c r="K26" s="8" t="str">
        <f t="shared" si="7"/>
        <v>Umatilla County</v>
      </c>
      <c r="M26" t="s">
        <v>152</v>
      </c>
      <c r="N26" t="s">
        <v>152</v>
      </c>
      <c r="R26" s="3"/>
      <c r="S26" s="3"/>
      <c r="T26" s="3"/>
      <c r="U26" s="3"/>
      <c r="V26" s="3" t="s">
        <v>131</v>
      </c>
      <c r="W26" s="3"/>
      <c r="X26" s="3"/>
      <c r="Y26" s="3"/>
      <c r="Z26" s="3"/>
      <c r="AA26" s="3"/>
      <c r="AB26" s="3"/>
      <c r="AC26" s="3"/>
      <c r="AD26" s="3"/>
      <c r="AE26" s="3"/>
      <c r="AF26" s="3"/>
      <c r="AG26" s="3"/>
      <c r="AH26" s="3"/>
      <c r="AI26" s="3"/>
      <c r="AJ26" s="3"/>
      <c r="AK26" s="3"/>
      <c r="AL26" s="3"/>
      <c r="AM26" s="3"/>
      <c r="AN26" s="3"/>
      <c r="AO26" s="3"/>
      <c r="AP26" s="3"/>
      <c r="AQ26" s="3"/>
      <c r="AR26" s="3"/>
      <c r="AS26" s="3"/>
      <c r="AT26" s="3"/>
      <c r="AV26" s="3"/>
      <c r="AW26" s="3"/>
      <c r="AX26" s="3"/>
      <c r="AY26" s="3"/>
      <c r="BI26">
        <v>0</v>
      </c>
      <c r="BJ26">
        <v>0</v>
      </c>
      <c r="BK26">
        <v>0</v>
      </c>
    </row>
    <row r="27" spans="2:63" x14ac:dyDescent="0.25">
      <c r="B27" s="8" t="str">
        <f t="shared" si="1"/>
        <v>no attachment B</v>
      </c>
      <c r="C27" s="8">
        <f t="shared" si="2"/>
        <v>0</v>
      </c>
      <c r="D27" s="8">
        <f t="shared" si="3"/>
        <v>0</v>
      </c>
      <c r="E27" s="8">
        <f t="shared" si="4"/>
        <v>0</v>
      </c>
      <c r="H27" s="8">
        <f t="shared" si="5"/>
        <v>2700000</v>
      </c>
      <c r="I27" s="8">
        <f t="shared" si="6"/>
        <v>2700000</v>
      </c>
      <c r="J27" s="8">
        <f t="shared" si="0"/>
        <v>-2700000</v>
      </c>
      <c r="K27" s="8" t="str">
        <f t="shared" si="7"/>
        <v>Lincoln CountyLincoln County Health &amp; Human Services</v>
      </c>
      <c r="M27" t="s">
        <v>153</v>
      </c>
      <c r="N27" t="s">
        <v>153</v>
      </c>
      <c r="O27" t="s">
        <v>154</v>
      </c>
      <c r="P27" t="s">
        <v>155</v>
      </c>
      <c r="Q27" t="s">
        <v>79</v>
      </c>
      <c r="R27" s="3"/>
      <c r="S27" t="s">
        <v>80</v>
      </c>
      <c r="T27" t="s">
        <v>4</v>
      </c>
      <c r="U27" t="s">
        <v>82</v>
      </c>
      <c r="V27" t="s">
        <v>156</v>
      </c>
      <c r="W27">
        <v>28</v>
      </c>
      <c r="X27">
        <v>28</v>
      </c>
      <c r="Y27">
        <v>2700000</v>
      </c>
      <c r="Z27">
        <v>2700000</v>
      </c>
      <c r="AA27" t="s">
        <v>84</v>
      </c>
      <c r="AB27">
        <v>96428.571428571406</v>
      </c>
      <c r="AE27" t="s">
        <v>85</v>
      </c>
      <c r="AW27" s="3"/>
      <c r="AX27" s="3"/>
      <c r="AY27" s="3"/>
      <c r="BI27">
        <v>0</v>
      </c>
      <c r="BJ27">
        <v>0</v>
      </c>
      <c r="BK27">
        <v>0</v>
      </c>
    </row>
    <row r="28" spans="2:63" x14ac:dyDescent="0.25">
      <c r="B28" s="8">
        <f t="shared" si="1"/>
        <v>0</v>
      </c>
      <c r="C28" s="8">
        <f t="shared" si="2"/>
        <v>0</v>
      </c>
      <c r="D28" s="8">
        <f t="shared" si="3"/>
        <v>0</v>
      </c>
      <c r="E28" s="8">
        <f t="shared" si="4"/>
        <v>0</v>
      </c>
      <c r="H28" s="8">
        <f t="shared" si="5"/>
        <v>0</v>
      </c>
      <c r="I28" s="8">
        <f t="shared" si="6"/>
        <v>0</v>
      </c>
      <c r="J28" s="8">
        <f t="shared" si="0"/>
        <v>0</v>
      </c>
      <c r="K28" s="8" t="str">
        <f t="shared" si="7"/>
        <v>Lane County</v>
      </c>
      <c r="M28" t="s">
        <v>157</v>
      </c>
      <c r="N28" t="s">
        <v>157</v>
      </c>
      <c r="R28" s="3"/>
      <c r="S28" s="3"/>
      <c r="T28" s="3"/>
      <c r="U28" s="3"/>
      <c r="V28" s="3" t="s">
        <v>122</v>
      </c>
      <c r="W28" s="3"/>
      <c r="X28" s="3"/>
      <c r="Y28" s="3"/>
      <c r="Z28" s="3"/>
      <c r="AA28" s="3"/>
      <c r="AB28" s="3"/>
      <c r="AC28" s="3"/>
      <c r="AD28" s="3"/>
      <c r="AE28" s="3"/>
      <c r="AF28" s="3"/>
      <c r="AG28" s="3"/>
      <c r="AH28" s="3"/>
      <c r="AI28" s="3"/>
      <c r="AJ28" s="3"/>
      <c r="AK28" s="3"/>
      <c r="AL28" s="3"/>
      <c r="AM28" s="3"/>
      <c r="AN28" s="3"/>
      <c r="AO28" s="3"/>
      <c r="AP28" s="3"/>
      <c r="AQ28" s="3"/>
      <c r="AR28" s="3"/>
      <c r="AS28" s="3"/>
      <c r="AT28" s="3"/>
      <c r="AV28" s="3"/>
      <c r="AW28" s="3"/>
      <c r="AX28" s="3"/>
      <c r="AY28" s="3"/>
      <c r="BI28">
        <v>0</v>
      </c>
      <c r="BJ28">
        <v>0</v>
      </c>
      <c r="BK28">
        <v>0</v>
      </c>
    </row>
    <row r="29" spans="2:63" x14ac:dyDescent="0.25">
      <c r="B29" s="8" t="str">
        <f t="shared" si="1"/>
        <v>no attachment B</v>
      </c>
      <c r="C29" s="8">
        <f t="shared" si="2"/>
        <v>0</v>
      </c>
      <c r="D29" s="8">
        <f t="shared" si="3"/>
        <v>0</v>
      </c>
      <c r="E29" s="8">
        <f t="shared" si="4"/>
        <v>0</v>
      </c>
      <c r="H29" s="8">
        <f t="shared" si="5"/>
        <v>3000000</v>
      </c>
      <c r="I29" s="8">
        <f t="shared" si="6"/>
        <v>2700000</v>
      </c>
      <c r="J29" s="8">
        <f t="shared" si="0"/>
        <v>-2700000</v>
      </c>
      <c r="K29" s="8" t="str">
        <f t="shared" si="7"/>
        <v>Polk CountyMid-Willamette Valley Community Action Agency</v>
      </c>
      <c r="M29" t="s">
        <v>158</v>
      </c>
      <c r="N29" t="s">
        <v>158</v>
      </c>
      <c r="O29" t="s">
        <v>159</v>
      </c>
      <c r="P29" t="s">
        <v>160</v>
      </c>
      <c r="Q29" t="s">
        <v>79</v>
      </c>
      <c r="R29" s="3"/>
      <c r="S29" s="3" t="s">
        <v>80</v>
      </c>
      <c r="T29" s="3" t="s">
        <v>161</v>
      </c>
      <c r="U29" s="3" t="s">
        <v>82</v>
      </c>
      <c r="V29" s="3" t="s">
        <v>162</v>
      </c>
      <c r="W29" s="3">
        <v>10</v>
      </c>
      <c r="X29" s="3">
        <v>10</v>
      </c>
      <c r="Y29" s="3">
        <v>3000000</v>
      </c>
      <c r="Z29" s="3">
        <v>2700000</v>
      </c>
      <c r="AA29" s="3" t="s">
        <v>132</v>
      </c>
      <c r="AB29" s="3">
        <v>300000</v>
      </c>
      <c r="AC29" s="3"/>
      <c r="AD29" s="3"/>
      <c r="AE29" s="3" t="s">
        <v>85</v>
      </c>
      <c r="AF29" s="3"/>
      <c r="AG29" s="3"/>
      <c r="AH29" s="3"/>
      <c r="AI29" s="3"/>
      <c r="AJ29" s="3"/>
      <c r="AK29" s="3"/>
      <c r="AL29" s="3"/>
      <c r="AM29" s="3"/>
      <c r="AN29" s="3"/>
      <c r="AO29" s="3"/>
      <c r="AP29" s="3"/>
      <c r="AQ29" s="3"/>
      <c r="AR29" s="3"/>
      <c r="AS29" s="3"/>
      <c r="AT29" s="3"/>
      <c r="AV29" s="3"/>
      <c r="AW29" s="3"/>
      <c r="AX29" s="3"/>
      <c r="AY29" s="3"/>
      <c r="BI29">
        <v>0</v>
      </c>
      <c r="BJ29">
        <v>0</v>
      </c>
      <c r="BK29">
        <v>0</v>
      </c>
    </row>
    <row r="30" spans="2:63" x14ac:dyDescent="0.25">
      <c r="B30" s="8">
        <f t="shared" si="1"/>
        <v>375000</v>
      </c>
      <c r="C30" s="8">
        <f t="shared" si="2"/>
        <v>183500</v>
      </c>
      <c r="D30" s="8">
        <f t="shared" si="3"/>
        <v>0</v>
      </c>
      <c r="E30" s="8">
        <f t="shared" si="4"/>
        <v>98200</v>
      </c>
      <c r="H30" s="8">
        <f t="shared" si="5"/>
        <v>616700</v>
      </c>
      <c r="I30" s="8">
        <f t="shared" si="6"/>
        <v>616700</v>
      </c>
      <c r="J30" s="8">
        <f t="shared" si="0"/>
        <v>40000</v>
      </c>
      <c r="K30" s="8" t="str">
        <f t="shared" si="7"/>
        <v>Polk CountyNew Foundations RTH</v>
      </c>
      <c r="M30" t="s">
        <v>163</v>
      </c>
      <c r="N30" t="s">
        <v>163</v>
      </c>
      <c r="O30" t="s">
        <v>164</v>
      </c>
      <c r="P30" t="s">
        <v>165</v>
      </c>
      <c r="Q30">
        <v>44883</v>
      </c>
      <c r="R30" s="3"/>
      <c r="S30" s="3" t="s">
        <v>90</v>
      </c>
      <c r="T30" s="3" t="s">
        <v>81</v>
      </c>
      <c r="U30" s="3" t="s">
        <v>166</v>
      </c>
      <c r="V30" s="3" t="s">
        <v>162</v>
      </c>
      <c r="W30" s="3">
        <v>5</v>
      </c>
      <c r="X30" s="3">
        <v>5</v>
      </c>
      <c r="Y30" s="3">
        <v>616700</v>
      </c>
      <c r="Z30" s="3">
        <v>616700</v>
      </c>
      <c r="AA30" s="3" t="s">
        <v>84</v>
      </c>
      <c r="AB30" s="3">
        <v>123340</v>
      </c>
      <c r="AC30" s="3"/>
      <c r="AD30" s="3"/>
      <c r="AE30" s="3">
        <v>375000</v>
      </c>
      <c r="AF30" s="3">
        <v>150000</v>
      </c>
      <c r="AG30" s="3">
        <v>20000</v>
      </c>
      <c r="AH30" s="3">
        <v>3000</v>
      </c>
      <c r="AI30" s="3">
        <v>1000</v>
      </c>
      <c r="AJ30" s="3">
        <v>0</v>
      </c>
      <c r="AK30" s="3">
        <v>8000</v>
      </c>
      <c r="AL30" s="3">
        <v>1500</v>
      </c>
      <c r="AM30" s="3">
        <v>0</v>
      </c>
      <c r="AN30" s="3">
        <v>0</v>
      </c>
      <c r="AO30" s="3">
        <v>0</v>
      </c>
      <c r="AP30" s="3">
        <v>558500</v>
      </c>
      <c r="AQ30" s="3">
        <v>15000</v>
      </c>
      <c r="AR30" s="3">
        <v>2000</v>
      </c>
      <c r="AS30" s="3">
        <v>15000</v>
      </c>
      <c r="AT30" s="3">
        <v>0</v>
      </c>
      <c r="AU30">
        <v>0</v>
      </c>
      <c r="AV30" s="3">
        <v>600</v>
      </c>
      <c r="AW30" s="3">
        <v>20000</v>
      </c>
      <c r="AX30" s="3">
        <v>3000</v>
      </c>
      <c r="AY30" s="3">
        <v>12000</v>
      </c>
      <c r="AZ30">
        <v>0</v>
      </c>
      <c r="BA30">
        <v>3000</v>
      </c>
      <c r="BB30">
        <v>1000</v>
      </c>
      <c r="BC30">
        <v>600</v>
      </c>
      <c r="BD30">
        <v>26000</v>
      </c>
      <c r="BE30">
        <v>0</v>
      </c>
      <c r="BF30">
        <v>98200</v>
      </c>
      <c r="BG30">
        <v>5</v>
      </c>
      <c r="BH30" t="s">
        <v>167</v>
      </c>
      <c r="BI30">
        <v>0</v>
      </c>
      <c r="BJ30">
        <v>0</v>
      </c>
      <c r="BK30">
        <v>40000</v>
      </c>
    </row>
    <row r="31" spans="2:63" x14ac:dyDescent="0.25">
      <c r="B31" s="8" t="str">
        <f t="shared" si="1"/>
        <v>no attachment B</v>
      </c>
      <c r="C31" s="8">
        <f t="shared" si="2"/>
        <v>0</v>
      </c>
      <c r="D31" s="8">
        <f t="shared" si="3"/>
        <v>0</v>
      </c>
      <c r="E31" s="8">
        <f t="shared" si="4"/>
        <v>51000</v>
      </c>
      <c r="H31" s="8">
        <f t="shared" si="5"/>
        <v>996800</v>
      </c>
      <c r="I31" s="8">
        <f t="shared" si="6"/>
        <v>996800</v>
      </c>
      <c r="J31" s="8">
        <f t="shared" si="0"/>
        <v>-945800</v>
      </c>
      <c r="K31" s="8" t="str">
        <f t="shared" si="7"/>
        <v>Polk CountyNew Foundations, LLC</v>
      </c>
      <c r="M31" t="s">
        <v>168</v>
      </c>
      <c r="N31" t="s">
        <v>168</v>
      </c>
      <c r="O31" t="s">
        <v>169</v>
      </c>
      <c r="P31" t="s">
        <v>170</v>
      </c>
      <c r="Q31">
        <v>44895</v>
      </c>
      <c r="R31" s="3"/>
      <c r="S31" t="s">
        <v>80</v>
      </c>
      <c r="T31" t="s">
        <v>81</v>
      </c>
      <c r="U31" t="s">
        <v>82</v>
      </c>
      <c r="V31" t="s">
        <v>162</v>
      </c>
      <c r="W31">
        <v>5</v>
      </c>
      <c r="X31">
        <v>5</v>
      </c>
      <c r="Y31">
        <v>996800</v>
      </c>
      <c r="Z31">
        <v>996800</v>
      </c>
      <c r="AA31" t="s">
        <v>84</v>
      </c>
      <c r="AB31">
        <v>199360</v>
      </c>
      <c r="AE31" t="s">
        <v>85</v>
      </c>
      <c r="AQ31">
        <v>10000</v>
      </c>
      <c r="AR31">
        <v>2000</v>
      </c>
      <c r="AS31">
        <v>10000</v>
      </c>
      <c r="AT31">
        <v>0</v>
      </c>
      <c r="AU31">
        <v>0</v>
      </c>
      <c r="AV31">
        <v>1000</v>
      </c>
      <c r="AW31" s="3">
        <v>1000</v>
      </c>
      <c r="AX31" s="3">
        <v>500</v>
      </c>
      <c r="AY31" s="3">
        <v>10000</v>
      </c>
      <c r="AZ31">
        <v>1000</v>
      </c>
      <c r="BA31">
        <v>0</v>
      </c>
      <c r="BB31">
        <v>0</v>
      </c>
      <c r="BC31">
        <v>0</v>
      </c>
      <c r="BD31">
        <v>15000</v>
      </c>
      <c r="BE31">
        <v>0</v>
      </c>
      <c r="BF31">
        <v>51000</v>
      </c>
      <c r="BI31">
        <v>0</v>
      </c>
      <c r="BJ31">
        <v>-500</v>
      </c>
      <c r="BK31">
        <v>0</v>
      </c>
    </row>
    <row r="32" spans="2:63" x14ac:dyDescent="0.25">
      <c r="B32" s="8" t="str">
        <f t="shared" si="1"/>
        <v>no attachment B</v>
      </c>
      <c r="C32" s="8">
        <f t="shared" si="2"/>
        <v>0</v>
      </c>
      <c r="D32" s="8">
        <f t="shared" si="3"/>
        <v>0</v>
      </c>
      <c r="E32" s="8">
        <f t="shared" si="4"/>
        <v>0</v>
      </c>
      <c r="H32" s="8">
        <f t="shared" si="5"/>
        <v>1615593</v>
      </c>
      <c r="I32" s="8">
        <f t="shared" si="6"/>
        <v>1615593</v>
      </c>
      <c r="J32" s="8">
        <f t="shared" si="0"/>
        <v>-1615593</v>
      </c>
      <c r="K32" s="8" t="str">
        <f t="shared" si="7"/>
        <v>Multnomah CountyNew Narrative</v>
      </c>
      <c r="M32" t="s">
        <v>171</v>
      </c>
      <c r="N32" t="s">
        <v>171</v>
      </c>
      <c r="O32" t="s">
        <v>172</v>
      </c>
      <c r="P32" t="s">
        <v>172</v>
      </c>
      <c r="Q32" t="s">
        <v>79</v>
      </c>
      <c r="R32" s="3"/>
      <c r="S32" s="3" t="s">
        <v>90</v>
      </c>
      <c r="T32" s="3" t="s">
        <v>114</v>
      </c>
      <c r="U32" s="3" t="s">
        <v>102</v>
      </c>
      <c r="V32" s="3" t="s">
        <v>8</v>
      </c>
      <c r="W32" s="3">
        <v>15</v>
      </c>
      <c r="X32" s="3">
        <v>15</v>
      </c>
      <c r="Y32" s="3">
        <v>1615593</v>
      </c>
      <c r="Z32" s="3">
        <v>1615593</v>
      </c>
      <c r="AA32" s="3" t="s">
        <v>84</v>
      </c>
      <c r="AB32" s="3">
        <v>107706.2</v>
      </c>
      <c r="AC32" s="3"/>
      <c r="AD32" s="3"/>
      <c r="AE32" s="3" t="s">
        <v>85</v>
      </c>
      <c r="AF32" s="3"/>
      <c r="AG32" s="3"/>
      <c r="AH32" s="3"/>
      <c r="AI32" s="3"/>
      <c r="AJ32" s="3"/>
      <c r="AK32" s="3"/>
      <c r="AL32" s="3"/>
      <c r="AM32" s="3"/>
      <c r="AN32" s="3"/>
      <c r="AO32" s="3"/>
      <c r="AP32" s="3"/>
      <c r="AQ32" s="3"/>
      <c r="AR32" s="3"/>
      <c r="AS32" s="3"/>
      <c r="AT32" s="3"/>
      <c r="AV32" s="3"/>
      <c r="AW32" s="3"/>
      <c r="AX32" s="3"/>
      <c r="AY32" s="3"/>
      <c r="BI32">
        <v>0</v>
      </c>
      <c r="BJ32">
        <v>0</v>
      </c>
      <c r="BK32">
        <v>0</v>
      </c>
    </row>
    <row r="33" spans="2:63" x14ac:dyDescent="0.25">
      <c r="B33" s="8">
        <f t="shared" si="1"/>
        <v>0</v>
      </c>
      <c r="C33" s="8">
        <f t="shared" si="2"/>
        <v>74246</v>
      </c>
      <c r="D33" s="8">
        <f t="shared" si="3"/>
        <v>0</v>
      </c>
      <c r="E33" s="8">
        <f t="shared" si="4"/>
        <v>211703</v>
      </c>
      <c r="H33" s="8">
        <f t="shared" si="5"/>
        <v>283349</v>
      </c>
      <c r="I33" s="8">
        <f t="shared" si="6"/>
        <v>0</v>
      </c>
      <c r="J33" s="8">
        <f t="shared" si="0"/>
        <v>285949</v>
      </c>
      <c r="K33" s="8" t="str">
        <f t="shared" si="7"/>
        <v>Jackson CountyNew Wave RTH, LLC</v>
      </c>
      <c r="M33" t="s">
        <v>173</v>
      </c>
      <c r="N33" t="s">
        <v>173</v>
      </c>
      <c r="O33" t="s">
        <v>174</v>
      </c>
      <c r="P33" t="s">
        <v>175</v>
      </c>
      <c r="Q33" t="s">
        <v>79</v>
      </c>
      <c r="R33" s="3"/>
      <c r="S33" s="3" t="s">
        <v>90</v>
      </c>
      <c r="T33" s="3" t="s">
        <v>114</v>
      </c>
      <c r="U33" s="3" t="s">
        <v>166</v>
      </c>
      <c r="V33" s="3" t="s">
        <v>151</v>
      </c>
      <c r="W33" s="3">
        <v>5</v>
      </c>
      <c r="X33" s="3">
        <v>5</v>
      </c>
      <c r="Y33" s="3">
        <v>283349</v>
      </c>
      <c r="Z33" s="3">
        <v>0</v>
      </c>
      <c r="AA33" s="3" t="s">
        <v>115</v>
      </c>
      <c r="AB33" s="3">
        <v>56669.8</v>
      </c>
      <c r="AC33" s="3"/>
      <c r="AD33" s="3"/>
      <c r="AE33" s="3">
        <v>0</v>
      </c>
      <c r="AF33" s="3">
        <v>70746</v>
      </c>
      <c r="AG33" s="3">
        <v>0</v>
      </c>
      <c r="AH33" s="3">
        <v>0</v>
      </c>
      <c r="AI33" s="3">
        <v>0</v>
      </c>
      <c r="AJ33" s="3">
        <v>3500</v>
      </c>
      <c r="AK33" s="3">
        <v>0</v>
      </c>
      <c r="AL33" s="3">
        <v>0</v>
      </c>
      <c r="AM33" s="3">
        <v>0</v>
      </c>
      <c r="AN33" s="3">
        <v>0</v>
      </c>
      <c r="AO33" s="3">
        <v>0</v>
      </c>
      <c r="AP33" s="3">
        <v>74246</v>
      </c>
      <c r="AQ33" s="3">
        <v>84000</v>
      </c>
      <c r="AR33" s="3">
        <v>42110</v>
      </c>
      <c r="AS33" s="3">
        <v>2600</v>
      </c>
      <c r="AT33" s="3">
        <v>0</v>
      </c>
      <c r="AU33">
        <v>0</v>
      </c>
      <c r="AV33">
        <v>6400</v>
      </c>
      <c r="AW33" s="3">
        <v>11536</v>
      </c>
      <c r="AX33" s="3">
        <v>12059</v>
      </c>
      <c r="AY33" s="3">
        <v>0</v>
      </c>
      <c r="AZ33">
        <v>0</v>
      </c>
      <c r="BA33">
        <v>0</v>
      </c>
      <c r="BB33">
        <v>0</v>
      </c>
      <c r="BC33">
        <v>14000</v>
      </c>
      <c r="BD33">
        <v>38998</v>
      </c>
      <c r="BE33">
        <v>0</v>
      </c>
      <c r="BF33">
        <v>211703</v>
      </c>
      <c r="BG33">
        <v>5</v>
      </c>
      <c r="BH33">
        <v>0</v>
      </c>
      <c r="BI33">
        <v>0</v>
      </c>
      <c r="BJ33">
        <v>0</v>
      </c>
      <c r="BK33">
        <v>2600</v>
      </c>
    </row>
    <row r="34" spans="2:63" x14ac:dyDescent="0.25">
      <c r="B34" s="8">
        <f t="shared" si="1"/>
        <v>600000</v>
      </c>
      <c r="C34" s="8">
        <f t="shared" si="2"/>
        <v>0</v>
      </c>
      <c r="D34" s="8">
        <f t="shared" si="3"/>
        <v>652500</v>
      </c>
      <c r="E34" s="8">
        <f t="shared" si="4"/>
        <v>211500</v>
      </c>
      <c r="H34" s="8">
        <f t="shared" si="5"/>
        <v>864000</v>
      </c>
      <c r="I34" s="8">
        <f t="shared" si="6"/>
        <v>864000</v>
      </c>
      <c r="J34" s="8">
        <f t="shared" si="0"/>
        <v>600000</v>
      </c>
      <c r="K34" s="8" t="str">
        <f t="shared" si="7"/>
        <v>TBD (Lane) CountyOhana Ventures New Wave RTH #4</v>
      </c>
      <c r="M34" t="s">
        <v>176</v>
      </c>
      <c r="N34" t="s">
        <v>176</v>
      </c>
      <c r="O34" t="s">
        <v>177</v>
      </c>
      <c r="P34" t="s">
        <v>178</v>
      </c>
      <c r="Q34" t="s">
        <v>79</v>
      </c>
      <c r="R34" s="3"/>
      <c r="S34" s="3" t="s">
        <v>90</v>
      </c>
      <c r="T34" s="3" t="s">
        <v>4</v>
      </c>
      <c r="U34" s="3" t="s">
        <v>166</v>
      </c>
      <c r="V34" s="3" t="s">
        <v>140</v>
      </c>
      <c r="W34" s="3">
        <v>5</v>
      </c>
      <c r="X34" s="3">
        <v>5</v>
      </c>
      <c r="Y34" s="3">
        <v>864000</v>
      </c>
      <c r="Z34" s="3">
        <v>864000</v>
      </c>
      <c r="AA34" s="3" t="s">
        <v>84</v>
      </c>
      <c r="AB34" s="3">
        <v>172800</v>
      </c>
      <c r="AC34" s="3"/>
      <c r="AD34" s="3"/>
      <c r="AE34" s="3">
        <v>600000</v>
      </c>
      <c r="AF34" s="3">
        <v>30000</v>
      </c>
      <c r="AG34" s="3">
        <v>5000</v>
      </c>
      <c r="AH34" s="3">
        <v>2500</v>
      </c>
      <c r="AI34" s="3">
        <v>0</v>
      </c>
      <c r="AJ34" s="3">
        <v>5000</v>
      </c>
      <c r="AK34" s="3">
        <v>5000</v>
      </c>
      <c r="AL34" s="3">
        <v>5000</v>
      </c>
      <c r="AM34" s="3">
        <v>0</v>
      </c>
      <c r="AN34" s="3">
        <v>0</v>
      </c>
      <c r="AO34" s="3">
        <v>0</v>
      </c>
      <c r="AP34" s="3">
        <v>652500</v>
      </c>
      <c r="AQ34" s="3">
        <v>90000</v>
      </c>
      <c r="AR34" s="3">
        <v>25000</v>
      </c>
      <c r="AS34" s="3">
        <v>3000</v>
      </c>
      <c r="AT34" s="3">
        <v>0</v>
      </c>
      <c r="AU34">
        <v>0</v>
      </c>
      <c r="AV34">
        <v>7000</v>
      </c>
      <c r="AW34" s="3">
        <v>25000</v>
      </c>
      <c r="AX34" s="3">
        <v>12500</v>
      </c>
      <c r="AY34" s="3">
        <v>0</v>
      </c>
      <c r="AZ34">
        <v>0</v>
      </c>
      <c r="BA34">
        <v>0</v>
      </c>
      <c r="BB34">
        <v>0</v>
      </c>
      <c r="BC34">
        <v>14000</v>
      </c>
      <c r="BD34">
        <v>35000</v>
      </c>
      <c r="BE34">
        <v>0</v>
      </c>
      <c r="BF34">
        <v>211500</v>
      </c>
      <c r="BG34">
        <v>5</v>
      </c>
      <c r="BH34">
        <v>0</v>
      </c>
      <c r="BI34">
        <v>0</v>
      </c>
      <c r="BJ34">
        <v>0</v>
      </c>
      <c r="BK34">
        <v>0</v>
      </c>
    </row>
    <row r="35" spans="2:63" x14ac:dyDescent="0.25">
      <c r="B35" s="8" t="str">
        <f t="shared" si="1"/>
        <v>can't open attachment B</v>
      </c>
      <c r="C35" s="8">
        <f t="shared" si="2"/>
        <v>0</v>
      </c>
      <c r="D35" s="8">
        <f t="shared" si="3"/>
        <v>0</v>
      </c>
      <c r="E35" s="8">
        <f t="shared" si="4"/>
        <v>0</v>
      </c>
      <c r="H35" s="8">
        <f t="shared" si="5"/>
        <v>879900</v>
      </c>
      <c r="I35" s="8">
        <f t="shared" si="6"/>
        <v>879900</v>
      </c>
      <c r="J35" s="8">
        <f t="shared" si="0"/>
        <v>-879900</v>
      </c>
      <c r="K35" s="8" t="str">
        <f t="shared" si="7"/>
        <v>TBD CountyNiBBuS CombiNed Care, LLC</v>
      </c>
      <c r="M35" t="s">
        <v>179</v>
      </c>
      <c r="N35" t="s">
        <v>179</v>
      </c>
      <c r="O35" t="s">
        <v>180</v>
      </c>
      <c r="P35" t="s">
        <v>181</v>
      </c>
      <c r="Q35">
        <v>44883</v>
      </c>
      <c r="R35" s="3"/>
      <c r="S35" t="s">
        <v>90</v>
      </c>
      <c r="T35" t="s">
        <v>81</v>
      </c>
      <c r="U35" t="s">
        <v>166</v>
      </c>
      <c r="V35" t="s">
        <v>182</v>
      </c>
      <c r="W35">
        <v>5</v>
      </c>
      <c r="X35">
        <v>5</v>
      </c>
      <c r="Y35">
        <v>879900</v>
      </c>
      <c r="Z35">
        <v>879900</v>
      </c>
      <c r="AA35" t="s">
        <v>84</v>
      </c>
      <c r="AB35">
        <v>175980</v>
      </c>
      <c r="AE35" t="s">
        <v>183</v>
      </c>
      <c r="AW35" s="3"/>
      <c r="AX35" s="3"/>
      <c r="AY35" s="3"/>
      <c r="BI35">
        <v>0</v>
      </c>
      <c r="BJ35">
        <v>0</v>
      </c>
      <c r="BK35">
        <v>0</v>
      </c>
    </row>
    <row r="36" spans="2:63" x14ac:dyDescent="0.25">
      <c r="B36" s="8">
        <f t="shared" si="1"/>
        <v>0</v>
      </c>
      <c r="C36" s="8">
        <f t="shared" si="2"/>
        <v>0</v>
      </c>
      <c r="D36" s="8">
        <f t="shared" si="3"/>
        <v>0</v>
      </c>
      <c r="E36" s="8">
        <f t="shared" si="4"/>
        <v>0</v>
      </c>
      <c r="H36" s="8">
        <f t="shared" si="5"/>
        <v>0</v>
      </c>
      <c r="I36" s="8">
        <f t="shared" si="6"/>
        <v>0</v>
      </c>
      <c r="J36" s="8">
        <f t="shared" si="0"/>
        <v>0</v>
      </c>
      <c r="K36" s="8" t="str">
        <f t="shared" si="7"/>
        <v>Multnomah County</v>
      </c>
      <c r="M36" t="s">
        <v>184</v>
      </c>
      <c r="N36" t="s">
        <v>184</v>
      </c>
      <c r="R36" s="3"/>
      <c r="V36" t="s">
        <v>8</v>
      </c>
      <c r="AW36" s="3"/>
      <c r="AX36" s="3"/>
      <c r="AY36" s="3"/>
      <c r="BI36">
        <v>0</v>
      </c>
      <c r="BJ36">
        <v>0</v>
      </c>
      <c r="BK36">
        <v>0</v>
      </c>
    </row>
    <row r="37" spans="2:63" x14ac:dyDescent="0.25">
      <c r="B37" s="8">
        <f t="shared" si="1"/>
        <v>0</v>
      </c>
      <c r="C37" s="8">
        <f t="shared" si="2"/>
        <v>0</v>
      </c>
      <c r="D37" s="8">
        <f t="shared" si="3"/>
        <v>0</v>
      </c>
      <c r="E37" s="8">
        <f t="shared" si="4"/>
        <v>0</v>
      </c>
      <c r="H37" s="8">
        <f t="shared" si="5"/>
        <v>0</v>
      </c>
      <c r="I37" s="8">
        <f t="shared" si="6"/>
        <v>0</v>
      </c>
      <c r="J37" s="8">
        <f t="shared" si="0"/>
        <v>0</v>
      </c>
      <c r="K37" s="8" t="str">
        <f t="shared" si="7"/>
        <v>Multnomah County</v>
      </c>
      <c r="M37" t="s">
        <v>185</v>
      </c>
      <c r="N37" t="s">
        <v>185</v>
      </c>
      <c r="V37" t="s">
        <v>8</v>
      </c>
      <c r="BI37">
        <v>0</v>
      </c>
      <c r="BJ37">
        <v>0</v>
      </c>
      <c r="BK37">
        <v>0</v>
      </c>
    </row>
    <row r="38" spans="2:63" x14ac:dyDescent="0.25">
      <c r="B38" s="8">
        <f t="shared" si="1"/>
        <v>600000</v>
      </c>
      <c r="C38" s="8">
        <f t="shared" si="2"/>
        <v>52500</v>
      </c>
      <c r="D38" s="8">
        <f t="shared" si="3"/>
        <v>0</v>
      </c>
      <c r="E38" s="8">
        <f t="shared" si="4"/>
        <v>211500</v>
      </c>
      <c r="H38" s="8">
        <f t="shared" si="5"/>
        <v>814000</v>
      </c>
      <c r="I38" s="8">
        <f t="shared" si="6"/>
        <v>814000</v>
      </c>
      <c r="J38" s="8">
        <f t="shared" si="0"/>
        <v>50000</v>
      </c>
      <c r="K38" s="8" t="str">
        <f t="shared" si="7"/>
        <v>TBD (Jackson) CountyOhana Ventures</v>
      </c>
      <c r="M38" t="s">
        <v>186</v>
      </c>
      <c r="N38" t="s">
        <v>186</v>
      </c>
      <c r="O38" t="s">
        <v>187</v>
      </c>
      <c r="P38" t="s">
        <v>188</v>
      </c>
      <c r="Q38">
        <v>44895</v>
      </c>
      <c r="S38" t="s">
        <v>90</v>
      </c>
      <c r="T38" t="s">
        <v>81</v>
      </c>
      <c r="U38" t="s">
        <v>166</v>
      </c>
      <c r="V38" t="s">
        <v>189</v>
      </c>
      <c r="W38">
        <v>5</v>
      </c>
      <c r="X38">
        <v>5</v>
      </c>
      <c r="Y38">
        <v>814000</v>
      </c>
      <c r="Z38">
        <v>814000</v>
      </c>
      <c r="AA38" t="s">
        <v>84</v>
      </c>
      <c r="AB38">
        <v>162800</v>
      </c>
      <c r="AE38">
        <v>600000</v>
      </c>
      <c r="AF38">
        <v>30000</v>
      </c>
      <c r="AG38">
        <v>5000</v>
      </c>
      <c r="AH38">
        <v>2500</v>
      </c>
      <c r="AI38">
        <v>0</v>
      </c>
      <c r="AJ38">
        <v>5000</v>
      </c>
      <c r="AK38">
        <v>5000</v>
      </c>
      <c r="AL38">
        <v>5000</v>
      </c>
      <c r="AM38">
        <v>0</v>
      </c>
      <c r="AN38">
        <v>0</v>
      </c>
      <c r="AO38">
        <v>0</v>
      </c>
      <c r="AP38">
        <v>652500</v>
      </c>
      <c r="AQ38">
        <v>90000</v>
      </c>
      <c r="AR38">
        <v>25000</v>
      </c>
      <c r="AS38">
        <v>3000</v>
      </c>
      <c r="AT38">
        <v>0</v>
      </c>
      <c r="AU38">
        <v>0</v>
      </c>
      <c r="AV38">
        <v>7000</v>
      </c>
      <c r="AW38">
        <v>25000</v>
      </c>
      <c r="AX38">
        <v>12500</v>
      </c>
      <c r="AY38">
        <v>0</v>
      </c>
      <c r="AZ38">
        <v>0</v>
      </c>
      <c r="BA38">
        <v>0</v>
      </c>
      <c r="BB38">
        <v>0</v>
      </c>
      <c r="BC38">
        <v>14000</v>
      </c>
      <c r="BD38">
        <v>35000</v>
      </c>
      <c r="BE38">
        <v>0</v>
      </c>
      <c r="BF38">
        <v>211500</v>
      </c>
      <c r="BG38">
        <v>5</v>
      </c>
      <c r="BH38">
        <v>0</v>
      </c>
      <c r="BI38">
        <v>0</v>
      </c>
      <c r="BJ38">
        <v>0</v>
      </c>
      <c r="BK38">
        <v>50000</v>
      </c>
    </row>
    <row r="39" spans="2:63" x14ac:dyDescent="0.25">
      <c r="B39" s="8">
        <f t="shared" si="1"/>
        <v>600000</v>
      </c>
      <c r="C39" s="8">
        <f t="shared" si="2"/>
        <v>52500</v>
      </c>
      <c r="D39" s="8">
        <f t="shared" si="3"/>
        <v>0</v>
      </c>
      <c r="E39" s="8">
        <f t="shared" si="4"/>
        <v>211500</v>
      </c>
      <c r="H39" s="8">
        <f t="shared" si="5"/>
        <v>864000</v>
      </c>
      <c r="I39" s="8">
        <f t="shared" si="6"/>
        <v>0</v>
      </c>
      <c r="J39" s="8">
        <f t="shared" si="0"/>
        <v>864000</v>
      </c>
      <c r="K39" s="8" t="str">
        <f t="shared" si="7"/>
        <v>TBD (Jackson) CountyOhana Ventures</v>
      </c>
      <c r="M39" t="s">
        <v>190</v>
      </c>
      <c r="N39" t="s">
        <v>190</v>
      </c>
      <c r="O39" t="s">
        <v>187</v>
      </c>
      <c r="P39" t="s">
        <v>191</v>
      </c>
      <c r="Q39" t="s">
        <v>79</v>
      </c>
      <c r="S39" t="s">
        <v>90</v>
      </c>
      <c r="T39" t="s">
        <v>81</v>
      </c>
      <c r="U39" t="s">
        <v>166</v>
      </c>
      <c r="V39" t="s">
        <v>189</v>
      </c>
      <c r="W39">
        <v>5</v>
      </c>
      <c r="X39">
        <v>5</v>
      </c>
      <c r="Y39">
        <v>864000</v>
      </c>
      <c r="Z39">
        <v>0</v>
      </c>
      <c r="AA39" t="s">
        <v>115</v>
      </c>
      <c r="AB39">
        <v>172800</v>
      </c>
      <c r="AE39">
        <v>600000</v>
      </c>
      <c r="AF39">
        <v>30000</v>
      </c>
      <c r="AG39">
        <v>5000</v>
      </c>
      <c r="AH39">
        <v>2500</v>
      </c>
      <c r="AI39">
        <v>0</v>
      </c>
      <c r="AJ39">
        <v>5000</v>
      </c>
      <c r="AK39">
        <v>5000</v>
      </c>
      <c r="AL39">
        <v>5000</v>
      </c>
      <c r="AM39">
        <v>0</v>
      </c>
      <c r="AN39">
        <v>0</v>
      </c>
      <c r="AO39">
        <v>0</v>
      </c>
      <c r="AP39">
        <v>652500</v>
      </c>
      <c r="AQ39">
        <v>90000</v>
      </c>
      <c r="AR39">
        <v>25000</v>
      </c>
      <c r="AS39">
        <v>3000</v>
      </c>
      <c r="AT39">
        <v>0</v>
      </c>
      <c r="AU39">
        <v>0</v>
      </c>
      <c r="AV39">
        <v>7000</v>
      </c>
      <c r="AW39">
        <v>25000</v>
      </c>
      <c r="AX39">
        <v>12500</v>
      </c>
      <c r="AY39">
        <v>0</v>
      </c>
      <c r="AZ39">
        <v>0</v>
      </c>
      <c r="BA39">
        <v>0</v>
      </c>
      <c r="BB39">
        <v>0</v>
      </c>
      <c r="BC39">
        <v>14000</v>
      </c>
      <c r="BD39">
        <v>35000</v>
      </c>
      <c r="BE39">
        <v>0</v>
      </c>
      <c r="BF39">
        <v>211500</v>
      </c>
      <c r="BG39">
        <v>5</v>
      </c>
      <c r="BH39">
        <v>0</v>
      </c>
      <c r="BI39">
        <v>0</v>
      </c>
      <c r="BJ39">
        <v>0</v>
      </c>
      <c r="BK39">
        <v>0</v>
      </c>
    </row>
    <row r="40" spans="2:63" x14ac:dyDescent="0.25">
      <c r="B40" s="8">
        <f t="shared" si="1"/>
        <v>600000</v>
      </c>
      <c r="C40" s="8">
        <f t="shared" si="2"/>
        <v>52500</v>
      </c>
      <c r="D40" s="8">
        <f t="shared" si="3"/>
        <v>0</v>
      </c>
      <c r="E40" s="8">
        <f t="shared" si="4"/>
        <v>211500</v>
      </c>
      <c r="H40" s="8">
        <f t="shared" si="5"/>
        <v>864000</v>
      </c>
      <c r="I40" s="8">
        <f t="shared" si="6"/>
        <v>864000</v>
      </c>
      <c r="J40" s="8">
        <f t="shared" si="0"/>
        <v>0</v>
      </c>
      <c r="K40" s="8" t="str">
        <f t="shared" si="7"/>
        <v>TBD (Lane) CountyOhana Ventures</v>
      </c>
      <c r="M40" t="s">
        <v>192</v>
      </c>
      <c r="N40" t="s">
        <v>192</v>
      </c>
      <c r="O40" t="s">
        <v>187</v>
      </c>
      <c r="P40" t="s">
        <v>193</v>
      </c>
      <c r="Q40" t="s">
        <v>79</v>
      </c>
      <c r="S40" t="s">
        <v>90</v>
      </c>
      <c r="T40" t="s">
        <v>81</v>
      </c>
      <c r="U40" t="s">
        <v>166</v>
      </c>
      <c r="V40" t="s">
        <v>140</v>
      </c>
      <c r="W40">
        <v>5</v>
      </c>
      <c r="X40">
        <v>5</v>
      </c>
      <c r="Y40">
        <v>864000</v>
      </c>
      <c r="Z40">
        <v>864000</v>
      </c>
      <c r="AA40" t="s">
        <v>84</v>
      </c>
      <c r="AB40">
        <v>172800</v>
      </c>
      <c r="AE40">
        <v>600000</v>
      </c>
      <c r="AF40">
        <v>30000</v>
      </c>
      <c r="AG40">
        <v>5000</v>
      </c>
      <c r="AH40">
        <v>2500</v>
      </c>
      <c r="AI40">
        <v>0</v>
      </c>
      <c r="AJ40">
        <v>5000</v>
      </c>
      <c r="AK40">
        <v>5000</v>
      </c>
      <c r="AL40">
        <v>5000</v>
      </c>
      <c r="AM40">
        <v>0</v>
      </c>
      <c r="AN40">
        <v>0</v>
      </c>
      <c r="AO40">
        <v>0</v>
      </c>
      <c r="AP40">
        <v>652500</v>
      </c>
      <c r="AQ40">
        <v>90000</v>
      </c>
      <c r="AR40">
        <v>25000</v>
      </c>
      <c r="AS40">
        <v>3000</v>
      </c>
      <c r="AT40">
        <v>0</v>
      </c>
      <c r="AU40">
        <v>0</v>
      </c>
      <c r="AV40">
        <v>7000</v>
      </c>
      <c r="AW40">
        <v>25000</v>
      </c>
      <c r="AX40">
        <v>12500</v>
      </c>
      <c r="AY40">
        <v>0</v>
      </c>
      <c r="AZ40">
        <v>0</v>
      </c>
      <c r="BA40">
        <v>0</v>
      </c>
      <c r="BB40">
        <v>0</v>
      </c>
      <c r="BC40">
        <v>14000</v>
      </c>
      <c r="BD40">
        <v>35000</v>
      </c>
      <c r="BE40">
        <v>0</v>
      </c>
      <c r="BF40">
        <v>211500</v>
      </c>
      <c r="BG40">
        <v>5</v>
      </c>
      <c r="BH40">
        <v>0</v>
      </c>
      <c r="BI40">
        <v>0</v>
      </c>
      <c r="BJ40">
        <v>0</v>
      </c>
      <c r="BK40">
        <v>0</v>
      </c>
    </row>
    <row r="41" spans="2:63" x14ac:dyDescent="0.25">
      <c r="B41" s="8" t="str">
        <f t="shared" si="1"/>
        <v>no attachment B</v>
      </c>
      <c r="C41" s="8">
        <f t="shared" si="2"/>
        <v>0</v>
      </c>
      <c r="D41" s="8">
        <f t="shared" si="3"/>
        <v>0</v>
      </c>
      <c r="E41" s="8">
        <f t="shared" si="4"/>
        <v>0</v>
      </c>
      <c r="H41" s="8">
        <f t="shared" si="5"/>
        <v>1489088</v>
      </c>
      <c r="I41" s="8">
        <f t="shared" si="6"/>
        <v>1489088</v>
      </c>
      <c r="J41" s="8">
        <f t="shared" si="0"/>
        <v>-1489088</v>
      </c>
      <c r="K41" s="8" t="str">
        <f t="shared" si="7"/>
        <v>Clatsop CountyRestoration House, Inc</v>
      </c>
      <c r="M41" t="s">
        <v>194</v>
      </c>
      <c r="N41" t="s">
        <v>194</v>
      </c>
      <c r="O41" t="s">
        <v>195</v>
      </c>
      <c r="P41" t="s">
        <v>196</v>
      </c>
      <c r="Q41" t="s">
        <v>79</v>
      </c>
      <c r="S41" t="s">
        <v>80</v>
      </c>
      <c r="T41" t="s">
        <v>4</v>
      </c>
      <c r="U41" t="s">
        <v>82</v>
      </c>
      <c r="V41" t="s">
        <v>197</v>
      </c>
      <c r="W41">
        <v>10</v>
      </c>
      <c r="X41">
        <v>10</v>
      </c>
      <c r="Y41">
        <v>1489088</v>
      </c>
      <c r="Z41">
        <v>1489088</v>
      </c>
      <c r="AA41" t="s">
        <v>84</v>
      </c>
      <c r="AB41">
        <v>148908.79999999999</v>
      </c>
      <c r="AE41" t="s">
        <v>85</v>
      </c>
      <c r="BI41">
        <v>0</v>
      </c>
      <c r="BJ41">
        <v>0</v>
      </c>
      <c r="BK41">
        <v>0</v>
      </c>
    </row>
    <row r="42" spans="2:63" x14ac:dyDescent="0.25">
      <c r="B42" s="8">
        <f t="shared" si="1"/>
        <v>0</v>
      </c>
      <c r="C42" s="8">
        <f t="shared" si="2"/>
        <v>0</v>
      </c>
      <c r="D42" s="8">
        <f t="shared" si="3"/>
        <v>0</v>
      </c>
      <c r="E42" s="8">
        <f t="shared" si="4"/>
        <v>0</v>
      </c>
      <c r="H42" s="8">
        <f t="shared" si="5"/>
        <v>0</v>
      </c>
      <c r="I42" s="8">
        <f t="shared" si="6"/>
        <v>0</v>
      </c>
      <c r="J42" s="8">
        <f t="shared" si="0"/>
        <v>0</v>
      </c>
      <c r="K42" s="8" t="str">
        <f t="shared" si="7"/>
        <v>Washington County</v>
      </c>
      <c r="M42" t="s">
        <v>198</v>
      </c>
      <c r="N42" t="s">
        <v>198</v>
      </c>
      <c r="V42" t="s">
        <v>199</v>
      </c>
      <c r="BI42">
        <v>0</v>
      </c>
      <c r="BJ42">
        <v>0</v>
      </c>
      <c r="BK42">
        <v>0</v>
      </c>
    </row>
    <row r="43" spans="2:63" x14ac:dyDescent="0.25">
      <c r="B43" s="8">
        <f t="shared" si="1"/>
        <v>700000</v>
      </c>
      <c r="C43" s="8">
        <f t="shared" si="2"/>
        <v>108153.81000000006</v>
      </c>
      <c r="D43" s="8">
        <f t="shared" si="3"/>
        <v>0</v>
      </c>
      <c r="E43" s="8">
        <f t="shared" si="4"/>
        <v>91863.81</v>
      </c>
      <c r="H43" s="8">
        <f t="shared" si="5"/>
        <v>900000</v>
      </c>
      <c r="I43" s="8">
        <f t="shared" si="6"/>
        <v>900000</v>
      </c>
      <c r="J43" s="8">
        <f t="shared" si="0"/>
        <v>17.620000000111759</v>
      </c>
      <c r="K43" s="8" t="str">
        <f t="shared" si="7"/>
        <v>TBD (Washington) CountySequoia Mental Health Inc.</v>
      </c>
      <c r="M43" t="s">
        <v>200</v>
      </c>
      <c r="N43" t="s">
        <v>200</v>
      </c>
      <c r="O43" t="s">
        <v>201</v>
      </c>
      <c r="P43" t="s">
        <v>202</v>
      </c>
      <c r="Q43" t="s">
        <v>79</v>
      </c>
      <c r="S43" t="s">
        <v>90</v>
      </c>
      <c r="T43" t="s">
        <v>81</v>
      </c>
      <c r="U43" t="s">
        <v>166</v>
      </c>
      <c r="V43" t="s">
        <v>138</v>
      </c>
      <c r="W43">
        <v>5</v>
      </c>
      <c r="X43">
        <v>5</v>
      </c>
      <c r="Y43">
        <v>900000</v>
      </c>
      <c r="Z43">
        <v>900000</v>
      </c>
      <c r="AA43" t="s">
        <v>84</v>
      </c>
      <c r="AB43">
        <v>180000</v>
      </c>
      <c r="AE43">
        <v>700000</v>
      </c>
      <c r="AF43">
        <v>40000</v>
      </c>
      <c r="AG43">
        <v>0</v>
      </c>
      <c r="AH43">
        <v>0</v>
      </c>
      <c r="AI43">
        <v>0</v>
      </c>
      <c r="AJ43">
        <v>0</v>
      </c>
      <c r="AK43">
        <v>21000</v>
      </c>
      <c r="AL43">
        <v>650</v>
      </c>
      <c r="AM43">
        <v>0</v>
      </c>
      <c r="AN43">
        <v>0</v>
      </c>
      <c r="AO43">
        <v>46503.81</v>
      </c>
      <c r="AP43">
        <v>808153.81</v>
      </c>
      <c r="AQ43">
        <v>23735.13</v>
      </c>
      <c r="AR43">
        <v>9672</v>
      </c>
      <c r="AS43">
        <v>680.01</v>
      </c>
      <c r="AT43">
        <v>0</v>
      </c>
      <c r="AU43">
        <v>0</v>
      </c>
      <c r="AV43">
        <v>1560</v>
      </c>
      <c r="AW43">
        <v>15912</v>
      </c>
      <c r="AX43">
        <v>3796</v>
      </c>
      <c r="AY43">
        <v>6188</v>
      </c>
      <c r="AZ43">
        <v>0</v>
      </c>
      <c r="BA43">
        <v>2080</v>
      </c>
      <c r="BB43">
        <v>3518.32</v>
      </c>
      <c r="BC43">
        <v>744</v>
      </c>
      <c r="BD43">
        <v>15600</v>
      </c>
      <c r="BE43">
        <v>8378.35</v>
      </c>
      <c r="BF43">
        <v>91863.81</v>
      </c>
      <c r="BG43">
        <v>5</v>
      </c>
      <c r="BH43">
        <v>0</v>
      </c>
      <c r="BI43">
        <v>0</v>
      </c>
      <c r="BJ43">
        <v>0</v>
      </c>
      <c r="BK43">
        <v>17.619999999995301</v>
      </c>
    </row>
    <row r="44" spans="2:63" x14ac:dyDescent="0.25">
      <c r="B44" s="8">
        <f t="shared" si="1"/>
        <v>1000000</v>
      </c>
      <c r="C44" s="8">
        <f t="shared" si="2"/>
        <v>256675</v>
      </c>
      <c r="D44" s="8">
        <f t="shared" si="3"/>
        <v>0</v>
      </c>
      <c r="E44" s="8">
        <f t="shared" si="4"/>
        <v>115941</v>
      </c>
      <c r="H44" s="8">
        <f t="shared" si="5"/>
        <v>1372616</v>
      </c>
      <c r="I44" s="8">
        <f t="shared" si="6"/>
        <v>1372616</v>
      </c>
      <c r="J44" s="8">
        <f t="shared" si="0"/>
        <v>0</v>
      </c>
      <c r="K44" s="8" t="str">
        <f t="shared" si="7"/>
        <v>Lane CountyThe Shangri-La Corporation</v>
      </c>
      <c r="M44" t="s">
        <v>203</v>
      </c>
      <c r="N44" t="s">
        <v>203</v>
      </c>
      <c r="O44" t="s">
        <v>204</v>
      </c>
      <c r="P44" t="s">
        <v>205</v>
      </c>
      <c r="Q44" t="s">
        <v>79</v>
      </c>
      <c r="S44" t="s">
        <v>90</v>
      </c>
      <c r="T44" t="s">
        <v>81</v>
      </c>
      <c r="U44" t="s">
        <v>166</v>
      </c>
      <c r="V44" t="s">
        <v>122</v>
      </c>
      <c r="W44">
        <v>5</v>
      </c>
      <c r="X44">
        <v>5</v>
      </c>
      <c r="Y44">
        <v>1372616</v>
      </c>
      <c r="Z44">
        <v>1372616</v>
      </c>
      <c r="AA44" t="s">
        <v>84</v>
      </c>
      <c r="AB44">
        <v>274523.2</v>
      </c>
      <c r="AE44">
        <v>1000000</v>
      </c>
      <c r="AF44">
        <v>125000</v>
      </c>
      <c r="AG44">
        <v>10000</v>
      </c>
      <c r="AH44">
        <v>1000</v>
      </c>
      <c r="AI44">
        <v>5000</v>
      </c>
      <c r="AJ44">
        <v>5000</v>
      </c>
      <c r="AK44">
        <v>42413</v>
      </c>
      <c r="AL44">
        <v>325</v>
      </c>
      <c r="AM44">
        <v>5000</v>
      </c>
      <c r="AN44">
        <v>62937</v>
      </c>
      <c r="AO44">
        <v>0</v>
      </c>
      <c r="AP44">
        <v>1256675</v>
      </c>
      <c r="AQ44">
        <v>77133</v>
      </c>
      <c r="AR44">
        <v>500</v>
      </c>
      <c r="AS44">
        <v>500</v>
      </c>
      <c r="AT44">
        <v>0</v>
      </c>
      <c r="AU44">
        <v>0</v>
      </c>
      <c r="AV44">
        <v>2108</v>
      </c>
      <c r="AW44">
        <v>10000</v>
      </c>
      <c r="AX44">
        <v>1800</v>
      </c>
      <c r="AY44">
        <v>5000</v>
      </c>
      <c r="AZ44">
        <v>0</v>
      </c>
      <c r="BA44">
        <v>750</v>
      </c>
      <c r="BB44">
        <v>250</v>
      </c>
      <c r="BC44">
        <v>600</v>
      </c>
      <c r="BD44">
        <v>13000</v>
      </c>
      <c r="BE44">
        <v>4300</v>
      </c>
      <c r="BF44">
        <v>115941</v>
      </c>
      <c r="BG44">
        <v>5</v>
      </c>
      <c r="BH44" t="s">
        <v>206</v>
      </c>
      <c r="BI44">
        <v>0</v>
      </c>
      <c r="BJ44">
        <v>0</v>
      </c>
      <c r="BK44">
        <v>0</v>
      </c>
    </row>
    <row r="45" spans="2:63" x14ac:dyDescent="0.25">
      <c r="B45" s="8">
        <f t="shared" si="1"/>
        <v>375000</v>
      </c>
      <c r="C45" s="8">
        <f t="shared" si="2"/>
        <v>1229796.3</v>
      </c>
      <c r="D45" s="8">
        <f t="shared" si="3"/>
        <v>0</v>
      </c>
      <c r="E45" s="8">
        <f t="shared" si="4"/>
        <v>115941</v>
      </c>
      <c r="H45" s="8">
        <f t="shared" si="5"/>
        <v>1720737.3</v>
      </c>
      <c r="I45" s="8">
        <f t="shared" si="6"/>
        <v>1372616</v>
      </c>
      <c r="J45" s="8">
        <f t="shared" si="0"/>
        <v>348121.30000000005</v>
      </c>
      <c r="K45" s="8" t="str">
        <f t="shared" si="7"/>
        <v>Marion CountyShangri-La Corporation</v>
      </c>
      <c r="M45" t="s">
        <v>207</v>
      </c>
      <c r="N45" t="s">
        <v>207</v>
      </c>
      <c r="O45" t="s">
        <v>208</v>
      </c>
      <c r="P45" t="s">
        <v>209</v>
      </c>
      <c r="Q45" t="s">
        <v>79</v>
      </c>
      <c r="S45" t="s">
        <v>90</v>
      </c>
      <c r="T45" t="s">
        <v>81</v>
      </c>
      <c r="U45" t="s">
        <v>166</v>
      </c>
      <c r="V45" t="s">
        <v>75</v>
      </c>
      <c r="W45">
        <v>5</v>
      </c>
      <c r="X45">
        <v>5</v>
      </c>
      <c r="Y45">
        <v>1720737.3</v>
      </c>
      <c r="Z45">
        <v>1372616</v>
      </c>
      <c r="AA45" t="s">
        <v>132</v>
      </c>
      <c r="AB45">
        <v>344147.46</v>
      </c>
      <c r="AE45">
        <v>375000</v>
      </c>
      <c r="AF45">
        <v>750000</v>
      </c>
      <c r="AG45">
        <v>10000</v>
      </c>
      <c r="AH45">
        <v>1000</v>
      </c>
      <c r="AI45">
        <v>5000</v>
      </c>
      <c r="AJ45">
        <v>5000</v>
      </c>
      <c r="AK45">
        <v>42413</v>
      </c>
      <c r="AL45">
        <v>325</v>
      </c>
      <c r="AM45">
        <v>0</v>
      </c>
      <c r="AN45">
        <v>178310.7</v>
      </c>
      <c r="AO45">
        <v>237747.6</v>
      </c>
      <c r="AP45">
        <v>1604796.3</v>
      </c>
      <c r="AQ45">
        <v>77133</v>
      </c>
      <c r="AR45">
        <v>500</v>
      </c>
      <c r="AS45">
        <v>500</v>
      </c>
      <c r="AT45">
        <v>0</v>
      </c>
      <c r="AU45">
        <v>0</v>
      </c>
      <c r="AV45">
        <v>2108</v>
      </c>
      <c r="AW45">
        <v>10000</v>
      </c>
      <c r="AX45">
        <v>1800</v>
      </c>
      <c r="AY45">
        <v>5000</v>
      </c>
      <c r="AZ45">
        <v>0</v>
      </c>
      <c r="BA45">
        <v>750</v>
      </c>
      <c r="BB45">
        <v>250</v>
      </c>
      <c r="BC45">
        <v>600</v>
      </c>
      <c r="BD45">
        <v>13000</v>
      </c>
      <c r="BE45">
        <v>4300</v>
      </c>
      <c r="BF45">
        <v>115941</v>
      </c>
      <c r="BG45">
        <v>5</v>
      </c>
      <c r="BH45" t="s">
        <v>206</v>
      </c>
      <c r="BI45">
        <v>0</v>
      </c>
      <c r="BJ45">
        <v>0</v>
      </c>
      <c r="BK45">
        <v>0</v>
      </c>
    </row>
    <row r="46" spans="2:63" x14ac:dyDescent="0.25">
      <c r="B46" s="8" t="str">
        <f t="shared" si="1"/>
        <v>no attachment B</v>
      </c>
      <c r="C46" s="8">
        <f t="shared" si="2"/>
        <v>0</v>
      </c>
      <c r="D46" s="8">
        <f t="shared" si="3"/>
        <v>0</v>
      </c>
      <c r="E46" s="8">
        <f t="shared" si="4"/>
        <v>0</v>
      </c>
      <c r="H46" s="8">
        <f t="shared" si="5"/>
        <v>2400000</v>
      </c>
      <c r="I46" s="8">
        <f t="shared" si="6"/>
        <v>2400000</v>
      </c>
      <c r="J46" s="8">
        <f t="shared" si="0"/>
        <v>-2400000</v>
      </c>
      <c r="K46" s="8" t="str">
        <f t="shared" si="7"/>
        <v>Yamhill CountyHousing Authority of Yamhill County</v>
      </c>
      <c r="M46" t="s">
        <v>210</v>
      </c>
      <c r="N46" t="s">
        <v>210</v>
      </c>
      <c r="O46" t="s">
        <v>211</v>
      </c>
      <c r="P46" t="s">
        <v>212</v>
      </c>
      <c r="Q46" t="s">
        <v>79</v>
      </c>
      <c r="S46" t="s">
        <v>80</v>
      </c>
      <c r="T46" t="s">
        <v>4</v>
      </c>
      <c r="U46" t="s">
        <v>82</v>
      </c>
      <c r="V46" t="s">
        <v>213</v>
      </c>
      <c r="W46">
        <v>10</v>
      </c>
      <c r="X46">
        <v>10</v>
      </c>
      <c r="Y46">
        <v>2400000</v>
      </c>
      <c r="Z46">
        <v>2400000</v>
      </c>
      <c r="AA46" t="s">
        <v>84</v>
      </c>
      <c r="AB46">
        <v>240000</v>
      </c>
      <c r="AE46" t="s">
        <v>85</v>
      </c>
      <c r="BI46">
        <v>0</v>
      </c>
      <c r="BJ46">
        <v>0</v>
      </c>
      <c r="BK46">
        <v>0</v>
      </c>
    </row>
    <row r="47" spans="2:63" x14ac:dyDescent="0.25">
      <c r="B47" s="8" t="str">
        <f t="shared" si="1"/>
        <v>no attachment B</v>
      </c>
      <c r="C47" s="8">
        <f t="shared" si="2"/>
        <v>0</v>
      </c>
      <c r="D47" s="8">
        <f t="shared" si="3"/>
        <v>0</v>
      </c>
      <c r="E47" s="8">
        <f t="shared" si="4"/>
        <v>0</v>
      </c>
      <c r="H47" s="8">
        <f t="shared" si="5"/>
        <v>2700000</v>
      </c>
      <c r="I47" s="8">
        <f t="shared" si="6"/>
        <v>2700000</v>
      </c>
      <c r="J47" s="8">
        <f t="shared" si="0"/>
        <v>-2700000</v>
      </c>
      <c r="K47" s="8" t="str">
        <f t="shared" si="7"/>
        <v>Clatsop CountyClatsop Behavioral Healthcare</v>
      </c>
      <c r="M47" t="s">
        <v>214</v>
      </c>
      <c r="N47" t="s">
        <v>214</v>
      </c>
      <c r="O47" t="s">
        <v>215</v>
      </c>
      <c r="P47" t="s">
        <v>216</v>
      </c>
      <c r="Q47">
        <v>44865</v>
      </c>
      <c r="S47" t="s">
        <v>80</v>
      </c>
      <c r="T47" t="s">
        <v>4</v>
      </c>
      <c r="U47" t="s">
        <v>82</v>
      </c>
      <c r="V47" t="s">
        <v>197</v>
      </c>
      <c r="W47">
        <v>33</v>
      </c>
      <c r="X47">
        <v>10</v>
      </c>
      <c r="Y47">
        <v>2700000</v>
      </c>
      <c r="Z47">
        <v>2700000</v>
      </c>
      <c r="AA47" t="s">
        <v>84</v>
      </c>
      <c r="AB47">
        <v>81818.181818181794</v>
      </c>
      <c r="AE47" t="s">
        <v>85</v>
      </c>
      <c r="BI47">
        <v>0</v>
      </c>
      <c r="BJ47">
        <v>0</v>
      </c>
      <c r="BK47">
        <v>0</v>
      </c>
    </row>
    <row r="48" spans="2:63" x14ac:dyDescent="0.25">
      <c r="B48" s="8">
        <f t="shared" si="1"/>
        <v>0</v>
      </c>
      <c r="C48" s="8">
        <f t="shared" si="2"/>
        <v>0</v>
      </c>
      <c r="D48" s="8">
        <f t="shared" si="3"/>
        <v>0</v>
      </c>
      <c r="E48" s="8">
        <f t="shared" si="4"/>
        <v>0</v>
      </c>
      <c r="H48" s="8">
        <f t="shared" si="5"/>
        <v>0</v>
      </c>
      <c r="I48" s="8">
        <f t="shared" si="6"/>
        <v>0</v>
      </c>
      <c r="J48" s="8">
        <f t="shared" si="0"/>
        <v>0</v>
      </c>
      <c r="K48" s="8" t="str">
        <f t="shared" si="7"/>
        <v>Lane County</v>
      </c>
      <c r="M48" t="s">
        <v>217</v>
      </c>
      <c r="N48" t="s">
        <v>217</v>
      </c>
      <c r="V48" t="s">
        <v>122</v>
      </c>
      <c r="BI48">
        <v>0</v>
      </c>
      <c r="BJ48">
        <v>0</v>
      </c>
      <c r="BK48">
        <v>0</v>
      </c>
    </row>
    <row r="49" spans="2:63" x14ac:dyDescent="0.25">
      <c r="B49" s="8">
        <f t="shared" si="1"/>
        <v>0</v>
      </c>
      <c r="C49" s="8">
        <f t="shared" si="2"/>
        <v>0</v>
      </c>
      <c r="D49" s="8">
        <f t="shared" si="3"/>
        <v>0</v>
      </c>
      <c r="E49" s="8">
        <f t="shared" si="4"/>
        <v>0</v>
      </c>
      <c r="H49" s="8">
        <f t="shared" si="5"/>
        <v>0</v>
      </c>
      <c r="I49" s="8">
        <f t="shared" si="6"/>
        <v>0</v>
      </c>
      <c r="J49" s="8">
        <f t="shared" si="0"/>
        <v>0</v>
      </c>
      <c r="K49" s="8" t="str">
        <f t="shared" si="7"/>
        <v>Marion County</v>
      </c>
      <c r="M49" t="s">
        <v>218</v>
      </c>
      <c r="N49" t="s">
        <v>218</v>
      </c>
      <c r="V49" t="s">
        <v>75</v>
      </c>
      <c r="BI49">
        <v>0</v>
      </c>
      <c r="BJ49">
        <v>0</v>
      </c>
      <c r="BK49">
        <v>0</v>
      </c>
    </row>
  </sheetData>
  <autoFilter ref="B1:BK49" xr:uid="{34C5C7DE-7AD6-4FD9-8C28-5B0DE5BC5D7C}"/>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https://www.oregon.gov/oha/HSD/AMH/docs/HB-5024-Invoice.xlsx</Url>
      <Description>HB 5024 Monthly Invoice Template</Description>
    </URL>
    <IASubtopic xmlns="59da1016-2a1b-4f8a-9768-d7a4932f6f16" xsi:nil="true"/>
    <Metadata xmlns="f6f59e2a-72cf-4e98-8507-d5f2b131d468" xsi:nil="true"/>
    <RoutingRuleDescription xmlns="http://schemas.microsoft.com/sharepoint/v3">HB 5024 Monthly Invoice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689EF-7699-4F7D-92C0-5FAC1A863F42}">
  <ds:schemaRefs>
    <ds:schemaRef ds:uri="http://schemas.microsoft.com/office/2006/metadata/properties"/>
    <ds:schemaRef ds:uri="http://schemas.microsoft.com/office/infopath/2007/PartnerControls"/>
    <ds:schemaRef ds:uri="d0976d54-68fa-4cb4-95ff-be7b52ec8c1a"/>
    <ds:schemaRef ds:uri="db94bc92-bf81-4e68-a4e8-190f1e36c058"/>
  </ds:schemaRefs>
</ds:datastoreItem>
</file>

<file path=customXml/itemProps2.xml><?xml version="1.0" encoding="utf-8"?>
<ds:datastoreItem xmlns:ds="http://schemas.openxmlformats.org/officeDocument/2006/customXml" ds:itemID="{D5EF97B3-88C0-4A9F-BE27-975BC1D0E8F7}">
  <ds:schemaRefs>
    <ds:schemaRef ds:uri="http://schemas.microsoft.com/sharepoint/v3/contenttype/forms"/>
  </ds:schemaRefs>
</ds:datastoreItem>
</file>

<file path=customXml/itemProps3.xml><?xml version="1.0" encoding="utf-8"?>
<ds:datastoreItem xmlns:ds="http://schemas.openxmlformats.org/officeDocument/2006/customXml" ds:itemID="{0E5B3F0A-A96E-4DAD-B986-A40A5619CA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Instructions</vt:lpstr>
      <vt:lpstr>1. Invoice Form</vt:lpstr>
      <vt:lpstr>2. Expenditure Details</vt:lpstr>
      <vt:lpstr>3. Certification</vt:lpstr>
      <vt:lpstr>Data Entry Import</vt:lpstr>
      <vt:lpstr>Data Validation</vt:lpstr>
      <vt:lpstr>Smartsheet Export</vt:lpstr>
      <vt:lpstr>Benton</vt:lpstr>
      <vt:lpstr>Clatsop</vt:lpstr>
      <vt:lpstr>Curry</vt:lpstr>
      <vt:lpstr>Development_Costs</vt:lpstr>
      <vt:lpstr>Douglas</vt:lpstr>
      <vt:lpstr>Jackson</vt:lpstr>
      <vt:lpstr>Lane</vt:lpstr>
      <vt:lpstr>Lincoln</vt:lpstr>
      <vt:lpstr>Linn</vt:lpstr>
      <vt:lpstr>Marion</vt:lpstr>
      <vt:lpstr>Multnomah</vt:lpstr>
      <vt:lpstr>Organizations</vt:lpstr>
      <vt:lpstr>Polk</vt:lpstr>
      <vt:lpstr>Start_Up_Costs</vt:lpstr>
      <vt:lpstr>Umatilla</vt:lpstr>
      <vt:lpstr>Wasco</vt:lpstr>
      <vt:lpstr>Yamhill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HB 5024 Monthly Invoice Template</dc:title>
  <dc:subject/>
  <dc:creator>Susan G Lind</dc:creator>
  <cp:keywords/>
  <dc:description/>
  <cp:lastModifiedBy>De La Fuente, Luis</cp:lastModifiedBy>
  <cp:revision/>
  <dcterms:created xsi:type="dcterms:W3CDTF">2019-02-22T19:49:01Z</dcterms:created>
  <dcterms:modified xsi:type="dcterms:W3CDTF">2023-08-24T15:15:29Z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ea60d57e-af5b-4752-ac57-3e4f28ca11dc_Enabled">
    <vt:lpwstr>true</vt:lpwstr>
  </property>
  <property fmtid="{D5CDD505-2E9C-101B-9397-08002B2CF9AE}" pid="11" name="MSIP_Label_ea60d57e-af5b-4752-ac57-3e4f28ca11dc_SetDate">
    <vt:lpwstr>2023-03-20T16:38:41Z</vt:lpwstr>
  </property>
  <property fmtid="{D5CDD505-2E9C-101B-9397-08002B2CF9AE}" pid="12" name="MSIP_Label_ea60d57e-af5b-4752-ac57-3e4f28ca11dc_Method">
    <vt:lpwstr>Standard</vt:lpwstr>
  </property>
  <property fmtid="{D5CDD505-2E9C-101B-9397-08002B2CF9AE}" pid="13" name="MSIP_Label_ea60d57e-af5b-4752-ac57-3e4f28ca11dc_Name">
    <vt:lpwstr>ea60d57e-af5b-4752-ac57-3e4f28ca11dc</vt:lpwstr>
  </property>
  <property fmtid="{D5CDD505-2E9C-101B-9397-08002B2CF9AE}" pid="14" name="MSIP_Label_ea60d57e-af5b-4752-ac57-3e4f28ca11dc_SiteId">
    <vt:lpwstr>36da45f1-dd2c-4d1f-af13-5abe46b99921</vt:lpwstr>
  </property>
  <property fmtid="{D5CDD505-2E9C-101B-9397-08002B2CF9AE}" pid="15" name="MSIP_Label_ea60d57e-af5b-4752-ac57-3e4f28ca11dc_ActionId">
    <vt:lpwstr>e13d3fa8-2d94-470a-bdb6-ac6c57d18911</vt:lpwstr>
  </property>
  <property fmtid="{D5CDD505-2E9C-101B-9397-08002B2CF9AE}" pid="16" name="MSIP_Label_ea60d57e-af5b-4752-ac57-3e4f28ca11dc_ContentBits">
    <vt:lpwstr>0</vt:lpwstr>
  </property>
  <property fmtid="{D5CDD505-2E9C-101B-9397-08002B2CF9AE}" pid="17" name="WorkflowChangePath">
    <vt:lpwstr>dafb592c-b740-41da-a45e-b0a4e2b87d8a,4;</vt:lpwstr>
  </property>
</Properties>
</file>