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amedeloitte.sharepoint.com/sites/OHABehavioralHealth/Shared Documents/General/SDOH/01. 5024/04. Fiscal Reporting &amp; Tracking/Quarterly Expenditure Report/"/>
    </mc:Choice>
  </mc:AlternateContent>
  <xr:revisionPtr revIDLastSave="586" documentId="8_{88CD7563-F70B-465B-930B-722D406D2B38}" xr6:coauthVersionLast="47" xr6:coauthVersionMax="47" xr10:uidLastSave="{E6840840-CBBA-48B5-8183-E3C7550D36E0}"/>
  <bookViews>
    <workbookView xWindow="-108" yWindow="-108" windowWidth="23256" windowHeight="12576" activeTab="1" xr2:uid="{106E4555-36F9-465B-8EE3-84CCFFBAFD1F}"/>
  </bookViews>
  <sheets>
    <sheet name="Instructions" sheetId="13" r:id="rId1"/>
    <sheet name="1. Quarterly Report Form" sheetId="14" r:id="rId2"/>
    <sheet name="2. Certification" sheetId="15" r:id="rId3"/>
    <sheet name="Data Entry Import" sheetId="11" r:id="rId4"/>
    <sheet name="SmartSheet Export" sheetId="16" r:id="rId5"/>
    <sheet name="Data Validation" sheetId="10" state="hidden" r:id="rId6"/>
    <sheet name="Detailed Budget Report" sheetId="6" state="hidden" r:id="rId7"/>
  </sheets>
  <definedNames>
    <definedName name="_xlnm._FilterDatabase" localSheetId="5" hidden="1">'Data Validation'!$AF$1:$AK$49</definedName>
    <definedName name="AdaptGrantNo">'Data Validation'!$C$37:$D$37</definedName>
    <definedName name="Benton">'Data Validation'!$AN$1:$AN$2</definedName>
    <definedName name="BentonGrantNo">'Data Validation'!$C$38</definedName>
    <definedName name="CascadiaGrantNo">'Data Validation'!$C$39:$F$39</definedName>
    <definedName name="CCareCCSGrantNo">'Data Validation'!$C$44</definedName>
    <definedName name="CCareGrantNo">'Data Validation'!$C$43:$E$43</definedName>
    <definedName name="CCSGrantNo">'Data Validation'!$C$45</definedName>
    <definedName name="CFSGrantNo">'Data Validation'!$C$46</definedName>
    <definedName name="CGCHGrantNo">'Data Validation'!$C$41:$D$41</definedName>
    <definedName name="CHCGrantNo">'Data Validation'!$C$47</definedName>
    <definedName name="CHSGrantNo">'Data Validation'!$C$40</definedName>
    <definedName name="Clatsop">'Data Validation'!$AO$2:$AO$3</definedName>
    <definedName name="ClatsopGrantNo">'Data Validation'!$C$42</definedName>
    <definedName name="CRCGrantNo">'Data Validation'!$C$48</definedName>
    <definedName name="Curry">'Data Validation'!$AP$2</definedName>
    <definedName name="Douglas">'Data Validation'!$AQ$2</definedName>
    <definedName name="Jackson">'Data Validation'!$AR$2:$AR$3</definedName>
    <definedName name="Lane">'Data Validation'!$AS$2:$AS$3</definedName>
    <definedName name="Lincoln">'Data Validation'!$AT$2</definedName>
    <definedName name="LincolnGrantNo">'Data Validation'!$C$50</definedName>
    <definedName name="Linn">'Data Validation'!$AU$2:$AU$3</definedName>
    <definedName name="Marion">'Data Validation'!$AV$2:$AV$5</definedName>
    <definedName name="Multnomah">'Data Validation'!$AW$2:$AW$3</definedName>
    <definedName name="MWVCAAGrantNo">'Data Validation'!$C$51</definedName>
    <definedName name="NFLLCGrantNo">'Data Validation'!$C$53</definedName>
    <definedName name="NFRTHGrantNo">'Data Validation'!$C$52</definedName>
    <definedName name="NibbusGrantNo">'Data Validation'!$C$56</definedName>
    <definedName name="NNGrantNo">'Data Validation'!$C$54</definedName>
    <definedName name="NWGrantNo">'Data Validation'!$C$55</definedName>
    <definedName name="Ohana4GrantNo">'Data Validation'!$C$58</definedName>
    <definedName name="OhanaGrantNo">'Data Validation'!$C$57:$E$57</definedName>
    <definedName name="Organizations">'Data Validation'!$AD$2:$AD$27</definedName>
    <definedName name="Polk">'Data Validation'!$AX$2:$AX$4</definedName>
    <definedName name="ProjectName">'SmartSheet Export'!$B$5</definedName>
    <definedName name="RestGrantNo">'Data Validation'!$C$59</definedName>
    <definedName name="SequoiaGrantNo">'Data Validation'!$C$60</definedName>
    <definedName name="ShangrilaGrantNo">'Data Validation'!$C$61</definedName>
    <definedName name="TheShangrilaGrantNo">'Data Validation'!$C$62</definedName>
    <definedName name="Umatilla">'Data Validation'!$AY$2</definedName>
    <definedName name="Wasco">'Data Validation'!$AZ$2:$AZ$3</definedName>
    <definedName name="Yamhill">'Data Validation'!$BA$2</definedName>
    <definedName name="YamhillGrantNo">'Data Validation'!$C$49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4" l="1"/>
  <c r="BZ6" i="11"/>
  <c r="BY6" i="11"/>
  <c r="BX6" i="11"/>
  <c r="BW6" i="11"/>
  <c r="BV6" i="11"/>
  <c r="BU6" i="11"/>
  <c r="BT6" i="11"/>
  <c r="BS6" i="11"/>
  <c r="BR6" i="11"/>
  <c r="BQ6" i="11"/>
  <c r="BP6" i="11"/>
  <c r="BO6" i="11"/>
  <c r="BN6" i="11"/>
  <c r="BM6" i="11"/>
  <c r="BL6" i="11"/>
  <c r="BF6" i="11" l="1"/>
  <c r="I6" i="14"/>
  <c r="B4" i="16"/>
  <c r="B5" i="16" s="1"/>
  <c r="B32" i="10"/>
  <c r="B33" i="10" s="1"/>
  <c r="C11" i="14"/>
  <c r="G38" i="14"/>
  <c r="F38" i="14"/>
  <c r="E38" i="14"/>
  <c r="D37" i="14"/>
  <c r="D36" i="14"/>
  <c r="D35" i="14"/>
  <c r="D34" i="14"/>
  <c r="D33" i="14"/>
  <c r="D32" i="14"/>
  <c r="D31" i="14"/>
  <c r="D30" i="14"/>
  <c r="D29" i="14"/>
  <c r="D28" i="14"/>
  <c r="D27" i="14"/>
  <c r="D26" i="14"/>
  <c r="D25" i="14"/>
  <c r="D24" i="14"/>
  <c r="D23" i="14"/>
  <c r="D21" i="14"/>
  <c r="G22" i="14"/>
  <c r="F22" i="14"/>
  <c r="E22" i="14"/>
  <c r="D10" i="14"/>
  <c r="D11" i="14"/>
  <c r="D20" i="14"/>
  <c r="D19" i="14"/>
  <c r="D18" i="14"/>
  <c r="D17" i="14"/>
  <c r="D16" i="14"/>
  <c r="D15" i="14"/>
  <c r="D14" i="14"/>
  <c r="D13" i="14"/>
  <c r="D12" i="14"/>
  <c r="H10" i="14"/>
  <c r="C12" i="14"/>
  <c r="C13" i="14"/>
  <c r="C14" i="14"/>
  <c r="C15" i="14"/>
  <c r="C16" i="14"/>
  <c r="C17" i="14"/>
  <c r="C18" i="14"/>
  <c r="C19" i="14"/>
  <c r="C20" i="14"/>
  <c r="C21" i="14"/>
  <c r="I10" i="14" l="1"/>
  <c r="D38" i="14"/>
  <c r="C22" i="14"/>
  <c r="D22" i="14"/>
  <c r="H16" i="14"/>
  <c r="C39" i="14"/>
  <c r="C37" i="14"/>
  <c r="C36" i="14"/>
  <c r="C35" i="14"/>
  <c r="C34" i="14"/>
  <c r="C33" i="14"/>
  <c r="C32" i="14"/>
  <c r="C31" i="14"/>
  <c r="C30" i="14"/>
  <c r="C29" i="14"/>
  <c r="C28" i="14"/>
  <c r="C27" i="14"/>
  <c r="C26" i="14"/>
  <c r="C25" i="14"/>
  <c r="C24" i="14"/>
  <c r="C23" i="14"/>
  <c r="D39" i="14" l="1"/>
  <c r="C38" i="14"/>
  <c r="H23" i="14" l="1"/>
  <c r="BB6" i="11" l="1"/>
  <c r="BD6" i="11"/>
  <c r="BC6" i="11"/>
  <c r="BA6" i="11"/>
  <c r="F11" i="10"/>
  <c r="F10" i="10"/>
  <c r="F9" i="10"/>
  <c r="F8" i="10"/>
  <c r="F7" i="10"/>
  <c r="F6" i="10"/>
  <c r="F5" i="10"/>
  <c r="F4" i="10"/>
  <c r="F3" i="10"/>
  <c r="F2" i="10"/>
  <c r="BJ6" i="11"/>
  <c r="BI6" i="11"/>
  <c r="BH6" i="11"/>
  <c r="BG6" i="11"/>
  <c r="BE6" i="11"/>
  <c r="H37" i="14"/>
  <c r="AL6" i="11" s="1"/>
  <c r="H36" i="14"/>
  <c r="AK6" i="11" s="1"/>
  <c r="H35" i="14"/>
  <c r="AJ6" i="11" s="1"/>
  <c r="H34" i="14"/>
  <c r="AI6" i="11" s="1"/>
  <c r="H33" i="14"/>
  <c r="AH6" i="11" s="1"/>
  <c r="H32" i="14"/>
  <c r="AG6" i="11" s="1"/>
  <c r="H31" i="14"/>
  <c r="AF6" i="11" s="1"/>
  <c r="H30" i="14"/>
  <c r="AE6" i="11" s="1"/>
  <c r="H29" i="14"/>
  <c r="AD6" i="11" s="1"/>
  <c r="H28" i="14"/>
  <c r="AC6" i="11" s="1"/>
  <c r="H27" i="14"/>
  <c r="AB6" i="11" s="1"/>
  <c r="H26" i="14"/>
  <c r="AA6" i="11" s="1"/>
  <c r="H25" i="14"/>
  <c r="Z6" i="11" s="1"/>
  <c r="H24" i="14"/>
  <c r="Y6" i="11" s="1"/>
  <c r="X6" i="11"/>
  <c r="K6" i="11"/>
  <c r="H38" i="14" l="1"/>
  <c r="I27" i="14"/>
  <c r="I35" i="14"/>
  <c r="I29" i="14"/>
  <c r="I37" i="14"/>
  <c r="I23" i="14"/>
  <c r="I31" i="14"/>
  <c r="I25" i="14"/>
  <c r="I33" i="14"/>
  <c r="I26" i="14"/>
  <c r="I34" i="14"/>
  <c r="I28" i="14"/>
  <c r="I36" i="14"/>
  <c r="I30" i="14"/>
  <c r="I24" i="14"/>
  <c r="I32" i="14"/>
  <c r="I38" i="14" l="1"/>
  <c r="AM6" i="11"/>
  <c r="H21" i="14"/>
  <c r="H20" i="14"/>
  <c r="H19" i="14"/>
  <c r="H18" i="14"/>
  <c r="H17" i="14"/>
  <c r="H15" i="14"/>
  <c r="H14" i="14"/>
  <c r="H13" i="14"/>
  <c r="N6" i="11" s="1"/>
  <c r="H12" i="14"/>
  <c r="M6" i="11" s="1"/>
  <c r="H11" i="14"/>
  <c r="H22" i="14" l="1"/>
  <c r="H39" i="14" s="1"/>
  <c r="L6" i="11"/>
  <c r="I11" i="14"/>
  <c r="T6" i="11"/>
  <c r="I19" i="14"/>
  <c r="R6" i="11"/>
  <c r="I17" i="14"/>
  <c r="I12" i="14"/>
  <c r="V6" i="11"/>
  <c r="I21" i="14"/>
  <c r="O6" i="11"/>
  <c r="I14" i="14"/>
  <c r="S6" i="11"/>
  <c r="I18" i="14"/>
  <c r="U6" i="11"/>
  <c r="I20" i="14"/>
  <c r="I13" i="14"/>
  <c r="P6" i="11"/>
  <c r="I15" i="14"/>
  <c r="Q6" i="11"/>
  <c r="I16" i="14"/>
  <c r="G39" i="14"/>
  <c r="A1" i="10"/>
  <c r="B30" i="10" s="1"/>
  <c r="CC6" i="11"/>
  <c r="CB6" i="11"/>
  <c r="CA6" i="11"/>
  <c r="BK6" i="11"/>
  <c r="AZ6" i="11"/>
  <c r="AY6" i="11"/>
  <c r="AX6" i="11"/>
  <c r="AW6" i="11"/>
  <c r="AV6" i="11"/>
  <c r="AU6" i="11"/>
  <c r="AT6" i="11"/>
  <c r="AS6" i="11"/>
  <c r="AR6" i="11"/>
  <c r="AQ6" i="11"/>
  <c r="AP6" i="11"/>
  <c r="AO6" i="11"/>
  <c r="J6" i="11"/>
  <c r="I6" i="11"/>
  <c r="H6" i="11"/>
  <c r="G6" i="11"/>
  <c r="E6" i="11"/>
  <c r="F6" i="11"/>
  <c r="D6" i="11"/>
  <c r="C6" i="11"/>
  <c r="G11" i="10"/>
  <c r="G10" i="10"/>
  <c r="G9" i="10"/>
  <c r="G8" i="10"/>
  <c r="G7" i="10"/>
  <c r="G6" i="10"/>
  <c r="G5" i="10"/>
  <c r="G4" i="10"/>
  <c r="G3" i="10"/>
  <c r="G2" i="10"/>
  <c r="E7" i="13"/>
  <c r="F7" i="13" s="1"/>
  <c r="G6" i="13"/>
  <c r="C4" i="15"/>
  <c r="C5" i="15"/>
  <c r="G4" i="15"/>
  <c r="G5" i="15"/>
  <c r="W6" i="11" l="1"/>
  <c r="I22" i="14"/>
  <c r="B31" i="10"/>
  <c r="H9" i="14"/>
  <c r="F39" i="14"/>
  <c r="E39" i="14"/>
  <c r="AN6" i="11"/>
  <c r="G7" i="13"/>
  <c r="E8" i="13"/>
  <c r="F8" i="13" s="1"/>
  <c r="I39" i="14" l="1"/>
  <c r="G8" i="13"/>
  <c r="E9" i="13"/>
  <c r="F9" i="13" s="1"/>
  <c r="G9" i="13" s="1"/>
  <c r="J2" i="10" l="1"/>
  <c r="K2" i="10" l="1"/>
  <c r="H2" i="10" s="1"/>
  <c r="I3" i="10" l="1"/>
  <c r="J3" i="10" s="1"/>
  <c r="K3" i="10" s="1"/>
  <c r="H3" i="10" s="1"/>
  <c r="D48" i="6"/>
  <c r="D33" i="6"/>
  <c r="D16" i="6"/>
  <c r="I4" i="10" l="1"/>
  <c r="J4" i="10" s="1"/>
  <c r="K4" i="10" s="1"/>
  <c r="H4" i="10" s="1"/>
  <c r="I5" i="10" l="1"/>
  <c r="J5" i="10" s="1"/>
  <c r="K5" i="10" s="1"/>
  <c r="H5" i="10" s="1"/>
  <c r="I6" i="10" l="1"/>
  <c r="J6" i="10" s="1"/>
  <c r="K6" i="10" s="1"/>
  <c r="H6" i="10" s="1"/>
  <c r="I7" i="10" l="1"/>
  <c r="J7" i="10" l="1"/>
  <c r="E9" i="14"/>
  <c r="K7" i="10" l="1"/>
  <c r="F9" i="14"/>
  <c r="H7" i="10" l="1"/>
  <c r="G9" i="14"/>
  <c r="I8" i="10"/>
  <c r="J8" i="10" s="1"/>
  <c r="K8" i="10" s="1"/>
  <c r="H8" i="10" l="1"/>
  <c r="I9" i="10"/>
  <c r="J9" i="10" s="1"/>
  <c r="K9" i="10" s="1"/>
  <c r="H9" i="10" l="1"/>
  <c r="I10" i="10"/>
  <c r="J10" i="10" s="1"/>
  <c r="K10" i="10" s="1"/>
  <c r="H10" i="10" l="1"/>
  <c r="I11" i="10"/>
  <c r="J11" i="10" s="1"/>
  <c r="K11" i="10" s="1"/>
  <c r="H11" i="10" s="1"/>
</calcChain>
</file>

<file path=xl/sharedStrings.xml><?xml version="1.0" encoding="utf-8"?>
<sst xmlns="http://schemas.openxmlformats.org/spreadsheetml/2006/main" count="1237" uniqueCount="581">
  <si>
    <t xml:space="preserve"> HB-5024 Behavioral Health Housing Investment: 
Quarterly Report Instructions</t>
  </si>
  <si>
    <t>Grant Program Objectives:</t>
  </si>
  <si>
    <t>House Bill 5024 appropriated funds to the Oregon Health Authority for capital, start-up, and operational costs related to increasing statewide capacity of licensed residential facilities and housing to serve people with behavioral health conditions. The program was split into two distinct project types, Licensed Residential Treatment Facilities (SRTF/RTF/RTH) and Supportive Housing units.</t>
  </si>
  <si>
    <t>Eligible Program Activities:</t>
  </si>
  <si>
    <t>Grant funds disbursed under this Agreement may be expended only on eligible costs for:
1) development of the Supportive Housing or SRTF/RTF/RTH project; and 
2) start-up costs that are eligible for the Supportive Housing or SRTF/RTF/RTH project.
Eligible project development costs include costs for real property new construction, real property acquisition, real property rehabilitation and associated costs.  Associated costs may include but is not limited to fixtures, furnishings, and equipment.
Eligible Project start-up costs include upfront personnel costs for recruitment, salaries, or training for the first two months of operations; facility costs (lease or mortgage payments, utility hookup fees, insurance premiums, etc.); office supplies and furnishings; and equipment, including vehicle(s), specialized equipment, and appliances.</t>
  </si>
  <si>
    <t>Quarterly Reporting Information:</t>
  </si>
  <si>
    <t>Report Period</t>
  </si>
  <si>
    <t>Report Start Date</t>
  </si>
  <si>
    <t>Report End Date</t>
  </si>
  <si>
    <t>Report Due Date:</t>
  </si>
  <si>
    <t>Grantees are required to prepare and electronically submit written quarterly reports that describe the grant activities for the quarter. These reports are due 15 days after Fiscal Quarter-end. 
Please see table to the right for specific dates.</t>
  </si>
  <si>
    <t>Q1 (Jul 1 - Sep 30)</t>
  </si>
  <si>
    <t>Q2 (Oct 1 - Dec 31)</t>
  </si>
  <si>
    <t>Q3 (Jan 1 - Mar 31)</t>
  </si>
  <si>
    <t>Q4 (Apr 1 - Jun 30)</t>
  </si>
  <si>
    <t>Data Fields &amp; Cell Colors</t>
  </si>
  <si>
    <t>Cell Color</t>
  </si>
  <si>
    <t>Information</t>
  </si>
  <si>
    <t>Please note that this file uses color coding to indicate what cells/ data fields require updates and which are formula driven or auto-populated.</t>
  </si>
  <si>
    <t>Blue shaded cells</t>
  </si>
  <si>
    <t>Blue shaded cells require input by the individual completing this form.</t>
  </si>
  <si>
    <t>Gray shaded cells</t>
  </si>
  <si>
    <t>Gray shaded cells contain links, formulas, or references and do not need to be edited.</t>
  </si>
  <si>
    <t>Please send completed reports and any questions to: SDOH.HB5024@odhsoha.oregon.gov</t>
  </si>
  <si>
    <t>Tab 1: Quarterly Report Form</t>
  </si>
  <si>
    <t>Section:</t>
  </si>
  <si>
    <t>Data Field:</t>
  </si>
  <si>
    <t>Field Type</t>
  </si>
  <si>
    <t>Instructions/Notes:</t>
  </si>
  <si>
    <t>A. Grantee Information</t>
  </si>
  <si>
    <t>Organization:</t>
  </si>
  <si>
    <t>Drop-down Selection</t>
  </si>
  <si>
    <t>Please choose your organization from the drop-down list. If you are not able to find your Organization please reach out to our team.</t>
  </si>
  <si>
    <t>Grant Agreement Number:</t>
  </si>
  <si>
    <t>Please choose your Grant Agreement Number from the drop-down list. Note, this drop-down will narrow based on your chosen organization. If you are not able to find your Grant Agreement Number please reach out to our team.</t>
  </si>
  <si>
    <t>Project Name(s):</t>
  </si>
  <si>
    <t>Manual Entry</t>
  </si>
  <si>
    <t>Please enter the name or names of the projects your organization is working on under the HB 5024 grant program</t>
  </si>
  <si>
    <t>Contact Name, Phone Number &amp; Email:</t>
  </si>
  <si>
    <t>Please enter contact information for the main point of contact from your organization. This will be the individual our team may reach out to if we have any questions regarding your report.</t>
  </si>
  <si>
    <t>Prepared By:</t>
  </si>
  <si>
    <t>Please enter the name of the individual who is completing this report. Note, the same individual can be the main point of contact and report preparer.</t>
  </si>
  <si>
    <t>Date of Report:</t>
  </si>
  <si>
    <t>Please enter the date this report was completed.</t>
  </si>
  <si>
    <t>B. Expenditures Information</t>
  </si>
  <si>
    <t>Total Approved Amount</t>
  </si>
  <si>
    <t>Formula Driven</t>
  </si>
  <si>
    <t>This row will populate the current approved budget based on the selected Grant Agreement Number. Note, these budgets are the latest our team has in our records, if these amounts are not correct please reach out to our team.</t>
  </si>
  <si>
    <t>Previous Amount Spent</t>
  </si>
  <si>
    <t>This row will populate the current spend based on the selected Grant Agreement Number and the Quarterly Expenditure Reports received by our team. If these amounts are not correct please reach out to our team.</t>
  </si>
  <si>
    <t>Month 1 - Month 3</t>
  </si>
  <si>
    <t>Please enter the amount spent in each month for each of the applicable budget categories. Note, the form will show the applicable month based on the Reporting Period. (I.E. Reporting Period Q3 2023 will show January 2023, February 2023, and March 2023).</t>
  </si>
  <si>
    <t>Total Month 1 - Month 3 Spend</t>
  </si>
  <si>
    <t>This row will auto-sum the three month's expenditures for each budget category.</t>
  </si>
  <si>
    <t>Total Budget Remaining</t>
  </si>
  <si>
    <t>This row will populate the remaining funds for each budget category based on the Total Funding Provided, Previous Amount Expended, and Prior Quarter Spend.</t>
  </si>
  <si>
    <t>C. Project Information</t>
  </si>
  <si>
    <t>1. Type of Project</t>
  </si>
  <si>
    <t>Please select the type of project that your organization is working on under the HB 5024 grant program</t>
  </si>
  <si>
    <t>2. Total number of Bed/Unit/Capacity of Project</t>
  </si>
  <si>
    <t>Please provide the total number of units that your facility will have. (if applicable)</t>
  </si>
  <si>
    <t>2a. - 2d. Total number of Units by Type</t>
  </si>
  <si>
    <t>Please provide the total number of units that your facility will have for each unit type. (i.e. 5 one bedroom units, 3 two bedroom units, etc.)</t>
  </si>
  <si>
    <t>3a. Population Served</t>
  </si>
  <si>
    <t>Please select the total number of clients served for each of the following populations: Aid &amp; Assist, PSRB, Civil Commitment, and others if applicable. Please populate numbers in the cell directly below the population.</t>
  </si>
  <si>
    <t>3b. Population and Clients Served Comments (if applicable)</t>
  </si>
  <si>
    <t>Please provide any comments on the populations and clients served.</t>
  </si>
  <si>
    <t>4. Primary Population Served</t>
  </si>
  <si>
    <t>Please select the primary population served from the drop-down.</t>
  </si>
  <si>
    <t>4a. Primary Population Served Comments (if applicable)</t>
  </si>
  <si>
    <t>5. Secondary Population Served</t>
  </si>
  <si>
    <t>Please select the secondary population served from the drop-down.</t>
  </si>
  <si>
    <t>5a. Secondary Population Served Comments (if applicable)</t>
  </si>
  <si>
    <t>D. Project Status</t>
  </si>
  <si>
    <t>Project Start Date</t>
  </si>
  <si>
    <t xml:space="preserve">Please provide the start date of the project. </t>
  </si>
  <si>
    <t>Proposed Completion Date</t>
  </si>
  <si>
    <t xml:space="preserve">Please provide the estimated date the project or projects will be completed. </t>
  </si>
  <si>
    <t>Expected Date - Full Occupancy</t>
  </si>
  <si>
    <t>Please provide the estimated date the facility or facilities will be fully occupied.</t>
  </si>
  <si>
    <t>Percent Completion Benchmarks</t>
  </si>
  <si>
    <t>Please select the current status of the project.</t>
  </si>
  <si>
    <t>Progress since Last Update:</t>
  </si>
  <si>
    <t>Please provide a summary of progress on funding deliverables and project activities since the last report.</t>
  </si>
  <si>
    <t>Barriers &amp; Mitigation Strategies</t>
  </si>
  <si>
    <t>Please describe barriers to any project deliverables and the identified strategies to mitigate/overcome those barriers.</t>
  </si>
  <si>
    <t>Community Outreach of Project Promotions or other Stories:</t>
  </si>
  <si>
    <t>Please provide updates on community outreach, project promotion, or other success stories.</t>
  </si>
  <si>
    <t>A. Certificate</t>
  </si>
  <si>
    <t>Authorized Agent Signature</t>
  </si>
  <si>
    <t>Please electronically sign this form by typing in name. Note, Authorized Agent should be the grant program responsible party or their designee.</t>
  </si>
  <si>
    <t>Authorized Agent Title</t>
  </si>
  <si>
    <t>Please provide the title of the Authorized Agent certifying this report.</t>
  </si>
  <si>
    <t>Date</t>
  </si>
  <si>
    <t>Please provide the date the Authorized Agent completed this certification.</t>
  </si>
  <si>
    <t xml:space="preserve"> HB-5024 Behavioral Health Housing Investment: 
Quarterly Report</t>
  </si>
  <si>
    <t>Please only populate data in blue shaded cells.</t>
  </si>
  <si>
    <t>Grey shaded cells contain links, formulas or functions.</t>
  </si>
  <si>
    <t>Contact Name:</t>
  </si>
  <si>
    <t>Report Period:</t>
  </si>
  <si>
    <t>Contact Email:</t>
  </si>
  <si>
    <t>Contact Phone Number:</t>
  </si>
  <si>
    <t>B. Expenditure Information</t>
  </si>
  <si>
    <t>Budget Category</t>
  </si>
  <si>
    <t>Building Acquisition</t>
  </si>
  <si>
    <t>Renovation / Construction</t>
  </si>
  <si>
    <t>Site Improvements / Landscaping</t>
  </si>
  <si>
    <t>Permits &amp; Fees</t>
  </si>
  <si>
    <t>Architectural &amp; Engineering</t>
  </si>
  <si>
    <t>Legal</t>
  </si>
  <si>
    <t>Closing &amp; Title Insurance</t>
  </si>
  <si>
    <t xml:space="preserve">Insurance - Property &amp; Liability </t>
  </si>
  <si>
    <t>Financing Fees</t>
  </si>
  <si>
    <t>Developer Fee</t>
  </si>
  <si>
    <t xml:space="preserve">Other Development Project Costs </t>
  </si>
  <si>
    <t>Total Development Costs</t>
  </si>
  <si>
    <t>Salaries</t>
  </si>
  <si>
    <t>Training / Consultant Fees</t>
  </si>
  <si>
    <t>Staff Recruitment</t>
  </si>
  <si>
    <t>Lease Payments</t>
  </si>
  <si>
    <t>Mortgage Payments</t>
  </si>
  <si>
    <t>Utilities</t>
  </si>
  <si>
    <t>Furniture &amp; Furnishings</t>
  </si>
  <si>
    <t>Office Equipment &amp; Supplies</t>
  </si>
  <si>
    <t>Appliances</t>
  </si>
  <si>
    <t>Specialized Equipment</t>
  </si>
  <si>
    <t>Kitchen Equipment</t>
  </si>
  <si>
    <t>Building Maintenance &amp; Equipment</t>
  </si>
  <si>
    <t>Property, Liability &amp; Auto Insurance</t>
  </si>
  <si>
    <t>Vehicle</t>
  </si>
  <si>
    <t>Other Start-up Costs</t>
  </si>
  <si>
    <t>Total Start-up Costs</t>
  </si>
  <si>
    <t>Total Development &amp; Start-up Costs</t>
  </si>
  <si>
    <t>1. Type of Project:</t>
  </si>
  <si>
    <t>2. Total number of Bed/Unit/Capacity of Project:</t>
  </si>
  <si>
    <t>2a. Total # of SROs:</t>
  </si>
  <si>
    <t>2b. Total # of 1 Bedroom:</t>
  </si>
  <si>
    <t>2c. Total # of 2 Bedroom:</t>
  </si>
  <si>
    <t>2d. Total # of 3 Bedroom:</t>
  </si>
  <si>
    <t>3. Population Served:
(Please use selections in 3a.)</t>
  </si>
  <si>
    <t>Aid &amp; Assist</t>
  </si>
  <si>
    <t>PSRB</t>
  </si>
  <si>
    <t>Civil Commitment</t>
  </si>
  <si>
    <t>Other (Please Specify)</t>
  </si>
  <si>
    <t>Specify Other Population Here:</t>
  </si>
  <si>
    <t xml:space="preserve">3a. Total Number of Clients Served </t>
  </si>
  <si>
    <t>4a. Primary Population Comments (if applicable)</t>
  </si>
  <si>
    <t>5a. Secondary Population Comments (if applicable)</t>
  </si>
  <si>
    <t>D.  Project Status</t>
  </si>
  <si>
    <t xml:space="preserve">Project Start Date: </t>
  </si>
  <si>
    <t>Proposed Completion Date:</t>
  </si>
  <si>
    <t>Expected Date - Full Occupancy:</t>
  </si>
  <si>
    <t>Percent Completion Benchmark:</t>
  </si>
  <si>
    <t>OPTIONAL:  Community Outreach of Project Promotions or other Stories:</t>
  </si>
  <si>
    <t>Report Information</t>
  </si>
  <si>
    <t>I certify to the best of my knowledge and belief that the report is true, complete and accurate, and the expenditures, disbursements and cash receipts are for the purposes and objectives set forth in the terms and conditions of the grant award. I am aware that any false, fictitious or fraudulent information, or the omission of any material fact, may subject me to criminal, civil or administrative penalties for fraud, false statements, false claims or otherwise. (2 CFR 200.415)</t>
  </si>
  <si>
    <t>Authorized Agent Signature:</t>
  </si>
  <si>
    <t>Authorized Agent Title:</t>
  </si>
  <si>
    <t>Date:</t>
  </si>
  <si>
    <t>Indicative Data</t>
  </si>
  <si>
    <t>Total Spend by Budget Category</t>
  </si>
  <si>
    <t>Project Information</t>
  </si>
  <si>
    <t>Project Status</t>
  </si>
  <si>
    <t>Certification</t>
  </si>
  <si>
    <t>Quarterly Report</t>
  </si>
  <si>
    <t>Organization</t>
  </si>
  <si>
    <t>Project Name</t>
  </si>
  <si>
    <t>Grant Agreement Number</t>
  </si>
  <si>
    <t>Contact Name</t>
  </si>
  <si>
    <t>Contact Email</t>
  </si>
  <si>
    <t>Contact Phone</t>
  </si>
  <si>
    <t>Prepared by</t>
  </si>
  <si>
    <t>Date of Report</t>
  </si>
  <si>
    <t>Type of Project:</t>
  </si>
  <si>
    <t>Certification Date</t>
  </si>
  <si>
    <t>Copy this row --&gt;</t>
  </si>
  <si>
    <t>Provider Name</t>
  </si>
  <si>
    <t>Project/SharePoint File Name</t>
  </si>
  <si>
    <t>Bed/Unit Type</t>
  </si>
  <si>
    <t>Project Type</t>
  </si>
  <si>
    <t>Residential Type</t>
  </si>
  <si>
    <t>County</t>
  </si>
  <si>
    <t>Quarter</t>
  </si>
  <si>
    <t>Year</t>
  </si>
  <si>
    <t>Timeframe</t>
  </si>
  <si>
    <t>Short Name</t>
  </si>
  <si>
    <t>Reporting Period</t>
  </si>
  <si>
    <t>Due Date</t>
  </si>
  <si>
    <t>First Month</t>
  </si>
  <si>
    <t>Second Month</t>
  </si>
  <si>
    <t>Third Month</t>
  </si>
  <si>
    <t>Formal Name</t>
  </si>
  <si>
    <t>Status</t>
  </si>
  <si>
    <t>Answer</t>
  </si>
  <si>
    <t>Budget Update Question</t>
  </si>
  <si>
    <t xml:space="preserve">Budget Update Tab 2 </t>
  </si>
  <si>
    <t># of Clients</t>
  </si>
  <si>
    <t>Grant Program</t>
  </si>
  <si>
    <t>Organizations</t>
  </si>
  <si>
    <t>Benton</t>
  </si>
  <si>
    <t>Clatsop</t>
  </si>
  <si>
    <t>Curry</t>
  </si>
  <si>
    <t>Douglas</t>
  </si>
  <si>
    <t>Jackson</t>
  </si>
  <si>
    <t>Lane</t>
  </si>
  <si>
    <t>Lincoln</t>
  </si>
  <si>
    <t>Linn</t>
  </si>
  <si>
    <t>Marion</t>
  </si>
  <si>
    <t>Multnomah</t>
  </si>
  <si>
    <t>Polk</t>
  </si>
  <si>
    <t>Umatilla</t>
  </si>
  <si>
    <t>Wasco</t>
  </si>
  <si>
    <t>Yamhill</t>
  </si>
  <si>
    <t>Adapt, Inc.</t>
  </si>
  <si>
    <t>Benton County Health Department</t>
  </si>
  <si>
    <t>Cascadia Health</t>
  </si>
  <si>
    <t>Center for Hope &amp; Safety</t>
  </si>
  <si>
    <t>CGCH II, Inc</t>
  </si>
  <si>
    <t>Clatsop Behavioral Healthcare</t>
  </si>
  <si>
    <t>ColumbiaCare Services, Inc</t>
  </si>
  <si>
    <t>ColumbiaCare Services, Inc. (CCS)</t>
  </si>
  <si>
    <t>Community Counseling Solutions</t>
  </si>
  <si>
    <t>Community First Solutions</t>
  </si>
  <si>
    <t>Creating Housing Coalition</t>
  </si>
  <si>
    <t>Crossroads Communities</t>
  </si>
  <si>
    <t>Housing Authority of Yamhill County</t>
  </si>
  <si>
    <t>Lincoln County Health &amp; Human Services</t>
  </si>
  <si>
    <t>Mid-Willamette Valley Community Action Agency</t>
  </si>
  <si>
    <t>New Foundations RTH</t>
  </si>
  <si>
    <t>New Foundations, LLC</t>
  </si>
  <si>
    <t>New Narrative</t>
  </si>
  <si>
    <t>New Wave RTH, LLC</t>
  </si>
  <si>
    <t>NiBBuS CombiNed Care, LLC</t>
  </si>
  <si>
    <t>Ohana Ventures</t>
  </si>
  <si>
    <t>Ohana Ventures New Wave RTH #4</t>
  </si>
  <si>
    <t>Restoration House, Inc</t>
  </si>
  <si>
    <t>Sequoia Mental Health Inc.</t>
  </si>
  <si>
    <t>Shangri-La Corporation</t>
  </si>
  <si>
    <t>The Shangri-La Corporation</t>
  </si>
  <si>
    <t>Demographic Distribution - Choices for Primary  or Secondary Populations Served</t>
  </si>
  <si>
    <t>Definition</t>
  </si>
  <si>
    <t>Q3</t>
  </si>
  <si>
    <t>Jan 1 - Mar 31</t>
  </si>
  <si>
    <t>Baker</t>
  </si>
  <si>
    <t>Baker County</t>
  </si>
  <si>
    <t>Not on Intent to Award List</t>
  </si>
  <si>
    <t>No</t>
  </si>
  <si>
    <t>No Budget update requested, please populate table below and do not populate Tab 2.</t>
  </si>
  <si>
    <t>No Budget update requested, please do not populate this tab.</t>
  </si>
  <si>
    <t>Secure Residential Treatment Facilities</t>
  </si>
  <si>
    <t>Not Started</t>
  </si>
  <si>
    <t>Adapt Curry Supportive Housing</t>
  </si>
  <si>
    <t>Supportive Housing</t>
  </si>
  <si>
    <t>Acquisition</t>
  </si>
  <si>
    <t>SH</t>
  </si>
  <si>
    <t xml:space="preserve">For the expansion of community-based housing serving individuals with a Serious and Persistent Mental Illness (SPMI) who are able to live independently with appropriate support services readily available. </t>
  </si>
  <si>
    <t>1 Imp General Public</t>
  </si>
  <si>
    <t>Impacted General Public</t>
  </si>
  <si>
    <t>Q4</t>
  </si>
  <si>
    <t>Apr 1 - Jun 30</t>
  </si>
  <si>
    <t>Benton County</t>
  </si>
  <si>
    <t>Yes</t>
  </si>
  <si>
    <t>Budget update needed, please complete Tab 2. Budget Update Form prior to completing table below.</t>
  </si>
  <si>
    <t>Budget update requested, please complete the table below prior to completing Tab 1. Expenditures Information table.</t>
  </si>
  <si>
    <t>Residential Treatment Homes</t>
  </si>
  <si>
    <t>Less than 50% Complete:</t>
  </si>
  <si>
    <t>Adapt SRTF Resubmit</t>
  </si>
  <si>
    <t>Licensed Residential</t>
  </si>
  <si>
    <t>New Construction</t>
  </si>
  <si>
    <t>SRTF</t>
  </si>
  <si>
    <t xml:space="preserve">Licensed Residential Treatment Homes or Facilities for the expansion of community-based residential settings for  individuals requiring a high level of care. </t>
  </si>
  <si>
    <t>2 Imp Low or moderate income HHs or populations</t>
  </si>
  <si>
    <t>Impacted Low or moderate income households or populations</t>
  </si>
  <si>
    <t>Q1</t>
  </si>
  <si>
    <t>Jul 1 - Sep 30</t>
  </si>
  <si>
    <t>Clackamas</t>
  </si>
  <si>
    <t>Clackamas County</t>
  </si>
  <si>
    <t>Please select if your organization requires a Budget Update using the dropdown to the left.</t>
  </si>
  <si>
    <t>Please select if your organization requires a Budget Update on Tab 1.</t>
  </si>
  <si>
    <t>Adult Foster Homes</t>
  </si>
  <si>
    <t xml:space="preserve">More than 50% Complete: </t>
  </si>
  <si>
    <t>3 Imp HHs that experienced unemployment</t>
  </si>
  <si>
    <t>Impacted Households that experienced unemployment</t>
  </si>
  <si>
    <t>Q2</t>
  </si>
  <si>
    <t>Oct 1 - Dec 31</t>
  </si>
  <si>
    <t>Clatsop County</t>
  </si>
  <si>
    <t>Supportive Housing Units</t>
  </si>
  <si>
    <t>Cascadia Health LR #2</t>
  </si>
  <si>
    <t>RTF</t>
  </si>
  <si>
    <t>4 Imp HHs that experienced increased food or housing insecurity</t>
  </si>
  <si>
    <t>Impacted Households that experienced increased food or housing insecurity</t>
  </si>
  <si>
    <t>Columbia</t>
  </si>
  <si>
    <t>Columbia County</t>
  </si>
  <si>
    <t>Cascadia Health LR #3</t>
  </si>
  <si>
    <t>5 Imp HHs that qualify for certain federal programs</t>
  </si>
  <si>
    <t>Impacted Households that qualify for certain federal programs</t>
  </si>
  <si>
    <t>Coos</t>
  </si>
  <si>
    <t>Coos County</t>
  </si>
  <si>
    <t>Cascadia Health LR App 1</t>
  </si>
  <si>
    <t>7 Imp Other HHs or populations that experienced a negative economic</t>
  </si>
  <si>
    <t>Impacted Other households or populations that experienced a negative economic impact of the pandemic other than those listed above (please specify)</t>
  </si>
  <si>
    <t>Crook</t>
  </si>
  <si>
    <t>Crook County</t>
  </si>
  <si>
    <t>Cascadia Resubmit10.28.2022</t>
  </si>
  <si>
    <t>14 Dis Imp Low income HHs and populations</t>
  </si>
  <si>
    <t xml:space="preserve">Disproportionately Impacted Low income households and populations  </t>
  </si>
  <si>
    <t>Curry County</t>
  </si>
  <si>
    <t>15 Dis Imp HHs and populations residing in Qualified Census Tracts</t>
  </si>
  <si>
    <t>Disproportionately Impacted Households and populations residing in Qualified Census Tracts</t>
  </si>
  <si>
    <t>Deschutes</t>
  </si>
  <si>
    <t>Deschutes County</t>
  </si>
  <si>
    <t>CGCH II, Inc - 300</t>
  </si>
  <si>
    <t>Renovation Only</t>
  </si>
  <si>
    <t>16 Dis Imp HHs that qualify for certain federal programs</t>
  </si>
  <si>
    <t>Disproportionately Impacted Households that qualify for certain federal programs</t>
  </si>
  <si>
    <t>Douglas County</t>
  </si>
  <si>
    <t>CGCH II, Inc - 301</t>
  </si>
  <si>
    <t>17 Dis Imp HHs receiving services provided by Tribal governments</t>
  </si>
  <si>
    <t>Disproportionately Impacted Households receiving services provided by Tribal governments</t>
  </si>
  <si>
    <t>Gilliam</t>
  </si>
  <si>
    <t>Gilliam County</t>
  </si>
  <si>
    <t>West Marine Apartments</t>
  </si>
  <si>
    <t>19 Dis Imp For services to address educational disparities Title I eligible</t>
  </si>
  <si>
    <t>Disproportionately Impacted For services to address educational disparities, Title I eligible schools</t>
  </si>
  <si>
    <t>Grant</t>
  </si>
  <si>
    <t>Grant County</t>
  </si>
  <si>
    <t>ColumbiaCare 7-bed RTF</t>
  </si>
  <si>
    <t>20 Dis Imp Other HHs or populations that experienced a disproportionate</t>
  </si>
  <si>
    <t>Disproportionately Impacted Other households or populations that experienced a disproportionate negative economic impact of the pandemic other than those listed above (please specify)</t>
  </si>
  <si>
    <t>Harney</t>
  </si>
  <si>
    <t>Harney County</t>
  </si>
  <si>
    <t>ColumbiaCare Webber St. N. RTF</t>
  </si>
  <si>
    <t>Hood River</t>
  </si>
  <si>
    <t>Hood River County</t>
  </si>
  <si>
    <t>ColumbiaCare Webber St. N. SRTF</t>
  </si>
  <si>
    <t>Jackson County</t>
  </si>
  <si>
    <t>Jackson County BH</t>
  </si>
  <si>
    <t>Jefferson</t>
  </si>
  <si>
    <t>Jefferson County</t>
  </si>
  <si>
    <t>Josephine</t>
  </si>
  <si>
    <t>Josephine County</t>
  </si>
  <si>
    <t>TBD (Marion/Polk)</t>
  </si>
  <si>
    <t>Klamath</t>
  </si>
  <si>
    <t>Klamath County</t>
  </si>
  <si>
    <t>17 +</t>
  </si>
  <si>
    <t>Creative Housing Coalition</t>
  </si>
  <si>
    <t>Lake</t>
  </si>
  <si>
    <t>Lake County</t>
  </si>
  <si>
    <t>Crossroads SH Resubmit</t>
  </si>
  <si>
    <t>Lane County</t>
  </si>
  <si>
    <t>Stratus Village HAYC</t>
  </si>
  <si>
    <t>Lincoln County</t>
  </si>
  <si>
    <t>Lincoln County Mental Health</t>
  </si>
  <si>
    <t>Linn County</t>
  </si>
  <si>
    <t>MWVCAA Supportive Housinng</t>
  </si>
  <si>
    <t>Acquisition
New Construction</t>
  </si>
  <si>
    <t>Malheur</t>
  </si>
  <si>
    <t>Malheur County</t>
  </si>
  <si>
    <t>New Foundations - Licensed Residential Housing</t>
  </si>
  <si>
    <t>RTH</t>
  </si>
  <si>
    <t>Marion County</t>
  </si>
  <si>
    <t>New Foundations LLC - Supportive</t>
  </si>
  <si>
    <t>Morrow</t>
  </si>
  <si>
    <t>Morrow County</t>
  </si>
  <si>
    <t>Multnomah County</t>
  </si>
  <si>
    <t>New Wave RTH NOT a part of 130 Million Funding</t>
  </si>
  <si>
    <t>Polk County</t>
  </si>
  <si>
    <t>NIBBus Combined Care Resubmit</t>
  </si>
  <si>
    <t>TBD</t>
  </si>
  <si>
    <t>Sherman</t>
  </si>
  <si>
    <t>Sherman County</t>
  </si>
  <si>
    <t>Ohana New Wave #2</t>
  </si>
  <si>
    <t>TBD (Jackson)</t>
  </si>
  <si>
    <t>Tillamook</t>
  </si>
  <si>
    <t>Tillamook County</t>
  </si>
  <si>
    <t>Ohana New Wave #3</t>
  </si>
  <si>
    <t>Umatilla County</t>
  </si>
  <si>
    <t>Ohana New Wave #5 Lane County</t>
  </si>
  <si>
    <t>TBD (Lane)</t>
  </si>
  <si>
    <t>Union</t>
  </si>
  <si>
    <t>Union County</t>
  </si>
  <si>
    <t>New Wave RTH RFGA #4 Lane County</t>
  </si>
  <si>
    <t>Wallowa</t>
  </si>
  <si>
    <t>Wallowa County</t>
  </si>
  <si>
    <t>Restoration House Inc</t>
  </si>
  <si>
    <t>Wasco County</t>
  </si>
  <si>
    <t>Sequoia Mental Health Inc</t>
  </si>
  <si>
    <t>TBD (Washington)</t>
  </si>
  <si>
    <t>Washington</t>
  </si>
  <si>
    <t>Washington County</t>
  </si>
  <si>
    <t>Shangri-La Marion County</t>
  </si>
  <si>
    <t>Wheeler</t>
  </si>
  <si>
    <t>Wheeler County</t>
  </si>
  <si>
    <t>Shangri-La Lane County</t>
  </si>
  <si>
    <t>Yamhill County</t>
  </si>
  <si>
    <t xml:space="preserve"> 
Detailed Expenditure Report </t>
  </si>
  <si>
    <r>
      <rPr>
        <b/>
        <sz val="11"/>
        <color theme="1"/>
        <rFont val="Calibri"/>
        <family val="2"/>
        <scheme val="minor"/>
      </rPr>
      <t>INSTRUCTION:</t>
    </r>
    <r>
      <rPr>
        <b/>
        <sz val="11"/>
        <color rgb="FFFF0000"/>
        <rFont val="Calibri"/>
        <family val="2"/>
        <scheme val="minor"/>
      </rPr>
      <t xml:space="preserve">
</t>
    </r>
    <r>
      <rPr>
        <b/>
        <sz val="11"/>
        <color rgb="FF000099"/>
        <rFont val="Calibri"/>
        <family val="2"/>
        <scheme val="minor"/>
      </rPr>
      <t>Add additional lines to itemize other types of costs and to add estimated sources andcost and budget notes.</t>
    </r>
  </si>
  <si>
    <t>Recipient Name:</t>
  </si>
  <si>
    <r>
      <rPr>
        <b/>
        <u/>
        <sz val="6"/>
        <color theme="1"/>
        <rFont val="Calibri"/>
        <family val="2"/>
        <scheme val="minor"/>
      </rPr>
      <t>Certification:</t>
    </r>
    <r>
      <rPr>
        <b/>
        <sz val="6"/>
        <color theme="1"/>
        <rFont val="Calibri"/>
        <family val="2"/>
        <scheme val="minor"/>
      </rPr>
      <t xml:space="preserve">  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r>
  </si>
  <si>
    <t>Project Name:</t>
  </si>
  <si>
    <t>Project Location:</t>
  </si>
  <si>
    <t>Name of Certifying Individual</t>
  </si>
  <si>
    <t xml:space="preserve">Date: </t>
  </si>
  <si>
    <t xml:space="preserve">Point of Contact: </t>
  </si>
  <si>
    <t xml:space="preserve">Email: </t>
  </si>
  <si>
    <t xml:space="preserve">Grant : </t>
  </si>
  <si>
    <t xml:space="preserve">Unique Entity ID: </t>
  </si>
  <si>
    <t>Registered in Sam.gov</t>
  </si>
  <si>
    <t>Paid Officers compensation</t>
  </si>
  <si>
    <t>Federal Funds 80% or more</t>
  </si>
  <si>
    <t>Federal Funds $25-mil or more</t>
  </si>
  <si>
    <t>Executive/Officer</t>
  </si>
  <si>
    <t>Total Compensation</t>
  </si>
  <si>
    <t>Required if you answered No to registered in Sam.gov</t>
  </si>
  <si>
    <t>Required  if you answered Yes in Cell "C7" and "D7"</t>
  </si>
  <si>
    <t>Enter Sources of Funds for Development</t>
  </si>
  <si>
    <t>Amount</t>
  </si>
  <si>
    <t>Budget Notes (as necessary)</t>
  </si>
  <si>
    <t>OHA HSD Request for Funds</t>
  </si>
  <si>
    <t>Other:</t>
  </si>
  <si>
    <t>TOTAL SOURCES OF FUNDS</t>
  </si>
  <si>
    <t>Enter Costs for Development Project and Start Up Costs</t>
  </si>
  <si>
    <t xml:space="preserve">DEVELOPMENT PROJECT COSTS </t>
  </si>
  <si>
    <t>Final Budget</t>
  </si>
  <si>
    <t>Previous Expended to Date</t>
  </si>
  <si>
    <t>Expended this Quarter</t>
  </si>
  <si>
    <t>Unexpended to Date</t>
  </si>
  <si>
    <t>Land Acquisition</t>
  </si>
  <si>
    <t>Renovation - Construction</t>
  </si>
  <si>
    <t xml:space="preserve"> </t>
  </si>
  <si>
    <t xml:space="preserve">Other - </t>
  </si>
  <si>
    <t xml:space="preserve">TOTAL DEVELOPMENT PROJECT COSTS </t>
  </si>
  <si>
    <t>START UP COSTS</t>
  </si>
  <si>
    <t>Office Equipment</t>
  </si>
  <si>
    <t>Applliances</t>
  </si>
  <si>
    <t>Builidng Maintenance Equipment</t>
  </si>
  <si>
    <t xml:space="preserve">Other </t>
  </si>
  <si>
    <t xml:space="preserve">TOTAL START UP COSTS </t>
  </si>
  <si>
    <t>Total Number of Beds</t>
  </si>
  <si>
    <t xml:space="preserve">Additional Project or Start Up Cost Notes: </t>
  </si>
  <si>
    <t>in two parts</t>
  </si>
  <si>
    <t>Begin Paste here --&gt;</t>
  </si>
  <si>
    <t>Grant Agreement Number(s)</t>
  </si>
  <si>
    <t>Adapt</t>
  </si>
  <si>
    <t>007</t>
  </si>
  <si>
    <t>Cascadia</t>
  </si>
  <si>
    <t>009</t>
  </si>
  <si>
    <t>011</t>
  </si>
  <si>
    <t>CHS</t>
  </si>
  <si>
    <t>CGCH</t>
  </si>
  <si>
    <t>180381</t>
  </si>
  <si>
    <t>CCare</t>
  </si>
  <si>
    <t>180647</t>
  </si>
  <si>
    <t>180389</t>
  </si>
  <si>
    <t>180385</t>
  </si>
  <si>
    <t>CCareCCS</t>
  </si>
  <si>
    <t>180368</t>
  </si>
  <si>
    <t>CCS</t>
  </si>
  <si>
    <t>180401</t>
  </si>
  <si>
    <t>CFS</t>
  </si>
  <si>
    <t>180377</t>
  </si>
  <si>
    <t>CHC</t>
  </si>
  <si>
    <t>180441</t>
  </si>
  <si>
    <t>180369</t>
  </si>
  <si>
    <t>CRC</t>
  </si>
  <si>
    <t>180359</t>
  </si>
  <si>
    <t>180446</t>
  </si>
  <si>
    <t>180380</t>
  </si>
  <si>
    <t>MWVCAA</t>
  </si>
  <si>
    <t>181228</t>
  </si>
  <si>
    <t>NFRTH</t>
  </si>
  <si>
    <t>180409</t>
  </si>
  <si>
    <t>NFLLC</t>
  </si>
  <si>
    <t>180412</t>
  </si>
  <si>
    <t>NN</t>
  </si>
  <si>
    <t>180411</t>
  </si>
  <si>
    <t>NW</t>
  </si>
  <si>
    <t>180448</t>
  </si>
  <si>
    <t>Nibbus</t>
  </si>
  <si>
    <t>180430</t>
  </si>
  <si>
    <t>Ohana</t>
  </si>
  <si>
    <t>180426</t>
  </si>
  <si>
    <t>180419</t>
  </si>
  <si>
    <t>180415</t>
  </si>
  <si>
    <t>Ohana4</t>
  </si>
  <si>
    <t>180416</t>
  </si>
  <si>
    <t>Rest</t>
  </si>
  <si>
    <t>180397</t>
  </si>
  <si>
    <t>Sequoia</t>
  </si>
  <si>
    <t>180428</t>
  </si>
  <si>
    <t>Shangrila</t>
  </si>
  <si>
    <t>180407</t>
  </si>
  <si>
    <t>TheShangrila</t>
  </si>
  <si>
    <t>180420</t>
  </si>
  <si>
    <t>Grantee (Short):</t>
  </si>
  <si>
    <t>GrantNo:</t>
  </si>
  <si>
    <t>Grantee Name</t>
  </si>
  <si>
    <t>NTE vs Budget Variance</t>
  </si>
  <si>
    <t>NTE</t>
  </si>
  <si>
    <t>180987</t>
  </si>
  <si>
    <t>Total Reported Expenditures</t>
  </si>
  <si>
    <t>Building Acquisition Spend to Date</t>
  </si>
  <si>
    <t>Renovation / Construction Spend to Date</t>
  </si>
  <si>
    <t>Site Improvements / Landscaping Spend to Date</t>
  </si>
  <si>
    <t>Permits &amp; Fees Spend to Date</t>
  </si>
  <si>
    <t>Architectural &amp; Engineering Spend to Date</t>
  </si>
  <si>
    <t>Legal Spend to Date</t>
  </si>
  <si>
    <t>Closing &amp; Title Insurance Spend to Date</t>
  </si>
  <si>
    <t>Insurance - Property &amp; Liability Spend to Date</t>
  </si>
  <si>
    <t>Financing Fees Spend to Date</t>
  </si>
  <si>
    <t>Developer Fdee Spend to Date</t>
  </si>
  <si>
    <t>Other Dev Costs Spend to Date</t>
  </si>
  <si>
    <t>Salaries Spend to Date</t>
  </si>
  <si>
    <t>Training / Consultant Fees Spend to Date</t>
  </si>
  <si>
    <t>Staff Recruitment Spend to Date</t>
  </si>
  <si>
    <t>Lease Payments Spend to Date</t>
  </si>
  <si>
    <t>Mortgage Payments Spend to Date</t>
  </si>
  <si>
    <t>Utilities Spend to Date</t>
  </si>
  <si>
    <t>Furniture &amp; Furnishings Spend to Date</t>
  </si>
  <si>
    <t>Office Equipment Spend to Date</t>
  </si>
  <si>
    <t>Appliances Spend to Date</t>
  </si>
  <si>
    <t>Specialized Equipment Spend to Date</t>
  </si>
  <si>
    <t>Kitchen Equipment Spend to Date</t>
  </si>
  <si>
    <t>Building Maintenance &amp; Equipment Spend to Date</t>
  </si>
  <si>
    <t>Property, Liability &amp; Autop Insurance Spend to Date</t>
  </si>
  <si>
    <t>Vehivle Spend to Date</t>
  </si>
  <si>
    <t>Other Start Up Costs Spend to Date</t>
  </si>
  <si>
    <t>Grant Number:</t>
  </si>
  <si>
    <t>Q4 2023(Apr 1 - Jun 30)</t>
  </si>
  <si>
    <t>If the answer to the question above is no, please answer the following questions:</t>
  </si>
  <si>
    <t>Tab 2: Certification</t>
  </si>
  <si>
    <t>E. Labor Requirements</t>
  </si>
  <si>
    <t>Please provide the number of employees of contractors and sub-contractors working on the project.</t>
  </si>
  <si>
    <t>Please provide the number of employees on the project hired directly.</t>
  </si>
  <si>
    <t>Please provide the number of employees on the project hired through a third party.</t>
  </si>
  <si>
    <t>Please provide the wages and benefits of workers on the project by classification.</t>
  </si>
  <si>
    <t>Please confirm whether those wages are at rates less than those prevailing.</t>
  </si>
  <si>
    <t>Please confirm how your organization will work to ensure there is a steady supply of appropriately skilled and unskilled labor.</t>
  </si>
  <si>
    <t>Please confirm how your organization will minimize risks of labor disputes and disruptions that would jeopardize timeliness and cost-effectiveness of the project?</t>
  </si>
  <si>
    <t>Please confirm whether workers on the project will receive wages and benefits that will secure an appropriately skilled workforce in the context of the local or regional labor market.</t>
  </si>
  <si>
    <t>Please describe how your organization will provide a safe and healthy workplace that avoids delays and costs associated with workplace illnesses, injuries, and fatalities, including descriptions of safety training, certification, and/or licensure requirements for all relevant workers.</t>
  </si>
  <si>
    <t>Please confirm whether the project has completed a project labor agreement.</t>
  </si>
  <si>
    <t>Please confirm if the project prioritizes local hires.</t>
  </si>
  <si>
    <t>Please confirm if the project has or will have a Community Benefit Agreement.</t>
  </si>
  <si>
    <t>Please provide a description of the Community Benefit Agreement if applicable.</t>
  </si>
  <si>
    <t>Updated: Aug. 2023</t>
  </si>
  <si>
    <t>D i. Community Benefit Agreement Description</t>
  </si>
  <si>
    <t>D. Community Benefit Agreement</t>
  </si>
  <si>
    <t>C. Local Hire Prioritization</t>
  </si>
  <si>
    <t>B i. Supply of Labor Confirmation</t>
  </si>
  <si>
    <t>B ii. Labor Dispute &amp; Disruption Mitigation</t>
  </si>
  <si>
    <t>B iii. Safe and Healthy Workplace</t>
  </si>
  <si>
    <t>B iv. Comparable Wages</t>
  </si>
  <si>
    <t>B v. Project Labor Agreement</t>
  </si>
  <si>
    <t>B. Pre-Hire Collective Bargaining Agreement</t>
  </si>
  <si>
    <t>A. Davis-Bacon Requirement</t>
  </si>
  <si>
    <t>A i. Total Number of Employees</t>
  </si>
  <si>
    <t>A ii. Direct Project Hires</t>
  </si>
  <si>
    <t>A iii. Number of Third-Party Hires</t>
  </si>
  <si>
    <t>A iv. Wages and Benefits by Classification</t>
  </si>
  <si>
    <t>A v. Prevailing Wage Confirmation</t>
  </si>
  <si>
    <t>Please confirm if your organization will meet the prevailing wage requirements as stated within the "Davis-Bacon Act" or meet the state requirements commonly referrred to as the "baby Davis-Bacon Acts". If the answer to this question is no, please complete questions A i. - A v.</t>
  </si>
  <si>
    <t>Please confirm if your organization intends to or is using an 8(f) pre-hire agreement on the project. If the answer to this question is no, please complete questions B i. - B v.</t>
  </si>
  <si>
    <t>B. Do you intend to certify that “the indicated project includes a project labor agreement, meaning a pre-hire collective bargaining agreement consistent with section 8(f) of the National Labor Relations Act (29 U.S.C.158(f))? 
Please Note: Selecting "Yes" to this question means that you intend to or are using an 8(f) pre-hire agreement on your project.</t>
  </si>
  <si>
    <t>B i. How the recipient will ensure the project has ready access to a sufficient supply of appropriately skilled and unskilled labor to ensure high-quality construction throughout the life of the project, including a description of any required professional certifications and/or in-house training?</t>
  </si>
  <si>
    <t>B ii. How the recipient will minimize risks of labor disputes and disruptions that would jeopardize timeliness and cost-effectiveness of the project?</t>
  </si>
  <si>
    <t>B iii. How the recipient will provide a safe and healthy workplace that avoids delays and costs associated with workplace illnesses, injuries, and fatalities, including descriptions of safety training, certification, and/or licensure requirements for all relevant workers (e.g., OSHA 10,OSHA 30)?;</t>
  </si>
  <si>
    <t>C. Does the project prioritize local hires?</t>
  </si>
  <si>
    <t>D. Does the project have Community Benefit Agreement?</t>
  </si>
  <si>
    <t>D i. Please provide a description of the Community Benefit Agreement if applicable.</t>
  </si>
  <si>
    <t>A i. The number of employees of contractors and sub-contractors working on the project:</t>
  </si>
  <si>
    <t>A ii. The number of employees on the project hired directly;</t>
  </si>
  <si>
    <t>B v. Confirm if the project has completed a project labor agreement.</t>
  </si>
  <si>
    <t>B iv. Confirm if workers on the project will receive wages and benefits that will secure an appropriately skilled workforce in the context of the local or regional labor market?</t>
  </si>
  <si>
    <t>A iv. The wages and benefits of workers on the project by classification:</t>
  </si>
  <si>
    <t>A iii. The number of employees on the project hired through a third party:</t>
  </si>
  <si>
    <t>A v. Confirm if those wages are at rates less than those prevailing:</t>
  </si>
  <si>
    <t>A. Do you intend to certify that “all laborers and mechanics employed by contractors and subcontractors in the performance of the project are paid wages at rates not less than those prevailing, as determined by the U.S. Secretary of Labor in accordance with subchapter IV of chapter 31 of title 40, United States Code (commonly known as the “Davis-Bacon Act”), for the corresponding classes of laborers and mechanics employed on projects of a character similar to the contract work in the civil subdivision of the State (or the District of Columbia) in which the work is to be performed, or by the appropriate state entity pursuant to a corollary state prevailing-wage-in-construction law (commonly known as “baby Davis-Bacon Acts”)?</t>
  </si>
  <si>
    <t>E.  Labor Requirements</t>
  </si>
  <si>
    <t>Labor Reporting</t>
  </si>
  <si>
    <t>The following section requests information related to federal and state labor and prevailing wage requirements. If at any point your organization has questions related to the information being requested below please reach out to the SDOH team for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</si>
</sst>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2" formatCode="_(&quot;$&quot;* #,##0_);_(&quot;$&quot;* \(#,##0\);_(&quot;$&quot;* &quot;-&quot;_);_(@_)"/>
    <numFmt numFmtId="41" formatCode="_(* #,##0_);_(* \(#,##0\);_(* &quot;-&quot;_);_(@_)"/>
    <numFmt numFmtId="44" formatCode="_(&quot;$&quot;* #,##0.00_);_(&quot;$&quot;* \(#,##0.00\);_(&quot;$&quot;* &quot;-&quot;??_);_(@_)"/>
    <numFmt numFmtId="164" formatCode="[$-409]mmmm\ yyyy;@"/>
    <numFmt numFmtId="165" formatCode="[$-409]mmmm\ d"/>
  </numFmts>
  <fonts count="36" x14ac:knownFonts="1">
    <font>
      <sz val="11"/>
      <color theme="1"/>
      <name val="Calibri"/>
      <family val="2"/>
      <scheme val="minor"/>
    </font>
    <font>
      <sz val="11"/>
      <color theme="1"/>
      <name val="Calibri"/>
      <family val="2"/>
      <scheme val="minor"/>
    </font>
    <font>
      <sz val="14"/>
      <color theme="1"/>
      <name val="Arial Narrow"/>
      <family val="2"/>
    </font>
    <font>
      <b/>
      <sz val="11"/>
      <color theme="1"/>
      <name val="Arial Narrow"/>
      <family val="2"/>
    </font>
    <font>
      <b/>
      <sz val="14"/>
      <color theme="1"/>
      <name val="Arial Narrow"/>
      <family val="2"/>
    </font>
    <font>
      <sz val="11"/>
      <color theme="1"/>
      <name val="Arial Narrow"/>
      <family val="2"/>
    </font>
    <font>
      <b/>
      <sz val="16"/>
      <color theme="1"/>
      <name val="Arial Narrow"/>
      <family val="2"/>
    </font>
    <font>
      <b/>
      <sz val="11"/>
      <color theme="1"/>
      <name val="Calibri"/>
      <family val="2"/>
      <scheme val="minor"/>
    </font>
    <font>
      <b/>
      <sz val="14"/>
      <name val="Calibri"/>
      <family val="2"/>
      <scheme val="minor"/>
    </font>
    <font>
      <b/>
      <sz val="11"/>
      <color rgb="FFFF0000"/>
      <name val="Calibri"/>
      <family val="2"/>
      <scheme val="minor"/>
    </font>
    <font>
      <b/>
      <sz val="11"/>
      <color rgb="FF000099"/>
      <name val="Calibri"/>
      <family val="2"/>
      <scheme val="minor"/>
    </font>
    <font>
      <b/>
      <i/>
      <sz val="11"/>
      <name val="Calibri"/>
      <family val="2"/>
      <scheme val="minor"/>
    </font>
    <font>
      <b/>
      <i/>
      <sz val="11"/>
      <color theme="1"/>
      <name val="Calibri"/>
      <family val="2"/>
      <scheme val="minor"/>
    </font>
    <font>
      <b/>
      <sz val="11"/>
      <name val="Calibri"/>
      <family val="2"/>
      <scheme val="minor"/>
    </font>
    <font>
      <b/>
      <sz val="10"/>
      <color theme="1"/>
      <name val="Calibri"/>
      <family val="2"/>
      <scheme val="minor"/>
    </font>
    <font>
      <sz val="11"/>
      <name val="Calibri"/>
      <family val="2"/>
      <scheme val="minor"/>
    </font>
    <font>
      <b/>
      <sz val="10"/>
      <name val="Calibri"/>
      <family val="2"/>
      <scheme val="minor"/>
    </font>
    <font>
      <b/>
      <sz val="10"/>
      <color rgb="FFFF0000"/>
      <name val="Calibri"/>
      <family val="2"/>
      <scheme val="minor"/>
    </font>
    <font>
      <b/>
      <sz val="12"/>
      <name val="Calibri"/>
      <family val="2"/>
      <scheme val="minor"/>
    </font>
    <font>
      <b/>
      <sz val="8"/>
      <color theme="1"/>
      <name val="Calibri"/>
      <family val="2"/>
      <scheme val="minor"/>
    </font>
    <font>
      <b/>
      <sz val="9"/>
      <color rgb="FFFF0000"/>
      <name val="Calibri"/>
      <family val="2"/>
      <scheme val="minor"/>
    </font>
    <font>
      <b/>
      <i/>
      <sz val="12"/>
      <name val="Calibri"/>
      <family val="2"/>
      <scheme val="minor"/>
    </font>
    <font>
      <b/>
      <sz val="6"/>
      <color theme="1"/>
      <name val="Calibri"/>
      <family val="2"/>
      <scheme val="minor"/>
    </font>
    <font>
      <sz val="8"/>
      <color theme="1"/>
      <name val="Lucida Handwriting"/>
      <family val="4"/>
    </font>
    <font>
      <b/>
      <u/>
      <sz val="6"/>
      <color theme="1"/>
      <name val="Calibri"/>
      <family val="2"/>
      <scheme val="minor"/>
    </font>
    <font>
      <sz val="8"/>
      <name val="Calibri"/>
      <family val="2"/>
      <scheme val="minor"/>
    </font>
    <font>
      <sz val="11"/>
      <color theme="1"/>
      <name val="Calibri"/>
      <family val="2"/>
    </font>
    <font>
      <b/>
      <sz val="11"/>
      <color theme="1"/>
      <name val="Calibri"/>
      <family val="2"/>
    </font>
    <font>
      <sz val="11"/>
      <color rgb="FF000000"/>
      <name val="Calibri"/>
      <family val="2"/>
      <scheme val="minor"/>
    </font>
    <font>
      <b/>
      <sz val="14"/>
      <color theme="1"/>
      <name val="Arial Narrow"/>
      <family val="2"/>
    </font>
    <font>
      <sz val="11"/>
      <color theme="1"/>
      <name val="Calibri"/>
      <family val="2"/>
    </font>
    <font>
      <sz val="14"/>
      <color theme="1"/>
      <name val="Arial Narrow"/>
      <family val="2"/>
    </font>
    <font>
      <b/>
      <sz val="11"/>
      <color theme="1"/>
      <name val="Arial Narrow"/>
      <family val="2"/>
    </font>
    <font>
      <sz val="11"/>
      <color theme="1"/>
      <name val="Arial Narrow"/>
      <family val="2"/>
    </font>
    <font>
      <b/>
      <sz val="16"/>
      <color theme="1"/>
      <name val="Arial Narrow"/>
      <family val="2"/>
    </font>
    <font>
      <sz val="14"/>
      <color rgb="FF000000"/>
      <name val="Arial Narrow"/>
      <family val="2"/>
    </font>
  </fonts>
  <fills count="11">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right style="medium">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medium">
        <color indexed="64"/>
      </right>
      <top/>
      <bottom style="medium">
        <color indexed="64"/>
      </bottom>
      <diagonal/>
    </border>
    <border>
      <left/>
      <right/>
      <top/>
      <bottom style="double">
        <color auto="1"/>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style="double">
        <color auto="1"/>
      </right>
      <top style="thin">
        <color auto="1"/>
      </top>
      <bottom/>
      <diagonal/>
    </border>
    <border>
      <left style="thin">
        <color auto="1"/>
      </left>
      <right/>
      <top/>
      <bottom style="thin">
        <color auto="1"/>
      </bottom>
      <diagonal/>
    </border>
    <border>
      <left/>
      <right style="double">
        <color auto="1"/>
      </right>
      <top/>
      <bottom style="thin">
        <color auto="1"/>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ck">
        <color auto="1"/>
      </left>
      <right/>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thick">
        <color auto="1"/>
      </right>
      <top/>
      <bottom/>
      <diagonal/>
    </border>
  </borders>
  <cellStyleXfs count="2">
    <xf numFmtId="0" fontId="0" fillId="0" borderId="0"/>
    <xf numFmtId="44" fontId="1" fillId="0" borderId="0" applyFont="0" applyFill="0" applyBorder="0" applyAlignment="0" applyProtection="0"/>
  </cellStyleXfs>
  <cellXfs count="354">
    <xf numFmtId="0" fontId="0" fillId="0" borderId="0" xfId="0"/>
    <xf numFmtId="49" fontId="5" fillId="0" borderId="0" xfId="0" applyNumberFormat="1" applyFont="1" applyAlignment="1">
      <alignment horizontal="right" vertical="center" wrapText="1"/>
    </xf>
    <xf numFmtId="42" fontId="0" fillId="0" borderId="0" xfId="0" applyNumberFormat="1" applyAlignment="1">
      <alignment horizontal="center"/>
    </xf>
    <xf numFmtId="0" fontId="11" fillId="0" borderId="45" xfId="0" applyFont="1" applyBorder="1"/>
    <xf numFmtId="0" fontId="12" fillId="0" borderId="0" xfId="0" applyFont="1"/>
    <xf numFmtId="0" fontId="12" fillId="0" borderId="0" xfId="0" applyFont="1" applyAlignment="1">
      <alignment horizontal="center"/>
    </xf>
    <xf numFmtId="0" fontId="0" fillId="0" borderId="45" xfId="0" applyBorder="1"/>
    <xf numFmtId="0" fontId="0" fillId="0" borderId="0" xfId="0" applyAlignment="1">
      <alignment horizontal="center"/>
    </xf>
    <xf numFmtId="0" fontId="7" fillId="0" borderId="0" xfId="0" applyFont="1" applyAlignment="1">
      <alignment horizontal="center" wrapText="1"/>
    </xf>
    <xf numFmtId="0" fontId="14" fillId="0" borderId="0" xfId="0" applyFont="1" applyAlignment="1">
      <alignment horizontal="center" wrapText="1"/>
    </xf>
    <xf numFmtId="0" fontId="7" fillId="0" borderId="46" xfId="0" applyFont="1" applyBorder="1" applyAlignment="1">
      <alignment horizontal="center" wrapText="1"/>
    </xf>
    <xf numFmtId="42" fontId="0" fillId="0" borderId="0" xfId="0" applyNumberFormat="1"/>
    <xf numFmtId="0" fontId="0" fillId="0" borderId="45" xfId="0" applyBorder="1" applyAlignment="1">
      <alignment horizontal="left"/>
    </xf>
    <xf numFmtId="0" fontId="0" fillId="0" borderId="0" xfId="0" applyAlignment="1">
      <alignment horizontal="left"/>
    </xf>
    <xf numFmtId="0" fontId="13" fillId="0" borderId="45" xfId="0" applyFont="1" applyBorder="1" applyAlignment="1">
      <alignment horizontal="left"/>
    </xf>
    <xf numFmtId="0" fontId="15" fillId="0" borderId="0" xfId="0" applyFont="1" applyAlignment="1">
      <alignment horizontal="left"/>
    </xf>
    <xf numFmtId="44" fontId="0" fillId="0" borderId="0" xfId="0" applyNumberFormat="1"/>
    <xf numFmtId="0" fontId="0" fillId="6" borderId="45" xfId="0" applyFill="1" applyBorder="1" applyAlignment="1">
      <alignment horizontal="left"/>
    </xf>
    <xf numFmtId="0" fontId="0" fillId="6" borderId="0" xfId="0" applyFill="1" applyAlignment="1">
      <alignment horizontal="left"/>
    </xf>
    <xf numFmtId="44" fontId="0" fillId="6" borderId="0" xfId="0" applyNumberFormat="1" applyFill="1"/>
    <xf numFmtId="0" fontId="7" fillId="0" borderId="45" xfId="0" applyFont="1" applyBorder="1"/>
    <xf numFmtId="0" fontId="7" fillId="0" borderId="0" xfId="0" applyFont="1"/>
    <xf numFmtId="42" fontId="7" fillId="0" borderId="0" xfId="0" applyNumberFormat="1" applyFont="1"/>
    <xf numFmtId="41" fontId="0" fillId="0" borderId="0" xfId="0" applyNumberFormat="1"/>
    <xf numFmtId="41" fontId="0" fillId="0" borderId="0" xfId="0" applyNumberFormat="1" applyAlignment="1">
      <alignment horizontal="center"/>
    </xf>
    <xf numFmtId="41" fontId="0" fillId="0" borderId="46" xfId="0" applyNumberFormat="1" applyBorder="1" applyAlignment="1">
      <alignment horizontal="center"/>
    </xf>
    <xf numFmtId="0" fontId="7" fillId="0" borderId="5" xfId="0" applyFont="1" applyBorder="1"/>
    <xf numFmtId="0" fontId="7" fillId="0" borderId="41" xfId="0" applyFont="1" applyBorder="1"/>
    <xf numFmtId="0" fontId="7" fillId="0" borderId="49" xfId="0" applyFont="1" applyBorder="1"/>
    <xf numFmtId="0" fontId="16" fillId="5" borderId="12"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8" fillId="7" borderId="4" xfId="0" applyFont="1" applyFill="1" applyBorder="1" applyAlignment="1" applyProtection="1">
      <alignment horizontal="center" vertical="center" wrapText="1"/>
      <protection locked="0"/>
    </xf>
    <xf numFmtId="0" fontId="16" fillId="8" borderId="4" xfId="0" applyFont="1" applyFill="1" applyBorder="1" applyAlignment="1" applyProtection="1">
      <alignment horizontal="center" vertical="center" wrapText="1"/>
      <protection locked="0"/>
    </xf>
    <xf numFmtId="0" fontId="7" fillId="0" borderId="0" xfId="0" applyFont="1" applyAlignment="1">
      <alignment horizontal="center"/>
    </xf>
    <xf numFmtId="0" fontId="0" fillId="0" borderId="42" xfId="0" applyBorder="1"/>
    <xf numFmtId="0" fontId="19" fillId="4" borderId="12" xfId="0" applyFont="1" applyFill="1" applyBorder="1" applyAlignment="1">
      <alignment vertical="center" wrapText="1"/>
    </xf>
    <xf numFmtId="14" fontId="23" fillId="7" borderId="31" xfId="0" applyNumberFormat="1" applyFont="1" applyFill="1" applyBorder="1" applyAlignment="1">
      <alignment horizontal="left"/>
    </xf>
    <xf numFmtId="0" fontId="0" fillId="0" borderId="37" xfId="0" applyBorder="1"/>
    <xf numFmtId="0" fontId="19" fillId="5" borderId="31" xfId="0" applyFont="1" applyFill="1" applyBorder="1" applyAlignment="1">
      <alignment vertical="center" wrapText="1"/>
    </xf>
    <xf numFmtId="0" fontId="19" fillId="4" borderId="30" xfId="0" applyFont="1" applyFill="1" applyBorder="1" applyAlignment="1">
      <alignment vertical="center" wrapText="1"/>
    </xf>
    <xf numFmtId="0" fontId="0" fillId="0" borderId="52" xfId="0" applyBorder="1"/>
    <xf numFmtId="0" fontId="0" fillId="0" borderId="18" xfId="0" applyBorder="1" applyAlignment="1">
      <alignment horizontal="center"/>
    </xf>
    <xf numFmtId="0" fontId="0" fillId="0" borderId="58" xfId="0" applyBorder="1"/>
    <xf numFmtId="14" fontId="0" fillId="0" borderId="0" xfId="0" quotePrefix="1" applyNumberFormat="1"/>
    <xf numFmtId="0" fontId="5" fillId="0" borderId="0" xfId="0" applyFont="1" applyAlignment="1">
      <alignment vertical="center"/>
    </xf>
    <xf numFmtId="0" fontId="4" fillId="0" borderId="23" xfId="1" applyNumberFormat="1" applyFont="1" applyFill="1" applyBorder="1" applyAlignment="1" applyProtection="1">
      <alignment horizontal="center" vertical="center" wrapText="1"/>
    </xf>
    <xf numFmtId="49" fontId="4" fillId="0" borderId="27" xfId="0" applyNumberFormat="1" applyFont="1" applyBorder="1" applyAlignment="1">
      <alignment horizontal="center" vertical="center"/>
    </xf>
    <xf numFmtId="0" fontId="4" fillId="0" borderId="28" xfId="1" applyNumberFormat="1" applyFont="1" applyFill="1" applyBorder="1" applyAlignment="1" applyProtection="1">
      <alignment horizontal="center" vertical="center" wrapText="1"/>
    </xf>
    <xf numFmtId="0" fontId="4" fillId="0" borderId="23" xfId="0" applyFont="1" applyBorder="1" applyAlignment="1">
      <alignment horizontal="center" vertical="center" wrapText="1"/>
    </xf>
    <xf numFmtId="0" fontId="4" fillId="4" borderId="29" xfId="1" applyNumberFormat="1" applyFont="1" applyFill="1" applyBorder="1" applyAlignment="1" applyProtection="1">
      <alignment horizontal="center" vertical="center" wrapText="1"/>
    </xf>
    <xf numFmtId="0" fontId="4" fillId="4" borderId="34" xfId="1" applyNumberFormat="1" applyFont="1" applyFill="1" applyBorder="1" applyAlignment="1" applyProtection="1">
      <alignment horizontal="center" vertical="center" wrapText="1"/>
    </xf>
    <xf numFmtId="0" fontId="2" fillId="4" borderId="29" xfId="1" applyNumberFormat="1" applyFont="1" applyFill="1" applyBorder="1" applyAlignment="1" applyProtection="1">
      <alignment horizontal="left" vertical="center" wrapText="1" indent="1"/>
    </xf>
    <xf numFmtId="0" fontId="2" fillId="4" borderId="54" xfId="1" applyNumberFormat="1" applyFont="1" applyFill="1" applyBorder="1" applyAlignment="1" applyProtection="1">
      <alignment horizontal="left" vertical="center" wrapText="1" indent="1"/>
    </xf>
    <xf numFmtId="0" fontId="2" fillId="4" borderId="27" xfId="1" applyNumberFormat="1" applyFont="1" applyFill="1" applyBorder="1" applyAlignment="1" applyProtection="1">
      <alignment horizontal="left" vertical="center" wrapText="1" indent="1"/>
    </xf>
    <xf numFmtId="14" fontId="2" fillId="4" borderId="29" xfId="1" applyNumberFormat="1" applyFont="1" applyFill="1" applyBorder="1" applyAlignment="1" applyProtection="1">
      <alignment horizontal="left" vertical="center" wrapText="1" indent="1"/>
    </xf>
    <xf numFmtId="14" fontId="2" fillId="4" borderId="54" xfId="1" applyNumberFormat="1" applyFont="1" applyFill="1" applyBorder="1" applyAlignment="1" applyProtection="1">
      <alignment horizontal="left" vertical="center" wrapText="1" indent="1"/>
    </xf>
    <xf numFmtId="0" fontId="4" fillId="0" borderId="3" xfId="0" applyFont="1" applyBorder="1" applyAlignment="1">
      <alignment horizontal="center" vertical="center" wrapText="1"/>
    </xf>
    <xf numFmtId="0" fontId="4" fillId="4" borderId="41" xfId="1" applyNumberFormat="1" applyFont="1" applyFill="1" applyBorder="1" applyAlignment="1" applyProtection="1">
      <alignment horizontal="center" vertical="center" wrapText="1"/>
    </xf>
    <xf numFmtId="0" fontId="4" fillId="4" borderId="0" xfId="1" applyNumberFormat="1" applyFont="1" applyFill="1" applyBorder="1" applyAlignment="1" applyProtection="1">
      <alignment horizontal="center" vertical="center" wrapText="1"/>
    </xf>
    <xf numFmtId="8" fontId="4" fillId="3" borderId="26" xfId="1" applyNumberFormat="1" applyFont="1" applyFill="1" applyBorder="1" applyAlignment="1" applyProtection="1">
      <alignment horizontal="right" wrapText="1" indent="1"/>
    </xf>
    <xf numFmtId="8" fontId="4" fillId="3" borderId="12" xfId="1" applyNumberFormat="1" applyFont="1" applyFill="1" applyBorder="1" applyAlignment="1" applyProtection="1">
      <alignment horizontal="right" wrapText="1" indent="2"/>
    </xf>
    <xf numFmtId="8" fontId="2" fillId="2" borderId="12" xfId="1" applyNumberFormat="1" applyFont="1" applyFill="1" applyBorder="1" applyAlignment="1" applyProtection="1">
      <alignment horizontal="right" wrapText="1" indent="2"/>
      <protection locked="0"/>
    </xf>
    <xf numFmtId="0" fontId="4" fillId="3" borderId="16" xfId="1" applyNumberFormat="1" applyFont="1" applyFill="1" applyBorder="1" applyAlignment="1" applyProtection="1">
      <alignment horizontal="center" vertical="center" wrapText="1"/>
    </xf>
    <xf numFmtId="14" fontId="4" fillId="3" borderId="39" xfId="1" applyNumberFormat="1" applyFont="1" applyFill="1" applyBorder="1" applyAlignment="1" applyProtection="1">
      <alignment horizontal="center" vertical="center" wrapText="1"/>
    </xf>
    <xf numFmtId="0" fontId="4" fillId="2" borderId="38" xfId="1" applyNumberFormat="1" applyFont="1" applyFill="1" applyBorder="1" applyAlignment="1" applyProtection="1">
      <alignment horizontal="center" vertical="center" wrapText="1"/>
      <protection locked="0"/>
    </xf>
    <xf numFmtId="0" fontId="2" fillId="0" borderId="14" xfId="1" applyNumberFormat="1" applyFont="1" applyFill="1" applyBorder="1" applyAlignment="1" applyProtection="1">
      <alignment horizontal="left" vertical="center" wrapText="1" indent="3"/>
    </xf>
    <xf numFmtId="0" fontId="2" fillId="0" borderId="25" xfId="1" applyNumberFormat="1" applyFont="1" applyFill="1" applyBorder="1" applyAlignment="1" applyProtection="1">
      <alignment horizontal="left" vertical="center" wrapText="1" indent="3"/>
    </xf>
    <xf numFmtId="49" fontId="4" fillId="0" borderId="53"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0" fontId="26" fillId="0" borderId="0" xfId="0" applyFont="1"/>
    <xf numFmtId="0" fontId="26" fillId="0" borderId="9" xfId="0" applyFont="1" applyBorder="1"/>
    <xf numFmtId="0" fontId="26" fillId="0" borderId="31" xfId="0" applyFont="1" applyBorder="1"/>
    <xf numFmtId="0" fontId="26" fillId="0" borderId="7" xfId="0" applyFont="1" applyBorder="1"/>
    <xf numFmtId="0" fontId="26" fillId="0" borderId="43" xfId="0" applyFont="1" applyBorder="1"/>
    <xf numFmtId="0" fontId="26" fillId="0" borderId="6" xfId="0" applyFont="1" applyBorder="1"/>
    <xf numFmtId="8" fontId="26" fillId="0" borderId="7" xfId="0" applyNumberFormat="1" applyFont="1" applyBorder="1"/>
    <xf numFmtId="0" fontId="27" fillId="0" borderId="0" xfId="0" applyFont="1"/>
    <xf numFmtId="49" fontId="6" fillId="3" borderId="20" xfId="0" applyNumberFormat="1" applyFont="1" applyFill="1" applyBorder="1" applyAlignment="1">
      <alignment horizontal="left" vertical="center" wrapText="1" indent="3"/>
    </xf>
    <xf numFmtId="49" fontId="6" fillId="3" borderId="21" xfId="0" applyNumberFormat="1" applyFont="1" applyFill="1" applyBorder="1" applyAlignment="1">
      <alignment horizontal="left" vertical="center" wrapText="1" indent="3"/>
    </xf>
    <xf numFmtId="49" fontId="6" fillId="3" borderId="22" xfId="0" applyNumberFormat="1" applyFont="1" applyFill="1" applyBorder="1" applyAlignment="1">
      <alignment horizontal="left" vertical="center" wrapText="1" indent="3"/>
    </xf>
    <xf numFmtId="0" fontId="5" fillId="0" borderId="0" xfId="0" applyFont="1"/>
    <xf numFmtId="0" fontId="2" fillId="0" borderId="14" xfId="0" applyFont="1" applyBorder="1" applyAlignment="1">
      <alignment horizontal="right" vertical="center" wrapText="1" indent="1"/>
    </xf>
    <xf numFmtId="0" fontId="6" fillId="0" borderId="15" xfId="0" applyFont="1" applyBorder="1" applyAlignment="1">
      <alignment horizontal="center" vertical="center" wrapText="1"/>
    </xf>
    <xf numFmtId="0" fontId="6" fillId="0" borderId="59" xfId="0" applyFont="1" applyBorder="1" applyAlignment="1">
      <alignment horizontal="center" vertical="center" wrapText="1"/>
    </xf>
    <xf numFmtId="0" fontId="2" fillId="0" borderId="14" xfId="0" applyFont="1" applyBorder="1" applyAlignment="1">
      <alignment horizontal="left" vertical="center" wrapText="1" indent="1"/>
    </xf>
    <xf numFmtId="0" fontId="4" fillId="0" borderId="14" xfId="0" applyFont="1" applyBorder="1" applyAlignment="1">
      <alignment horizontal="left" vertical="center" wrapText="1" indent="1"/>
    </xf>
    <xf numFmtId="49" fontId="2" fillId="0" borderId="9" xfId="0" applyNumberFormat="1" applyFont="1" applyBorder="1" applyAlignment="1">
      <alignment horizontal="right" vertical="center" wrapText="1"/>
    </xf>
    <xf numFmtId="49" fontId="2" fillId="0" borderId="34" xfId="0" applyNumberFormat="1" applyFont="1" applyBorder="1" applyAlignment="1">
      <alignment horizontal="right" vertical="center"/>
    </xf>
    <xf numFmtId="49" fontId="2" fillId="0" borderId="53" xfId="0" applyNumberFormat="1" applyFont="1" applyBorder="1" applyAlignment="1">
      <alignment horizontal="right" vertical="center"/>
    </xf>
    <xf numFmtId="49" fontId="2" fillId="0" borderId="7" xfId="0" applyNumberFormat="1" applyFont="1" applyBorder="1" applyAlignment="1">
      <alignment horizontal="right" vertical="center"/>
    </xf>
    <xf numFmtId="0" fontId="5" fillId="0" borderId="0" xfId="0" applyFont="1" applyAlignment="1">
      <alignment horizontal="left" vertical="center"/>
    </xf>
    <xf numFmtId="49" fontId="2" fillId="0" borderId="53" xfId="0" applyNumberFormat="1" applyFont="1" applyBorder="1" applyAlignment="1">
      <alignment horizontal="right" vertical="center" wrapText="1"/>
    </xf>
    <xf numFmtId="49" fontId="2" fillId="0" borderId="54" xfId="0" applyNumberFormat="1" applyFont="1" applyBorder="1" applyAlignment="1">
      <alignment horizontal="right" vertical="center" wrapText="1"/>
    </xf>
    <xf numFmtId="0" fontId="2" fillId="0" borderId="35" xfId="0" applyFont="1" applyBorder="1" applyAlignment="1">
      <alignment horizontal="right" vertical="center" wrapText="1"/>
    </xf>
    <xf numFmtId="0" fontId="2" fillId="0" borderId="53" xfId="0" applyFont="1" applyBorder="1" applyAlignment="1">
      <alignment horizontal="right" vertical="center" wrapText="1" indent="1"/>
    </xf>
    <xf numFmtId="0" fontId="2" fillId="0" borderId="36" xfId="0" applyFont="1" applyBorder="1" applyAlignment="1">
      <alignment horizontal="right" vertical="center" wrapText="1"/>
    </xf>
    <xf numFmtId="0" fontId="6" fillId="0" borderId="37" xfId="0" applyFont="1" applyBorder="1" applyAlignment="1">
      <alignment horizontal="center" vertical="center" wrapText="1"/>
    </xf>
    <xf numFmtId="164" fontId="6" fillId="0" borderId="59" xfId="0" applyNumberFormat="1" applyFont="1" applyBorder="1" applyAlignment="1">
      <alignment horizontal="center" vertical="center" wrapText="1"/>
    </xf>
    <xf numFmtId="0" fontId="6" fillId="0" borderId="16" xfId="0" applyFont="1" applyBorder="1" applyAlignment="1">
      <alignment horizontal="center" vertical="center" wrapText="1"/>
    </xf>
    <xf numFmtId="49" fontId="2" fillId="0" borderId="14" xfId="0" applyNumberFormat="1" applyFont="1" applyBorder="1" applyAlignment="1">
      <alignment horizontal="left" vertical="center" wrapText="1" indent="1"/>
    </xf>
    <xf numFmtId="0" fontId="2" fillId="0" borderId="11" xfId="0" applyFont="1" applyBorder="1" applyAlignment="1">
      <alignment horizontal="left" vertical="center" wrapText="1" indent="1"/>
    </xf>
    <xf numFmtId="49" fontId="2" fillId="0" borderId="29" xfId="0" applyNumberFormat="1" applyFont="1" applyBorder="1" applyAlignment="1">
      <alignment horizontal="left" vertical="center" wrapText="1" indent="1"/>
    </xf>
    <xf numFmtId="0" fontId="2" fillId="0" borderId="12" xfId="0" applyFont="1" applyBorder="1" applyAlignment="1">
      <alignment horizontal="left" vertical="center" wrapText="1" indent="1"/>
    </xf>
    <xf numFmtId="0" fontId="2" fillId="0" borderId="12" xfId="0" applyFont="1" applyBorder="1" applyAlignment="1">
      <alignment horizontal="center" vertical="center" wrapText="1"/>
    </xf>
    <xf numFmtId="0" fontId="2" fillId="0" borderId="29" xfId="0" applyFont="1" applyBorder="1" applyAlignment="1">
      <alignment horizontal="left" vertical="center" wrapText="1" indent="1"/>
    </xf>
    <xf numFmtId="0" fontId="2" fillId="0" borderId="35" xfId="0" applyFont="1" applyBorder="1" applyAlignment="1">
      <alignment horizontal="left" vertical="center" wrapText="1" indent="1"/>
    </xf>
    <xf numFmtId="0" fontId="2" fillId="0" borderId="53" xfId="0" applyFont="1" applyBorder="1" applyAlignment="1">
      <alignment horizontal="left" vertical="center" wrapText="1" indent="1"/>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wrapText="1"/>
      <protection locked="0"/>
    </xf>
    <xf numFmtId="0" fontId="2" fillId="0" borderId="35" xfId="0" applyFont="1" applyBorder="1" applyAlignment="1">
      <alignment horizontal="center" vertical="center" wrapText="1"/>
    </xf>
    <xf numFmtId="0" fontId="2" fillId="2" borderId="35" xfId="0" applyFont="1" applyFill="1" applyBorder="1" applyAlignment="1" applyProtection="1">
      <alignment horizontal="center" vertical="center"/>
      <protection locked="0"/>
    </xf>
    <xf numFmtId="0" fontId="2" fillId="4" borderId="41" xfId="1" applyNumberFormat="1" applyFont="1" applyFill="1" applyBorder="1" applyAlignment="1" applyProtection="1">
      <alignment horizontal="left" vertical="center" wrapText="1" indent="1"/>
    </xf>
    <xf numFmtId="165" fontId="2" fillId="0" borderId="29" xfId="0" applyNumberFormat="1" applyFont="1" applyBorder="1" applyAlignment="1">
      <alignment horizontal="center" vertical="center"/>
    </xf>
    <xf numFmtId="165" fontId="2" fillId="0" borderId="26" xfId="1" applyNumberFormat="1" applyFont="1" applyFill="1" applyBorder="1" applyAlignment="1" applyProtection="1">
      <alignment horizontal="center" vertical="center" wrapText="1"/>
    </xf>
    <xf numFmtId="14" fontId="26" fillId="0" borderId="7" xfId="0" applyNumberFormat="1" applyFont="1" applyBorder="1"/>
    <xf numFmtId="0" fontId="0" fillId="0" borderId="0" xfId="0" applyAlignment="1">
      <alignment horizontal="left"/>
    </xf>
    <xf numFmtId="0" fontId="26" fillId="0" borderId="7" xfId="0" applyNumberFormat="1" applyFont="1" applyBorder="1"/>
    <xf numFmtId="0" fontId="28" fillId="0" borderId="0" xfId="0" applyFont="1"/>
    <xf numFmtId="49" fontId="0" fillId="0" borderId="0" xfId="0" applyNumberFormat="1"/>
    <xf numFmtId="49" fontId="0" fillId="0" borderId="0" xfId="0" applyNumberFormat="1" applyAlignment="1">
      <alignment horizontal="left"/>
    </xf>
    <xf numFmtId="0" fontId="0" fillId="0" borderId="0" xfId="0" applyBorder="1"/>
    <xf numFmtId="2" fontId="0" fillId="0" borderId="0" xfId="0" applyNumberFormat="1"/>
    <xf numFmtId="2" fontId="0" fillId="0" borderId="0" xfId="0" applyNumberFormat="1" applyBorder="1"/>
    <xf numFmtId="2" fontId="0" fillId="0" borderId="0" xfId="0" applyNumberFormat="1" applyFill="1" applyBorder="1"/>
    <xf numFmtId="1" fontId="0" fillId="0" borderId="58" xfId="0" applyNumberFormat="1" applyBorder="1"/>
    <xf numFmtId="1" fontId="0" fillId="0" borderId="0" xfId="0" applyNumberFormat="1"/>
    <xf numFmtId="0" fontId="26" fillId="0" borderId="0" xfId="0" applyFont="1" applyBorder="1"/>
    <xf numFmtId="49" fontId="7" fillId="0" borderId="0" xfId="0" applyNumberFormat="1" applyFont="1"/>
    <xf numFmtId="8" fontId="0" fillId="0" borderId="0" xfId="0" applyNumberFormat="1"/>
    <xf numFmtId="0" fontId="26" fillId="0" borderId="0" xfId="0" applyFont="1" applyFill="1" applyBorder="1"/>
    <xf numFmtId="8" fontId="2" fillId="10" borderId="12" xfId="1" applyNumberFormat="1" applyFont="1" applyFill="1" applyBorder="1" applyAlignment="1" applyProtection="1">
      <alignment horizontal="right" wrapText="1" indent="2"/>
      <protection locked="0"/>
    </xf>
    <xf numFmtId="0" fontId="31" fillId="0" borderId="29" xfId="0" applyFont="1" applyBorder="1" applyAlignment="1">
      <alignment horizontal="right" vertical="center" wrapText="1" indent="1"/>
    </xf>
    <xf numFmtId="0" fontId="33" fillId="0" borderId="0" xfId="0" applyFont="1"/>
    <xf numFmtId="0" fontId="31" fillId="0" borderId="34" xfId="0" applyFont="1" applyBorder="1" applyAlignment="1">
      <alignment horizontal="right" vertical="center" wrapText="1" indent="1"/>
    </xf>
    <xf numFmtId="0" fontId="31" fillId="0" borderId="35" xfId="0" applyFont="1" applyBorder="1" applyAlignment="1">
      <alignment horizontal="right" vertical="center" wrapText="1"/>
    </xf>
    <xf numFmtId="0" fontId="31" fillId="0" borderId="14" xfId="0" applyFont="1" applyBorder="1" applyAlignment="1">
      <alignment horizontal="right" vertical="center" wrapText="1" indent="1"/>
    </xf>
    <xf numFmtId="0" fontId="29" fillId="3" borderId="31" xfId="0" applyFont="1" applyFill="1" applyBorder="1" applyAlignment="1">
      <alignment horizontal="center" vertical="center" wrapText="1"/>
    </xf>
    <xf numFmtId="14" fontId="29" fillId="3" borderId="26" xfId="0" applyNumberFormat="1" applyFont="1" applyFill="1" applyBorder="1" applyAlignment="1">
      <alignment horizontal="center" vertical="center" wrapText="1"/>
    </xf>
    <xf numFmtId="0" fontId="35" fillId="2" borderId="26" xfId="0" applyFont="1" applyFill="1" applyBorder="1" applyAlignment="1" applyProtection="1">
      <alignment horizontal="center" vertical="center" wrapText="1"/>
      <protection locked="0"/>
    </xf>
    <xf numFmtId="14" fontId="26" fillId="0" borderId="43" xfId="0" applyNumberFormat="1" applyFont="1" applyBorder="1"/>
    <xf numFmtId="14" fontId="26" fillId="0" borderId="6" xfId="0" applyNumberFormat="1" applyFont="1" applyBorder="1"/>
    <xf numFmtId="0" fontId="2" fillId="4" borderId="29" xfId="1" applyNumberFormat="1" applyFont="1" applyFill="1" applyBorder="1" applyAlignment="1" applyProtection="1">
      <alignment horizontal="left" vertical="center" wrapText="1" indent="1"/>
    </xf>
    <xf numFmtId="0" fontId="2" fillId="4" borderId="27" xfId="1" applyNumberFormat="1" applyFont="1" applyFill="1" applyBorder="1" applyAlignment="1" applyProtection="1">
      <alignment horizontal="left" vertical="center" wrapText="1" indent="1"/>
    </xf>
    <xf numFmtId="0" fontId="2" fillId="2" borderId="26" xfId="0" applyFont="1" applyFill="1" applyBorder="1" applyAlignment="1" applyProtection="1">
      <alignment horizontal="center" vertical="center" wrapText="1"/>
      <protection locked="0"/>
    </xf>
    <xf numFmtId="0" fontId="2" fillId="0" borderId="35" xfId="0" applyFont="1" applyBorder="1" applyAlignment="1">
      <alignment horizontal="center" vertical="center" wrapText="1"/>
    </xf>
    <xf numFmtId="14" fontId="35" fillId="2" borderId="30" xfId="0" applyNumberFormat="1" applyFont="1" applyFill="1" applyBorder="1" applyAlignment="1" applyProtection="1">
      <alignment horizontal="center" vertical="center" wrapText="1"/>
      <protection locked="0"/>
    </xf>
    <xf numFmtId="14" fontId="35" fillId="2" borderId="29" xfId="0" applyNumberFormat="1" applyFont="1" applyFill="1" applyBorder="1" applyAlignment="1" applyProtection="1">
      <alignment horizontal="center" vertical="center" wrapText="1"/>
      <protection locked="0"/>
    </xf>
    <xf numFmtId="14" fontId="4" fillId="2" borderId="60" xfId="1" applyNumberFormat="1" applyFont="1" applyFill="1" applyBorder="1" applyAlignment="1" applyProtection="1">
      <alignment horizontal="center" vertical="center" wrapText="1"/>
      <protection locked="0"/>
    </xf>
    <xf numFmtId="0" fontId="35" fillId="2" borderId="30" xfId="0" applyFont="1" applyFill="1" applyBorder="1" applyAlignment="1" applyProtection="1">
      <alignment horizontal="left" vertical="center" wrapText="1"/>
      <protection locked="0"/>
    </xf>
    <xf numFmtId="0" fontId="35" fillId="2" borderId="26" xfId="0" applyFont="1" applyFill="1" applyBorder="1" applyAlignment="1" applyProtection="1">
      <alignment vertical="center" wrapText="1"/>
      <protection locked="0"/>
    </xf>
    <xf numFmtId="0" fontId="0" fillId="0" borderId="9" xfId="0" applyBorder="1"/>
    <xf numFmtId="0" fontId="0" fillId="0" borderId="31" xfId="0" applyBorder="1"/>
    <xf numFmtId="49" fontId="0" fillId="0" borderId="0" xfId="0" applyNumberFormat="1" applyFill="1" applyAlignment="1">
      <alignment horizontal="left"/>
    </xf>
    <xf numFmtId="49" fontId="0" fillId="0" borderId="0" xfId="0" applyNumberFormat="1" applyFill="1"/>
    <xf numFmtId="0" fontId="0" fillId="0" borderId="0" xfId="0" applyFill="1"/>
    <xf numFmtId="49" fontId="4" fillId="0" borderId="14"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49" fontId="4" fillId="0" borderId="26"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6" fillId="3" borderId="20" xfId="0" applyFont="1" applyFill="1" applyBorder="1" applyAlignment="1">
      <alignment horizontal="left" vertical="center" wrapText="1" indent="3"/>
    </xf>
    <xf numFmtId="0" fontId="6" fillId="3" borderId="21" xfId="0" applyFont="1" applyFill="1" applyBorder="1" applyAlignment="1">
      <alignment horizontal="left" vertical="center" wrapText="1" indent="3"/>
    </xf>
    <xf numFmtId="0" fontId="6" fillId="3" borderId="22" xfId="0" applyFont="1" applyFill="1" applyBorder="1" applyAlignment="1">
      <alignment horizontal="left" vertical="center" wrapText="1" indent="3"/>
    </xf>
    <xf numFmtId="0" fontId="4" fillId="4" borderId="29" xfId="1" applyNumberFormat="1" applyFont="1" applyFill="1" applyBorder="1" applyAlignment="1" applyProtection="1">
      <alignment horizontal="center" vertical="center" wrapText="1"/>
    </xf>
    <xf numFmtId="0" fontId="4" fillId="4" borderId="26" xfId="1" applyNumberFormat="1" applyFont="1" applyFill="1" applyBorder="1" applyAlignment="1" applyProtection="1">
      <alignment horizontal="center" vertical="center" wrapText="1"/>
    </xf>
    <xf numFmtId="0" fontId="2" fillId="0" borderId="2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4" borderId="29" xfId="1" applyNumberFormat="1" applyFont="1" applyFill="1" applyBorder="1" applyAlignment="1" applyProtection="1">
      <alignment horizontal="left" vertical="center" wrapText="1" indent="1"/>
    </xf>
    <xf numFmtId="0" fontId="2" fillId="4" borderId="26" xfId="1" applyNumberFormat="1" applyFont="1" applyFill="1" applyBorder="1" applyAlignment="1" applyProtection="1">
      <alignment horizontal="left" vertical="center" wrapText="1" indent="1"/>
    </xf>
    <xf numFmtId="0" fontId="2" fillId="4" borderId="54" xfId="1" applyNumberFormat="1" applyFont="1" applyFill="1" applyBorder="1" applyAlignment="1" applyProtection="1">
      <alignment horizontal="left" vertical="center" wrapText="1" indent="1"/>
    </xf>
    <xf numFmtId="0" fontId="2" fillId="4" borderId="60" xfId="1" applyNumberFormat="1" applyFont="1" applyFill="1" applyBorder="1" applyAlignment="1" applyProtection="1">
      <alignment horizontal="left" vertical="center" wrapText="1" inden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2" fillId="0" borderId="27" xfId="1" applyNumberFormat="1" applyFont="1" applyFill="1" applyBorder="1" applyAlignment="1" applyProtection="1">
      <alignment horizontal="left" vertical="center" wrapText="1" indent="1"/>
    </xf>
    <xf numFmtId="0" fontId="2" fillId="0" borderId="28" xfId="1" applyNumberFormat="1" applyFont="1" applyFill="1" applyBorder="1" applyAlignment="1" applyProtection="1">
      <alignment horizontal="left" vertical="center" wrapText="1" indent="1"/>
    </xf>
    <xf numFmtId="0" fontId="2" fillId="0" borderId="54" xfId="1" applyNumberFormat="1" applyFont="1" applyFill="1" applyBorder="1" applyAlignment="1" applyProtection="1">
      <alignment horizontal="left" vertical="center" wrapText="1" indent="1"/>
    </xf>
    <xf numFmtId="0" fontId="2" fillId="0" borderId="60" xfId="1" applyNumberFormat="1" applyFont="1" applyFill="1" applyBorder="1" applyAlignment="1" applyProtection="1">
      <alignment horizontal="left" vertical="center" wrapText="1" indent="1"/>
    </xf>
    <xf numFmtId="49" fontId="2" fillId="0" borderId="9" xfId="0" applyNumberFormat="1" applyFont="1" applyBorder="1" applyAlignment="1">
      <alignment horizontal="left" vertical="center" wrapText="1" indent="1"/>
    </xf>
    <xf numFmtId="49" fontId="2" fillId="0" borderId="0" xfId="0" applyNumberFormat="1" applyFont="1" applyAlignment="1">
      <alignment horizontal="left" vertical="center" wrapText="1" indent="1"/>
    </xf>
    <xf numFmtId="0" fontId="4" fillId="0" borderId="23"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49" fontId="2" fillId="0" borderId="31" xfId="0" applyNumberFormat="1" applyFont="1" applyBorder="1" applyAlignment="1">
      <alignment horizontal="left" vertical="center" wrapText="1" indent="1"/>
    </xf>
    <xf numFmtId="49" fontId="2" fillId="0" borderId="6" xfId="0" applyNumberFormat="1" applyFont="1" applyBorder="1" applyAlignment="1">
      <alignment horizontal="left" vertical="center" wrapText="1" indent="1"/>
    </xf>
    <xf numFmtId="49" fontId="2" fillId="0" borderId="43" xfId="0" applyNumberFormat="1" applyFont="1" applyBorder="1" applyAlignment="1">
      <alignment horizontal="left" vertical="center" wrapText="1" indent="1"/>
    </xf>
    <xf numFmtId="0" fontId="2" fillId="2" borderId="14"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4" fillId="4" borderId="41" xfId="1" applyNumberFormat="1" applyFont="1" applyFill="1" applyBorder="1" applyAlignment="1" applyProtection="1">
      <alignment horizontal="center" vertical="center" wrapText="1"/>
    </xf>
    <xf numFmtId="0" fontId="4" fillId="4" borderId="61" xfId="1" applyNumberFormat="1" applyFont="1" applyFill="1" applyBorder="1" applyAlignment="1" applyProtection="1">
      <alignment horizontal="center" vertical="center" wrapText="1"/>
    </xf>
    <xf numFmtId="49" fontId="2" fillId="0" borderId="3"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4" borderId="27" xfId="1" applyNumberFormat="1" applyFont="1" applyFill="1" applyBorder="1" applyAlignment="1" applyProtection="1">
      <alignment horizontal="left" vertical="center" wrapText="1" indent="1"/>
    </xf>
    <xf numFmtId="0" fontId="2" fillId="4" borderId="28" xfId="1" applyNumberFormat="1" applyFont="1" applyFill="1" applyBorder="1" applyAlignment="1" applyProtection="1">
      <alignment horizontal="left" vertical="center" wrapText="1" indent="1"/>
    </xf>
    <xf numFmtId="0" fontId="2" fillId="0" borderId="3" xfId="0" applyFont="1" applyBorder="1" applyAlignment="1">
      <alignment horizontal="center" vertical="center" wrapText="1"/>
    </xf>
    <xf numFmtId="14" fontId="2" fillId="4" borderId="29" xfId="1" applyNumberFormat="1" applyFont="1" applyFill="1" applyBorder="1" applyAlignment="1" applyProtection="1">
      <alignment horizontal="left" vertical="center" wrapText="1" indent="1"/>
    </xf>
    <xf numFmtId="14" fontId="2" fillId="4" borderId="26" xfId="1" applyNumberFormat="1" applyFont="1" applyFill="1" applyBorder="1" applyAlignment="1" applyProtection="1">
      <alignment horizontal="left" vertical="center" wrapText="1" indent="1"/>
    </xf>
    <xf numFmtId="0" fontId="2" fillId="4" borderId="34" xfId="1" applyNumberFormat="1" applyFont="1" applyFill="1" applyBorder="1" applyAlignment="1" applyProtection="1">
      <alignment horizontal="left" vertical="center" wrapText="1" indent="1"/>
    </xf>
    <xf numFmtId="0" fontId="2" fillId="4" borderId="33" xfId="1" applyNumberFormat="1" applyFont="1" applyFill="1" applyBorder="1" applyAlignment="1" applyProtection="1">
      <alignment horizontal="left" vertical="center" wrapText="1" indent="1"/>
    </xf>
    <xf numFmtId="0" fontId="34" fillId="3" borderId="20" xfId="0" applyFont="1" applyFill="1" applyBorder="1" applyAlignment="1">
      <alignment horizontal="center" vertical="center" wrapText="1"/>
    </xf>
    <xf numFmtId="0" fontId="34" fillId="3" borderId="21" xfId="0" applyFont="1" applyFill="1" applyBorder="1" applyAlignment="1">
      <alignment horizontal="center" vertical="center" wrapText="1"/>
    </xf>
    <xf numFmtId="0" fontId="34" fillId="3" borderId="22"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2" fillId="2" borderId="28" xfId="0" applyFont="1" applyFill="1" applyBorder="1" applyAlignment="1">
      <alignment horizontal="center" vertical="center" wrapText="1"/>
    </xf>
    <xf numFmtId="0" fontId="32" fillId="3" borderId="53" xfId="0" applyFont="1" applyFill="1" applyBorder="1" applyAlignment="1">
      <alignment horizontal="center" vertical="center" wrapText="1"/>
    </xf>
    <xf numFmtId="0" fontId="32" fillId="3" borderId="60" xfId="0" applyFont="1" applyFill="1" applyBorder="1" applyAlignment="1">
      <alignment horizontal="center" vertical="center" wrapText="1"/>
    </xf>
    <xf numFmtId="49" fontId="6" fillId="0" borderId="23" xfId="0" applyNumberFormat="1" applyFont="1" applyBorder="1" applyAlignment="1">
      <alignment horizontal="left" vertical="center" wrapText="1" indent="3"/>
    </xf>
    <xf numFmtId="49" fontId="6" fillId="0" borderId="27" xfId="0" applyNumberFormat="1" applyFont="1" applyBorder="1" applyAlignment="1">
      <alignment horizontal="left" vertical="center" wrapText="1" indent="3"/>
    </xf>
    <xf numFmtId="49" fontId="6" fillId="0" borderId="28" xfId="0" applyNumberFormat="1" applyFont="1" applyBorder="1" applyAlignment="1">
      <alignment horizontal="left" vertical="center" wrapText="1" indent="3"/>
    </xf>
    <xf numFmtId="0" fontId="29" fillId="2" borderId="29" xfId="0" applyFont="1" applyFill="1" applyBorder="1" applyAlignment="1" applyProtection="1">
      <alignment horizontal="left" vertical="center" wrapText="1" indent="1"/>
      <protection locked="0"/>
    </xf>
    <xf numFmtId="0" fontId="29" fillId="2" borderId="30" xfId="0" applyFont="1" applyFill="1" applyBorder="1" applyAlignment="1" applyProtection="1">
      <alignment horizontal="left" vertical="center" wrapText="1" indent="1"/>
      <protection locked="0"/>
    </xf>
    <xf numFmtId="49" fontId="34" fillId="0" borderId="23" xfId="0" applyNumberFormat="1" applyFont="1" applyBorder="1" applyAlignment="1">
      <alignment horizontal="center" vertical="center" wrapText="1"/>
    </xf>
    <xf numFmtId="49" fontId="6" fillId="0" borderId="27" xfId="0" applyNumberFormat="1" applyFont="1" applyBorder="1" applyAlignment="1">
      <alignment horizontal="center" vertical="center" wrapText="1"/>
    </xf>
    <xf numFmtId="49" fontId="6" fillId="0" borderId="28" xfId="0" applyNumberFormat="1" applyFont="1" applyBorder="1" applyAlignment="1">
      <alignment horizontal="center" vertical="center" wrapText="1"/>
    </xf>
    <xf numFmtId="1" fontId="29" fillId="2" borderId="29" xfId="0" applyNumberFormat="1" applyFont="1" applyFill="1" applyBorder="1" applyAlignment="1" applyProtection="1">
      <alignment horizontal="left" vertical="center" wrapText="1" indent="1"/>
      <protection locked="0"/>
    </xf>
    <xf numFmtId="0" fontId="4" fillId="2" borderId="29" xfId="0" applyFont="1" applyFill="1" applyBorder="1" applyAlignment="1" applyProtection="1">
      <alignment horizontal="left" vertical="center" wrapText="1" indent="1"/>
      <protection locked="0"/>
    </xf>
    <xf numFmtId="0" fontId="29" fillId="2" borderId="26" xfId="0" applyFont="1" applyFill="1" applyBorder="1" applyAlignment="1" applyProtection="1">
      <alignment horizontal="left" vertical="center" wrapText="1" indent="1"/>
      <protection locked="0"/>
    </xf>
    <xf numFmtId="0" fontId="4" fillId="2" borderId="26" xfId="0" applyFont="1" applyFill="1" applyBorder="1" applyAlignment="1" applyProtection="1">
      <alignment horizontal="left" vertical="center" wrapText="1" indent="1"/>
      <protection locked="0"/>
    </xf>
    <xf numFmtId="0" fontId="4" fillId="2" borderId="7" xfId="0" applyFont="1" applyFill="1" applyBorder="1" applyAlignment="1" applyProtection="1">
      <alignment horizontal="left" vertical="center" wrapText="1" indent="1"/>
      <protection locked="0"/>
    </xf>
    <xf numFmtId="0" fontId="4" fillId="2" borderId="62" xfId="0" applyFont="1" applyFill="1" applyBorder="1" applyAlignment="1" applyProtection="1">
      <alignment horizontal="left" vertical="center" wrapText="1" indent="1"/>
      <protection locked="0"/>
    </xf>
    <xf numFmtId="49" fontId="6" fillId="0" borderId="15" xfId="0" applyNumberFormat="1" applyFont="1" applyBorder="1" applyAlignment="1">
      <alignment horizontal="left" vertical="center" wrapText="1" indent="3"/>
    </xf>
    <xf numFmtId="49" fontId="6" fillId="0" borderId="34" xfId="0" applyNumberFormat="1" applyFont="1" applyBorder="1" applyAlignment="1">
      <alignment horizontal="left" vertical="center" wrapText="1" indent="3"/>
    </xf>
    <xf numFmtId="49" fontId="6" fillId="0" borderId="33" xfId="0" applyNumberFormat="1" applyFont="1" applyBorder="1" applyAlignment="1">
      <alignment horizontal="left" vertical="center" wrapText="1" indent="3"/>
    </xf>
    <xf numFmtId="14" fontId="4" fillId="2" borderId="54" xfId="0" applyNumberFormat="1" applyFont="1" applyFill="1" applyBorder="1" applyAlignment="1" applyProtection="1">
      <alignment horizontal="left" vertical="center" wrapText="1" indent="1"/>
      <protection locked="0"/>
    </xf>
    <xf numFmtId="14" fontId="4" fillId="2" borderId="60" xfId="0" applyNumberFormat="1" applyFont="1" applyFill="1" applyBorder="1" applyAlignment="1" applyProtection="1">
      <alignment horizontal="left" vertical="center" wrapText="1" indent="1"/>
      <protection locked="0"/>
    </xf>
    <xf numFmtId="0" fontId="29" fillId="3" borderId="7" xfId="0" applyFont="1" applyFill="1" applyBorder="1" applyAlignment="1">
      <alignment horizontal="center" vertical="center" wrapText="1"/>
    </xf>
    <xf numFmtId="0" fontId="29" fillId="3" borderId="43" xfId="0" applyFont="1" applyFill="1" applyBorder="1" applyAlignment="1">
      <alignment horizontal="center" vertical="center" wrapText="1"/>
    </xf>
    <xf numFmtId="49" fontId="35" fillId="2" borderId="35" xfId="0" applyNumberFormat="1" applyFont="1" applyFill="1" applyBorder="1" applyAlignment="1" applyProtection="1">
      <alignment horizontal="left" vertical="center" wrapText="1"/>
      <protection locked="0"/>
    </xf>
    <xf numFmtId="49" fontId="35" fillId="2" borderId="29" xfId="0" applyNumberFormat="1" applyFont="1" applyFill="1" applyBorder="1" applyAlignment="1" applyProtection="1">
      <alignment horizontal="left" vertical="center" wrapText="1"/>
      <protection locked="0"/>
    </xf>
    <xf numFmtId="49" fontId="35" fillId="2" borderId="26" xfId="0" applyNumberFormat="1" applyFont="1" applyFill="1" applyBorder="1" applyAlignment="1" applyProtection="1">
      <alignment horizontal="left" vertical="center" wrapText="1"/>
      <protection locked="0"/>
    </xf>
    <xf numFmtId="0" fontId="35" fillId="2" borderId="54" xfId="0" applyFont="1" applyFill="1" applyBorder="1" applyAlignment="1" applyProtection="1">
      <alignment horizontal="left" vertical="center" wrapText="1"/>
      <protection locked="0"/>
    </xf>
    <xf numFmtId="0" fontId="35" fillId="2" borderId="60" xfId="0" applyFont="1" applyFill="1" applyBorder="1" applyAlignment="1" applyProtection="1">
      <alignment horizontal="left" vertical="center" wrapText="1"/>
      <protection locked="0"/>
    </xf>
    <xf numFmtId="0" fontId="35" fillId="2" borderId="29" xfId="0" applyFont="1" applyFill="1" applyBorder="1" applyAlignment="1" applyProtection="1">
      <alignment horizontal="left" vertical="center" wrapText="1"/>
      <protection locked="0"/>
    </xf>
    <xf numFmtId="0" fontId="35" fillId="2" borderId="26" xfId="0" applyFont="1" applyFill="1" applyBorder="1" applyAlignment="1" applyProtection="1">
      <alignment horizontal="left" vertical="center" wrapText="1"/>
      <protection locked="0"/>
    </xf>
    <xf numFmtId="0" fontId="6" fillId="0" borderId="3" xfId="0" applyFont="1" applyBorder="1" applyAlignment="1">
      <alignment horizontal="left" vertical="center" wrapText="1" indent="3"/>
    </xf>
    <xf numFmtId="0" fontId="6" fillId="0" borderId="55" xfId="0" applyFont="1" applyBorder="1" applyAlignment="1">
      <alignment horizontal="left" vertical="center" wrapText="1" indent="3"/>
    </xf>
    <xf numFmtId="0" fontId="6" fillId="0" borderId="57" xfId="0" applyFont="1" applyBorder="1" applyAlignment="1">
      <alignment horizontal="left" vertical="center" wrapText="1" indent="3"/>
    </xf>
    <xf numFmtId="49" fontId="2" fillId="2" borderId="35" xfId="0" applyNumberFormat="1" applyFont="1" applyFill="1" applyBorder="1" applyAlignment="1" applyProtection="1">
      <alignment horizontal="center" vertical="center" wrapText="1"/>
      <protection locked="0"/>
    </xf>
    <xf numFmtId="49" fontId="2" fillId="2" borderId="29" xfId="0" applyNumberFormat="1" applyFont="1" applyFill="1" applyBorder="1" applyAlignment="1" applyProtection="1">
      <alignment horizontal="center" vertical="center" wrapText="1"/>
      <protection locked="0"/>
    </xf>
    <xf numFmtId="49" fontId="2" fillId="2" borderId="30" xfId="0" applyNumberFormat="1"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0" borderId="35"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5" xfId="0" applyFont="1" applyBorder="1" applyAlignment="1">
      <alignment horizontal="left" vertical="center" wrapText="1" indent="1"/>
    </xf>
    <xf numFmtId="0" fontId="2" fillId="0" borderId="29" xfId="0" applyFont="1" applyBorder="1" applyAlignment="1">
      <alignment horizontal="left" vertical="center" wrapText="1" indent="1"/>
    </xf>
    <xf numFmtId="0" fontId="2" fillId="2" borderId="35"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49" fontId="2" fillId="0" borderId="14" xfId="0" applyNumberFormat="1" applyFont="1" applyBorder="1" applyAlignment="1">
      <alignment horizontal="left" vertical="center" wrapText="1" indent="1"/>
    </xf>
    <xf numFmtId="49" fontId="2" fillId="0" borderId="29" xfId="0" applyNumberFormat="1" applyFont="1" applyBorder="1" applyAlignment="1">
      <alignment horizontal="left" vertical="center" wrapText="1" indent="1"/>
    </xf>
    <xf numFmtId="0" fontId="2" fillId="0" borderId="14" xfId="0" applyFont="1" applyBorder="1" applyAlignment="1">
      <alignment horizontal="center" vertical="center" wrapText="1"/>
    </xf>
    <xf numFmtId="0" fontId="35" fillId="2" borderId="29" xfId="0" applyFont="1" applyFill="1" applyBorder="1" applyAlignment="1" applyProtection="1">
      <alignment horizontal="center" vertical="center" wrapText="1"/>
      <protection locked="0"/>
    </xf>
    <xf numFmtId="0" fontId="35" fillId="2" borderId="30" xfId="0" applyFont="1" applyFill="1" applyBorder="1" applyAlignment="1" applyProtection="1">
      <alignment horizontal="center" vertical="center" wrapText="1"/>
      <protection locked="0"/>
    </xf>
    <xf numFmtId="49" fontId="4" fillId="0" borderId="14"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49" fontId="4" fillId="0" borderId="26" xfId="0" applyNumberFormat="1" applyFont="1" applyBorder="1" applyAlignment="1">
      <alignment horizontal="center" vertical="center" wrapText="1"/>
    </xf>
    <xf numFmtId="0" fontId="2" fillId="0" borderId="53" xfId="0" applyFont="1" applyBorder="1" applyAlignment="1">
      <alignment horizontal="left" vertical="center" wrapText="1" indent="1"/>
    </xf>
    <xf numFmtId="0" fontId="2" fillId="0" borderId="54" xfId="0" applyFont="1" applyBorder="1" applyAlignment="1">
      <alignment horizontal="left" vertical="center" wrapText="1" indent="1"/>
    </xf>
    <xf numFmtId="0" fontId="35" fillId="2" borderId="26" xfId="0" applyFont="1" applyFill="1" applyBorder="1" applyAlignment="1" applyProtection="1">
      <alignment horizontal="center" vertical="center" wrapText="1"/>
      <protection locked="0"/>
    </xf>
    <xf numFmtId="0" fontId="35" fillId="2" borderId="54" xfId="0" applyFont="1" applyFill="1" applyBorder="1" applyAlignment="1" applyProtection="1">
      <alignment horizontal="center" vertical="center" wrapText="1"/>
      <protection locked="0"/>
    </xf>
    <xf numFmtId="0" fontId="35" fillId="2" borderId="60" xfId="0" applyFont="1" applyFill="1" applyBorder="1" applyAlignment="1" applyProtection="1">
      <alignment horizontal="center" vertical="center" wrapText="1"/>
      <protection locked="0"/>
    </xf>
    <xf numFmtId="0" fontId="2" fillId="0" borderId="14" xfId="0" applyFont="1" applyBorder="1" applyAlignment="1">
      <alignment horizontal="left" vertical="center" wrapText="1" indent="1"/>
    </xf>
    <xf numFmtId="49" fontId="2" fillId="0" borderId="23" xfId="0" applyNumberFormat="1" applyFont="1" applyBorder="1" applyAlignment="1">
      <alignment horizontal="left" vertical="center" wrapText="1" indent="1"/>
    </xf>
    <xf numFmtId="49" fontId="2" fillId="0" borderId="27" xfId="0" applyNumberFormat="1" applyFont="1" applyBorder="1" applyAlignment="1">
      <alignment horizontal="left" vertical="center" wrapText="1" indent="1"/>
    </xf>
    <xf numFmtId="49" fontId="2" fillId="0" borderId="28" xfId="0" applyNumberFormat="1" applyFont="1" applyBorder="1" applyAlignment="1">
      <alignment horizontal="left" vertical="center" wrapText="1" indent="1"/>
    </xf>
    <xf numFmtId="49" fontId="6" fillId="0" borderId="20" xfId="0" applyNumberFormat="1" applyFont="1" applyBorder="1" applyAlignment="1">
      <alignment horizontal="left" vertical="center" wrapText="1" indent="3"/>
    </xf>
    <xf numFmtId="49" fontId="6" fillId="0" borderId="21" xfId="0" applyNumberFormat="1" applyFont="1" applyBorder="1" applyAlignment="1">
      <alignment horizontal="left" vertical="center" wrapText="1" indent="3"/>
    </xf>
    <xf numFmtId="49" fontId="6" fillId="0" borderId="22" xfId="0" applyNumberFormat="1" applyFont="1" applyBorder="1" applyAlignment="1">
      <alignment horizontal="left" vertical="center" wrapText="1" indent="3"/>
    </xf>
    <xf numFmtId="0" fontId="4" fillId="3" borderId="0" xfId="1" applyNumberFormat="1" applyFont="1" applyFill="1" applyBorder="1" applyAlignment="1" applyProtection="1">
      <alignment horizontal="center" vertical="center" wrapText="1"/>
    </xf>
    <xf numFmtId="0" fontId="4" fillId="3" borderId="32" xfId="1" applyNumberFormat="1" applyFont="1" applyFill="1" applyBorder="1" applyAlignment="1" applyProtection="1">
      <alignment horizontal="center" vertical="center" wrapText="1"/>
    </xf>
    <xf numFmtId="0" fontId="4" fillId="3" borderId="54" xfId="1" applyNumberFormat="1" applyFont="1" applyFill="1" applyBorder="1" applyAlignment="1" applyProtection="1">
      <alignment horizontal="center" vertical="center" wrapText="1"/>
    </xf>
    <xf numFmtId="0" fontId="4" fillId="3" borderId="38" xfId="1" applyNumberFormat="1" applyFont="1" applyFill="1" applyBorder="1" applyAlignment="1" applyProtection="1">
      <alignment horizontal="center" vertical="center" wrapText="1"/>
    </xf>
    <xf numFmtId="0" fontId="30" fillId="0" borderId="3" xfId="0" applyFont="1" applyBorder="1" applyAlignment="1">
      <alignment horizontal="center"/>
    </xf>
    <xf numFmtId="0" fontId="30" fillId="0" borderId="55" xfId="0" applyFont="1" applyBorder="1" applyAlignment="1">
      <alignment horizontal="center"/>
    </xf>
    <xf numFmtId="0" fontId="30" fillId="0" borderId="57" xfId="0" applyFont="1" applyBorder="1" applyAlignment="1">
      <alignment horizontal="center"/>
    </xf>
    <xf numFmtId="0" fontId="26" fillId="0" borderId="55" xfId="0" applyFont="1" applyBorder="1" applyAlignment="1">
      <alignment horizontal="center"/>
    </xf>
    <xf numFmtId="0" fontId="26" fillId="0" borderId="57" xfId="0" applyFont="1" applyBorder="1" applyAlignment="1">
      <alignment horizontal="center"/>
    </xf>
    <xf numFmtId="0" fontId="26" fillId="0" borderId="3" xfId="0" applyFont="1" applyBorder="1" applyAlignment="1">
      <alignment horizontal="center"/>
    </xf>
    <xf numFmtId="0" fontId="7" fillId="0" borderId="0" xfId="0" applyFont="1" applyAlignment="1">
      <alignment horizontal="center"/>
    </xf>
    <xf numFmtId="0" fontId="7" fillId="0" borderId="63" xfId="0" applyFont="1" applyBorder="1" applyAlignment="1">
      <alignment horizontal="center"/>
    </xf>
    <xf numFmtId="49" fontId="23" fillId="7" borderId="9" xfId="0" applyNumberFormat="1" applyFont="1" applyFill="1" applyBorder="1" applyAlignment="1">
      <alignment horizontal="left"/>
    </xf>
    <xf numFmtId="49" fontId="23" fillId="7" borderId="0" xfId="0" applyNumberFormat="1" applyFont="1" applyFill="1" applyAlignment="1">
      <alignment horizontal="left"/>
    </xf>
    <xf numFmtId="49" fontId="23" fillId="7" borderId="31" xfId="0" applyNumberFormat="1" applyFont="1" applyFill="1" applyBorder="1" applyAlignment="1">
      <alignment horizontal="left"/>
    </xf>
    <xf numFmtId="0" fontId="22" fillId="9" borderId="55" xfId="0" applyFont="1" applyFill="1" applyBorder="1" applyAlignment="1">
      <alignment horizontal="center" vertical="top" wrapText="1"/>
    </xf>
    <xf numFmtId="0" fontId="19" fillId="9" borderId="55" xfId="0" applyFont="1" applyFill="1" applyBorder="1" applyAlignment="1">
      <alignment horizontal="center" vertical="top" wrapText="1"/>
    </xf>
    <xf numFmtId="0" fontId="19" fillId="9" borderId="57" xfId="0" applyFont="1" applyFill="1" applyBorder="1" applyAlignment="1">
      <alignment horizontal="center" vertical="top" wrapText="1"/>
    </xf>
    <xf numFmtId="0" fontId="19" fillId="9" borderId="7" xfId="0" applyFont="1" applyFill="1" applyBorder="1" applyAlignment="1">
      <alignment horizontal="center" vertical="top" wrapText="1"/>
    </xf>
    <xf numFmtId="0" fontId="19" fillId="9" borderId="43" xfId="0" applyFont="1" applyFill="1" applyBorder="1" applyAlignment="1">
      <alignment horizontal="center" vertical="top" wrapText="1"/>
    </xf>
    <xf numFmtId="0" fontId="0" fillId="0" borderId="50" xfId="0" applyBorder="1" applyAlignment="1">
      <alignment horizontal="center"/>
    </xf>
    <xf numFmtId="0" fontId="0" fillId="0" borderId="34" xfId="0" applyBorder="1" applyAlignment="1">
      <alignment horizontal="center"/>
    </xf>
    <xf numFmtId="0" fontId="0" fillId="0" borderId="40" xfId="0" applyBorder="1" applyAlignment="1">
      <alignment horizontal="center"/>
    </xf>
    <xf numFmtId="0" fontId="0" fillId="0" borderId="37" xfId="0" applyBorder="1" applyAlignment="1">
      <alignment horizontal="center"/>
    </xf>
    <xf numFmtId="0" fontId="0" fillId="0" borderId="10" xfId="0" applyBorder="1" applyAlignment="1">
      <alignment horizontal="center"/>
    </xf>
    <xf numFmtId="0" fontId="20" fillId="7" borderId="20" xfId="0" applyFont="1" applyFill="1" applyBorder="1" applyAlignment="1" applyProtection="1">
      <alignment horizontal="center" vertical="center" wrapText="1"/>
      <protection locked="0"/>
    </xf>
    <xf numFmtId="0" fontId="20" fillId="7" borderId="21" xfId="0" applyFont="1" applyFill="1" applyBorder="1" applyAlignment="1" applyProtection="1">
      <alignment horizontal="center" vertical="center" wrapText="1"/>
      <protection locked="0"/>
    </xf>
    <xf numFmtId="0" fontId="20" fillId="7" borderId="22" xfId="0" applyFont="1" applyFill="1" applyBorder="1" applyAlignment="1" applyProtection="1">
      <alignment horizontal="center" vertical="center" wrapText="1"/>
      <protection locked="0"/>
    </xf>
    <xf numFmtId="0" fontId="21" fillId="10" borderId="20" xfId="0" applyFont="1" applyFill="1" applyBorder="1" applyAlignment="1" applyProtection="1">
      <alignment horizontal="center" vertical="center" wrapText="1"/>
      <protection locked="0"/>
    </xf>
    <xf numFmtId="0" fontId="21" fillId="10" borderId="21" xfId="0" applyFont="1" applyFill="1" applyBorder="1" applyAlignment="1" applyProtection="1">
      <alignment horizontal="center" vertical="center" wrapText="1"/>
      <protection locked="0"/>
    </xf>
    <xf numFmtId="0" fontId="21" fillId="10" borderId="22" xfId="0" applyFont="1" applyFill="1" applyBorder="1" applyAlignment="1" applyProtection="1">
      <alignment horizontal="center" vertical="center" wrapText="1"/>
      <protection locked="0"/>
    </xf>
    <xf numFmtId="0" fontId="0" fillId="0" borderId="34" xfId="0" applyBorder="1" applyAlignment="1">
      <alignment horizontal="left"/>
    </xf>
    <xf numFmtId="0" fontId="0" fillId="0" borderId="40" xfId="0" applyBorder="1" applyAlignment="1">
      <alignment horizontal="left"/>
    </xf>
    <xf numFmtId="0" fontId="0" fillId="0" borderId="17" xfId="0" applyBorder="1" applyAlignment="1">
      <alignment horizontal="left"/>
    </xf>
    <xf numFmtId="0" fontId="0" fillId="0" borderId="19" xfId="0" applyBorder="1" applyAlignment="1">
      <alignment horizontal="left"/>
    </xf>
    <xf numFmtId="0" fontId="0" fillId="0" borderId="36" xfId="0" applyBorder="1" applyAlignment="1">
      <alignment horizontal="left"/>
    </xf>
    <xf numFmtId="0" fontId="8" fillId="0" borderId="1" xfId="0" applyFont="1" applyBorder="1" applyAlignment="1">
      <alignment horizontal="center" wrapText="1"/>
    </xf>
    <xf numFmtId="0" fontId="8" fillId="0" borderId="2" xfId="0" applyFont="1" applyBorder="1" applyAlignment="1">
      <alignment horizontal="center"/>
    </xf>
    <xf numFmtId="0" fontId="8" fillId="0" borderId="8" xfId="0" applyFont="1" applyBorder="1" applyAlignment="1">
      <alignment horizontal="center"/>
    </xf>
    <xf numFmtId="0" fontId="9" fillId="0" borderId="11" xfId="0" applyFont="1" applyBorder="1" applyAlignment="1">
      <alignment horizontal="center" wrapText="1"/>
    </xf>
    <xf numFmtId="0" fontId="9" fillId="0" borderId="12" xfId="0" applyFont="1" applyBorder="1" applyAlignment="1">
      <alignment horizontal="center"/>
    </xf>
    <xf numFmtId="0" fontId="9" fillId="0" borderId="13" xfId="0" applyFont="1" applyBorder="1" applyAlignment="1">
      <alignment horizontal="center"/>
    </xf>
    <xf numFmtId="0" fontId="0" fillId="0" borderId="20" xfId="0" applyBorder="1" applyAlignment="1">
      <alignment horizontal="left"/>
    </xf>
    <xf numFmtId="0" fontId="0" fillId="0" borderId="24" xfId="0" applyBorder="1" applyAlignment="1">
      <alignment horizontal="left"/>
    </xf>
    <xf numFmtId="0" fontId="0" fillId="0" borderId="56"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7" fillId="0" borderId="46" xfId="0" applyFont="1" applyBorder="1" applyAlignment="1">
      <alignment horizontal="center"/>
    </xf>
    <xf numFmtId="0" fontId="0" fillId="0" borderId="45" xfId="0" applyBorder="1" applyAlignment="1">
      <alignment horizontal="left"/>
    </xf>
    <xf numFmtId="0" fontId="0" fillId="0" borderId="0" xfId="0" applyAlignment="1">
      <alignment horizontal="left"/>
    </xf>
    <xf numFmtId="0" fontId="0" fillId="0" borderId="0" xfId="0" applyAlignment="1">
      <alignment horizontal="center"/>
    </xf>
    <xf numFmtId="0" fontId="0" fillId="0" borderId="46" xfId="0" applyBorder="1" applyAlignment="1">
      <alignment horizontal="center"/>
    </xf>
    <xf numFmtId="0" fontId="7" fillId="0" borderId="45" xfId="0" applyFont="1" applyBorder="1" applyAlignment="1">
      <alignment horizontal="left"/>
    </xf>
    <xf numFmtId="0" fontId="7" fillId="0" borderId="0" xfId="0" applyFont="1" applyAlignment="1">
      <alignment horizontal="left"/>
    </xf>
    <xf numFmtId="0" fontId="11" fillId="6" borderId="45" xfId="0" applyFont="1" applyFill="1" applyBorder="1" applyAlignment="1">
      <alignment horizontal="center"/>
    </xf>
    <xf numFmtId="0" fontId="11" fillId="6" borderId="0" xfId="0" applyFont="1" applyFill="1" applyAlignment="1">
      <alignment horizontal="center"/>
    </xf>
    <xf numFmtId="0" fontId="11" fillId="6" borderId="46" xfId="0" applyFont="1" applyFill="1" applyBorder="1" applyAlignment="1">
      <alignment horizontal="center"/>
    </xf>
    <xf numFmtId="0" fontId="12" fillId="0" borderId="0" xfId="0" applyFont="1" applyAlignment="1">
      <alignment horizontal="center"/>
    </xf>
    <xf numFmtId="0" fontId="12" fillId="0" borderId="46" xfId="0" applyFont="1" applyBorder="1" applyAlignment="1">
      <alignment horizontal="center"/>
    </xf>
    <xf numFmtId="0" fontId="13" fillId="0" borderId="45" xfId="0" applyFont="1" applyBorder="1" applyAlignment="1">
      <alignment horizontal="left" wrapText="1"/>
    </xf>
    <xf numFmtId="0" fontId="13" fillId="0" borderId="0" xfId="0" applyFont="1" applyAlignment="1">
      <alignment horizontal="left" wrapText="1"/>
    </xf>
    <xf numFmtId="0" fontId="15" fillId="0" borderId="45" xfId="0" applyFont="1" applyBorder="1" applyAlignment="1">
      <alignment horizontal="left"/>
    </xf>
    <xf numFmtId="0" fontId="15" fillId="0" borderId="0" xfId="0" applyFont="1" applyAlignment="1">
      <alignment horizontal="left"/>
    </xf>
    <xf numFmtId="0" fontId="0" fillId="6" borderId="0" xfId="0" applyFill="1" applyAlignment="1">
      <alignment horizontal="center"/>
    </xf>
    <xf numFmtId="0" fontId="0" fillId="6" borderId="46" xfId="0" applyFill="1" applyBorder="1" applyAlignment="1">
      <alignment horizontal="center"/>
    </xf>
    <xf numFmtId="0" fontId="0" fillId="0" borderId="42" xfId="0" applyBorder="1" applyAlignment="1">
      <alignment horizontal="center"/>
    </xf>
    <xf numFmtId="0" fontId="0" fillId="0" borderId="45" xfId="0" applyBorder="1" applyAlignment="1">
      <alignment horizontal="center"/>
    </xf>
    <xf numFmtId="0" fontId="0" fillId="0" borderId="47" xfId="0" applyBorder="1" applyAlignment="1">
      <alignment horizontal="center"/>
    </xf>
    <xf numFmtId="0" fontId="0" fillId="0" borderId="44" xfId="0" applyBorder="1" applyAlignment="1">
      <alignment horizontal="center"/>
    </xf>
    <xf numFmtId="0" fontId="0" fillId="0" borderId="48" xfId="0" applyBorder="1" applyAlignment="1">
      <alignment horizontal="center"/>
    </xf>
    <xf numFmtId="0" fontId="0" fillId="0" borderId="46" xfId="0" applyBorder="1" applyAlignment="1">
      <alignment horizontal="left"/>
    </xf>
    <xf numFmtId="0" fontId="0" fillId="0" borderId="51" xfId="0" applyBorder="1" applyAlignment="1">
      <alignment horizontal="center"/>
    </xf>
    <xf numFmtId="0" fontId="7" fillId="6" borderId="45" xfId="0" applyFont="1" applyFill="1" applyBorder="1" applyAlignment="1">
      <alignment horizontal="center"/>
    </xf>
    <xf numFmtId="0" fontId="7" fillId="6" borderId="0" xfId="0" applyFont="1" applyFill="1" applyAlignment="1">
      <alignment horizontal="center"/>
    </xf>
    <xf numFmtId="0" fontId="7" fillId="6" borderId="46" xfId="0" applyFont="1" applyFill="1" applyBorder="1" applyAlignment="1">
      <alignment horizontal="center"/>
    </xf>
    <xf numFmtId="0" fontId="7" fillId="0" borderId="45" xfId="0" applyFont="1" applyBorder="1" applyAlignment="1">
      <alignment horizontal="center"/>
    </xf>
  </cellXfs>
  <cellStyles count="2">
    <cellStyle name="Currency" xfId="1" builtinId="4"/>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A61BAED3-7556-4111-88F6-C6F5CF6743C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598464</xdr:colOff>
      <xdr:row>1</xdr:row>
      <xdr:rowOff>87628</xdr:rowOff>
    </xdr:from>
    <xdr:to>
      <xdr:col>6</xdr:col>
      <xdr:colOff>2670105</xdr:colOff>
      <xdr:row>1</xdr:row>
      <xdr:rowOff>993138</xdr:rowOff>
    </xdr:to>
    <xdr:pic>
      <xdr:nvPicPr>
        <xdr:cNvPr id="2" name="Picture 1" descr="Logo&#10;&#10;Description automatically generated with medium confidence">
          <a:extLst>
            <a:ext uri="{FF2B5EF4-FFF2-40B4-BE49-F238E27FC236}">
              <a16:creationId xmlns:a16="http://schemas.microsoft.com/office/drawing/2014/main" id="{FD4B8B97-DF8C-4F76-B085-7AA674B81C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9104" y="270508"/>
          <a:ext cx="2072276" cy="906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2075719</xdr:colOff>
      <xdr:row>1</xdr:row>
      <xdr:rowOff>78810</xdr:rowOff>
    </xdr:from>
    <xdr:to>
      <xdr:col>8</xdr:col>
      <xdr:colOff>2251586</xdr:colOff>
      <xdr:row>1</xdr:row>
      <xdr:rowOff>993527</xdr:rowOff>
    </xdr:to>
    <xdr:pic>
      <xdr:nvPicPr>
        <xdr:cNvPr id="2" name="Picture 1" descr="Logo&#10;&#10;Description automatically generated with medium confidence">
          <a:extLst>
            <a:ext uri="{FF2B5EF4-FFF2-40B4-BE49-F238E27FC236}">
              <a16:creationId xmlns:a16="http://schemas.microsoft.com/office/drawing/2014/main" id="{C6383C2E-E58B-4876-BC06-AB6FCEB90D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70148" y="263867"/>
          <a:ext cx="2283160" cy="9147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134527</xdr:colOff>
      <xdr:row>1</xdr:row>
      <xdr:rowOff>63745</xdr:rowOff>
    </xdr:from>
    <xdr:to>
      <xdr:col>6</xdr:col>
      <xdr:colOff>1984520</xdr:colOff>
      <xdr:row>1</xdr:row>
      <xdr:rowOff>1025135</xdr:rowOff>
    </xdr:to>
    <xdr:pic>
      <xdr:nvPicPr>
        <xdr:cNvPr id="2" name="Picture 1" descr="Logo&#10;&#10;Description automatically generated with medium confidence">
          <a:extLst>
            <a:ext uri="{FF2B5EF4-FFF2-40B4-BE49-F238E27FC236}">
              <a16:creationId xmlns:a16="http://schemas.microsoft.com/office/drawing/2014/main" id="{A8C4CB6B-A736-4229-B901-E53472FAD6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3867" y="250435"/>
          <a:ext cx="1847453" cy="958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E1D4B-4A31-4B84-A18B-527A3ED35AD9}">
  <dimension ref="B1:G67"/>
  <sheetViews>
    <sheetView showGridLines="0" zoomScale="90" zoomScaleNormal="90" workbookViewId="0">
      <selection activeCell="B2" sqref="B2:G2"/>
    </sheetView>
  </sheetViews>
  <sheetFormatPr defaultColWidth="8.77734375" defaultRowHeight="13.8" x14ac:dyDescent="0.3"/>
  <cols>
    <col min="1" max="1" width="2.5546875" style="44" customWidth="1"/>
    <col min="2" max="2" width="30.5546875" style="44" customWidth="1"/>
    <col min="3" max="3" width="35.5546875" style="44" customWidth="1"/>
    <col min="4" max="4" width="30.5546875" style="44" customWidth="1"/>
    <col min="5" max="5" width="40.5546875" style="44" customWidth="1"/>
    <col min="6" max="7" width="45.77734375" style="44" customWidth="1"/>
    <col min="8" max="16384" width="8.77734375" style="44"/>
  </cols>
  <sheetData>
    <row r="1" spans="2:7" ht="14.4" thickBot="1" x14ac:dyDescent="0.35"/>
    <row r="2" spans="2:7" ht="85.35" customHeight="1" thickBot="1" x14ac:dyDescent="0.35">
      <c r="B2" s="174" t="s">
        <v>0</v>
      </c>
      <c r="C2" s="175"/>
      <c r="D2" s="175"/>
      <c r="E2" s="175"/>
      <c r="F2" s="175"/>
      <c r="G2" s="176"/>
    </row>
    <row r="3" spans="2:7" ht="62.1" customHeight="1" x14ac:dyDescent="0.3">
      <c r="B3" s="68" t="s">
        <v>1</v>
      </c>
      <c r="C3" s="177" t="s">
        <v>2</v>
      </c>
      <c r="D3" s="177"/>
      <c r="E3" s="177"/>
      <c r="F3" s="177"/>
      <c r="G3" s="178"/>
    </row>
    <row r="4" spans="2:7" ht="188.1" customHeight="1" thickBot="1" x14ac:dyDescent="0.35">
      <c r="B4" s="67" t="s">
        <v>3</v>
      </c>
      <c r="C4" s="179" t="s">
        <v>4</v>
      </c>
      <c r="D4" s="179"/>
      <c r="E4" s="179"/>
      <c r="F4" s="179"/>
      <c r="G4" s="180"/>
    </row>
    <row r="5" spans="2:7" ht="45" customHeight="1" x14ac:dyDescent="0.3">
      <c r="B5" s="159" t="s">
        <v>5</v>
      </c>
      <c r="C5" s="160"/>
      <c r="D5" s="45" t="s">
        <v>6</v>
      </c>
      <c r="E5" s="46" t="s">
        <v>7</v>
      </c>
      <c r="F5" s="46" t="s">
        <v>8</v>
      </c>
      <c r="G5" s="47" t="s">
        <v>9</v>
      </c>
    </row>
    <row r="6" spans="2:7" ht="25.35" customHeight="1" x14ac:dyDescent="0.3">
      <c r="B6" s="181" t="s">
        <v>10</v>
      </c>
      <c r="C6" s="182"/>
      <c r="D6" s="65" t="s">
        <v>11</v>
      </c>
      <c r="E6" s="113">
        <v>45108</v>
      </c>
      <c r="F6" s="113">
        <v>45199</v>
      </c>
      <c r="G6" s="114">
        <f>F6+15</f>
        <v>45214</v>
      </c>
    </row>
    <row r="7" spans="2:7" ht="25.35" customHeight="1" x14ac:dyDescent="0.3">
      <c r="B7" s="181"/>
      <c r="C7" s="182"/>
      <c r="D7" s="65" t="s">
        <v>12</v>
      </c>
      <c r="E7" s="113">
        <f>F6+1</f>
        <v>45200</v>
      </c>
      <c r="F7" s="113">
        <f>EOMONTH(E7,2)</f>
        <v>45291</v>
      </c>
      <c r="G7" s="114">
        <f>F7+15</f>
        <v>45306</v>
      </c>
    </row>
    <row r="8" spans="2:7" ht="25.35" customHeight="1" x14ac:dyDescent="0.3">
      <c r="B8" s="181"/>
      <c r="C8" s="182"/>
      <c r="D8" s="66" t="s">
        <v>13</v>
      </c>
      <c r="E8" s="113">
        <f>F7+1</f>
        <v>45292</v>
      </c>
      <c r="F8" s="113">
        <f>EOMONTH(E8,2)</f>
        <v>45382</v>
      </c>
      <c r="G8" s="114">
        <f>F8+15</f>
        <v>45397</v>
      </c>
    </row>
    <row r="9" spans="2:7" ht="25.35" customHeight="1" thickBot="1" x14ac:dyDescent="0.35">
      <c r="B9" s="181"/>
      <c r="C9" s="182"/>
      <c r="D9" s="66" t="s">
        <v>14</v>
      </c>
      <c r="E9" s="113">
        <f>F8+1</f>
        <v>45383</v>
      </c>
      <c r="F9" s="113">
        <f>EOMONTH(E9,2)</f>
        <v>45473</v>
      </c>
      <c r="G9" s="114">
        <f>F9+15</f>
        <v>45488</v>
      </c>
    </row>
    <row r="10" spans="2:7" ht="25.35" customHeight="1" x14ac:dyDescent="0.3">
      <c r="B10" s="159" t="s">
        <v>15</v>
      </c>
      <c r="C10" s="161"/>
      <c r="D10" s="183" t="s">
        <v>16</v>
      </c>
      <c r="E10" s="184"/>
      <c r="F10" s="184" t="s">
        <v>17</v>
      </c>
      <c r="G10" s="185"/>
    </row>
    <row r="11" spans="2:7" ht="30" customHeight="1" x14ac:dyDescent="0.3">
      <c r="B11" s="181" t="s">
        <v>18</v>
      </c>
      <c r="C11" s="186"/>
      <c r="D11" s="189" t="s">
        <v>19</v>
      </c>
      <c r="E11" s="190"/>
      <c r="F11" s="190" t="s">
        <v>20</v>
      </c>
      <c r="G11" s="191"/>
    </row>
    <row r="12" spans="2:7" ht="30" customHeight="1" thickBot="1" x14ac:dyDescent="0.35">
      <c r="B12" s="187"/>
      <c r="C12" s="188"/>
      <c r="D12" s="192" t="s">
        <v>21</v>
      </c>
      <c r="E12" s="193"/>
      <c r="F12" s="193" t="s">
        <v>22</v>
      </c>
      <c r="G12" s="194"/>
    </row>
    <row r="13" spans="2:7" ht="45" customHeight="1" thickBot="1" x14ac:dyDescent="0.35">
      <c r="B13" s="159" t="s">
        <v>23</v>
      </c>
      <c r="C13" s="160"/>
      <c r="D13" s="160"/>
      <c r="E13" s="160"/>
      <c r="F13" s="160"/>
      <c r="G13" s="161"/>
    </row>
    <row r="14" spans="2:7" ht="45" customHeight="1" thickBot="1" x14ac:dyDescent="0.35">
      <c r="B14" s="162" t="s">
        <v>24</v>
      </c>
      <c r="C14" s="163"/>
      <c r="D14" s="163"/>
      <c r="E14" s="163"/>
      <c r="F14" s="163"/>
      <c r="G14" s="164"/>
    </row>
    <row r="15" spans="2:7" ht="35.1" customHeight="1" x14ac:dyDescent="0.3">
      <c r="B15" s="48" t="s">
        <v>25</v>
      </c>
      <c r="C15" s="49" t="s">
        <v>26</v>
      </c>
      <c r="D15" s="50" t="s">
        <v>27</v>
      </c>
      <c r="E15" s="165" t="s">
        <v>28</v>
      </c>
      <c r="F15" s="165"/>
      <c r="G15" s="166"/>
    </row>
    <row r="16" spans="2:7" ht="45" customHeight="1" x14ac:dyDescent="0.3">
      <c r="B16" s="167" t="s">
        <v>29</v>
      </c>
      <c r="C16" s="51" t="s">
        <v>30</v>
      </c>
      <c r="D16" s="51" t="s">
        <v>31</v>
      </c>
      <c r="E16" s="170" t="s">
        <v>32</v>
      </c>
      <c r="F16" s="170"/>
      <c r="G16" s="171"/>
    </row>
    <row r="17" spans="2:7" ht="45" customHeight="1" x14ac:dyDescent="0.3">
      <c r="B17" s="168"/>
      <c r="C17" s="51" t="s">
        <v>33</v>
      </c>
      <c r="D17" s="51" t="s">
        <v>31</v>
      </c>
      <c r="E17" s="170" t="s">
        <v>34</v>
      </c>
      <c r="F17" s="170"/>
      <c r="G17" s="171"/>
    </row>
    <row r="18" spans="2:7" ht="30" customHeight="1" x14ac:dyDescent="0.3">
      <c r="B18" s="168"/>
      <c r="C18" s="51" t="s">
        <v>35</v>
      </c>
      <c r="D18" s="51" t="s">
        <v>36</v>
      </c>
      <c r="E18" s="170" t="s">
        <v>37</v>
      </c>
      <c r="F18" s="170"/>
      <c r="G18" s="171"/>
    </row>
    <row r="19" spans="2:7" ht="45" customHeight="1" x14ac:dyDescent="0.3">
      <c r="B19" s="168"/>
      <c r="C19" s="51" t="s">
        <v>38</v>
      </c>
      <c r="D19" s="51" t="s">
        <v>36</v>
      </c>
      <c r="E19" s="170" t="s">
        <v>39</v>
      </c>
      <c r="F19" s="170"/>
      <c r="G19" s="171"/>
    </row>
    <row r="20" spans="2:7" ht="45" customHeight="1" x14ac:dyDescent="0.3">
      <c r="B20" s="168"/>
      <c r="C20" s="51" t="s">
        <v>40</v>
      </c>
      <c r="D20" s="51" t="s">
        <v>36</v>
      </c>
      <c r="E20" s="170" t="s">
        <v>41</v>
      </c>
      <c r="F20" s="170"/>
      <c r="G20" s="171"/>
    </row>
    <row r="21" spans="2:7" ht="30" customHeight="1" thickBot="1" x14ac:dyDescent="0.35">
      <c r="B21" s="169"/>
      <c r="C21" s="52" t="s">
        <v>42</v>
      </c>
      <c r="D21" s="52" t="s">
        <v>36</v>
      </c>
      <c r="E21" s="172" t="s">
        <v>43</v>
      </c>
      <c r="F21" s="172"/>
      <c r="G21" s="173"/>
    </row>
    <row r="22" spans="2:7" ht="45" customHeight="1" x14ac:dyDescent="0.3">
      <c r="B22" s="202" t="s">
        <v>44</v>
      </c>
      <c r="C22" s="53" t="s">
        <v>45</v>
      </c>
      <c r="D22" s="53" t="s">
        <v>46</v>
      </c>
      <c r="E22" s="200" t="s">
        <v>47</v>
      </c>
      <c r="F22" s="200"/>
      <c r="G22" s="201"/>
    </row>
    <row r="23" spans="2:7" ht="45" customHeight="1" x14ac:dyDescent="0.3">
      <c r="B23" s="168"/>
      <c r="C23" s="51" t="s">
        <v>48</v>
      </c>
      <c r="D23" s="51" t="s">
        <v>46</v>
      </c>
      <c r="E23" s="170" t="s">
        <v>49</v>
      </c>
      <c r="F23" s="170"/>
      <c r="G23" s="171"/>
    </row>
    <row r="24" spans="2:7" ht="65.099999999999994" customHeight="1" x14ac:dyDescent="0.3">
      <c r="B24" s="168"/>
      <c r="C24" s="51" t="s">
        <v>50</v>
      </c>
      <c r="D24" s="51" t="s">
        <v>36</v>
      </c>
      <c r="E24" s="170" t="s">
        <v>51</v>
      </c>
      <c r="F24" s="170"/>
      <c r="G24" s="171"/>
    </row>
    <row r="25" spans="2:7" ht="30" customHeight="1" x14ac:dyDescent="0.3">
      <c r="B25" s="168"/>
      <c r="C25" s="51" t="s">
        <v>52</v>
      </c>
      <c r="D25" s="54" t="s">
        <v>46</v>
      </c>
      <c r="E25" s="203" t="s">
        <v>53</v>
      </c>
      <c r="F25" s="203"/>
      <c r="G25" s="204"/>
    </row>
    <row r="26" spans="2:7" ht="53.1" customHeight="1" thickBot="1" x14ac:dyDescent="0.35">
      <c r="B26" s="169"/>
      <c r="C26" s="55" t="s">
        <v>54</v>
      </c>
      <c r="D26" s="55" t="s">
        <v>46</v>
      </c>
      <c r="E26" s="172" t="s">
        <v>55</v>
      </c>
      <c r="F26" s="172"/>
      <c r="G26" s="173"/>
    </row>
    <row r="27" spans="2:7" ht="30" customHeight="1" x14ac:dyDescent="0.3">
      <c r="B27" s="202" t="s">
        <v>56</v>
      </c>
      <c r="C27" s="53" t="s">
        <v>57</v>
      </c>
      <c r="D27" s="53" t="s">
        <v>31</v>
      </c>
      <c r="E27" s="200" t="s">
        <v>58</v>
      </c>
      <c r="F27" s="200"/>
      <c r="G27" s="201"/>
    </row>
    <row r="28" spans="2:7" ht="52.5" customHeight="1" x14ac:dyDescent="0.3">
      <c r="B28" s="168"/>
      <c r="C28" s="51" t="s">
        <v>59</v>
      </c>
      <c r="D28" s="51" t="s">
        <v>31</v>
      </c>
      <c r="E28" s="170" t="s">
        <v>60</v>
      </c>
      <c r="F28" s="170"/>
      <c r="G28" s="171"/>
    </row>
    <row r="29" spans="2:7" ht="52.5" customHeight="1" x14ac:dyDescent="0.3">
      <c r="B29" s="168"/>
      <c r="C29" s="51" t="s">
        <v>61</v>
      </c>
      <c r="D29" s="51" t="s">
        <v>31</v>
      </c>
      <c r="E29" s="170" t="s">
        <v>62</v>
      </c>
      <c r="F29" s="170"/>
      <c r="G29" s="171"/>
    </row>
    <row r="30" spans="2:7" ht="53.1" customHeight="1" x14ac:dyDescent="0.3">
      <c r="B30" s="168"/>
      <c r="C30" s="51" t="s">
        <v>63</v>
      </c>
      <c r="D30" s="51" t="s">
        <v>31</v>
      </c>
      <c r="E30" s="170" t="s">
        <v>64</v>
      </c>
      <c r="F30" s="170"/>
      <c r="G30" s="171"/>
    </row>
    <row r="31" spans="2:7" ht="53.1" customHeight="1" x14ac:dyDescent="0.3">
      <c r="B31" s="168"/>
      <c r="C31" s="112" t="s">
        <v>65</v>
      </c>
      <c r="D31" s="112" t="s">
        <v>36</v>
      </c>
      <c r="E31" s="170" t="s">
        <v>66</v>
      </c>
      <c r="F31" s="170"/>
      <c r="G31" s="171"/>
    </row>
    <row r="32" spans="2:7" ht="53.1" customHeight="1" x14ac:dyDescent="0.3">
      <c r="B32" s="168"/>
      <c r="C32" s="112" t="s">
        <v>67</v>
      </c>
      <c r="D32" s="112" t="s">
        <v>31</v>
      </c>
      <c r="E32" s="170" t="s">
        <v>68</v>
      </c>
      <c r="F32" s="170"/>
      <c r="G32" s="171"/>
    </row>
    <row r="33" spans="2:7" ht="53.1" customHeight="1" x14ac:dyDescent="0.3">
      <c r="B33" s="168"/>
      <c r="C33" s="112" t="s">
        <v>69</v>
      </c>
      <c r="D33" s="112" t="s">
        <v>36</v>
      </c>
      <c r="E33" s="170" t="s">
        <v>66</v>
      </c>
      <c r="F33" s="170"/>
      <c r="G33" s="171"/>
    </row>
    <row r="34" spans="2:7" ht="53.1" customHeight="1" x14ac:dyDescent="0.3">
      <c r="B34" s="168"/>
      <c r="C34" s="112" t="s">
        <v>70</v>
      </c>
      <c r="D34" s="112" t="s">
        <v>31</v>
      </c>
      <c r="E34" s="170" t="s">
        <v>71</v>
      </c>
      <c r="F34" s="170"/>
      <c r="G34" s="171"/>
    </row>
    <row r="35" spans="2:7" ht="53.1" customHeight="1" thickBot="1" x14ac:dyDescent="0.35">
      <c r="B35" s="169"/>
      <c r="C35" s="55" t="s">
        <v>72</v>
      </c>
      <c r="D35" s="55" t="s">
        <v>36</v>
      </c>
      <c r="E35" s="172" t="s">
        <v>66</v>
      </c>
      <c r="F35" s="172"/>
      <c r="G35" s="173"/>
    </row>
    <row r="36" spans="2:7" ht="30" customHeight="1" x14ac:dyDescent="0.3">
      <c r="B36" s="202" t="s">
        <v>73</v>
      </c>
      <c r="C36" s="53" t="s">
        <v>74</v>
      </c>
      <c r="D36" s="53" t="s">
        <v>36</v>
      </c>
      <c r="E36" s="200" t="s">
        <v>75</v>
      </c>
      <c r="F36" s="200"/>
      <c r="G36" s="201"/>
    </row>
    <row r="37" spans="2:7" ht="30" customHeight="1" x14ac:dyDescent="0.3">
      <c r="B37" s="168"/>
      <c r="C37" s="51" t="s">
        <v>76</v>
      </c>
      <c r="D37" s="51" t="s">
        <v>36</v>
      </c>
      <c r="E37" s="170" t="s">
        <v>77</v>
      </c>
      <c r="F37" s="170"/>
      <c r="G37" s="171"/>
    </row>
    <row r="38" spans="2:7" ht="30" customHeight="1" x14ac:dyDescent="0.3">
      <c r="B38" s="168"/>
      <c r="C38" s="51" t="s">
        <v>78</v>
      </c>
      <c r="D38" s="51" t="s">
        <v>36</v>
      </c>
      <c r="E38" s="205" t="s">
        <v>79</v>
      </c>
      <c r="F38" s="205"/>
      <c r="G38" s="206"/>
    </row>
    <row r="39" spans="2:7" ht="30" customHeight="1" x14ac:dyDescent="0.3">
      <c r="B39" s="168"/>
      <c r="C39" s="51" t="s">
        <v>80</v>
      </c>
      <c r="D39" s="51" t="s">
        <v>31</v>
      </c>
      <c r="E39" s="170" t="s">
        <v>81</v>
      </c>
      <c r="F39" s="170"/>
      <c r="G39" s="171"/>
    </row>
    <row r="40" spans="2:7" ht="30" customHeight="1" x14ac:dyDescent="0.3">
      <c r="B40" s="168"/>
      <c r="C40" s="51" t="s">
        <v>82</v>
      </c>
      <c r="D40" s="51" t="s">
        <v>36</v>
      </c>
      <c r="E40" s="170" t="s">
        <v>83</v>
      </c>
      <c r="F40" s="170"/>
      <c r="G40" s="171"/>
    </row>
    <row r="41" spans="2:7" ht="30" customHeight="1" x14ac:dyDescent="0.3">
      <c r="B41" s="168"/>
      <c r="C41" s="51" t="s">
        <v>84</v>
      </c>
      <c r="D41" s="51" t="s">
        <v>36</v>
      </c>
      <c r="E41" s="170" t="s">
        <v>85</v>
      </c>
      <c r="F41" s="170"/>
      <c r="G41" s="171"/>
    </row>
    <row r="42" spans="2:7" ht="53.1" customHeight="1" thickBot="1" x14ac:dyDescent="0.35">
      <c r="B42" s="169"/>
      <c r="C42" s="55" t="s">
        <v>86</v>
      </c>
      <c r="D42" s="55" t="s">
        <v>36</v>
      </c>
      <c r="E42" s="170" t="s">
        <v>87</v>
      </c>
      <c r="F42" s="170"/>
      <c r="G42" s="171"/>
    </row>
    <row r="43" spans="2:7" ht="64.95" customHeight="1" x14ac:dyDescent="0.3">
      <c r="B43" s="202" t="s">
        <v>531</v>
      </c>
      <c r="C43" s="143" t="s">
        <v>555</v>
      </c>
      <c r="D43" s="143" t="s">
        <v>31</v>
      </c>
      <c r="E43" s="200" t="s">
        <v>561</v>
      </c>
      <c r="F43" s="200"/>
      <c r="G43" s="201"/>
    </row>
    <row r="44" spans="2:7" ht="30" customHeight="1" x14ac:dyDescent="0.3">
      <c r="B44" s="168"/>
      <c r="C44" s="142" t="s">
        <v>556</v>
      </c>
      <c r="D44" s="142" t="s">
        <v>36</v>
      </c>
      <c r="E44" s="170" t="s">
        <v>532</v>
      </c>
      <c r="F44" s="170"/>
      <c r="G44" s="171"/>
    </row>
    <row r="45" spans="2:7" ht="30" customHeight="1" x14ac:dyDescent="0.3">
      <c r="B45" s="168"/>
      <c r="C45" s="142" t="s">
        <v>557</v>
      </c>
      <c r="D45" s="142" t="s">
        <v>36</v>
      </c>
      <c r="E45" s="170" t="s">
        <v>533</v>
      </c>
      <c r="F45" s="170"/>
      <c r="G45" s="171"/>
    </row>
    <row r="46" spans="2:7" ht="30" customHeight="1" x14ac:dyDescent="0.3">
      <c r="B46" s="168"/>
      <c r="C46" s="142" t="s">
        <v>558</v>
      </c>
      <c r="D46" s="142" t="s">
        <v>36</v>
      </c>
      <c r="E46" s="170" t="s">
        <v>534</v>
      </c>
      <c r="F46" s="170"/>
      <c r="G46" s="171"/>
    </row>
    <row r="47" spans="2:7" ht="53.1" customHeight="1" x14ac:dyDescent="0.3">
      <c r="B47" s="168"/>
      <c r="C47" s="142" t="s">
        <v>559</v>
      </c>
      <c r="D47" s="142" t="s">
        <v>36</v>
      </c>
      <c r="E47" s="170" t="s">
        <v>535</v>
      </c>
      <c r="F47" s="170"/>
      <c r="G47" s="171"/>
    </row>
    <row r="48" spans="2:7" ht="30" customHeight="1" x14ac:dyDescent="0.3">
      <c r="B48" s="168"/>
      <c r="C48" s="142" t="s">
        <v>560</v>
      </c>
      <c r="D48" s="142" t="s">
        <v>31</v>
      </c>
      <c r="E48" s="170" t="s">
        <v>536</v>
      </c>
      <c r="F48" s="170"/>
      <c r="G48" s="171"/>
    </row>
    <row r="49" spans="2:7" ht="53.1" customHeight="1" x14ac:dyDescent="0.3">
      <c r="B49" s="168"/>
      <c r="C49" s="142" t="s">
        <v>554</v>
      </c>
      <c r="D49" s="142" t="s">
        <v>31</v>
      </c>
      <c r="E49" s="170" t="s">
        <v>562</v>
      </c>
      <c r="F49" s="170"/>
      <c r="G49" s="171"/>
    </row>
    <row r="50" spans="2:7" ht="45" customHeight="1" x14ac:dyDescent="0.3">
      <c r="B50" s="168"/>
      <c r="C50" s="142" t="s">
        <v>549</v>
      </c>
      <c r="D50" s="142" t="s">
        <v>36</v>
      </c>
      <c r="E50" s="170" t="s">
        <v>537</v>
      </c>
      <c r="F50" s="170"/>
      <c r="G50" s="171"/>
    </row>
    <row r="51" spans="2:7" ht="53.1" customHeight="1" x14ac:dyDescent="0.3">
      <c r="B51" s="168"/>
      <c r="C51" s="142" t="s">
        <v>550</v>
      </c>
      <c r="D51" s="142" t="s">
        <v>36</v>
      </c>
      <c r="E51" s="170" t="s">
        <v>538</v>
      </c>
      <c r="F51" s="170"/>
      <c r="G51" s="171"/>
    </row>
    <row r="52" spans="2:7" ht="64.95" customHeight="1" x14ac:dyDescent="0.3">
      <c r="B52" s="168"/>
      <c r="C52" s="142" t="s">
        <v>551</v>
      </c>
      <c r="D52" s="142" t="s">
        <v>36</v>
      </c>
      <c r="E52" s="170" t="s">
        <v>540</v>
      </c>
      <c r="F52" s="170"/>
      <c r="G52" s="171"/>
    </row>
    <row r="53" spans="2:7" ht="53.1" customHeight="1" x14ac:dyDescent="0.3">
      <c r="B53" s="168"/>
      <c r="C53" s="142" t="s">
        <v>552</v>
      </c>
      <c r="D53" s="142" t="s">
        <v>36</v>
      </c>
      <c r="E53" s="170" t="s">
        <v>539</v>
      </c>
      <c r="F53" s="170"/>
      <c r="G53" s="171"/>
    </row>
    <row r="54" spans="2:7" ht="30" customHeight="1" x14ac:dyDescent="0.3">
      <c r="B54" s="168"/>
      <c r="C54" s="142" t="s">
        <v>553</v>
      </c>
      <c r="D54" s="142" t="s">
        <v>31</v>
      </c>
      <c r="E54" s="170" t="s">
        <v>541</v>
      </c>
      <c r="F54" s="170"/>
      <c r="G54" s="171"/>
    </row>
    <row r="55" spans="2:7" ht="30" customHeight="1" x14ac:dyDescent="0.3">
      <c r="B55" s="168"/>
      <c r="C55" s="142" t="s">
        <v>548</v>
      </c>
      <c r="D55" s="142" t="s">
        <v>31</v>
      </c>
      <c r="E55" s="170" t="s">
        <v>542</v>
      </c>
      <c r="F55" s="170"/>
      <c r="G55" s="171"/>
    </row>
    <row r="56" spans="2:7" ht="30" customHeight="1" x14ac:dyDescent="0.3">
      <c r="B56" s="168"/>
      <c r="C56" s="142" t="s">
        <v>547</v>
      </c>
      <c r="D56" s="142" t="s">
        <v>31</v>
      </c>
      <c r="E56" s="170" t="s">
        <v>543</v>
      </c>
      <c r="F56" s="170"/>
      <c r="G56" s="171"/>
    </row>
    <row r="57" spans="2:7" ht="53.1" customHeight="1" thickBot="1" x14ac:dyDescent="0.35">
      <c r="B57" s="169"/>
      <c r="C57" s="142" t="s">
        <v>546</v>
      </c>
      <c r="D57" s="55" t="s">
        <v>36</v>
      </c>
      <c r="E57" s="170" t="s">
        <v>544</v>
      </c>
      <c r="F57" s="170"/>
      <c r="G57" s="171"/>
    </row>
    <row r="58" spans="2:7" ht="53.1" customHeight="1" thickBot="1" x14ac:dyDescent="0.35">
      <c r="B58" s="77" t="s">
        <v>530</v>
      </c>
      <c r="C58" s="78"/>
      <c r="D58" s="78"/>
      <c r="E58" s="78"/>
      <c r="F58" s="78"/>
      <c r="G58" s="79"/>
    </row>
    <row r="59" spans="2:7" ht="53.1" customHeight="1" thickBot="1" x14ac:dyDescent="0.35">
      <c r="B59" s="56" t="s">
        <v>25</v>
      </c>
      <c r="C59" s="57" t="s">
        <v>26</v>
      </c>
      <c r="D59" s="58" t="s">
        <v>27</v>
      </c>
      <c r="E59" s="195" t="s">
        <v>28</v>
      </c>
      <c r="F59" s="195"/>
      <c r="G59" s="196"/>
    </row>
    <row r="60" spans="2:7" ht="53.1" customHeight="1" x14ac:dyDescent="0.3">
      <c r="B60" s="197" t="s">
        <v>88</v>
      </c>
      <c r="C60" s="53" t="s">
        <v>89</v>
      </c>
      <c r="D60" s="53" t="s">
        <v>36</v>
      </c>
      <c r="E60" s="200" t="s">
        <v>90</v>
      </c>
      <c r="F60" s="200"/>
      <c r="G60" s="201"/>
    </row>
    <row r="61" spans="2:7" ht="30" customHeight="1" x14ac:dyDescent="0.3">
      <c r="B61" s="198"/>
      <c r="C61" s="51" t="s">
        <v>91</v>
      </c>
      <c r="D61" s="51" t="s">
        <v>36</v>
      </c>
      <c r="E61" s="170" t="s">
        <v>92</v>
      </c>
      <c r="F61" s="170"/>
      <c r="G61" s="171"/>
    </row>
    <row r="62" spans="2:7" ht="30" customHeight="1" thickBot="1" x14ac:dyDescent="0.35">
      <c r="B62" s="199"/>
      <c r="C62" s="52" t="s">
        <v>93</v>
      </c>
      <c r="D62" s="52" t="s">
        <v>36</v>
      </c>
      <c r="E62" s="172" t="s">
        <v>94</v>
      </c>
      <c r="F62" s="172"/>
      <c r="G62" s="173"/>
    </row>
    <row r="63" spans="2:7" ht="45" customHeight="1" x14ac:dyDescent="0.3">
      <c r="G63" s="1" t="s">
        <v>545</v>
      </c>
    </row>
    <row r="64" spans="2:7" ht="35.1" customHeight="1" x14ac:dyDescent="0.3"/>
    <row r="65" ht="45" customHeight="1" x14ac:dyDescent="0.3"/>
    <row r="66" ht="30" customHeight="1" x14ac:dyDescent="0.3"/>
    <row r="67" ht="30" customHeight="1" x14ac:dyDescent="0.3"/>
  </sheetData>
  <mergeCells count="68">
    <mergeCell ref="E40:G40"/>
    <mergeCell ref="E39:G39"/>
    <mergeCell ref="B36:B42"/>
    <mergeCell ref="E36:G36"/>
    <mergeCell ref="E37:G37"/>
    <mergeCell ref="E38:G38"/>
    <mergeCell ref="E42:G42"/>
    <mergeCell ref="E41:G41"/>
    <mergeCell ref="B43:B57"/>
    <mergeCell ref="E43:G43"/>
    <mergeCell ref="E44:G44"/>
    <mergeCell ref="E45:G45"/>
    <mergeCell ref="E46:G46"/>
    <mergeCell ref="E47:G47"/>
    <mergeCell ref="E52:G52"/>
    <mergeCell ref="E53:G53"/>
    <mergeCell ref="E54:G54"/>
    <mergeCell ref="E56:G56"/>
    <mergeCell ref="E57:G57"/>
    <mergeCell ref="E48:G48"/>
    <mergeCell ref="E49:G49"/>
    <mergeCell ref="E50:G50"/>
    <mergeCell ref="E55:G55"/>
    <mergeCell ref="E51:G51"/>
    <mergeCell ref="E28:G28"/>
    <mergeCell ref="E30:G30"/>
    <mergeCell ref="E35:G35"/>
    <mergeCell ref="E29:G29"/>
    <mergeCell ref="B22:B26"/>
    <mergeCell ref="E22:G22"/>
    <mergeCell ref="E23:G23"/>
    <mergeCell ref="E24:G24"/>
    <mergeCell ref="E25:G25"/>
    <mergeCell ref="E26:G26"/>
    <mergeCell ref="E31:G31"/>
    <mergeCell ref="E32:G32"/>
    <mergeCell ref="E33:G33"/>
    <mergeCell ref="E34:G34"/>
    <mergeCell ref="B27:B35"/>
    <mergeCell ref="E27:G27"/>
    <mergeCell ref="E59:G59"/>
    <mergeCell ref="B60:B62"/>
    <mergeCell ref="E60:G60"/>
    <mergeCell ref="E61:G61"/>
    <mergeCell ref="E62:G62"/>
    <mergeCell ref="B10:C10"/>
    <mergeCell ref="D10:E10"/>
    <mergeCell ref="F10:G10"/>
    <mergeCell ref="B11:C12"/>
    <mergeCell ref="D11:E11"/>
    <mergeCell ref="F11:G11"/>
    <mergeCell ref="D12:E12"/>
    <mergeCell ref="F12:G12"/>
    <mergeCell ref="B2:G2"/>
    <mergeCell ref="C3:G3"/>
    <mergeCell ref="C4:G4"/>
    <mergeCell ref="B5:C5"/>
    <mergeCell ref="B6:C9"/>
    <mergeCell ref="B13:G13"/>
    <mergeCell ref="B14:G14"/>
    <mergeCell ref="E15:G15"/>
    <mergeCell ref="B16:B21"/>
    <mergeCell ref="E16:G16"/>
    <mergeCell ref="E18:G18"/>
    <mergeCell ref="E19:G19"/>
    <mergeCell ref="E20:G20"/>
    <mergeCell ref="E21:G21"/>
    <mergeCell ref="E17:G17"/>
  </mergeCells>
  <pageMargins left="0.7" right="0.7" top="0.75" bottom="0.75" header="0.3" footer="0.3"/>
  <pageSetup scale="51" orientation="portrait" r:id="rId1"/>
  <headerFooter>
    <oddHeader>&amp;C&amp;"-,Bold"&amp;14HEALTH SYSTEMS DIVISION
HOUSING ASSISTANCE SERVICES  PROGRAM
SUMMARY REPORTING FORM</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E8B6F-9EDB-492D-BB05-4475688DD940}">
  <dimension ref="B1:O70"/>
  <sheetViews>
    <sheetView showGridLines="0" tabSelected="1" topLeftCell="A50" zoomScale="80" zoomScaleNormal="80" workbookViewId="0">
      <selection activeCell="B55" sqref="B55"/>
    </sheetView>
  </sheetViews>
  <sheetFormatPr defaultColWidth="8.77734375" defaultRowHeight="13.8" x14ac:dyDescent="0.25"/>
  <cols>
    <col min="1" max="1" width="2.5546875" style="80" customWidth="1"/>
    <col min="2" max="2" width="55.21875" style="80" bestFit="1" customWidth="1"/>
    <col min="3" max="3" width="40.77734375" style="80" customWidth="1"/>
    <col min="4" max="4" width="35.33203125" style="80" customWidth="1"/>
    <col min="5" max="5" width="33.109375" style="80" customWidth="1"/>
    <col min="6" max="8" width="30.6640625" style="80" customWidth="1"/>
    <col min="9" max="9" width="34.88671875" style="80" bestFit="1" customWidth="1"/>
    <col min="10" max="16384" width="8.77734375" style="80"/>
  </cols>
  <sheetData>
    <row r="1" spans="2:15" ht="14.4" thickBot="1" x14ac:dyDescent="0.3"/>
    <row r="2" spans="2:15" ht="85.35" customHeight="1" thickBot="1" x14ac:dyDescent="0.3">
      <c r="B2" s="207" t="s">
        <v>95</v>
      </c>
      <c r="C2" s="208"/>
      <c r="D2" s="208"/>
      <c r="E2" s="208"/>
      <c r="F2" s="208"/>
      <c r="G2" s="208"/>
      <c r="H2" s="208"/>
      <c r="I2" s="209"/>
      <c r="J2" s="133"/>
    </row>
    <row r="3" spans="2:15" ht="45" customHeight="1" x14ac:dyDescent="0.25">
      <c r="B3" s="219" t="s">
        <v>29</v>
      </c>
      <c r="C3" s="220"/>
      <c r="D3" s="220"/>
      <c r="E3" s="220"/>
      <c r="F3" s="220"/>
      <c r="G3" s="221"/>
      <c r="H3" s="210" t="s">
        <v>96</v>
      </c>
      <c r="I3" s="211"/>
      <c r="J3" s="133"/>
      <c r="K3" s="133"/>
      <c r="L3" s="133"/>
      <c r="M3" s="133"/>
      <c r="N3" s="133"/>
      <c r="O3" s="133"/>
    </row>
    <row r="4" spans="2:15" ht="27.45" customHeight="1" thickBot="1" x14ac:dyDescent="0.3">
      <c r="B4" s="136" t="s">
        <v>30</v>
      </c>
      <c r="C4" s="217"/>
      <c r="D4" s="218"/>
      <c r="E4" s="135" t="s">
        <v>33</v>
      </c>
      <c r="F4" s="222"/>
      <c r="G4" s="222"/>
      <c r="H4" s="212" t="s">
        <v>97</v>
      </c>
      <c r="I4" s="213"/>
      <c r="J4" s="133"/>
      <c r="K4" s="133"/>
      <c r="L4" s="133"/>
      <c r="M4" s="133"/>
    </row>
    <row r="5" spans="2:15" ht="27.45" customHeight="1" x14ac:dyDescent="0.25">
      <c r="B5" s="136" t="s">
        <v>35</v>
      </c>
      <c r="C5" s="217"/>
      <c r="D5" s="218"/>
      <c r="E5" s="135" t="s">
        <v>98</v>
      </c>
      <c r="F5" s="223"/>
      <c r="G5" s="224"/>
      <c r="H5" s="134" t="s">
        <v>99</v>
      </c>
      <c r="I5" s="137" t="s">
        <v>528</v>
      </c>
      <c r="J5" s="133"/>
      <c r="K5" s="133"/>
      <c r="L5" s="133"/>
      <c r="M5" s="133"/>
    </row>
    <row r="6" spans="2:15" ht="28.05" customHeight="1" x14ac:dyDescent="0.25">
      <c r="B6" s="81" t="s">
        <v>100</v>
      </c>
      <c r="C6" s="223"/>
      <c r="D6" s="218"/>
      <c r="E6" s="93" t="s">
        <v>101</v>
      </c>
      <c r="F6" s="223"/>
      <c r="G6" s="225"/>
      <c r="H6" s="132" t="s">
        <v>9</v>
      </c>
      <c r="I6" s="138">
        <f>IFERROR(INDEX('Data Validation'!H:H,MATCH('1. Quarterly Report Form'!I5:I5,'Data Validation'!G:G,0)),"")</f>
        <v>45122</v>
      </c>
      <c r="J6" s="133"/>
      <c r="K6" s="133"/>
      <c r="L6" s="133"/>
      <c r="M6" s="133"/>
      <c r="N6" s="133"/>
      <c r="O6" s="133"/>
    </row>
    <row r="7" spans="2:15" ht="28.05" customHeight="1" thickBot="1" x14ac:dyDescent="0.3">
      <c r="B7" s="94" t="s">
        <v>40</v>
      </c>
      <c r="C7" s="226"/>
      <c r="D7" s="227"/>
      <c r="E7" s="95" t="s">
        <v>42</v>
      </c>
      <c r="F7" s="231"/>
      <c r="G7" s="232"/>
      <c r="H7" s="233"/>
      <c r="I7" s="234"/>
    </row>
    <row r="8" spans="2:15" ht="45" customHeight="1" x14ac:dyDescent="0.25">
      <c r="B8" s="228" t="s">
        <v>102</v>
      </c>
      <c r="C8" s="229"/>
      <c r="D8" s="229"/>
      <c r="E8" s="229"/>
      <c r="F8" s="229"/>
      <c r="G8" s="229"/>
      <c r="H8" s="229"/>
      <c r="I8" s="230"/>
    </row>
    <row r="9" spans="2:15" ht="45" customHeight="1" x14ac:dyDescent="0.25">
      <c r="B9" s="82" t="s">
        <v>103</v>
      </c>
      <c r="C9" s="83" t="s">
        <v>45</v>
      </c>
      <c r="D9" s="96" t="s">
        <v>48</v>
      </c>
      <c r="E9" s="97">
        <f>IFERROR(INDEX('Data Validation'!I:I,MATCH('1. Quarterly Report Form'!$I$5,'Data Validation'!$G:$G,0)),"Month 1")</f>
        <v>45017</v>
      </c>
      <c r="F9" s="97">
        <f>IFERROR(INDEX('Data Validation'!J:J,MATCH('1. Quarterly Report Form'!$I$5,'Data Validation'!$G:$G,0)),"Month 1")</f>
        <v>45047</v>
      </c>
      <c r="G9" s="97">
        <f>IFERROR(INDEX('Data Validation'!K:K,MATCH('1. Quarterly Report Form'!$I$5,'Data Validation'!$G:$G,0)),"Month 1")</f>
        <v>45078</v>
      </c>
      <c r="H9" s="97" t="str">
        <f>_xlfn.CONCAT("Total"," ",INDEX('Data Validation'!F:F,MATCH('1. Quarterly Report Form'!I5,'Data Validation'!G:G,0))," Spend")</f>
        <v>Total Q4 2023 Spend</v>
      </c>
      <c r="I9" s="98" t="s">
        <v>54</v>
      </c>
    </row>
    <row r="10" spans="2:15" ht="25.35" hidden="1" customHeight="1" x14ac:dyDescent="0.35">
      <c r="B10" s="84" t="s">
        <v>45</v>
      </c>
      <c r="C10" s="60">
        <f>IFERROR(VLOOKUP($F$4+0,'SmartSheet Export'!$C$2:$AJ$36,4,FALSE),0)</f>
        <v>0</v>
      </c>
      <c r="D10" s="60">
        <f>IFERROR(VLOOKUP($F$4+0,'SmartSheet Export'!$C$2:$BK$36,35,FALSE),0)</f>
        <v>0</v>
      </c>
      <c r="E10" s="131"/>
      <c r="F10" s="131"/>
      <c r="G10" s="131"/>
      <c r="H10" s="60">
        <f>SUM(E10:G10)</f>
        <v>0</v>
      </c>
      <c r="I10" s="59">
        <f>IFERROR(C10-D10-H10,0)</f>
        <v>0</v>
      </c>
    </row>
    <row r="11" spans="2:15" ht="24.45" customHeight="1" x14ac:dyDescent="0.35">
      <c r="B11" s="84" t="s">
        <v>104</v>
      </c>
      <c r="C11" s="60">
        <f>IFERROR(VLOOKUP($F$4+0,'SmartSheet Export'!$C$2:$AJ$36,6,FALSE),0)</f>
        <v>0</v>
      </c>
      <c r="D11" s="60">
        <f>IFERROR(VLOOKUP($F$4+0,'SmartSheet Export'!$C$2:$BK$36,36,FALSE),0)</f>
        <v>0</v>
      </c>
      <c r="E11" s="61"/>
      <c r="F11" s="61"/>
      <c r="G11" s="61"/>
      <c r="H11" s="60">
        <f t="shared" ref="H11:H21" si="0">SUM(E11:G11)</f>
        <v>0</v>
      </c>
      <c r="I11" s="59">
        <f t="shared" ref="I11:I39" si="1">IFERROR(C11-D11-H11,0)</f>
        <v>0</v>
      </c>
    </row>
    <row r="12" spans="2:15" ht="25.35" customHeight="1" x14ac:dyDescent="0.35">
      <c r="B12" s="84" t="s">
        <v>105</v>
      </c>
      <c r="C12" s="60">
        <f>IFERROR(VLOOKUP($F$4+0,'SmartSheet Export'!$C$2:$AJ$36,7,FALSE),0)</f>
        <v>0</v>
      </c>
      <c r="D12" s="60">
        <f>IFERROR(VLOOKUP($F$4+0,'SmartSheet Export'!$C$2:$BK$36,37,FALSE),0)</f>
        <v>0</v>
      </c>
      <c r="E12" s="61"/>
      <c r="F12" s="61"/>
      <c r="G12" s="61"/>
      <c r="H12" s="60">
        <f t="shared" si="0"/>
        <v>0</v>
      </c>
      <c r="I12" s="59">
        <f t="shared" si="1"/>
        <v>0</v>
      </c>
    </row>
    <row r="13" spans="2:15" ht="25.35" customHeight="1" x14ac:dyDescent="0.35">
      <c r="B13" s="84" t="s">
        <v>106</v>
      </c>
      <c r="C13" s="60">
        <f>IFERROR(VLOOKUP($F$4+0,'SmartSheet Export'!$C$2:$AJ$36,8,FALSE),0)</f>
        <v>0</v>
      </c>
      <c r="D13" s="60">
        <f>IFERROR(VLOOKUP($F$4+0,'SmartSheet Export'!$C$2:$BK$36,38,FALSE),0)</f>
        <v>0</v>
      </c>
      <c r="E13" s="61"/>
      <c r="F13" s="61"/>
      <c r="G13" s="61"/>
      <c r="H13" s="60">
        <f t="shared" si="0"/>
        <v>0</v>
      </c>
      <c r="I13" s="59">
        <f t="shared" si="1"/>
        <v>0</v>
      </c>
    </row>
    <row r="14" spans="2:15" ht="25.35" customHeight="1" x14ac:dyDescent="0.35">
      <c r="B14" s="84" t="s">
        <v>107</v>
      </c>
      <c r="C14" s="60">
        <f>IFERROR(VLOOKUP($F$4+0,'SmartSheet Export'!$C$2:$AJ$36,9,FALSE),0)</f>
        <v>0</v>
      </c>
      <c r="D14" s="60">
        <f>IFERROR(VLOOKUP($F$4+0,'SmartSheet Export'!$C$2:$BK$36,39,FALSE),0)</f>
        <v>0</v>
      </c>
      <c r="E14" s="61"/>
      <c r="F14" s="61"/>
      <c r="G14" s="61"/>
      <c r="H14" s="60">
        <f t="shared" si="0"/>
        <v>0</v>
      </c>
      <c r="I14" s="59">
        <f t="shared" si="1"/>
        <v>0</v>
      </c>
    </row>
    <row r="15" spans="2:15" ht="25.35" customHeight="1" x14ac:dyDescent="0.35">
      <c r="B15" s="84" t="s">
        <v>108</v>
      </c>
      <c r="C15" s="60">
        <f>IFERROR(VLOOKUP($F$4+0,'SmartSheet Export'!$C$2:$AJ$36,10,FALSE),0)</f>
        <v>0</v>
      </c>
      <c r="D15" s="60">
        <f>IFERROR(VLOOKUP($F$4+0,'SmartSheet Export'!$C$2:$BK$36,40,FALSE),0)</f>
        <v>0</v>
      </c>
      <c r="E15" s="61"/>
      <c r="F15" s="61"/>
      <c r="G15" s="61"/>
      <c r="H15" s="60">
        <f t="shared" si="0"/>
        <v>0</v>
      </c>
      <c r="I15" s="59">
        <f t="shared" si="1"/>
        <v>0</v>
      </c>
    </row>
    <row r="16" spans="2:15" ht="25.35" customHeight="1" x14ac:dyDescent="0.35">
      <c r="B16" s="84" t="s">
        <v>109</v>
      </c>
      <c r="C16" s="60">
        <f>IFERROR(VLOOKUP($F$4+0,'SmartSheet Export'!$C$2:$AJ$36,11,FALSE),0)</f>
        <v>0</v>
      </c>
      <c r="D16" s="60">
        <f>IFERROR(VLOOKUP($F$4+0,'SmartSheet Export'!$C$2:$BK$36,41,FALSE),0)</f>
        <v>0</v>
      </c>
      <c r="E16" s="61"/>
      <c r="F16" s="61"/>
      <c r="G16" s="61"/>
      <c r="H16" s="60">
        <f>SUM(E16:G16)</f>
        <v>0</v>
      </c>
      <c r="I16" s="59">
        <f t="shared" si="1"/>
        <v>0</v>
      </c>
    </row>
    <row r="17" spans="2:9" ht="25.35" customHeight="1" x14ac:dyDescent="0.35">
      <c r="B17" s="84" t="s">
        <v>110</v>
      </c>
      <c r="C17" s="60">
        <f>IFERROR(VLOOKUP($F$4+0,'SmartSheet Export'!$C$2:$AJ$36,12,FALSE),0)</f>
        <v>0</v>
      </c>
      <c r="D17" s="60">
        <f>IFERROR(VLOOKUP($F$4+0,'SmartSheet Export'!$C$2:$BK$36,42,FALSE),0)</f>
        <v>0</v>
      </c>
      <c r="E17" s="61"/>
      <c r="F17" s="61"/>
      <c r="G17" s="61"/>
      <c r="H17" s="60">
        <f t="shared" si="0"/>
        <v>0</v>
      </c>
      <c r="I17" s="59">
        <f t="shared" si="1"/>
        <v>0</v>
      </c>
    </row>
    <row r="18" spans="2:9" ht="25.35" customHeight="1" x14ac:dyDescent="0.35">
      <c r="B18" s="84" t="s">
        <v>111</v>
      </c>
      <c r="C18" s="60">
        <f>IFERROR(VLOOKUP($F$4+0,'SmartSheet Export'!$C$2:$AJ$36,13,FALSE),0)</f>
        <v>0</v>
      </c>
      <c r="D18" s="60">
        <f>IFERROR(VLOOKUP($F$4+0,'SmartSheet Export'!$C$2:$BK$36,43,FALSE),0)</f>
        <v>0</v>
      </c>
      <c r="E18" s="61"/>
      <c r="F18" s="61"/>
      <c r="G18" s="61"/>
      <c r="H18" s="60">
        <f t="shared" si="0"/>
        <v>0</v>
      </c>
      <c r="I18" s="59">
        <f t="shared" si="1"/>
        <v>0</v>
      </c>
    </row>
    <row r="19" spans="2:9" ht="25.35" customHeight="1" x14ac:dyDescent="0.35">
      <c r="B19" s="84" t="s">
        <v>112</v>
      </c>
      <c r="C19" s="60">
        <f>IFERROR(VLOOKUP($F$4+0,'SmartSheet Export'!$C$2:$AJ$36,14,FALSE),0)</f>
        <v>0</v>
      </c>
      <c r="D19" s="60">
        <f>IFERROR(VLOOKUP($F$4+0,'SmartSheet Export'!$C$2:$BK$36,44,FALSE),0)</f>
        <v>0</v>
      </c>
      <c r="E19" s="61"/>
      <c r="F19" s="61"/>
      <c r="G19" s="61"/>
      <c r="H19" s="60">
        <f t="shared" si="0"/>
        <v>0</v>
      </c>
      <c r="I19" s="59">
        <f t="shared" si="1"/>
        <v>0</v>
      </c>
    </row>
    <row r="20" spans="2:9" ht="25.35" customHeight="1" x14ac:dyDescent="0.35">
      <c r="B20" s="84" t="s">
        <v>113</v>
      </c>
      <c r="C20" s="60">
        <f>IFERROR(VLOOKUP($F$4+0,'SmartSheet Export'!$C$2:$AJ$36,15,FALSE),0)</f>
        <v>0</v>
      </c>
      <c r="D20" s="60">
        <f>IFERROR(VLOOKUP($F$4+0,'SmartSheet Export'!$C$2:$BK$36,45,FALSE),0)</f>
        <v>0</v>
      </c>
      <c r="E20" s="61"/>
      <c r="F20" s="61"/>
      <c r="G20" s="61"/>
      <c r="H20" s="60">
        <f t="shared" si="0"/>
        <v>0</v>
      </c>
      <c r="I20" s="59">
        <f t="shared" si="1"/>
        <v>0</v>
      </c>
    </row>
    <row r="21" spans="2:9" ht="25.35" customHeight="1" x14ac:dyDescent="0.35">
      <c r="B21" s="84" t="s">
        <v>114</v>
      </c>
      <c r="C21" s="60">
        <f>IFERROR(VLOOKUP($F$4+0,'SmartSheet Export'!$C$2:$AJ$36,16,FALSE),0)</f>
        <v>0</v>
      </c>
      <c r="D21" s="60">
        <f>IFERROR(VLOOKUP($F$4+0,'SmartSheet Export'!$C$2:$BK$36,46,FALSE),0)</f>
        <v>0</v>
      </c>
      <c r="E21" s="61"/>
      <c r="F21" s="61"/>
      <c r="G21" s="61"/>
      <c r="H21" s="60">
        <f t="shared" si="0"/>
        <v>0</v>
      </c>
      <c r="I21" s="59">
        <f t="shared" si="1"/>
        <v>0</v>
      </c>
    </row>
    <row r="22" spans="2:9" ht="25.35" customHeight="1" x14ac:dyDescent="0.35">
      <c r="B22" s="85" t="s">
        <v>115</v>
      </c>
      <c r="C22" s="60">
        <f t="shared" ref="C22:I22" si="2">SUM(C11:C21)</f>
        <v>0</v>
      </c>
      <c r="D22" s="60">
        <f t="shared" si="2"/>
        <v>0</v>
      </c>
      <c r="E22" s="60">
        <f t="shared" si="2"/>
        <v>0</v>
      </c>
      <c r="F22" s="60">
        <f t="shared" si="2"/>
        <v>0</v>
      </c>
      <c r="G22" s="60">
        <f t="shared" si="2"/>
        <v>0</v>
      </c>
      <c r="H22" s="60">
        <f t="shared" si="2"/>
        <v>0</v>
      </c>
      <c r="I22" s="59">
        <f t="shared" si="2"/>
        <v>0</v>
      </c>
    </row>
    <row r="23" spans="2:9" ht="25.35" customHeight="1" x14ac:dyDescent="0.35">
      <c r="B23" s="84" t="s">
        <v>116</v>
      </c>
      <c r="C23" s="60">
        <f>IFERROR(VLOOKUP($F$4+0,'SmartSheet Export'!$C$2:$AJ$36,18,FALSE),0)</f>
        <v>0</v>
      </c>
      <c r="D23" s="60">
        <f>IFERROR(VLOOKUP($F$4+0,'SmartSheet Export'!$C$2:$BK$36,47,FALSE),0)</f>
        <v>0</v>
      </c>
      <c r="E23" s="61"/>
      <c r="F23" s="61"/>
      <c r="G23" s="61"/>
      <c r="H23" s="60">
        <f>SUM(E23:G23)</f>
        <v>0</v>
      </c>
      <c r="I23" s="59">
        <f t="shared" si="1"/>
        <v>0</v>
      </c>
    </row>
    <row r="24" spans="2:9" ht="25.35" customHeight="1" x14ac:dyDescent="0.35">
      <c r="B24" s="84" t="s">
        <v>117</v>
      </c>
      <c r="C24" s="60">
        <f>IFERROR(VLOOKUP($F$4+0,'SmartSheet Export'!$C$2:$AJ$36,19,FALSE),0)</f>
        <v>0</v>
      </c>
      <c r="D24" s="60">
        <f>IFERROR(VLOOKUP($F$4+0,'SmartSheet Export'!$C$2:$BK$36,48,FALSE),0)</f>
        <v>0</v>
      </c>
      <c r="E24" s="61"/>
      <c r="F24" s="61"/>
      <c r="G24" s="61"/>
      <c r="H24" s="60">
        <f t="shared" ref="H24:H37" si="3">SUM(E24:G24)</f>
        <v>0</v>
      </c>
      <c r="I24" s="59">
        <f t="shared" si="1"/>
        <v>0</v>
      </c>
    </row>
    <row r="25" spans="2:9" ht="25.35" customHeight="1" x14ac:dyDescent="0.35">
      <c r="B25" s="84" t="s">
        <v>118</v>
      </c>
      <c r="C25" s="60">
        <f>IFERROR(VLOOKUP($F$4+0,'SmartSheet Export'!$C$2:$AJ$36,20,FALSE),0)</f>
        <v>0</v>
      </c>
      <c r="D25" s="60">
        <f>IFERROR(VLOOKUP($F$4+0,'SmartSheet Export'!$C$2:$BK$36,49,FALSE),0)</f>
        <v>0</v>
      </c>
      <c r="E25" s="61"/>
      <c r="F25" s="61"/>
      <c r="G25" s="61"/>
      <c r="H25" s="60">
        <f t="shared" si="3"/>
        <v>0</v>
      </c>
      <c r="I25" s="59">
        <f t="shared" si="1"/>
        <v>0</v>
      </c>
    </row>
    <row r="26" spans="2:9" ht="25.35" customHeight="1" x14ac:dyDescent="0.35">
      <c r="B26" s="84" t="s">
        <v>119</v>
      </c>
      <c r="C26" s="60">
        <f>IFERROR(VLOOKUP($F$4+0,'SmartSheet Export'!$C$2:$AJ$36,21,FALSE),0)</f>
        <v>0</v>
      </c>
      <c r="D26" s="60">
        <f>IFERROR(VLOOKUP($F$4+0,'SmartSheet Export'!$C$2:$BK$36,50,FALSE),0)</f>
        <v>0</v>
      </c>
      <c r="E26" s="61"/>
      <c r="F26" s="61"/>
      <c r="G26" s="61"/>
      <c r="H26" s="60">
        <f t="shared" si="3"/>
        <v>0</v>
      </c>
      <c r="I26" s="59">
        <f t="shared" si="1"/>
        <v>0</v>
      </c>
    </row>
    <row r="27" spans="2:9" ht="25.35" customHeight="1" x14ac:dyDescent="0.35">
      <c r="B27" s="84" t="s">
        <v>120</v>
      </c>
      <c r="C27" s="60">
        <f>IFERROR(VLOOKUP($F$4+0,'SmartSheet Export'!$C$2:$AJ$36,22,FALSE),0)</f>
        <v>0</v>
      </c>
      <c r="D27" s="60">
        <f>IFERROR(VLOOKUP($F$4+0,'SmartSheet Export'!$C$2:$BK$36,51,FALSE),0)</f>
        <v>0</v>
      </c>
      <c r="E27" s="61"/>
      <c r="F27" s="61"/>
      <c r="G27" s="61"/>
      <c r="H27" s="60">
        <f t="shared" si="3"/>
        <v>0</v>
      </c>
      <c r="I27" s="59">
        <f t="shared" si="1"/>
        <v>0</v>
      </c>
    </row>
    <row r="28" spans="2:9" ht="25.35" customHeight="1" x14ac:dyDescent="0.35">
      <c r="B28" s="84" t="s">
        <v>121</v>
      </c>
      <c r="C28" s="60">
        <f>IFERROR(VLOOKUP($F$4+0,'SmartSheet Export'!$C$2:$AJ$36,23,FALSE),0)</f>
        <v>0</v>
      </c>
      <c r="D28" s="60">
        <f>IFERROR(VLOOKUP($F$4+0,'SmartSheet Export'!$C$2:$BK$36,52,FALSE),0)</f>
        <v>0</v>
      </c>
      <c r="E28" s="61"/>
      <c r="F28" s="61"/>
      <c r="G28" s="61"/>
      <c r="H28" s="60">
        <f t="shared" si="3"/>
        <v>0</v>
      </c>
      <c r="I28" s="59">
        <f t="shared" si="1"/>
        <v>0</v>
      </c>
    </row>
    <row r="29" spans="2:9" ht="25.35" customHeight="1" x14ac:dyDescent="0.35">
      <c r="B29" s="84" t="s">
        <v>122</v>
      </c>
      <c r="C29" s="60">
        <f>IFERROR(VLOOKUP($F$4+0,'SmartSheet Export'!$C$2:$AJ$36,24,FALSE),0)</f>
        <v>0</v>
      </c>
      <c r="D29" s="60">
        <f>IFERROR(VLOOKUP($F$4+0,'SmartSheet Export'!$C$2:$BK$36,53,FALSE),0)</f>
        <v>0</v>
      </c>
      <c r="E29" s="61"/>
      <c r="F29" s="61"/>
      <c r="G29" s="61"/>
      <c r="H29" s="60">
        <f t="shared" si="3"/>
        <v>0</v>
      </c>
      <c r="I29" s="59">
        <f t="shared" si="1"/>
        <v>0</v>
      </c>
    </row>
    <row r="30" spans="2:9" ht="25.35" customHeight="1" x14ac:dyDescent="0.35">
      <c r="B30" s="84" t="s">
        <v>123</v>
      </c>
      <c r="C30" s="60">
        <f>IFERROR(VLOOKUP($F$4+0,'SmartSheet Export'!$C$2:$AJ$36,25,FALSE),0)</f>
        <v>0</v>
      </c>
      <c r="D30" s="60">
        <f>IFERROR(VLOOKUP($F$4+0,'SmartSheet Export'!$C$2:$BK$36,54,FALSE),0)</f>
        <v>0</v>
      </c>
      <c r="E30" s="61"/>
      <c r="F30" s="61"/>
      <c r="G30" s="61"/>
      <c r="H30" s="60">
        <f t="shared" si="3"/>
        <v>0</v>
      </c>
      <c r="I30" s="59">
        <f t="shared" si="1"/>
        <v>0</v>
      </c>
    </row>
    <row r="31" spans="2:9" ht="25.35" customHeight="1" x14ac:dyDescent="0.35">
      <c r="B31" s="84" t="s">
        <v>124</v>
      </c>
      <c r="C31" s="60">
        <f>IFERROR(VLOOKUP($F$4+0,'SmartSheet Export'!$C$2:$AJ$36,26,FALSE),0)</f>
        <v>0</v>
      </c>
      <c r="D31" s="60">
        <f>IFERROR(VLOOKUP($F$4+0,'SmartSheet Export'!$C$2:$BK$36,55,FALSE),0)</f>
        <v>0</v>
      </c>
      <c r="E31" s="61"/>
      <c r="F31" s="61"/>
      <c r="G31" s="61"/>
      <c r="H31" s="60">
        <f t="shared" si="3"/>
        <v>0</v>
      </c>
      <c r="I31" s="59">
        <f t="shared" si="1"/>
        <v>0</v>
      </c>
    </row>
    <row r="32" spans="2:9" ht="25.35" customHeight="1" x14ac:dyDescent="0.35">
      <c r="B32" s="84" t="s">
        <v>125</v>
      </c>
      <c r="C32" s="60">
        <f>IFERROR(VLOOKUP($F$4+0,'SmartSheet Export'!$C$2:$AJ$36,27,FALSE),0)</f>
        <v>0</v>
      </c>
      <c r="D32" s="60">
        <f>IFERROR(VLOOKUP($F$4+0,'SmartSheet Export'!$C$2:$BK$36,56,FALSE),0)</f>
        <v>0</v>
      </c>
      <c r="E32" s="61"/>
      <c r="F32" s="61"/>
      <c r="G32" s="61"/>
      <c r="H32" s="60">
        <f t="shared" si="3"/>
        <v>0</v>
      </c>
      <c r="I32" s="59">
        <f t="shared" si="1"/>
        <v>0</v>
      </c>
    </row>
    <row r="33" spans="2:9" ht="25.35" customHeight="1" x14ac:dyDescent="0.35">
      <c r="B33" s="84" t="s">
        <v>126</v>
      </c>
      <c r="C33" s="60">
        <f>IFERROR(VLOOKUP($F$4+0,'SmartSheet Export'!$C$2:$AJ$36,28,FALSE),0)</f>
        <v>0</v>
      </c>
      <c r="D33" s="60">
        <f>IFERROR(VLOOKUP($F$4+0,'SmartSheet Export'!$C$2:$BK$36,57,FALSE),0)</f>
        <v>0</v>
      </c>
      <c r="E33" s="61"/>
      <c r="F33" s="61"/>
      <c r="G33" s="61"/>
      <c r="H33" s="60">
        <f t="shared" si="3"/>
        <v>0</v>
      </c>
      <c r="I33" s="59">
        <f t="shared" si="1"/>
        <v>0</v>
      </c>
    </row>
    <row r="34" spans="2:9" ht="25.35" customHeight="1" x14ac:dyDescent="0.35">
      <c r="B34" s="84" t="s">
        <v>127</v>
      </c>
      <c r="C34" s="60">
        <f>IFERROR(VLOOKUP($F$4+0,'SmartSheet Export'!$C$2:$AJ$36,29,FALSE),0)</f>
        <v>0</v>
      </c>
      <c r="D34" s="60">
        <f>IFERROR(VLOOKUP($F$4+0,'SmartSheet Export'!$C$2:$BK$36,58,FALSE),0)</f>
        <v>0</v>
      </c>
      <c r="E34" s="61"/>
      <c r="F34" s="61"/>
      <c r="G34" s="61"/>
      <c r="H34" s="60">
        <f t="shared" si="3"/>
        <v>0</v>
      </c>
      <c r="I34" s="59">
        <f t="shared" si="1"/>
        <v>0</v>
      </c>
    </row>
    <row r="35" spans="2:9" ht="25.35" customHeight="1" x14ac:dyDescent="0.35">
      <c r="B35" s="84" t="s">
        <v>128</v>
      </c>
      <c r="C35" s="60">
        <f>IFERROR(VLOOKUP($F$4+0,'SmartSheet Export'!$C$2:$AJ$36,30,FALSE),0)</f>
        <v>0</v>
      </c>
      <c r="D35" s="60">
        <f>IFERROR(VLOOKUP($F$4+0,'SmartSheet Export'!$C$2:$BK$36,59,FALSE),0)</f>
        <v>0</v>
      </c>
      <c r="E35" s="61"/>
      <c r="F35" s="61"/>
      <c r="G35" s="61"/>
      <c r="H35" s="60">
        <f t="shared" si="3"/>
        <v>0</v>
      </c>
      <c r="I35" s="59">
        <f t="shared" si="1"/>
        <v>0</v>
      </c>
    </row>
    <row r="36" spans="2:9" ht="25.35" customHeight="1" x14ac:dyDescent="0.35">
      <c r="B36" s="84" t="s">
        <v>129</v>
      </c>
      <c r="C36" s="60">
        <f>IFERROR(VLOOKUP($F$4+0,'SmartSheet Export'!$C$2:$AJ$36,31,FALSE),0)</f>
        <v>0</v>
      </c>
      <c r="D36" s="60">
        <f>IFERROR(VLOOKUP($F$4+0,'SmartSheet Export'!$C$2:$BK$36,60,FALSE),0)</f>
        <v>0</v>
      </c>
      <c r="E36" s="61"/>
      <c r="F36" s="61"/>
      <c r="G36" s="61"/>
      <c r="H36" s="60">
        <f t="shared" si="3"/>
        <v>0</v>
      </c>
      <c r="I36" s="59">
        <f t="shared" si="1"/>
        <v>0</v>
      </c>
    </row>
    <row r="37" spans="2:9" ht="25.35" customHeight="1" x14ac:dyDescent="0.35">
      <c r="B37" s="84" t="s">
        <v>130</v>
      </c>
      <c r="C37" s="60">
        <f>IFERROR(VLOOKUP($F$4+0,'SmartSheet Export'!$C$2:$AJ$36,32,FALSE),0)</f>
        <v>0</v>
      </c>
      <c r="D37" s="60">
        <f>IFERROR(VLOOKUP($F$4+0,'SmartSheet Export'!$C$2:$BK$36,61,FALSE),0)</f>
        <v>0</v>
      </c>
      <c r="E37" s="61"/>
      <c r="F37" s="61"/>
      <c r="G37" s="61"/>
      <c r="H37" s="60">
        <f t="shared" si="3"/>
        <v>0</v>
      </c>
      <c r="I37" s="59">
        <f t="shared" si="1"/>
        <v>0</v>
      </c>
    </row>
    <row r="38" spans="2:9" ht="25.35" customHeight="1" x14ac:dyDescent="0.35">
      <c r="B38" s="85" t="s">
        <v>131</v>
      </c>
      <c r="C38" s="60">
        <f t="shared" ref="C38:I38" si="4">SUM(C23:C37)</f>
        <v>0</v>
      </c>
      <c r="D38" s="60">
        <f t="shared" si="4"/>
        <v>0</v>
      </c>
      <c r="E38" s="60">
        <f t="shared" si="4"/>
        <v>0</v>
      </c>
      <c r="F38" s="60">
        <f t="shared" si="4"/>
        <v>0</v>
      </c>
      <c r="G38" s="60">
        <f t="shared" si="4"/>
        <v>0</v>
      </c>
      <c r="H38" s="60">
        <f t="shared" si="4"/>
        <v>0</v>
      </c>
      <c r="I38" s="59">
        <f t="shared" si="4"/>
        <v>0</v>
      </c>
    </row>
    <row r="39" spans="2:9" ht="25.35" customHeight="1" thickBot="1" x14ac:dyDescent="0.4">
      <c r="B39" s="85" t="s">
        <v>132</v>
      </c>
      <c r="C39" s="60">
        <f>IFERROR(VLOOKUP($F$4+0,'SmartSheet Export'!$C$2:$AJ$36,34,FALSE),0)</f>
        <v>0</v>
      </c>
      <c r="D39" s="60">
        <f>D22+D38</f>
        <v>0</v>
      </c>
      <c r="E39" s="60">
        <f t="shared" ref="E39:G39" si="5">E22+E38</f>
        <v>0</v>
      </c>
      <c r="F39" s="60">
        <f t="shared" si="5"/>
        <v>0</v>
      </c>
      <c r="G39" s="60">
        <f t="shared" si="5"/>
        <v>0</v>
      </c>
      <c r="H39" s="60">
        <f>H22+H38</f>
        <v>0</v>
      </c>
      <c r="I39" s="59">
        <f t="shared" si="1"/>
        <v>0</v>
      </c>
    </row>
    <row r="40" spans="2:9" ht="45" customHeight="1" x14ac:dyDescent="0.25">
      <c r="B40" s="214" t="s">
        <v>56</v>
      </c>
      <c r="C40" s="215"/>
      <c r="D40" s="215"/>
      <c r="E40" s="215"/>
      <c r="F40" s="215"/>
      <c r="G40" s="215"/>
      <c r="H40" s="215"/>
      <c r="I40" s="216"/>
    </row>
    <row r="41" spans="2:9" ht="35.1" customHeight="1" x14ac:dyDescent="0.25">
      <c r="B41" s="99" t="s">
        <v>133</v>
      </c>
      <c r="C41" s="245"/>
      <c r="D41" s="246"/>
      <c r="E41" s="247"/>
      <c r="F41" s="254" t="s">
        <v>134</v>
      </c>
      <c r="G41" s="255"/>
      <c r="H41" s="256"/>
      <c r="I41" s="257"/>
    </row>
    <row r="42" spans="2:9" ht="35.1" customHeight="1" x14ac:dyDescent="0.25">
      <c r="B42" s="100" t="s">
        <v>135</v>
      </c>
      <c r="C42" s="107"/>
      <c r="D42" s="101" t="s">
        <v>136</v>
      </c>
      <c r="E42" s="111"/>
      <c r="F42" s="102" t="s">
        <v>137</v>
      </c>
      <c r="G42" s="111"/>
      <c r="H42" s="102" t="s">
        <v>138</v>
      </c>
      <c r="I42" s="108"/>
    </row>
    <row r="43" spans="2:9" ht="45" customHeight="1" x14ac:dyDescent="0.25">
      <c r="B43" s="84" t="s">
        <v>139</v>
      </c>
      <c r="C43" s="103" t="s">
        <v>140</v>
      </c>
      <c r="D43" s="103" t="s">
        <v>141</v>
      </c>
      <c r="E43" s="103" t="s">
        <v>142</v>
      </c>
      <c r="F43" s="103" t="s">
        <v>143</v>
      </c>
      <c r="G43" s="251" t="s">
        <v>144</v>
      </c>
      <c r="H43" s="252"/>
      <c r="I43" s="253"/>
    </row>
    <row r="44" spans="2:9" ht="35.1" customHeight="1" x14ac:dyDescent="0.25">
      <c r="B44" s="100" t="s">
        <v>145</v>
      </c>
      <c r="C44" s="109"/>
      <c r="D44" s="109"/>
      <c r="E44" s="109"/>
      <c r="F44" s="109"/>
      <c r="G44" s="248"/>
      <c r="H44" s="249"/>
      <c r="I44" s="250"/>
    </row>
    <row r="45" spans="2:9" ht="45" customHeight="1" x14ac:dyDescent="0.25">
      <c r="B45" s="100" t="s">
        <v>65</v>
      </c>
      <c r="C45" s="240"/>
      <c r="D45" s="240"/>
      <c r="E45" s="240"/>
      <c r="F45" s="240"/>
      <c r="G45" s="240"/>
      <c r="H45" s="240"/>
      <c r="I45" s="241"/>
    </row>
    <row r="46" spans="2:9" ht="65.099999999999994" customHeight="1" x14ac:dyDescent="0.25">
      <c r="B46" s="99" t="s">
        <v>67</v>
      </c>
      <c r="C46" s="245"/>
      <c r="D46" s="246"/>
      <c r="E46" s="247"/>
      <c r="F46" s="110" t="s">
        <v>146</v>
      </c>
      <c r="G46" s="235"/>
      <c r="H46" s="236"/>
      <c r="I46" s="237"/>
    </row>
    <row r="47" spans="2:9" ht="65.099999999999994" customHeight="1" thickBot="1" x14ac:dyDescent="0.3">
      <c r="B47" s="99" t="s">
        <v>70</v>
      </c>
      <c r="C47" s="245"/>
      <c r="D47" s="246"/>
      <c r="E47" s="247"/>
      <c r="F47" s="145" t="s">
        <v>147</v>
      </c>
      <c r="G47" s="235"/>
      <c r="H47" s="236"/>
      <c r="I47" s="237"/>
    </row>
    <row r="48" spans="2:9" ht="45" customHeight="1" x14ac:dyDescent="0.25">
      <c r="B48" s="242" t="s">
        <v>148</v>
      </c>
      <c r="C48" s="243"/>
      <c r="D48" s="243"/>
      <c r="E48" s="243"/>
      <c r="F48" s="243"/>
      <c r="G48" s="243"/>
      <c r="H48" s="243"/>
      <c r="I48" s="244"/>
    </row>
    <row r="49" spans="2:9" ht="45" customHeight="1" x14ac:dyDescent="0.25">
      <c r="B49" s="84" t="s">
        <v>149</v>
      </c>
      <c r="C49" s="146"/>
      <c r="D49" s="104" t="s">
        <v>150</v>
      </c>
      <c r="E49" s="147"/>
      <c r="F49" s="105" t="s">
        <v>151</v>
      </c>
      <c r="G49" s="147"/>
      <c r="H49" s="105" t="s">
        <v>152</v>
      </c>
      <c r="I49" s="139"/>
    </row>
    <row r="50" spans="2:9" ht="55.35" customHeight="1" x14ac:dyDescent="0.25">
      <c r="B50" s="84" t="s">
        <v>82</v>
      </c>
      <c r="C50" s="240"/>
      <c r="D50" s="240"/>
      <c r="E50" s="240"/>
      <c r="F50" s="240"/>
      <c r="G50" s="240"/>
      <c r="H50" s="240"/>
      <c r="I50" s="241"/>
    </row>
    <row r="51" spans="2:9" ht="55.35" customHeight="1" x14ac:dyDescent="0.25">
      <c r="B51" s="84" t="s">
        <v>84</v>
      </c>
      <c r="C51" s="240"/>
      <c r="D51" s="240"/>
      <c r="E51" s="240"/>
      <c r="F51" s="240"/>
      <c r="G51" s="240"/>
      <c r="H51" s="240"/>
      <c r="I51" s="241"/>
    </row>
    <row r="52" spans="2:9" ht="55.35" customHeight="1" thickBot="1" x14ac:dyDescent="0.3">
      <c r="B52" s="106" t="s">
        <v>153</v>
      </c>
      <c r="C52" s="238"/>
      <c r="D52" s="238"/>
      <c r="E52" s="238"/>
      <c r="F52" s="238"/>
      <c r="G52" s="238"/>
      <c r="H52" s="238"/>
      <c r="I52" s="239"/>
    </row>
    <row r="53" spans="2:9" ht="45" customHeight="1" x14ac:dyDescent="0.25">
      <c r="B53" s="242" t="s">
        <v>578</v>
      </c>
      <c r="C53" s="243"/>
      <c r="D53" s="243"/>
      <c r="E53" s="243"/>
      <c r="F53" s="243"/>
      <c r="G53" s="243"/>
      <c r="H53" s="243"/>
      <c r="I53" s="244"/>
    </row>
    <row r="54" spans="2:9" ht="30" customHeight="1" x14ac:dyDescent="0.25">
      <c r="B54" s="263" t="s">
        <v>580</v>
      </c>
      <c r="C54" s="264"/>
      <c r="D54" s="264"/>
      <c r="E54" s="264"/>
      <c r="F54" s="264"/>
      <c r="G54" s="264"/>
      <c r="H54" s="264"/>
      <c r="I54" s="265"/>
    </row>
    <row r="55" spans="2:9" ht="30" customHeight="1" x14ac:dyDescent="0.25">
      <c r="B55" s="156"/>
      <c r="C55" s="157"/>
      <c r="D55" s="157"/>
      <c r="E55" s="157"/>
      <c r="F55" s="157"/>
      <c r="G55" s="157"/>
      <c r="H55" s="157"/>
      <c r="I55" s="158"/>
    </row>
    <row r="56" spans="2:9" ht="30" customHeight="1" x14ac:dyDescent="0.25">
      <c r="B56" s="156"/>
      <c r="C56" s="157"/>
      <c r="D56" s="157"/>
      <c r="E56" s="157"/>
      <c r="F56" s="157"/>
      <c r="G56" s="157"/>
      <c r="H56" s="157"/>
      <c r="I56" s="158"/>
    </row>
    <row r="57" spans="2:9" ht="30" customHeight="1" x14ac:dyDescent="0.25">
      <c r="B57" s="156"/>
      <c r="C57" s="157"/>
      <c r="D57" s="157"/>
      <c r="E57" s="157"/>
      <c r="F57" s="157"/>
      <c r="G57" s="157"/>
      <c r="H57" s="157"/>
      <c r="I57" s="158"/>
    </row>
    <row r="58" spans="2:9" ht="30" customHeight="1" x14ac:dyDescent="0.25">
      <c r="B58" s="156"/>
      <c r="C58" s="157"/>
      <c r="D58" s="157"/>
      <c r="E58" s="157"/>
      <c r="F58" s="157"/>
      <c r="G58" s="157"/>
      <c r="H58" s="157"/>
      <c r="I58" s="158"/>
    </row>
    <row r="59" spans="2:9" ht="64.95" customHeight="1" x14ac:dyDescent="0.25">
      <c r="B59" s="258" t="s">
        <v>577</v>
      </c>
      <c r="C59" s="259"/>
      <c r="D59" s="259"/>
      <c r="E59" s="259"/>
      <c r="F59" s="259"/>
      <c r="G59" s="259"/>
      <c r="H59" s="259"/>
      <c r="I59" s="144"/>
    </row>
    <row r="60" spans="2:9" ht="30" customHeight="1" x14ac:dyDescent="0.25">
      <c r="B60" s="260" t="s">
        <v>529</v>
      </c>
      <c r="C60" s="252"/>
      <c r="D60" s="252"/>
      <c r="E60" s="252"/>
      <c r="F60" s="252"/>
      <c r="G60" s="252"/>
      <c r="H60" s="252"/>
      <c r="I60" s="253"/>
    </row>
    <row r="61" spans="2:9" ht="45" customHeight="1" x14ac:dyDescent="0.25">
      <c r="B61" s="84" t="s">
        <v>570</v>
      </c>
      <c r="C61" s="149"/>
      <c r="D61" s="105" t="s">
        <v>571</v>
      </c>
      <c r="E61" s="261"/>
      <c r="F61" s="262"/>
      <c r="G61" s="254" t="s">
        <v>575</v>
      </c>
      <c r="H61" s="255"/>
      <c r="I61" s="150"/>
    </row>
    <row r="62" spans="2:9" ht="45" customHeight="1" x14ac:dyDescent="0.25">
      <c r="B62" s="84" t="s">
        <v>574</v>
      </c>
      <c r="C62" s="261"/>
      <c r="D62" s="261"/>
      <c r="E62" s="261"/>
      <c r="F62" s="262"/>
      <c r="G62" s="254" t="s">
        <v>576</v>
      </c>
      <c r="H62" s="255"/>
      <c r="I62" s="144"/>
    </row>
    <row r="63" spans="2:9" ht="49.95" customHeight="1" x14ac:dyDescent="0.25">
      <c r="B63" s="258" t="s">
        <v>563</v>
      </c>
      <c r="C63" s="259"/>
      <c r="D63" s="259"/>
      <c r="E63" s="259"/>
      <c r="F63" s="259"/>
      <c r="G63" s="259"/>
      <c r="H63" s="249"/>
      <c r="I63" s="250"/>
    </row>
    <row r="64" spans="2:9" ht="30" customHeight="1" x14ac:dyDescent="0.25">
      <c r="B64" s="260" t="s">
        <v>529</v>
      </c>
      <c r="C64" s="252"/>
      <c r="D64" s="252"/>
      <c r="E64" s="252"/>
      <c r="F64" s="252"/>
      <c r="G64" s="252"/>
      <c r="H64" s="252"/>
      <c r="I64" s="253"/>
    </row>
    <row r="65" spans="2:9" ht="64.95" customHeight="1" x14ac:dyDescent="0.25">
      <c r="B65" s="271" t="s">
        <v>564</v>
      </c>
      <c r="C65" s="255"/>
      <c r="D65" s="261"/>
      <c r="E65" s="261"/>
      <c r="F65" s="261"/>
      <c r="G65" s="261"/>
      <c r="H65" s="261"/>
      <c r="I65" s="268"/>
    </row>
    <row r="66" spans="2:9" ht="45" customHeight="1" x14ac:dyDescent="0.25">
      <c r="B66" s="271" t="s">
        <v>565</v>
      </c>
      <c r="C66" s="255"/>
      <c r="D66" s="261"/>
      <c r="E66" s="261"/>
      <c r="F66" s="261"/>
      <c r="G66" s="261"/>
      <c r="H66" s="261"/>
      <c r="I66" s="268"/>
    </row>
    <row r="67" spans="2:9" ht="64.95" customHeight="1" x14ac:dyDescent="0.25">
      <c r="B67" s="271" t="s">
        <v>566</v>
      </c>
      <c r="C67" s="255"/>
      <c r="D67" s="261"/>
      <c r="E67" s="261"/>
      <c r="F67" s="261"/>
      <c r="G67" s="261"/>
      <c r="H67" s="261"/>
      <c r="I67" s="268"/>
    </row>
    <row r="68" spans="2:9" ht="64.95" customHeight="1" x14ac:dyDescent="0.25">
      <c r="B68" s="271" t="s">
        <v>573</v>
      </c>
      <c r="C68" s="255"/>
      <c r="D68" s="261"/>
      <c r="E68" s="262"/>
      <c r="F68" s="254" t="s">
        <v>572</v>
      </c>
      <c r="G68" s="255"/>
      <c r="H68" s="261"/>
      <c r="I68" s="268"/>
    </row>
    <row r="69" spans="2:9" ht="45" customHeight="1" x14ac:dyDescent="0.25">
      <c r="B69" s="271" t="s">
        <v>567</v>
      </c>
      <c r="C69" s="255"/>
      <c r="D69" s="261"/>
      <c r="E69" s="262"/>
      <c r="F69" s="254" t="s">
        <v>568</v>
      </c>
      <c r="G69" s="255"/>
      <c r="H69" s="261"/>
      <c r="I69" s="268"/>
    </row>
    <row r="70" spans="2:9" ht="64.95" customHeight="1" thickBot="1" x14ac:dyDescent="0.3">
      <c r="B70" s="266" t="s">
        <v>569</v>
      </c>
      <c r="C70" s="267"/>
      <c r="D70" s="269"/>
      <c r="E70" s="269"/>
      <c r="F70" s="269"/>
      <c r="G70" s="269"/>
      <c r="H70" s="269"/>
      <c r="I70" s="270"/>
    </row>
  </sheetData>
  <sheetProtection formatCells="0" formatColumns="0" formatRows="0"/>
  <mergeCells count="56">
    <mergeCell ref="B63:G63"/>
    <mergeCell ref="H63:I63"/>
    <mergeCell ref="H68:I68"/>
    <mergeCell ref="D68:E68"/>
    <mergeCell ref="B64:I64"/>
    <mergeCell ref="B70:C70"/>
    <mergeCell ref="D65:I65"/>
    <mergeCell ref="D66:I66"/>
    <mergeCell ref="D67:I67"/>
    <mergeCell ref="D70:I70"/>
    <mergeCell ref="B67:C67"/>
    <mergeCell ref="B68:C68"/>
    <mergeCell ref="B65:C65"/>
    <mergeCell ref="B66:C66"/>
    <mergeCell ref="F68:G68"/>
    <mergeCell ref="B69:C69"/>
    <mergeCell ref="D69:E69"/>
    <mergeCell ref="H69:I69"/>
    <mergeCell ref="F69:G69"/>
    <mergeCell ref="B53:I53"/>
    <mergeCell ref="B59:H59"/>
    <mergeCell ref="B60:I60"/>
    <mergeCell ref="E61:F61"/>
    <mergeCell ref="C62:F62"/>
    <mergeCell ref="G61:H61"/>
    <mergeCell ref="G62:H62"/>
    <mergeCell ref="B54:I54"/>
    <mergeCell ref="G44:I44"/>
    <mergeCell ref="G43:I43"/>
    <mergeCell ref="C41:E41"/>
    <mergeCell ref="F41:G41"/>
    <mergeCell ref="H41:I41"/>
    <mergeCell ref="G47:I47"/>
    <mergeCell ref="C52:I52"/>
    <mergeCell ref="C51:I51"/>
    <mergeCell ref="C45:I45"/>
    <mergeCell ref="B48:I48"/>
    <mergeCell ref="C50:I50"/>
    <mergeCell ref="C46:E46"/>
    <mergeCell ref="C47:E47"/>
    <mergeCell ref="G46:I46"/>
    <mergeCell ref="B2:I2"/>
    <mergeCell ref="H3:I3"/>
    <mergeCell ref="H4:I4"/>
    <mergeCell ref="B40:I40"/>
    <mergeCell ref="C4:D4"/>
    <mergeCell ref="C5:D5"/>
    <mergeCell ref="B3:G3"/>
    <mergeCell ref="F4:G4"/>
    <mergeCell ref="F5:G5"/>
    <mergeCell ref="F6:G6"/>
    <mergeCell ref="C6:D6"/>
    <mergeCell ref="C7:D7"/>
    <mergeCell ref="B8:I8"/>
    <mergeCell ref="F7:G7"/>
    <mergeCell ref="H7:I7"/>
  </mergeCells>
  <conditionalFormatting sqref="I10">
    <cfRule type="cellIs" dxfId="17" priority="29" operator="lessThan">
      <formula>0</formula>
    </cfRule>
  </conditionalFormatting>
  <conditionalFormatting sqref="I11">
    <cfRule type="cellIs" dxfId="16" priority="16" operator="lessThan">
      <formula>0</formula>
    </cfRule>
  </conditionalFormatting>
  <conditionalFormatting sqref="I12">
    <cfRule type="cellIs" dxfId="15" priority="15" operator="lessThan">
      <formula>0</formula>
    </cfRule>
  </conditionalFormatting>
  <conditionalFormatting sqref="I13">
    <cfRule type="cellIs" dxfId="14" priority="14" operator="lessThan">
      <formula>0</formula>
    </cfRule>
  </conditionalFormatting>
  <conditionalFormatting sqref="I14">
    <cfRule type="cellIs" dxfId="13" priority="13" operator="lessThan">
      <formula>0</formula>
    </cfRule>
  </conditionalFormatting>
  <conditionalFormatting sqref="I15">
    <cfRule type="cellIs" dxfId="12" priority="12" operator="lessThan">
      <formula>0</formula>
    </cfRule>
  </conditionalFormatting>
  <conditionalFormatting sqref="I16">
    <cfRule type="cellIs" dxfId="11" priority="11" operator="lessThan">
      <formula>0</formula>
    </cfRule>
  </conditionalFormatting>
  <conditionalFormatting sqref="I17">
    <cfRule type="cellIs" dxfId="10" priority="10" operator="lessThan">
      <formula>0</formula>
    </cfRule>
  </conditionalFormatting>
  <conditionalFormatting sqref="I18">
    <cfRule type="cellIs" dxfId="9" priority="9" operator="lessThan">
      <formula>0</formula>
    </cfRule>
  </conditionalFormatting>
  <conditionalFormatting sqref="I19">
    <cfRule type="cellIs" dxfId="8" priority="8" operator="lessThan">
      <formula>0</formula>
    </cfRule>
  </conditionalFormatting>
  <conditionalFormatting sqref="I20">
    <cfRule type="cellIs" dxfId="7" priority="7" operator="lessThan">
      <formula>0</formula>
    </cfRule>
  </conditionalFormatting>
  <conditionalFormatting sqref="I21">
    <cfRule type="cellIs" dxfId="6" priority="6" operator="lessThan">
      <formula>0</formula>
    </cfRule>
  </conditionalFormatting>
  <conditionalFormatting sqref="I23:I37">
    <cfRule type="cellIs" dxfId="5" priority="4" operator="lessThan">
      <formula>0</formula>
    </cfRule>
  </conditionalFormatting>
  <conditionalFormatting sqref="I39">
    <cfRule type="cellIs" dxfId="4" priority="3" operator="lessThan">
      <formula>0</formula>
    </cfRule>
  </conditionalFormatting>
  <conditionalFormatting sqref="I38">
    <cfRule type="cellIs" dxfId="3" priority="2" operator="lessThan">
      <formula>0</formula>
    </cfRule>
  </conditionalFormatting>
  <conditionalFormatting sqref="I22">
    <cfRule type="cellIs" dxfId="2" priority="1" operator="lessThan">
      <formula>0</formula>
    </cfRule>
  </conditionalFormatting>
  <dataValidations count="1">
    <dataValidation type="list" allowBlank="1" showInputMessage="1" showErrorMessage="1" sqref="C4" xr:uid="{74493501-9491-4B9C-99B5-1D4F553E853A}">
      <formula1>Organizations</formula1>
    </dataValidation>
  </dataValidations>
  <pageMargins left="0.7" right="0.7" top="0.75" bottom="0.75" header="0.3" footer="0.3"/>
  <pageSetup scale="51" orientation="portrait" r:id="rId1"/>
  <headerFooter>
    <oddHeader>&amp;C&amp;"-,Bold"&amp;14HEALTH SYSTEMS DIVISION
HOUSING ASSISTANCE SERVICES  PROGRAM
SUMMARY REPORTING FORM</oddHeader>
  </headerFooter>
  <ignoredErrors>
    <ignoredError sqref="I38" formula="1"/>
  </ignoredError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81C5C364-FD61-4B08-BADF-E15F44AE780C}">
          <x14:formula1>
            <xm:f>'Data Validation'!$G$2:$G$11</xm:f>
          </x14:formula1>
          <xm:sqref>I5</xm:sqref>
        </x14:dataValidation>
        <x14:dataValidation type="list" allowBlank="1" showInputMessage="1" showErrorMessage="1" xr:uid="{7CF10357-6465-480A-9503-B19A7CC9E577}">
          <x14:formula1>
            <xm:f>'Data Validation'!$U$2:$U$19</xm:f>
          </x14:formula1>
          <xm:sqref>E42 C44:F44 C42 G42 H41 I42</xm:sqref>
        </x14:dataValidation>
        <x14:dataValidation type="list" allowBlank="1" showInputMessage="1" showErrorMessage="1" xr:uid="{DE72C2DF-25FD-4A00-8FB6-5EFED210E33F}">
          <x14:formula1>
            <xm:f>'Data Validation'!$AB$2:$AB$4</xm:f>
          </x14:formula1>
          <xm:sqref>I49</xm:sqref>
        </x14:dataValidation>
        <x14:dataValidation type="list" allowBlank="1" showInputMessage="1" showErrorMessage="1" xr:uid="{EAF75F31-0582-443B-82DB-966D56A20867}">
          <x14:formula1>
            <xm:f>'Data Validation'!$Y$2:$Y$5</xm:f>
          </x14:formula1>
          <xm:sqref>C41</xm:sqref>
        </x14:dataValidation>
        <x14:dataValidation type="list" allowBlank="1" showInputMessage="1" showErrorMessage="1" xr:uid="{A8BA6D5F-EA25-46A9-AEB4-517F490E0611}">
          <x14:formula1>
            <xm:f>'Data Validation'!$CV$2:$CV$13</xm:f>
          </x14:formula1>
          <xm:sqref>C46:E46 C47</xm:sqref>
        </x14:dataValidation>
        <x14:dataValidation type="list" allowBlank="1" showInputMessage="1" showErrorMessage="1" xr:uid="{527B47E5-971E-4523-ACBD-7596B3543F38}">
          <x14:formula1>
            <xm:f>INDIRECT('Data Validation'!$B$31)</xm:f>
          </x14:formula1>
          <xm:sqref>F4:G4</xm:sqref>
        </x14:dataValidation>
        <x14:dataValidation type="list" allowBlank="1" showInputMessage="1" showErrorMessage="1" xr:uid="{25082ADF-2A93-47AD-9899-2DB358A5CB79}">
          <x14:formula1>
            <xm:f>'Data Validation'!$Q$2:$Q$3</xm:f>
          </x14:formula1>
          <xm:sqref>I59 H69 H63 I62 H68 D69:E69 D68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D89B-7219-43BE-8995-DC23214B9522}">
  <dimension ref="B1:G8"/>
  <sheetViews>
    <sheetView showGridLines="0" zoomScale="90" zoomScaleNormal="90" workbookViewId="0"/>
  </sheetViews>
  <sheetFormatPr defaultColWidth="8.77734375" defaultRowHeight="13.8" x14ac:dyDescent="0.25"/>
  <cols>
    <col min="1" max="1" width="2.5546875" style="80" customWidth="1"/>
    <col min="2" max="2" width="27.21875" style="80" bestFit="1" customWidth="1"/>
    <col min="3" max="3" width="33.44140625" style="80" customWidth="1"/>
    <col min="4" max="4" width="22.21875" style="80" bestFit="1" customWidth="1"/>
    <col min="5" max="5" width="32.5546875" style="80" bestFit="1" customWidth="1"/>
    <col min="6" max="6" width="27" style="80" bestFit="1" customWidth="1"/>
    <col min="7" max="7" width="30.5546875" style="80" customWidth="1"/>
    <col min="8" max="16384" width="8.77734375" style="80"/>
  </cols>
  <sheetData>
    <row r="1" spans="2:7" ht="14.4" thickBot="1" x14ac:dyDescent="0.3"/>
    <row r="2" spans="2:7" ht="85.35" customHeight="1" thickBot="1" x14ac:dyDescent="0.3">
      <c r="B2" s="174" t="s">
        <v>95</v>
      </c>
      <c r="C2" s="175"/>
      <c r="D2" s="175"/>
      <c r="E2" s="175"/>
      <c r="F2" s="175"/>
      <c r="G2" s="176"/>
    </row>
    <row r="3" spans="2:7" ht="45" customHeight="1" thickBot="1" x14ac:dyDescent="0.3">
      <c r="B3" s="275" t="s">
        <v>154</v>
      </c>
      <c r="C3" s="276"/>
      <c r="D3" s="276"/>
      <c r="E3" s="276"/>
      <c r="F3" s="276"/>
      <c r="G3" s="277"/>
    </row>
    <row r="4" spans="2:7" ht="45" customHeight="1" x14ac:dyDescent="0.25">
      <c r="B4" s="86" t="s">
        <v>30</v>
      </c>
      <c r="C4" s="278">
        <f>'1. Quarterly Report Form'!C4</f>
        <v>0</v>
      </c>
      <c r="D4" s="278"/>
      <c r="E4" s="279"/>
      <c r="F4" s="87" t="s">
        <v>33</v>
      </c>
      <c r="G4" s="62">
        <f>'1. Quarterly Report Form'!F4</f>
        <v>0</v>
      </c>
    </row>
    <row r="5" spans="2:7" ht="45" customHeight="1" thickBot="1" x14ac:dyDescent="0.3">
      <c r="B5" s="88" t="s">
        <v>35</v>
      </c>
      <c r="C5" s="280">
        <f>'1. Quarterly Report Form'!C5</f>
        <v>0</v>
      </c>
      <c r="D5" s="280"/>
      <c r="E5" s="281"/>
      <c r="F5" s="89" t="s">
        <v>99</v>
      </c>
      <c r="G5" s="63" t="str">
        <f>'1. Quarterly Report Form'!I5</f>
        <v>Q4 2023(Apr 1 - Jun 30)</v>
      </c>
    </row>
    <row r="6" spans="2:7" ht="45" customHeight="1" thickBot="1" x14ac:dyDescent="0.3">
      <c r="B6" s="275" t="s">
        <v>88</v>
      </c>
      <c r="C6" s="276"/>
      <c r="D6" s="276"/>
      <c r="E6" s="276"/>
      <c r="F6" s="276"/>
      <c r="G6" s="277"/>
    </row>
    <row r="7" spans="2:7" s="90" customFormat="1" ht="85.35" customHeight="1" x14ac:dyDescent="0.3">
      <c r="B7" s="272" t="s">
        <v>155</v>
      </c>
      <c r="C7" s="273"/>
      <c r="D7" s="273"/>
      <c r="E7" s="273"/>
      <c r="F7" s="273"/>
      <c r="G7" s="274"/>
    </row>
    <row r="8" spans="2:7" ht="45" customHeight="1" thickBot="1" x14ac:dyDescent="0.3">
      <c r="B8" s="91" t="s">
        <v>156</v>
      </c>
      <c r="C8" s="64"/>
      <c r="D8" s="92" t="s">
        <v>157</v>
      </c>
      <c r="E8" s="64"/>
      <c r="F8" s="92" t="s">
        <v>158</v>
      </c>
      <c r="G8" s="148"/>
    </row>
  </sheetData>
  <sheetProtection sheet="1" objects="1" scenarios="1" formatCells="0" formatColumns="0" formatRows="0"/>
  <mergeCells count="6">
    <mergeCell ref="B7:G7"/>
    <mergeCell ref="B2:G2"/>
    <mergeCell ref="B3:G3"/>
    <mergeCell ref="C4:E4"/>
    <mergeCell ref="C5:E5"/>
    <mergeCell ref="B6:G6"/>
  </mergeCells>
  <pageMargins left="0.7" right="0.7" top="0.75" bottom="0.75" header="0.3" footer="0.3"/>
  <pageSetup scale="51" orientation="portrait" r:id="rId1"/>
  <headerFooter>
    <oddHeader>&amp;C&amp;"-,Bold"&amp;14HEALTH SYSTEMS DIVISION
HOUSING ASSISTANCE SERVICES  PROGRAM
SUMMARY REPORTING FORM</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6D446-2236-47FA-8046-E1A2F0C2A906}">
  <dimension ref="B3:CC7"/>
  <sheetViews>
    <sheetView zoomScaleNormal="100" workbookViewId="0">
      <pane xSplit="2" topLeftCell="C1" activePane="topRight" state="frozen"/>
      <selection pane="topRight" activeCell="L6" sqref="L6"/>
    </sheetView>
  </sheetViews>
  <sheetFormatPr defaultRowHeight="14.4" x14ac:dyDescent="0.3"/>
  <cols>
    <col min="2" max="2" width="16.109375" bestFit="1" customWidth="1"/>
    <col min="3" max="3" width="21.88671875" bestFit="1" customWidth="1"/>
    <col min="4" max="4" width="12.44140625" bestFit="1" customWidth="1"/>
    <col min="5" max="5" width="29.44140625" bestFit="1" customWidth="1"/>
    <col min="6" max="6" width="23.109375" bestFit="1" customWidth="1"/>
    <col min="7" max="8" width="13.109375" bestFit="1" customWidth="1"/>
    <col min="9" max="9" width="13.5546875" bestFit="1" customWidth="1"/>
    <col min="10" max="10" width="11.5546875" bestFit="1" customWidth="1"/>
    <col min="11" max="11" width="13.44140625" bestFit="1" customWidth="1"/>
    <col min="12" max="12" width="19.109375" bestFit="1" customWidth="1"/>
    <col min="13" max="13" width="24.44140625" bestFit="1" customWidth="1"/>
    <col min="14" max="14" width="30.44140625" bestFit="1" customWidth="1"/>
    <col min="15" max="15" width="13.88671875" bestFit="1" customWidth="1"/>
    <col min="16" max="16" width="25.5546875" bestFit="1" customWidth="1"/>
    <col min="17" max="17" width="6.6640625" bestFit="1" customWidth="1"/>
    <col min="18" max="18" width="23.33203125" bestFit="1" customWidth="1"/>
    <col min="19" max="19" width="29.44140625" bestFit="1" customWidth="1"/>
    <col min="20" max="20" width="13.88671875" bestFit="1" customWidth="1"/>
    <col min="21" max="21" width="13.109375" bestFit="1" customWidth="1"/>
    <col min="22" max="22" width="30.77734375" bestFit="1" customWidth="1"/>
    <col min="23" max="23" width="22.77734375" bestFit="1" customWidth="1"/>
    <col min="24" max="24" width="8.21875" bestFit="1" customWidth="1"/>
    <col min="25" max="25" width="24.44140625" bestFit="1" customWidth="1"/>
    <col min="26" max="26" width="16.109375" bestFit="1" customWidth="1"/>
    <col min="27" max="27" width="14.88671875" bestFit="1" customWidth="1"/>
    <col min="28" max="28" width="18.33203125" bestFit="1" customWidth="1"/>
    <col min="29" max="29" width="8" bestFit="1" customWidth="1"/>
    <col min="30" max="30" width="22.21875" bestFit="1" customWidth="1"/>
    <col min="31" max="31" width="26.33203125" bestFit="1" customWidth="1"/>
    <col min="32" max="32" width="10.77734375" bestFit="1" customWidth="1"/>
    <col min="33" max="33" width="20.88671875" bestFit="1" customWidth="1"/>
    <col min="34" max="34" width="17.44140625" bestFit="1" customWidth="1"/>
    <col min="35" max="35" width="32.44140625" bestFit="1" customWidth="1"/>
    <col min="36" max="36" width="33" bestFit="1" customWidth="1"/>
    <col min="37" max="37" width="7.44140625" bestFit="1" customWidth="1"/>
    <col min="38" max="38" width="18.88671875" bestFit="1" customWidth="1"/>
    <col min="39" max="39" width="18.33203125" bestFit="1" customWidth="1"/>
    <col min="40" max="40" width="32.44140625" bestFit="1" customWidth="1"/>
    <col min="41" max="41" width="14.5546875" bestFit="1" customWidth="1"/>
    <col min="42" max="42" width="43.88671875" bestFit="1" customWidth="1"/>
    <col min="43" max="43" width="17.88671875" bestFit="1" customWidth="1"/>
    <col min="44" max="44" width="23" bestFit="1" customWidth="1"/>
    <col min="45" max="45" width="22.77734375" bestFit="1" customWidth="1"/>
    <col min="46" max="46" width="23" bestFit="1" customWidth="1"/>
    <col min="47" max="47" width="11.5546875" bestFit="1" customWidth="1"/>
    <col min="48" max="48" width="5.33203125" bestFit="1" customWidth="1"/>
    <col min="49" max="49" width="16.6640625" bestFit="1" customWidth="1"/>
    <col min="50" max="50" width="20.44140625" bestFit="1" customWidth="1"/>
    <col min="51" max="51" width="28.33203125" bestFit="1" customWidth="1"/>
    <col min="52" max="52" width="54.21875" bestFit="1" customWidth="1"/>
    <col min="53" max="53" width="26.88671875" bestFit="1" customWidth="1"/>
    <col min="54" max="54" width="44.88671875" bestFit="1" customWidth="1"/>
    <col min="55" max="55" width="29.109375" bestFit="1" customWidth="1"/>
    <col min="56" max="56" width="47.109375" bestFit="1" customWidth="1"/>
    <col min="57" max="57" width="17.44140625" bestFit="1" customWidth="1"/>
    <col min="58" max="58" width="25.21875" bestFit="1" customWidth="1"/>
    <col min="59" max="59" width="29.33203125" bestFit="1" customWidth="1"/>
    <col min="60" max="60" width="29.77734375" bestFit="1" customWidth="1"/>
    <col min="61" max="61" width="25.33203125" bestFit="1" customWidth="1"/>
    <col min="62" max="62" width="29.44140625" bestFit="1" customWidth="1"/>
    <col min="63" max="63" width="65.5546875" bestFit="1" customWidth="1"/>
    <col min="64" max="64" width="26" bestFit="1" customWidth="1"/>
    <col min="65" max="65" width="28.5546875" bestFit="1" customWidth="1"/>
    <col min="66" max="66" width="22.21875" bestFit="1" customWidth="1"/>
    <col min="67" max="67" width="30.5546875" bestFit="1" customWidth="1"/>
    <col min="68" max="68" width="38.5546875" bestFit="1" customWidth="1"/>
    <col min="69" max="69" width="31.5546875" bestFit="1" customWidth="1"/>
    <col min="70" max="70" width="39.77734375" bestFit="1" customWidth="1"/>
    <col min="71" max="71" width="30.44140625" bestFit="1" customWidth="1"/>
    <col min="72" max="72" width="39.33203125" bestFit="1" customWidth="1"/>
    <col min="73" max="73" width="30.77734375" bestFit="1" customWidth="1"/>
    <col min="74" max="74" width="22.44140625" bestFit="1" customWidth="1"/>
    <col min="75" max="75" width="26.109375" bestFit="1" customWidth="1"/>
    <col min="76" max="76" width="24.5546875" bestFit="1" customWidth="1"/>
    <col min="77" max="77" width="29.77734375" bestFit="1" customWidth="1"/>
    <col min="78" max="78" width="41.88671875" bestFit="1" customWidth="1"/>
    <col min="79" max="79" width="24.88671875" bestFit="1" customWidth="1"/>
    <col min="80" max="80" width="20.21875" bestFit="1" customWidth="1"/>
    <col min="81" max="81" width="16.6640625" bestFit="1" customWidth="1"/>
    <col min="82" max="82" width="31.21875" bestFit="1" customWidth="1"/>
    <col min="83" max="83" width="10.5546875" bestFit="1" customWidth="1"/>
    <col min="84" max="84" width="18.44140625" bestFit="1" customWidth="1"/>
    <col min="85" max="85" width="17.5546875" bestFit="1" customWidth="1"/>
    <col min="86" max="86" width="31.5546875" bestFit="1" customWidth="1"/>
  </cols>
  <sheetData>
    <row r="3" spans="2:81" ht="15" thickBot="1" x14ac:dyDescent="0.35"/>
    <row r="4" spans="2:81" x14ac:dyDescent="0.3">
      <c r="B4" s="69"/>
      <c r="C4" s="282" t="s">
        <v>159</v>
      </c>
      <c r="D4" s="283"/>
      <c r="E4" s="283"/>
      <c r="F4" s="283"/>
      <c r="G4" s="283"/>
      <c r="H4" s="283"/>
      <c r="I4" s="283"/>
      <c r="J4" s="283"/>
      <c r="K4" s="284"/>
      <c r="L4" s="285" t="s">
        <v>160</v>
      </c>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6"/>
      <c r="AO4" s="282" t="s">
        <v>161</v>
      </c>
      <c r="AP4" s="283"/>
      <c r="AQ4" s="283"/>
      <c r="AR4" s="283"/>
      <c r="AS4" s="283"/>
      <c r="AT4" s="283"/>
      <c r="AU4" s="283"/>
      <c r="AV4" s="283"/>
      <c r="AW4" s="283"/>
      <c r="AX4" s="283"/>
      <c r="AY4" s="283"/>
      <c r="AZ4" s="283"/>
      <c r="BA4" s="283"/>
      <c r="BB4" s="283"/>
      <c r="BC4" s="283"/>
      <c r="BD4" s="284"/>
      <c r="BE4" s="287" t="s">
        <v>162</v>
      </c>
      <c r="BF4" s="285"/>
      <c r="BG4" s="285"/>
      <c r="BH4" s="285"/>
      <c r="BI4" s="285"/>
      <c r="BJ4" s="285"/>
      <c r="BK4" s="286"/>
      <c r="BL4" s="287" t="s">
        <v>579</v>
      </c>
      <c r="BM4" s="285"/>
      <c r="BN4" s="285"/>
      <c r="BO4" s="285"/>
      <c r="BP4" s="285"/>
      <c r="BQ4" s="285"/>
      <c r="BR4" s="285"/>
      <c r="BS4" s="285"/>
      <c r="BT4" s="285"/>
      <c r="BU4" s="285"/>
      <c r="BV4" s="285"/>
      <c r="BW4" s="285"/>
      <c r="BX4" s="285"/>
      <c r="BY4" s="285"/>
      <c r="BZ4" s="286"/>
      <c r="CA4" s="285" t="s">
        <v>163</v>
      </c>
      <c r="CB4" s="285"/>
      <c r="CC4" s="286"/>
    </row>
    <row r="5" spans="2:81" x14ac:dyDescent="0.3">
      <c r="B5" s="76" t="s">
        <v>164</v>
      </c>
      <c r="C5" s="70" t="s">
        <v>6</v>
      </c>
      <c r="D5" s="127" t="s">
        <v>165</v>
      </c>
      <c r="E5" s="127" t="s">
        <v>166</v>
      </c>
      <c r="F5" s="127" t="s">
        <v>167</v>
      </c>
      <c r="G5" s="127" t="s">
        <v>168</v>
      </c>
      <c r="H5" s="127" t="s">
        <v>169</v>
      </c>
      <c r="I5" s="127" t="s">
        <v>170</v>
      </c>
      <c r="J5" s="127" t="s">
        <v>171</v>
      </c>
      <c r="K5" s="71" t="s">
        <v>172</v>
      </c>
      <c r="L5" s="69" t="s">
        <v>104</v>
      </c>
      <c r="M5" s="69" t="s">
        <v>105</v>
      </c>
      <c r="N5" s="69" t="s">
        <v>106</v>
      </c>
      <c r="O5" s="69" t="s">
        <v>107</v>
      </c>
      <c r="P5" s="69" t="s">
        <v>108</v>
      </c>
      <c r="Q5" s="69" t="s">
        <v>109</v>
      </c>
      <c r="R5" s="69" t="s">
        <v>110</v>
      </c>
      <c r="S5" s="69" t="s">
        <v>111</v>
      </c>
      <c r="T5" s="69" t="s">
        <v>112</v>
      </c>
      <c r="U5" s="69" t="s">
        <v>113</v>
      </c>
      <c r="V5" s="69" t="s">
        <v>114</v>
      </c>
      <c r="W5" s="69" t="s">
        <v>115</v>
      </c>
      <c r="X5" s="69" t="s">
        <v>116</v>
      </c>
      <c r="Y5" s="69" t="s">
        <v>117</v>
      </c>
      <c r="Z5" s="69" t="s">
        <v>118</v>
      </c>
      <c r="AA5" s="69" t="s">
        <v>119</v>
      </c>
      <c r="AB5" s="69" t="s">
        <v>120</v>
      </c>
      <c r="AC5" s="69" t="s">
        <v>121</v>
      </c>
      <c r="AD5" s="69" t="s">
        <v>122</v>
      </c>
      <c r="AE5" s="69" t="s">
        <v>123</v>
      </c>
      <c r="AF5" s="69" t="s">
        <v>124</v>
      </c>
      <c r="AG5" s="69" t="s">
        <v>125</v>
      </c>
      <c r="AH5" s="69" t="s">
        <v>126</v>
      </c>
      <c r="AI5" s="69" t="s">
        <v>127</v>
      </c>
      <c r="AJ5" s="69" t="s">
        <v>128</v>
      </c>
      <c r="AK5" s="69" t="s">
        <v>129</v>
      </c>
      <c r="AL5" s="69" t="s">
        <v>130</v>
      </c>
      <c r="AM5" s="69" t="s">
        <v>131</v>
      </c>
      <c r="AN5" s="69" t="s">
        <v>132</v>
      </c>
      <c r="AO5" s="70" t="s">
        <v>173</v>
      </c>
      <c r="AP5" s="69" t="s">
        <v>134</v>
      </c>
      <c r="AQ5" s="69" t="s">
        <v>135</v>
      </c>
      <c r="AR5" s="69" t="s">
        <v>136</v>
      </c>
      <c r="AS5" s="69" t="s">
        <v>137</v>
      </c>
      <c r="AT5" s="69" t="s">
        <v>138</v>
      </c>
      <c r="AU5" s="69" t="s">
        <v>140</v>
      </c>
      <c r="AV5" s="69" t="s">
        <v>141</v>
      </c>
      <c r="AW5" s="69" t="s">
        <v>142</v>
      </c>
      <c r="AX5" s="69" t="s">
        <v>143</v>
      </c>
      <c r="AY5" s="69" t="s">
        <v>144</v>
      </c>
      <c r="AZ5" s="69" t="s">
        <v>65</v>
      </c>
      <c r="BA5" s="69" t="s">
        <v>67</v>
      </c>
      <c r="BB5" s="69" t="s">
        <v>146</v>
      </c>
      <c r="BC5" s="69" t="s">
        <v>70</v>
      </c>
      <c r="BD5" s="69" t="s">
        <v>147</v>
      </c>
      <c r="BE5" s="70" t="s">
        <v>149</v>
      </c>
      <c r="BF5" s="69" t="s">
        <v>150</v>
      </c>
      <c r="BG5" s="69" t="s">
        <v>151</v>
      </c>
      <c r="BH5" s="69" t="s">
        <v>80</v>
      </c>
      <c r="BI5" t="s">
        <v>82</v>
      </c>
      <c r="BJ5" t="s">
        <v>84</v>
      </c>
      <c r="BK5" s="71" t="s">
        <v>153</v>
      </c>
      <c r="BL5" s="151" t="s">
        <v>555</v>
      </c>
      <c r="BM5" s="121" t="s">
        <v>556</v>
      </c>
      <c r="BN5" s="121" t="s">
        <v>557</v>
      </c>
      <c r="BO5" s="121" t="s">
        <v>558</v>
      </c>
      <c r="BP5" s="121" t="s">
        <v>559</v>
      </c>
      <c r="BQ5" s="121" t="s">
        <v>560</v>
      </c>
      <c r="BR5" s="121" t="s">
        <v>554</v>
      </c>
      <c r="BS5" s="121" t="s">
        <v>549</v>
      </c>
      <c r="BT5" s="121" t="s">
        <v>550</v>
      </c>
      <c r="BU5" s="121" t="s">
        <v>551</v>
      </c>
      <c r="BV5" s="121" t="s">
        <v>552</v>
      </c>
      <c r="BW5" s="121" t="s">
        <v>553</v>
      </c>
      <c r="BX5" s="121" t="s">
        <v>548</v>
      </c>
      <c r="BY5" s="121" t="s">
        <v>547</v>
      </c>
      <c r="BZ5" s="152" t="s">
        <v>546</v>
      </c>
      <c r="CA5" s="69" t="s">
        <v>89</v>
      </c>
      <c r="CB5" s="69" t="s">
        <v>91</v>
      </c>
      <c r="CC5" s="71" t="s">
        <v>174</v>
      </c>
    </row>
    <row r="6" spans="2:81" ht="15" thickBot="1" x14ac:dyDescent="0.35">
      <c r="B6" s="69" t="s">
        <v>175</v>
      </c>
      <c r="C6" s="74" t="str">
        <f>'1. Quarterly Report Form'!I5</f>
        <v>Q4 2023(Apr 1 - Jun 30)</v>
      </c>
      <c r="D6" s="72">
        <f>'1. Quarterly Report Form'!C4</f>
        <v>0</v>
      </c>
      <c r="E6" s="72">
        <f>'1. Quarterly Report Form'!C5</f>
        <v>0</v>
      </c>
      <c r="F6" s="72">
        <f>'1. Quarterly Report Form'!F4</f>
        <v>0</v>
      </c>
      <c r="G6" s="72">
        <f>'1. Quarterly Report Form'!F5</f>
        <v>0</v>
      </c>
      <c r="H6" s="72">
        <f>'1. Quarterly Report Form'!C6</f>
        <v>0</v>
      </c>
      <c r="I6" s="72">
        <f>'1. Quarterly Report Form'!F6</f>
        <v>0</v>
      </c>
      <c r="J6" s="72">
        <f>'1. Quarterly Report Form'!C7</f>
        <v>0</v>
      </c>
      <c r="K6" s="140">
        <f>'1. Quarterly Report Form'!F7</f>
        <v>0</v>
      </c>
      <c r="L6" s="75">
        <f>'1. Quarterly Report Form'!H11</f>
        <v>0</v>
      </c>
      <c r="M6" s="75">
        <f>'1. Quarterly Report Form'!H12</f>
        <v>0</v>
      </c>
      <c r="N6" s="75">
        <f>'1. Quarterly Report Form'!$H13</f>
        <v>0</v>
      </c>
      <c r="O6" s="75">
        <f>'1. Quarterly Report Form'!$H14</f>
        <v>0</v>
      </c>
      <c r="P6" s="75">
        <f>'1. Quarterly Report Form'!$H15</f>
        <v>0</v>
      </c>
      <c r="Q6" s="75">
        <f>'1. Quarterly Report Form'!$H16</f>
        <v>0</v>
      </c>
      <c r="R6" s="75">
        <f>'1. Quarterly Report Form'!$H17</f>
        <v>0</v>
      </c>
      <c r="S6" s="75">
        <f>'1. Quarterly Report Form'!$H18</f>
        <v>0</v>
      </c>
      <c r="T6" s="75">
        <f>'1. Quarterly Report Form'!$H19</f>
        <v>0</v>
      </c>
      <c r="U6" s="75">
        <f>'1. Quarterly Report Form'!$H20</f>
        <v>0</v>
      </c>
      <c r="V6" s="75">
        <f>'1. Quarterly Report Form'!$H21</f>
        <v>0</v>
      </c>
      <c r="W6" s="75">
        <f>'1. Quarterly Report Form'!$H22</f>
        <v>0</v>
      </c>
      <c r="X6" s="75">
        <f>'1. Quarterly Report Form'!$H23</f>
        <v>0</v>
      </c>
      <c r="Y6" s="75">
        <f>'1. Quarterly Report Form'!$H24</f>
        <v>0</v>
      </c>
      <c r="Z6" s="75">
        <f>'1. Quarterly Report Form'!$H25</f>
        <v>0</v>
      </c>
      <c r="AA6" s="75">
        <f>'1. Quarterly Report Form'!$H26</f>
        <v>0</v>
      </c>
      <c r="AB6" s="75">
        <f>'1. Quarterly Report Form'!$H27</f>
        <v>0</v>
      </c>
      <c r="AC6" s="75">
        <f>'1. Quarterly Report Form'!$H28</f>
        <v>0</v>
      </c>
      <c r="AD6" s="75">
        <f>'1. Quarterly Report Form'!$H29</f>
        <v>0</v>
      </c>
      <c r="AE6" s="75">
        <f>'1. Quarterly Report Form'!$H30</f>
        <v>0</v>
      </c>
      <c r="AF6" s="75">
        <f>'1. Quarterly Report Form'!$H31</f>
        <v>0</v>
      </c>
      <c r="AG6" s="75">
        <f>'1. Quarterly Report Form'!$H32</f>
        <v>0</v>
      </c>
      <c r="AH6" s="75">
        <f>'1. Quarterly Report Form'!$H33</f>
        <v>0</v>
      </c>
      <c r="AI6" s="75">
        <f>'1. Quarterly Report Form'!$H34</f>
        <v>0</v>
      </c>
      <c r="AJ6" s="75">
        <f>'1. Quarterly Report Form'!$H35</f>
        <v>0</v>
      </c>
      <c r="AK6" s="75">
        <f>'1. Quarterly Report Form'!$H36</f>
        <v>0</v>
      </c>
      <c r="AL6" s="75">
        <f>'1. Quarterly Report Form'!$H37</f>
        <v>0</v>
      </c>
      <c r="AM6" s="75">
        <f>'1. Quarterly Report Form'!$H38</f>
        <v>0</v>
      </c>
      <c r="AN6" s="75">
        <f>'1. Quarterly Report Form'!$H39</f>
        <v>0</v>
      </c>
      <c r="AO6" s="74">
        <f>'1. Quarterly Report Form'!C41</f>
        <v>0</v>
      </c>
      <c r="AP6" s="72">
        <f>'1. Quarterly Report Form'!H41</f>
        <v>0</v>
      </c>
      <c r="AQ6" s="72">
        <f>'1. Quarterly Report Form'!C42</f>
        <v>0</v>
      </c>
      <c r="AR6" s="72">
        <f>'1. Quarterly Report Form'!E42</f>
        <v>0</v>
      </c>
      <c r="AS6" s="72">
        <f>'1. Quarterly Report Form'!G42</f>
        <v>0</v>
      </c>
      <c r="AT6" s="72">
        <f>'1. Quarterly Report Form'!I42</f>
        <v>0</v>
      </c>
      <c r="AU6" s="72">
        <f>'1. Quarterly Report Form'!C44</f>
        <v>0</v>
      </c>
      <c r="AV6" s="72">
        <f>'1. Quarterly Report Form'!D44</f>
        <v>0</v>
      </c>
      <c r="AW6" s="72">
        <f>'1. Quarterly Report Form'!E44</f>
        <v>0</v>
      </c>
      <c r="AX6" s="72">
        <f>'1. Quarterly Report Form'!F44</f>
        <v>0</v>
      </c>
      <c r="AY6" s="72">
        <f>'1. Quarterly Report Form'!G44</f>
        <v>0</v>
      </c>
      <c r="AZ6" s="72">
        <f>'1. Quarterly Report Form'!C45</f>
        <v>0</v>
      </c>
      <c r="BA6" s="117">
        <f>'1. Quarterly Report Form'!C46</f>
        <v>0</v>
      </c>
      <c r="BB6" s="117">
        <f>'1. Quarterly Report Form'!G46</f>
        <v>0</v>
      </c>
      <c r="BC6" s="117">
        <f>'1. Quarterly Report Form'!C47</f>
        <v>0</v>
      </c>
      <c r="BD6" s="117">
        <f>'1. Quarterly Report Form'!G47</f>
        <v>0</v>
      </c>
      <c r="BE6" s="141">
        <f>'1. Quarterly Report Form'!C49</f>
        <v>0</v>
      </c>
      <c r="BF6" s="115">
        <f>'1. Quarterly Report Form'!E49</f>
        <v>0</v>
      </c>
      <c r="BG6" s="115">
        <f>'1. Quarterly Report Form'!G49</f>
        <v>0</v>
      </c>
      <c r="BH6" s="117">
        <f>'1. Quarterly Report Form'!I49</f>
        <v>0</v>
      </c>
      <c r="BI6" s="72">
        <f>'1. Quarterly Report Form'!C50</f>
        <v>0</v>
      </c>
      <c r="BJ6" s="72">
        <f>'1. Quarterly Report Form'!C51</f>
        <v>0</v>
      </c>
      <c r="BK6" s="73">
        <f>'1. Quarterly Report Form'!C52</f>
        <v>0</v>
      </c>
      <c r="BL6" s="74">
        <f>'1. Quarterly Report Form'!I59</f>
        <v>0</v>
      </c>
      <c r="BM6" s="72">
        <f>'1. Quarterly Report Form'!C61</f>
        <v>0</v>
      </c>
      <c r="BN6" s="72">
        <f>'1. Quarterly Report Form'!E61</f>
        <v>0</v>
      </c>
      <c r="BO6" s="72">
        <f>'1. Quarterly Report Form'!I61</f>
        <v>0</v>
      </c>
      <c r="BP6" s="72">
        <f>'1. Quarterly Report Form'!C62</f>
        <v>0</v>
      </c>
      <c r="BQ6" s="72">
        <f>'1. Quarterly Report Form'!I62</f>
        <v>0</v>
      </c>
      <c r="BR6" s="72">
        <f>'1. Quarterly Report Form'!H63</f>
        <v>0</v>
      </c>
      <c r="BS6" s="72">
        <f>'1. Quarterly Report Form'!D65</f>
        <v>0</v>
      </c>
      <c r="BT6" s="72">
        <f>'1. Quarterly Report Form'!D66</f>
        <v>0</v>
      </c>
      <c r="BU6" s="72">
        <f>'1. Quarterly Report Form'!D67</f>
        <v>0</v>
      </c>
      <c r="BV6" s="72">
        <f>'1. Quarterly Report Form'!D68</f>
        <v>0</v>
      </c>
      <c r="BW6" s="72">
        <f>'1. Quarterly Report Form'!H68</f>
        <v>0</v>
      </c>
      <c r="BX6" s="72">
        <f>'1. Quarterly Report Form'!D69</f>
        <v>0</v>
      </c>
      <c r="BY6" s="72">
        <f>'1. Quarterly Report Form'!H69</f>
        <v>0</v>
      </c>
      <c r="BZ6" s="73">
        <f>'1. Quarterly Report Form'!D70</f>
        <v>0</v>
      </c>
      <c r="CA6" s="72">
        <f>'2. Certification'!C8</f>
        <v>0</v>
      </c>
      <c r="CB6" s="72">
        <f>'2. Certification'!E8</f>
        <v>0</v>
      </c>
      <c r="CC6" s="140">
        <f>'2. Certification'!G8</f>
        <v>0</v>
      </c>
    </row>
    <row r="7" spans="2:81" x14ac:dyDescent="0.3">
      <c r="B7" t="s">
        <v>440</v>
      </c>
    </row>
  </sheetData>
  <mergeCells count="6">
    <mergeCell ref="C4:K4"/>
    <mergeCell ref="CA4:CC4"/>
    <mergeCell ref="BE4:BK4"/>
    <mergeCell ref="L4:AN4"/>
    <mergeCell ref="AO4:BD4"/>
    <mergeCell ref="BL4:BZ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2C98F-00EC-4000-8F15-1CD59E644625}">
  <dimension ref="A1:BK776"/>
  <sheetViews>
    <sheetView zoomScale="70" zoomScaleNormal="70" workbookViewId="0"/>
  </sheetViews>
  <sheetFormatPr defaultRowHeight="14.4" x14ac:dyDescent="0.3"/>
  <cols>
    <col min="1" max="1" width="13.77734375" bestFit="1" customWidth="1"/>
    <col min="2" max="2" width="29.44140625" bestFit="1" customWidth="1"/>
    <col min="3" max="3" width="23.109375" bestFit="1" customWidth="1"/>
    <col min="4" max="4" width="44.6640625" bestFit="1" customWidth="1"/>
    <col min="5" max="5" width="45.33203125" bestFit="1" customWidth="1"/>
    <col min="6" max="6" width="12.6640625" bestFit="1" customWidth="1"/>
    <col min="7" max="7" width="21.5546875" bestFit="1" customWidth="1"/>
    <col min="8" max="8" width="31.88671875" bestFit="1" customWidth="1"/>
    <col min="9" max="9" width="24.44140625" bestFit="1" customWidth="1"/>
    <col min="10" max="10" width="30.44140625" bestFit="1" customWidth="1"/>
    <col min="11" max="11" width="13.88671875" bestFit="1" customWidth="1"/>
    <col min="12" max="12" width="25.5546875" bestFit="1" customWidth="1"/>
    <col min="13" max="13" width="11.5546875" bestFit="1" customWidth="1"/>
    <col min="14" max="14" width="23.33203125" bestFit="1" customWidth="1"/>
    <col min="15" max="15" width="29.44140625" bestFit="1" customWidth="1"/>
    <col min="16" max="17" width="14.21875" bestFit="1" customWidth="1"/>
    <col min="18" max="18" width="30.77734375" bestFit="1" customWidth="1"/>
    <col min="19" max="19" width="22.77734375" bestFit="1" customWidth="1"/>
    <col min="20" max="20" width="12.6640625" bestFit="1" customWidth="1"/>
    <col min="21" max="21" width="24.44140625" bestFit="1" customWidth="1"/>
    <col min="22" max="22" width="16.109375" bestFit="1" customWidth="1"/>
    <col min="23" max="23" width="14.88671875" bestFit="1" customWidth="1"/>
    <col min="24" max="24" width="18.33203125" bestFit="1" customWidth="1"/>
    <col min="25" max="25" width="11.33203125" bestFit="1" customWidth="1"/>
    <col min="26" max="26" width="22.21875" bestFit="1" customWidth="1"/>
    <col min="27" max="27" width="26.33203125" bestFit="1" customWidth="1"/>
    <col min="28" max="28" width="11.5546875" bestFit="1" customWidth="1"/>
    <col min="29" max="29" width="20.88671875" bestFit="1" customWidth="1"/>
    <col min="30" max="30" width="17.44140625" bestFit="1" customWidth="1"/>
    <col min="31" max="31" width="32.44140625" bestFit="1" customWidth="1"/>
    <col min="32" max="32" width="33" bestFit="1" customWidth="1"/>
    <col min="33" max="33" width="12.6640625" bestFit="1" customWidth="1"/>
    <col min="34" max="34" width="18.88671875" bestFit="1" customWidth="1"/>
    <col min="35" max="35" width="18.33203125" bestFit="1" customWidth="1"/>
    <col min="36" max="36" width="32.44140625" bestFit="1" customWidth="1"/>
    <col min="37" max="37" width="26" bestFit="1" customWidth="1"/>
    <col min="38" max="38" width="31.88671875" bestFit="1" customWidth="1"/>
    <col min="39" max="39" width="37.109375" bestFit="1" customWidth="1"/>
    <col min="40" max="40" width="43.33203125" bestFit="1" customWidth="1"/>
    <col min="41" max="41" width="26.77734375" bestFit="1" customWidth="1"/>
    <col min="42" max="42" width="38.33203125" bestFit="1" customWidth="1"/>
    <col min="43" max="43" width="18" bestFit="1" customWidth="1"/>
    <col min="44" max="44" width="36.109375" bestFit="1" customWidth="1"/>
    <col min="45" max="45" width="41.6640625" bestFit="1" customWidth="1"/>
    <col min="46" max="46" width="26.77734375" bestFit="1" customWidth="1"/>
    <col min="47" max="47" width="27.109375" bestFit="1" customWidth="1"/>
    <col min="48" max="48" width="27.77734375" bestFit="1" customWidth="1"/>
    <col min="49" max="49" width="20.88671875" bestFit="1" customWidth="1"/>
    <col min="50" max="50" width="37.109375" bestFit="1" customWidth="1"/>
    <col min="51" max="51" width="29" bestFit="1" customWidth="1"/>
    <col min="52" max="52" width="27.5546875" bestFit="1" customWidth="1"/>
    <col min="53" max="53" width="31.21875" bestFit="1" customWidth="1"/>
    <col min="54" max="54" width="20.77734375" bestFit="1" customWidth="1"/>
    <col min="55" max="55" width="35" bestFit="1" customWidth="1"/>
    <col min="56" max="56" width="29" bestFit="1" customWidth="1"/>
    <col min="57" max="57" width="23.44140625" bestFit="1" customWidth="1"/>
    <col min="58" max="58" width="33.77734375" bestFit="1" customWidth="1"/>
    <col min="59" max="59" width="30.21875" bestFit="1" customWidth="1"/>
    <col min="60" max="60" width="45.33203125" bestFit="1" customWidth="1"/>
    <col min="61" max="61" width="46.88671875" bestFit="1" customWidth="1"/>
    <col min="62" max="62" width="20.109375" bestFit="1" customWidth="1"/>
    <col min="63" max="63" width="31.6640625" bestFit="1" customWidth="1"/>
  </cols>
  <sheetData>
    <row r="1" spans="1:63" x14ac:dyDescent="0.3">
      <c r="C1" t="s">
        <v>167</v>
      </c>
      <c r="D1" s="69" t="s">
        <v>496</v>
      </c>
      <c r="E1" s="69" t="s">
        <v>166</v>
      </c>
      <c r="F1" s="69" t="s">
        <v>498</v>
      </c>
      <c r="G1" s="69" t="s">
        <v>497</v>
      </c>
      <c r="H1" s="69" t="s">
        <v>104</v>
      </c>
      <c r="I1" s="69" t="s">
        <v>105</v>
      </c>
      <c r="J1" s="69" t="s">
        <v>106</v>
      </c>
      <c r="K1" s="69" t="s">
        <v>107</v>
      </c>
      <c r="L1" s="69" t="s">
        <v>108</v>
      </c>
      <c r="M1" s="69" t="s">
        <v>109</v>
      </c>
      <c r="N1" s="69" t="s">
        <v>110</v>
      </c>
      <c r="O1" s="69" t="s">
        <v>111</v>
      </c>
      <c r="P1" s="69" t="s">
        <v>112</v>
      </c>
      <c r="Q1" s="69" t="s">
        <v>113</v>
      </c>
      <c r="R1" s="69" t="s">
        <v>114</v>
      </c>
      <c r="S1" s="69" t="s">
        <v>115</v>
      </c>
      <c r="T1" s="69" t="s">
        <v>116</v>
      </c>
      <c r="U1" s="69" t="s">
        <v>117</v>
      </c>
      <c r="V1" s="69" t="s">
        <v>118</v>
      </c>
      <c r="W1" s="69" t="s">
        <v>119</v>
      </c>
      <c r="X1" s="69" t="s">
        <v>120</v>
      </c>
      <c r="Y1" s="69" t="s">
        <v>121</v>
      </c>
      <c r="Z1" s="69" t="s">
        <v>122</v>
      </c>
      <c r="AA1" s="69" t="s">
        <v>123</v>
      </c>
      <c r="AB1" s="69" t="s">
        <v>124</v>
      </c>
      <c r="AC1" s="69" t="s">
        <v>125</v>
      </c>
      <c r="AD1" s="69" t="s">
        <v>126</v>
      </c>
      <c r="AE1" s="69" t="s">
        <v>127</v>
      </c>
      <c r="AF1" s="69" t="s">
        <v>128</v>
      </c>
      <c r="AG1" s="69" t="s">
        <v>129</v>
      </c>
      <c r="AH1" s="69" t="s">
        <v>130</v>
      </c>
      <c r="AI1" s="69" t="s">
        <v>131</v>
      </c>
      <c r="AJ1" s="69" t="s">
        <v>132</v>
      </c>
      <c r="AK1" s="70" t="s">
        <v>500</v>
      </c>
      <c r="AL1" s="127" t="s">
        <v>501</v>
      </c>
      <c r="AM1" s="130" t="s">
        <v>502</v>
      </c>
      <c r="AN1" s="130" t="s">
        <v>503</v>
      </c>
      <c r="AO1" s="130" t="s">
        <v>504</v>
      </c>
      <c r="AP1" s="130" t="s">
        <v>505</v>
      </c>
      <c r="AQ1" s="130" t="s">
        <v>506</v>
      </c>
      <c r="AR1" s="130" t="s">
        <v>507</v>
      </c>
      <c r="AS1" s="130" t="s">
        <v>508</v>
      </c>
      <c r="AT1" s="130" t="s">
        <v>509</v>
      </c>
      <c r="AU1" s="130" t="s">
        <v>510</v>
      </c>
      <c r="AV1" s="130" t="s">
        <v>511</v>
      </c>
      <c r="AW1" s="130" t="s">
        <v>512</v>
      </c>
      <c r="AX1" s="130" t="s">
        <v>513</v>
      </c>
      <c r="AY1" s="130" t="s">
        <v>514</v>
      </c>
      <c r="AZ1" s="130" t="s">
        <v>515</v>
      </c>
      <c r="BA1" s="130" t="s">
        <v>516</v>
      </c>
      <c r="BB1" s="130" t="s">
        <v>517</v>
      </c>
      <c r="BC1" s="130" t="s">
        <v>518</v>
      </c>
      <c r="BD1" s="130" t="s">
        <v>519</v>
      </c>
      <c r="BE1" s="130" t="s">
        <v>520</v>
      </c>
      <c r="BF1" s="130" t="s">
        <v>521</v>
      </c>
      <c r="BG1" s="130" t="s">
        <v>522</v>
      </c>
      <c r="BH1" s="130" t="s">
        <v>523</v>
      </c>
      <c r="BI1" s="130" t="s">
        <v>524</v>
      </c>
      <c r="BJ1" s="130" t="s">
        <v>525</v>
      </c>
      <c r="BK1" s="130" t="s">
        <v>526</v>
      </c>
    </row>
    <row r="2" spans="1:63" x14ac:dyDescent="0.3">
      <c r="A2" s="288" t="s">
        <v>441</v>
      </c>
      <c r="B2" s="289"/>
      <c r="C2" s="125">
        <v>180374</v>
      </c>
      <c r="D2" s="121" t="s">
        <v>213</v>
      </c>
      <c r="E2" s="121" t="s">
        <v>251</v>
      </c>
      <c r="F2" s="122">
        <v>2700000</v>
      </c>
      <c r="G2" s="123">
        <v>-989538</v>
      </c>
      <c r="H2" s="123">
        <v>735000</v>
      </c>
      <c r="I2" s="123">
        <v>2202538</v>
      </c>
      <c r="J2" s="123">
        <v>120000</v>
      </c>
      <c r="K2" s="123">
        <v>0</v>
      </c>
      <c r="L2" s="123">
        <v>100000</v>
      </c>
      <c r="M2" s="129">
        <v>0</v>
      </c>
      <c r="N2" s="129">
        <v>0</v>
      </c>
      <c r="O2" s="129">
        <v>30000</v>
      </c>
      <c r="P2" s="129">
        <v>0</v>
      </c>
      <c r="Q2" s="129">
        <v>442000</v>
      </c>
      <c r="R2" s="129">
        <v>0</v>
      </c>
      <c r="S2" s="129">
        <v>3629538</v>
      </c>
      <c r="T2" s="129">
        <v>0</v>
      </c>
      <c r="U2" s="129">
        <v>0</v>
      </c>
      <c r="V2" s="129">
        <v>0</v>
      </c>
      <c r="W2" s="129">
        <v>0</v>
      </c>
      <c r="X2" s="129">
        <v>0</v>
      </c>
      <c r="Y2" s="129">
        <v>0</v>
      </c>
      <c r="Z2" s="129">
        <v>60000</v>
      </c>
      <c r="AA2" s="129">
        <v>0</v>
      </c>
      <c r="AB2" s="129">
        <v>0</v>
      </c>
      <c r="AC2" s="129">
        <v>0</v>
      </c>
      <c r="AD2" s="129">
        <v>0</v>
      </c>
      <c r="AE2" s="129">
        <v>0</v>
      </c>
      <c r="AF2" s="129">
        <v>0</v>
      </c>
      <c r="AG2" s="129">
        <v>0</v>
      </c>
      <c r="AH2" s="129">
        <v>0</v>
      </c>
      <c r="AI2" s="129">
        <v>60000</v>
      </c>
      <c r="AJ2" s="129">
        <v>3689538</v>
      </c>
      <c r="AK2">
        <v>0</v>
      </c>
      <c r="AL2">
        <v>0</v>
      </c>
      <c r="AM2">
        <v>0</v>
      </c>
      <c r="AN2">
        <v>0</v>
      </c>
      <c r="AO2">
        <v>0</v>
      </c>
      <c r="AP2">
        <v>0</v>
      </c>
      <c r="AQ2">
        <v>0</v>
      </c>
      <c r="AR2">
        <v>0</v>
      </c>
      <c r="AS2">
        <v>0</v>
      </c>
      <c r="AT2">
        <v>0</v>
      </c>
      <c r="AU2">
        <v>0</v>
      </c>
      <c r="AV2" s="121">
        <v>0</v>
      </c>
      <c r="AW2" s="121">
        <v>0</v>
      </c>
      <c r="AX2" s="121">
        <v>0</v>
      </c>
      <c r="AY2" s="121">
        <v>0</v>
      </c>
      <c r="AZ2" s="121">
        <v>0</v>
      </c>
      <c r="BA2" s="121">
        <v>0</v>
      </c>
      <c r="BB2" s="121">
        <v>0</v>
      </c>
      <c r="BC2" s="121">
        <v>0</v>
      </c>
      <c r="BD2" s="121">
        <v>0</v>
      </c>
      <c r="BE2" s="121">
        <v>0</v>
      </c>
      <c r="BF2" s="121">
        <v>0</v>
      </c>
      <c r="BG2" s="121">
        <v>0</v>
      </c>
      <c r="BH2" s="121">
        <v>0</v>
      </c>
      <c r="BI2" s="121">
        <v>0</v>
      </c>
      <c r="BJ2">
        <v>0</v>
      </c>
      <c r="BK2">
        <v>0</v>
      </c>
    </row>
    <row r="3" spans="1:63" x14ac:dyDescent="0.3">
      <c r="C3" s="125">
        <v>180379</v>
      </c>
      <c r="D3" s="121" t="s">
        <v>213</v>
      </c>
      <c r="E3" s="121" t="s">
        <v>266</v>
      </c>
      <c r="F3" s="122">
        <v>6845000</v>
      </c>
      <c r="G3" s="123">
        <v>0</v>
      </c>
      <c r="H3" s="123">
        <v>0</v>
      </c>
      <c r="I3" s="123">
        <v>5000000</v>
      </c>
      <c r="J3" s="123">
        <v>500000</v>
      </c>
      <c r="K3" s="123">
        <v>50000</v>
      </c>
      <c r="L3" s="123">
        <v>150000</v>
      </c>
      <c r="M3" s="129">
        <v>0</v>
      </c>
      <c r="N3" s="129">
        <v>0</v>
      </c>
      <c r="O3" s="129">
        <v>20000</v>
      </c>
      <c r="P3" s="129">
        <v>0</v>
      </c>
      <c r="Q3" s="129">
        <v>0</v>
      </c>
      <c r="R3" s="129">
        <v>0</v>
      </c>
      <c r="S3" s="129">
        <v>5720000</v>
      </c>
      <c r="T3" s="129">
        <v>200000</v>
      </c>
      <c r="U3" s="129">
        <v>100000</v>
      </c>
      <c r="V3" s="129">
        <v>20000</v>
      </c>
      <c r="W3" s="129">
        <v>0</v>
      </c>
      <c r="X3" s="129">
        <v>0</v>
      </c>
      <c r="Y3" s="129">
        <v>5000</v>
      </c>
      <c r="Z3" s="129">
        <v>400000</v>
      </c>
      <c r="AA3" s="129">
        <v>100000</v>
      </c>
      <c r="AB3" s="129">
        <v>10000</v>
      </c>
      <c r="AC3" s="129">
        <v>0</v>
      </c>
      <c r="AD3" s="129">
        <v>10000</v>
      </c>
      <c r="AE3" s="129">
        <v>20000</v>
      </c>
      <c r="AF3" s="129">
        <v>60000</v>
      </c>
      <c r="AG3" s="129">
        <v>100000</v>
      </c>
      <c r="AH3" s="129">
        <v>100000</v>
      </c>
      <c r="AI3" s="129">
        <v>1125000</v>
      </c>
      <c r="AJ3" s="129">
        <v>6845000</v>
      </c>
      <c r="AK3">
        <v>0</v>
      </c>
      <c r="AL3">
        <v>0</v>
      </c>
      <c r="AM3">
        <v>0</v>
      </c>
      <c r="AN3">
        <v>0</v>
      </c>
      <c r="AO3">
        <v>0</v>
      </c>
      <c r="AP3">
        <v>0</v>
      </c>
      <c r="AQ3">
        <v>0</v>
      </c>
      <c r="AR3">
        <v>0</v>
      </c>
      <c r="AS3">
        <v>0</v>
      </c>
      <c r="AT3">
        <v>0</v>
      </c>
      <c r="AU3">
        <v>0</v>
      </c>
      <c r="AV3" s="121">
        <v>0</v>
      </c>
      <c r="AW3" s="121">
        <v>0</v>
      </c>
      <c r="AX3" s="121">
        <v>0</v>
      </c>
      <c r="AY3" s="121">
        <v>0</v>
      </c>
      <c r="AZ3" s="121">
        <v>0</v>
      </c>
      <c r="BA3" s="121">
        <v>0</v>
      </c>
      <c r="BB3" s="121">
        <v>0</v>
      </c>
      <c r="BC3" s="121">
        <v>0</v>
      </c>
      <c r="BD3" s="121">
        <v>0</v>
      </c>
      <c r="BE3" s="121">
        <v>0</v>
      </c>
      <c r="BF3" s="121">
        <v>0</v>
      </c>
      <c r="BG3" s="121">
        <v>0</v>
      </c>
      <c r="BH3" s="121">
        <v>0</v>
      </c>
      <c r="BI3" s="121">
        <v>0</v>
      </c>
      <c r="BJ3">
        <v>0</v>
      </c>
      <c r="BK3">
        <v>0</v>
      </c>
    </row>
    <row r="4" spans="1:63" x14ac:dyDescent="0.3">
      <c r="A4" s="126" t="s">
        <v>527</v>
      </c>
      <c r="B4" s="126">
        <f>'1. Quarterly Report Form'!F4</f>
        <v>0</v>
      </c>
      <c r="C4" s="125">
        <v>7</v>
      </c>
      <c r="D4" s="121" t="s">
        <v>214</v>
      </c>
      <c r="E4" s="121" t="s">
        <v>214</v>
      </c>
      <c r="F4" s="122"/>
      <c r="G4" s="123"/>
      <c r="H4" s="123"/>
      <c r="I4" s="123"/>
      <c r="J4" s="123"/>
      <c r="K4" s="123"/>
      <c r="L4" s="123"/>
      <c r="AV4" s="121"/>
      <c r="AW4" s="121"/>
      <c r="AX4" s="121"/>
      <c r="AY4" s="121"/>
      <c r="AZ4" s="121"/>
      <c r="BA4" s="121"/>
      <c r="BB4" s="121"/>
      <c r="BC4" s="121"/>
      <c r="BD4" s="121"/>
      <c r="BE4" s="121"/>
      <c r="BF4" s="121"/>
      <c r="BG4" s="121"/>
      <c r="BH4" s="121"/>
      <c r="BI4" s="121"/>
    </row>
    <row r="5" spans="1:63" x14ac:dyDescent="0.3">
      <c r="A5" t="s">
        <v>399</v>
      </c>
      <c r="B5" t="e">
        <f>INDEX(C2:F36,MATCH(B4+0,C2:C36,0),3)</f>
        <v>#N/A</v>
      </c>
      <c r="C5" s="125">
        <v>180987</v>
      </c>
      <c r="D5" s="121" t="s">
        <v>215</v>
      </c>
      <c r="E5" s="121" t="s">
        <v>287</v>
      </c>
      <c r="F5" s="122">
        <v>1602281</v>
      </c>
      <c r="G5" s="124">
        <v>0</v>
      </c>
      <c r="H5" s="124">
        <v>533333</v>
      </c>
      <c r="I5" s="124">
        <v>266667</v>
      </c>
      <c r="J5" s="124">
        <v>50000</v>
      </c>
      <c r="K5" s="124">
        <v>5000</v>
      </c>
      <c r="L5" s="124">
        <v>26667</v>
      </c>
      <c r="M5" s="129">
        <v>3333</v>
      </c>
      <c r="N5" s="129">
        <v>33333</v>
      </c>
      <c r="O5" s="129">
        <v>3333</v>
      </c>
      <c r="P5" s="129">
        <v>6667</v>
      </c>
      <c r="Q5" s="129">
        <v>40000</v>
      </c>
      <c r="R5" s="129">
        <v>0</v>
      </c>
      <c r="S5" s="129">
        <v>968333</v>
      </c>
      <c r="T5" s="129">
        <v>524811</v>
      </c>
      <c r="U5" s="129">
        <v>650</v>
      </c>
      <c r="V5" s="129">
        <v>0</v>
      </c>
      <c r="W5" s="129">
        <v>0</v>
      </c>
      <c r="X5" s="129">
        <v>0</v>
      </c>
      <c r="Y5" s="129">
        <v>4017</v>
      </c>
      <c r="Z5" s="129">
        <v>13973</v>
      </c>
      <c r="AA5" s="129">
        <v>7468</v>
      </c>
      <c r="AB5" s="129">
        <v>4200</v>
      </c>
      <c r="AC5" s="129">
        <v>0</v>
      </c>
      <c r="AD5" s="129">
        <v>908</v>
      </c>
      <c r="AE5" s="129">
        <v>6167</v>
      </c>
      <c r="AF5" s="129">
        <v>84</v>
      </c>
      <c r="AG5" s="129">
        <v>4000</v>
      </c>
      <c r="AH5" s="129">
        <v>67670</v>
      </c>
      <c r="AI5" s="129">
        <v>633948</v>
      </c>
      <c r="AJ5" s="129">
        <v>1602281</v>
      </c>
      <c r="AK5">
        <v>0</v>
      </c>
      <c r="AL5">
        <v>0</v>
      </c>
      <c r="AM5">
        <v>0</v>
      </c>
      <c r="AN5">
        <v>0</v>
      </c>
      <c r="AO5">
        <v>0</v>
      </c>
      <c r="AP5">
        <v>0</v>
      </c>
      <c r="AQ5">
        <v>0</v>
      </c>
      <c r="AR5">
        <v>0</v>
      </c>
      <c r="AS5">
        <v>0</v>
      </c>
      <c r="AT5">
        <v>0</v>
      </c>
      <c r="AU5">
        <v>0</v>
      </c>
      <c r="AV5" s="121">
        <v>0</v>
      </c>
      <c r="AW5" s="121">
        <v>0</v>
      </c>
      <c r="AX5" s="121">
        <v>0</v>
      </c>
      <c r="AY5" s="121">
        <v>0</v>
      </c>
      <c r="AZ5" s="121">
        <v>0</v>
      </c>
      <c r="BA5" s="121">
        <v>0</v>
      </c>
      <c r="BB5" s="121">
        <v>0</v>
      </c>
      <c r="BC5" s="121">
        <v>0</v>
      </c>
      <c r="BD5" s="121">
        <v>0</v>
      </c>
      <c r="BE5" s="121">
        <v>0</v>
      </c>
      <c r="BF5" s="121">
        <v>0</v>
      </c>
      <c r="BG5" s="121">
        <v>0</v>
      </c>
      <c r="BH5" s="121">
        <v>0</v>
      </c>
      <c r="BI5" s="121">
        <v>0</v>
      </c>
      <c r="BJ5">
        <v>0</v>
      </c>
      <c r="BK5">
        <v>0</v>
      </c>
    </row>
    <row r="6" spans="1:63" x14ac:dyDescent="0.3">
      <c r="C6" s="125">
        <v>9</v>
      </c>
      <c r="D6" s="121" t="s">
        <v>215</v>
      </c>
      <c r="E6" s="121" t="s">
        <v>293</v>
      </c>
      <c r="F6" s="122"/>
      <c r="G6" s="124"/>
      <c r="H6" s="124"/>
      <c r="I6" s="124"/>
      <c r="J6" s="124"/>
      <c r="K6" s="124"/>
      <c r="L6" s="124"/>
      <c r="AV6" s="121"/>
      <c r="AW6" s="121"/>
      <c r="AX6" s="121"/>
      <c r="AY6" s="121"/>
      <c r="AZ6" s="121"/>
      <c r="BA6" s="121"/>
      <c r="BB6" s="121"/>
      <c r="BC6" s="121"/>
      <c r="BD6" s="121"/>
      <c r="BE6" s="121"/>
      <c r="BF6" s="121"/>
      <c r="BG6" s="121"/>
      <c r="BH6" s="121"/>
      <c r="BI6" s="121"/>
    </row>
    <row r="7" spans="1:63" x14ac:dyDescent="0.3">
      <c r="C7" s="125">
        <v>180596</v>
      </c>
      <c r="D7" s="121" t="s">
        <v>215</v>
      </c>
      <c r="E7" s="121" t="s">
        <v>298</v>
      </c>
      <c r="F7" s="122">
        <v>1602281</v>
      </c>
      <c r="G7" s="124">
        <v>0</v>
      </c>
      <c r="H7" s="124">
        <v>533333</v>
      </c>
      <c r="I7" s="124">
        <v>266667</v>
      </c>
      <c r="J7" s="124">
        <v>50000</v>
      </c>
      <c r="K7" s="124">
        <v>5000</v>
      </c>
      <c r="L7" s="124">
        <v>26667</v>
      </c>
      <c r="M7" s="129">
        <v>3333</v>
      </c>
      <c r="N7" s="129">
        <v>33333</v>
      </c>
      <c r="O7" s="129">
        <v>3333</v>
      </c>
      <c r="P7" s="129">
        <v>6667</v>
      </c>
      <c r="Q7" s="129">
        <v>40000</v>
      </c>
      <c r="R7" s="129">
        <v>0</v>
      </c>
      <c r="S7" s="129">
        <v>968333</v>
      </c>
      <c r="T7" s="129">
        <v>524811</v>
      </c>
      <c r="U7" s="129">
        <v>650</v>
      </c>
      <c r="V7" s="129">
        <v>0</v>
      </c>
      <c r="W7" s="129">
        <v>0</v>
      </c>
      <c r="X7" s="129">
        <v>0</v>
      </c>
      <c r="Y7" s="129">
        <v>4017</v>
      </c>
      <c r="Z7" s="129">
        <v>13973</v>
      </c>
      <c r="AA7" s="129">
        <v>7468</v>
      </c>
      <c r="AB7" s="129">
        <v>4200</v>
      </c>
      <c r="AC7" s="129">
        <v>0</v>
      </c>
      <c r="AD7" s="129">
        <v>908</v>
      </c>
      <c r="AE7" s="129">
        <v>6167</v>
      </c>
      <c r="AF7" s="129">
        <v>84</v>
      </c>
      <c r="AG7" s="129">
        <v>4000</v>
      </c>
      <c r="AH7" s="129">
        <v>67670</v>
      </c>
      <c r="AI7" s="129">
        <v>633948</v>
      </c>
      <c r="AJ7" s="129">
        <v>1602281</v>
      </c>
      <c r="AK7">
        <v>0</v>
      </c>
      <c r="AL7">
        <v>0</v>
      </c>
      <c r="AM7">
        <v>0</v>
      </c>
      <c r="AN7">
        <v>0</v>
      </c>
      <c r="AO7">
        <v>0</v>
      </c>
      <c r="AP7">
        <v>0</v>
      </c>
      <c r="AQ7">
        <v>0</v>
      </c>
      <c r="AR7">
        <v>0</v>
      </c>
      <c r="AS7">
        <v>0</v>
      </c>
      <c r="AT7">
        <v>0</v>
      </c>
      <c r="AU7">
        <v>0</v>
      </c>
      <c r="AV7" s="121">
        <v>0</v>
      </c>
      <c r="AW7" s="121">
        <v>0</v>
      </c>
      <c r="AX7" s="121">
        <v>0</v>
      </c>
      <c r="AY7" s="121">
        <v>0</v>
      </c>
      <c r="AZ7" s="121">
        <v>0</v>
      </c>
      <c r="BA7" s="121">
        <v>0</v>
      </c>
      <c r="BB7" s="121">
        <v>0</v>
      </c>
      <c r="BC7" s="121">
        <v>0</v>
      </c>
      <c r="BD7" s="121">
        <v>0</v>
      </c>
      <c r="BE7" s="121">
        <v>0</v>
      </c>
      <c r="BF7" s="121">
        <v>0</v>
      </c>
      <c r="BG7" s="121">
        <v>0</v>
      </c>
      <c r="BH7" s="121">
        <v>0</v>
      </c>
      <c r="BI7" s="121">
        <v>0</v>
      </c>
      <c r="BJ7">
        <v>0</v>
      </c>
      <c r="BK7">
        <v>0</v>
      </c>
    </row>
    <row r="8" spans="1:63" x14ac:dyDescent="0.3">
      <c r="C8" s="125">
        <v>11</v>
      </c>
      <c r="D8" s="121" t="s">
        <v>215</v>
      </c>
      <c r="E8" s="121" t="s">
        <v>303</v>
      </c>
      <c r="F8" s="122">
        <v>2700000</v>
      </c>
      <c r="G8" s="124">
        <v>-12250790</v>
      </c>
      <c r="H8" s="124">
        <v>400000</v>
      </c>
      <c r="I8" s="124">
        <v>9576567</v>
      </c>
      <c r="J8" s="124">
        <v>0</v>
      </c>
      <c r="K8" s="124">
        <v>0</v>
      </c>
      <c r="L8" s="124">
        <v>846793</v>
      </c>
      <c r="M8" s="129">
        <v>85000</v>
      </c>
      <c r="N8" s="129">
        <v>60000</v>
      </c>
      <c r="O8" s="129">
        <v>162817</v>
      </c>
      <c r="P8" s="129">
        <v>887219</v>
      </c>
      <c r="Q8" s="129">
        <v>2520607</v>
      </c>
      <c r="R8" s="129">
        <v>5000</v>
      </c>
      <c r="S8" s="129">
        <v>14544003</v>
      </c>
      <c r="T8" s="129">
        <v>0</v>
      </c>
      <c r="U8" s="129">
        <v>8000</v>
      </c>
      <c r="V8" s="129">
        <v>0</v>
      </c>
      <c r="W8" s="129">
        <v>15000</v>
      </c>
      <c r="X8" s="129">
        <v>0</v>
      </c>
      <c r="Y8" s="129">
        <v>0</v>
      </c>
      <c r="Z8" s="129">
        <v>75000</v>
      </c>
      <c r="AA8" s="129">
        <v>0</v>
      </c>
      <c r="AB8" s="129">
        <v>0</v>
      </c>
      <c r="AC8" s="129">
        <v>0</v>
      </c>
      <c r="AD8" s="129">
        <v>0</v>
      </c>
      <c r="AE8" s="129">
        <v>0</v>
      </c>
      <c r="AF8" s="129">
        <v>0</v>
      </c>
      <c r="AG8" s="129">
        <v>0</v>
      </c>
      <c r="AH8" s="129">
        <v>308787</v>
      </c>
      <c r="AI8" s="129">
        <v>406787</v>
      </c>
      <c r="AJ8" s="129">
        <v>14950790</v>
      </c>
      <c r="AK8">
        <v>0</v>
      </c>
      <c r="AL8">
        <v>0</v>
      </c>
      <c r="AM8">
        <v>0</v>
      </c>
      <c r="AN8">
        <v>0</v>
      </c>
      <c r="AO8">
        <v>0</v>
      </c>
      <c r="AP8">
        <v>0</v>
      </c>
      <c r="AQ8">
        <v>0</v>
      </c>
      <c r="AR8">
        <v>0</v>
      </c>
      <c r="AS8">
        <v>0</v>
      </c>
      <c r="AT8">
        <v>0</v>
      </c>
      <c r="AU8">
        <v>0</v>
      </c>
      <c r="AV8" s="121">
        <v>0</v>
      </c>
      <c r="AW8" s="121">
        <v>0</v>
      </c>
      <c r="AX8" s="121">
        <v>0</v>
      </c>
      <c r="AY8" s="121">
        <v>0</v>
      </c>
      <c r="AZ8" s="121">
        <v>0</v>
      </c>
      <c r="BA8" s="121">
        <v>0</v>
      </c>
      <c r="BB8" s="121">
        <v>0</v>
      </c>
      <c r="BC8" s="121">
        <v>0</v>
      </c>
      <c r="BD8" s="121">
        <v>0</v>
      </c>
      <c r="BE8" s="121">
        <v>0</v>
      </c>
      <c r="BF8" s="121">
        <v>0</v>
      </c>
      <c r="BG8" s="121">
        <v>0</v>
      </c>
      <c r="BH8" s="121">
        <v>0</v>
      </c>
      <c r="BI8" s="121">
        <v>0</v>
      </c>
      <c r="BJ8">
        <v>0</v>
      </c>
      <c r="BK8">
        <v>0</v>
      </c>
    </row>
    <row r="9" spans="1:63" x14ac:dyDescent="0.3">
      <c r="C9" s="125">
        <v>180378</v>
      </c>
      <c r="D9" s="121" t="s">
        <v>216</v>
      </c>
      <c r="E9" s="121" t="s">
        <v>216</v>
      </c>
      <c r="F9" s="122">
        <v>1200000</v>
      </c>
      <c r="G9" s="124">
        <v>-13076986</v>
      </c>
      <c r="H9" s="124">
        <v>650000</v>
      </c>
      <c r="I9" s="124">
        <v>11497815</v>
      </c>
      <c r="J9" s="124">
        <v>41385</v>
      </c>
      <c r="K9" s="124">
        <v>0</v>
      </c>
      <c r="L9" s="124">
        <v>321025</v>
      </c>
      <c r="M9" s="129">
        <v>20565</v>
      </c>
      <c r="N9" s="129">
        <v>0</v>
      </c>
      <c r="O9" s="129">
        <v>117991</v>
      </c>
      <c r="P9" s="129">
        <v>0</v>
      </c>
      <c r="Q9" s="129">
        <v>512299</v>
      </c>
      <c r="R9" s="129">
        <v>0</v>
      </c>
      <c r="S9" s="129">
        <v>13161080</v>
      </c>
      <c r="T9" s="129">
        <v>0</v>
      </c>
      <c r="U9" s="129">
        <v>0</v>
      </c>
      <c r="V9" s="129">
        <v>0</v>
      </c>
      <c r="W9" s="129">
        <v>100000</v>
      </c>
      <c r="X9" s="129">
        <v>0</v>
      </c>
      <c r="Y9" s="129">
        <v>0</v>
      </c>
      <c r="Z9" s="129">
        <v>915906</v>
      </c>
      <c r="AA9" s="129">
        <v>0</v>
      </c>
      <c r="AB9" s="129">
        <v>0</v>
      </c>
      <c r="AC9" s="129">
        <v>0</v>
      </c>
      <c r="AD9" s="129">
        <v>0</v>
      </c>
      <c r="AE9" s="129">
        <v>0</v>
      </c>
      <c r="AF9" s="129">
        <v>0</v>
      </c>
      <c r="AG9" s="129">
        <v>0</v>
      </c>
      <c r="AH9" s="129">
        <v>100000</v>
      </c>
      <c r="AI9" s="129">
        <v>1115906</v>
      </c>
      <c r="AJ9" s="129">
        <v>14276986</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row>
    <row r="10" spans="1:63" x14ac:dyDescent="0.3">
      <c r="C10" s="125">
        <v>180382</v>
      </c>
      <c r="D10" s="121" t="s">
        <v>217</v>
      </c>
      <c r="E10" s="121" t="s">
        <v>311</v>
      </c>
      <c r="F10" s="122">
        <v>1318756</v>
      </c>
      <c r="G10" s="124">
        <v>0</v>
      </c>
      <c r="H10" s="124">
        <v>0</v>
      </c>
      <c r="I10" s="124">
        <v>864210</v>
      </c>
      <c r="J10" s="124">
        <v>28000</v>
      </c>
      <c r="K10" s="124">
        <v>10000</v>
      </c>
      <c r="L10" s="124">
        <v>30000</v>
      </c>
      <c r="M10" s="129">
        <v>0</v>
      </c>
      <c r="N10" s="129">
        <v>0</v>
      </c>
      <c r="O10" s="129">
        <v>0</v>
      </c>
      <c r="P10" s="129">
        <v>0</v>
      </c>
      <c r="Q10" s="129">
        <v>0</v>
      </c>
      <c r="R10" s="129">
        <v>0</v>
      </c>
      <c r="S10" s="129">
        <v>932210</v>
      </c>
      <c r="T10" s="129">
        <v>129574</v>
      </c>
      <c r="U10" s="129">
        <v>5000</v>
      </c>
      <c r="V10" s="129">
        <v>17000</v>
      </c>
      <c r="W10" s="129">
        <v>0</v>
      </c>
      <c r="X10" s="129">
        <v>0</v>
      </c>
      <c r="Y10" s="129">
        <v>3200</v>
      </c>
      <c r="Z10" s="129">
        <v>16228</v>
      </c>
      <c r="AA10" s="129">
        <v>17244</v>
      </c>
      <c r="AB10" s="129">
        <v>9272</v>
      </c>
      <c r="AC10" s="129">
        <v>0</v>
      </c>
      <c r="AD10" s="129">
        <v>1851</v>
      </c>
      <c r="AE10" s="129">
        <v>4069</v>
      </c>
      <c r="AF10" s="129">
        <v>3000</v>
      </c>
      <c r="AG10" s="129">
        <v>148016</v>
      </c>
      <c r="AH10" s="129">
        <v>32092</v>
      </c>
      <c r="AI10" s="129">
        <v>386546</v>
      </c>
      <c r="AJ10" s="129">
        <v>1318756</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row>
    <row r="11" spans="1:63" x14ac:dyDescent="0.3">
      <c r="C11" s="125">
        <v>180381</v>
      </c>
      <c r="D11" s="121" t="s">
        <v>217</v>
      </c>
      <c r="E11" s="121" t="s">
        <v>316</v>
      </c>
      <c r="F11" s="122">
        <v>2201962</v>
      </c>
      <c r="G11" s="124">
        <v>0</v>
      </c>
      <c r="H11" s="124">
        <v>0</v>
      </c>
      <c r="I11" s="124">
        <v>1399500</v>
      </c>
      <c r="J11" s="124">
        <v>159500</v>
      </c>
      <c r="K11" s="124">
        <v>155000</v>
      </c>
      <c r="L11" s="124">
        <v>75000</v>
      </c>
      <c r="M11" s="129">
        <v>0</v>
      </c>
      <c r="N11" s="129">
        <v>0</v>
      </c>
      <c r="O11" s="129">
        <v>0</v>
      </c>
      <c r="P11" s="129">
        <v>0</v>
      </c>
      <c r="Q11" s="129">
        <v>0</v>
      </c>
      <c r="R11" s="129">
        <v>0</v>
      </c>
      <c r="S11" s="129">
        <v>1789000</v>
      </c>
      <c r="T11" s="129">
        <v>129574</v>
      </c>
      <c r="U11" s="129">
        <v>5000</v>
      </c>
      <c r="V11" s="129">
        <v>17000</v>
      </c>
      <c r="W11" s="129">
        <v>0</v>
      </c>
      <c r="X11" s="129">
        <v>0</v>
      </c>
      <c r="Y11" s="129">
        <v>3200</v>
      </c>
      <c r="Z11" s="129">
        <v>16228</v>
      </c>
      <c r="AA11" s="129">
        <v>17244</v>
      </c>
      <c r="AB11" s="129">
        <v>9272</v>
      </c>
      <c r="AC11" s="129">
        <v>0</v>
      </c>
      <c r="AD11" s="129">
        <v>1851</v>
      </c>
      <c r="AE11" s="129">
        <v>4069</v>
      </c>
      <c r="AF11" s="129">
        <v>3000</v>
      </c>
      <c r="AG11" s="129">
        <v>174432</v>
      </c>
      <c r="AH11" s="129">
        <v>32092</v>
      </c>
      <c r="AI11" s="129">
        <v>412962</v>
      </c>
      <c r="AJ11" s="129">
        <v>2201962</v>
      </c>
      <c r="AK11">
        <v>0</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c r="BK11">
        <v>0</v>
      </c>
    </row>
    <row r="12" spans="1:63" x14ac:dyDescent="0.3">
      <c r="C12" s="125">
        <v>180369</v>
      </c>
      <c r="D12" s="121" t="s">
        <v>218</v>
      </c>
      <c r="E12" s="121" t="s">
        <v>321</v>
      </c>
      <c r="F12" s="122">
        <v>2700000</v>
      </c>
      <c r="G12" s="124">
        <v>2700000</v>
      </c>
      <c r="H12" s="124"/>
      <c r="I12" s="124"/>
      <c r="J12" s="124"/>
      <c r="K12" s="124"/>
      <c r="L12" s="124"/>
      <c r="AJ12" s="129">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c r="BK12">
        <v>0</v>
      </c>
    </row>
    <row r="13" spans="1:63" x14ac:dyDescent="0.3">
      <c r="C13" s="125">
        <v>180647</v>
      </c>
      <c r="D13" s="121" t="s">
        <v>219</v>
      </c>
      <c r="E13" s="121" t="s">
        <v>326</v>
      </c>
      <c r="F13" s="122">
        <v>971367</v>
      </c>
      <c r="G13" s="124">
        <v>0</v>
      </c>
      <c r="H13" s="124">
        <v>575000</v>
      </c>
      <c r="I13" s="124">
        <v>190000</v>
      </c>
      <c r="J13" s="124">
        <v>6500</v>
      </c>
      <c r="K13" s="124">
        <v>10000</v>
      </c>
      <c r="L13" s="124">
        <v>5000</v>
      </c>
      <c r="M13" s="129">
        <v>2000</v>
      </c>
      <c r="N13" s="129">
        <v>18500</v>
      </c>
      <c r="O13" s="129">
        <v>3400</v>
      </c>
      <c r="P13" s="129">
        <v>0</v>
      </c>
      <c r="Q13" s="129">
        <v>0</v>
      </c>
      <c r="R13" s="129">
        <v>35000</v>
      </c>
      <c r="S13" s="129">
        <v>845400</v>
      </c>
      <c r="T13" s="129">
        <v>50047</v>
      </c>
      <c r="U13" s="129">
        <v>0</v>
      </c>
      <c r="V13" s="129">
        <v>10000</v>
      </c>
      <c r="W13" s="129">
        <v>0</v>
      </c>
      <c r="X13" s="129">
        <v>0</v>
      </c>
      <c r="Y13" s="129">
        <v>850</v>
      </c>
      <c r="Z13" s="129">
        <v>17525</v>
      </c>
      <c r="AA13" s="129">
        <v>9000</v>
      </c>
      <c r="AB13" s="129">
        <v>6800</v>
      </c>
      <c r="AC13" s="129">
        <v>0</v>
      </c>
      <c r="AD13" s="129">
        <v>2071</v>
      </c>
      <c r="AE13" s="129">
        <v>0</v>
      </c>
      <c r="AF13" s="129">
        <v>580</v>
      </c>
      <c r="AG13" s="129">
        <v>750</v>
      </c>
      <c r="AH13" s="129">
        <v>28344</v>
      </c>
      <c r="AI13" s="129">
        <v>125967</v>
      </c>
      <c r="AJ13" s="129">
        <v>971367</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c r="BK13">
        <v>0</v>
      </c>
    </row>
    <row r="14" spans="1:63" x14ac:dyDescent="0.3">
      <c r="C14" s="125">
        <v>180389</v>
      </c>
      <c r="D14" s="121" t="s">
        <v>219</v>
      </c>
      <c r="E14" s="121" t="s">
        <v>331</v>
      </c>
      <c r="F14" s="122">
        <v>6374934</v>
      </c>
      <c r="G14" s="124">
        <v>0</v>
      </c>
      <c r="H14" s="124">
        <v>0</v>
      </c>
      <c r="I14" s="124">
        <v>4508000</v>
      </c>
      <c r="J14" s="124">
        <v>1200000</v>
      </c>
      <c r="K14" s="124">
        <v>100000</v>
      </c>
      <c r="L14" s="124">
        <v>35000</v>
      </c>
      <c r="M14" s="129">
        <v>7500</v>
      </c>
      <c r="N14" s="129">
        <v>45000</v>
      </c>
      <c r="O14" s="129">
        <v>10000</v>
      </c>
      <c r="P14" s="129">
        <v>50000</v>
      </c>
      <c r="Q14" s="129">
        <v>100000</v>
      </c>
      <c r="R14" s="129">
        <v>100000</v>
      </c>
      <c r="S14" s="129">
        <v>6155500</v>
      </c>
      <c r="T14" s="129">
        <v>74178</v>
      </c>
      <c r="U14" s="129">
        <v>0</v>
      </c>
      <c r="V14" s="129">
        <v>40500</v>
      </c>
      <c r="W14" s="129">
        <v>0</v>
      </c>
      <c r="X14" s="129">
        <v>0</v>
      </c>
      <c r="Y14" s="129">
        <v>850</v>
      </c>
      <c r="Z14" s="129">
        <v>39659</v>
      </c>
      <c r="AA14" s="129">
        <v>6000</v>
      </c>
      <c r="AB14" s="129">
        <v>5800</v>
      </c>
      <c r="AC14" s="129">
        <v>0</v>
      </c>
      <c r="AD14" s="129">
        <v>4755</v>
      </c>
      <c r="AE14" s="129">
        <v>0</v>
      </c>
      <c r="AF14" s="129">
        <v>580</v>
      </c>
      <c r="AG14" s="129">
        <v>750</v>
      </c>
      <c r="AH14" s="129">
        <v>46362</v>
      </c>
      <c r="AI14" s="129">
        <v>219434</v>
      </c>
      <c r="AJ14" s="129">
        <v>6374934</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row>
    <row r="15" spans="1:63" x14ac:dyDescent="0.3">
      <c r="C15" s="125">
        <v>180385</v>
      </c>
      <c r="D15" s="121" t="s">
        <v>219</v>
      </c>
      <c r="E15" s="121" t="s">
        <v>334</v>
      </c>
      <c r="F15" s="122">
        <v>2908434</v>
      </c>
      <c r="G15" s="124">
        <v>-4500000</v>
      </c>
      <c r="H15" s="124">
        <v>0</v>
      </c>
      <c r="I15" s="124">
        <v>5408000</v>
      </c>
      <c r="J15" s="124">
        <v>1200000</v>
      </c>
      <c r="K15" s="124">
        <v>100000</v>
      </c>
      <c r="L15" s="124">
        <v>35000</v>
      </c>
      <c r="M15" s="129">
        <v>7500</v>
      </c>
      <c r="N15" s="129">
        <v>45000</v>
      </c>
      <c r="O15" s="129">
        <v>10000</v>
      </c>
      <c r="P15" s="129">
        <v>50000</v>
      </c>
      <c r="Q15" s="129">
        <v>100000</v>
      </c>
      <c r="R15" s="129">
        <v>250000</v>
      </c>
      <c r="S15" s="129">
        <v>7205500</v>
      </c>
      <c r="T15" s="129">
        <v>66368</v>
      </c>
      <c r="U15" s="129">
        <v>0</v>
      </c>
      <c r="V15" s="129">
        <v>35500</v>
      </c>
      <c r="W15" s="129">
        <v>36531</v>
      </c>
      <c r="X15" s="129">
        <v>0</v>
      </c>
      <c r="Y15" s="129">
        <v>850</v>
      </c>
      <c r="Z15" s="129">
        <v>0</v>
      </c>
      <c r="AA15" s="129">
        <v>12000</v>
      </c>
      <c r="AB15" s="129">
        <v>5800</v>
      </c>
      <c r="AC15" s="129">
        <v>0</v>
      </c>
      <c r="AD15" s="129">
        <v>4165</v>
      </c>
      <c r="AE15" s="129">
        <v>0</v>
      </c>
      <c r="AF15" s="129">
        <v>580</v>
      </c>
      <c r="AG15" s="129">
        <v>750</v>
      </c>
      <c r="AH15" s="129">
        <v>40390</v>
      </c>
      <c r="AI15" s="129">
        <v>202934</v>
      </c>
      <c r="AJ15" s="129">
        <v>7408434</v>
      </c>
      <c r="AK15">
        <v>0</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0</v>
      </c>
    </row>
    <row r="16" spans="1:63" x14ac:dyDescent="0.3">
      <c r="C16" s="125">
        <v>180368</v>
      </c>
      <c r="D16" s="121" t="s">
        <v>220</v>
      </c>
      <c r="E16" s="121" t="s">
        <v>221</v>
      </c>
      <c r="F16" s="122">
        <v>2700000</v>
      </c>
      <c r="G16" s="124">
        <v>-9465000</v>
      </c>
      <c r="H16" s="124">
        <v>1080000</v>
      </c>
      <c r="I16" s="124">
        <v>7763350</v>
      </c>
      <c r="J16" s="124">
        <v>550000</v>
      </c>
      <c r="K16" s="124">
        <v>0</v>
      </c>
      <c r="L16" s="124">
        <v>385000</v>
      </c>
      <c r="M16" s="129">
        <v>3500</v>
      </c>
      <c r="N16" s="129">
        <v>0</v>
      </c>
      <c r="O16" s="129">
        <v>55000</v>
      </c>
      <c r="P16" s="129">
        <v>0</v>
      </c>
      <c r="Q16" s="129">
        <v>1888150</v>
      </c>
      <c r="R16" s="129">
        <v>0</v>
      </c>
      <c r="S16" s="129">
        <v>11725000</v>
      </c>
      <c r="T16" s="129">
        <v>0</v>
      </c>
      <c r="U16" s="129">
        <v>0</v>
      </c>
      <c r="V16" s="129">
        <v>0</v>
      </c>
      <c r="W16" s="129">
        <v>0</v>
      </c>
      <c r="X16" s="129">
        <v>0</v>
      </c>
      <c r="Y16" s="129">
        <v>0</v>
      </c>
      <c r="Z16" s="129">
        <v>150000</v>
      </c>
      <c r="AA16" s="129">
        <v>0</v>
      </c>
      <c r="AB16" s="129">
        <v>0</v>
      </c>
      <c r="AC16" s="129">
        <v>0</v>
      </c>
      <c r="AD16" s="129">
        <v>0</v>
      </c>
      <c r="AE16" s="129">
        <v>0</v>
      </c>
      <c r="AF16" s="129">
        <v>0</v>
      </c>
      <c r="AG16" s="129">
        <v>0</v>
      </c>
      <c r="AH16" s="129">
        <v>290000</v>
      </c>
      <c r="AI16" s="129">
        <v>440000</v>
      </c>
      <c r="AJ16" s="129">
        <v>12165000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I16">
        <v>0</v>
      </c>
      <c r="BJ16">
        <v>0</v>
      </c>
      <c r="BK16">
        <v>0</v>
      </c>
    </row>
    <row r="17" spans="3:63" x14ac:dyDescent="0.3">
      <c r="C17" s="125">
        <v>180401</v>
      </c>
      <c r="D17" s="121" t="s">
        <v>221</v>
      </c>
      <c r="E17" s="121" t="s">
        <v>222</v>
      </c>
      <c r="F17" s="122">
        <v>927371</v>
      </c>
      <c r="G17" s="124">
        <v>95525</v>
      </c>
      <c r="H17" s="124">
        <v>0</v>
      </c>
      <c r="I17" s="124">
        <v>443493</v>
      </c>
      <c r="J17" s="124">
        <v>10000</v>
      </c>
      <c r="K17" s="124">
        <v>13305</v>
      </c>
      <c r="L17" s="124">
        <v>44349</v>
      </c>
      <c r="M17" s="129">
        <v>0</v>
      </c>
      <c r="N17" s="129">
        <v>0</v>
      </c>
      <c r="O17" s="129">
        <v>2217</v>
      </c>
      <c r="P17" s="129">
        <v>0</v>
      </c>
      <c r="Q17" s="129">
        <v>0</v>
      </c>
      <c r="R17" s="129">
        <v>2294</v>
      </c>
      <c r="S17" s="129">
        <v>515658</v>
      </c>
      <c r="T17" s="129">
        <v>61927</v>
      </c>
      <c r="U17" s="129">
        <v>0</v>
      </c>
      <c r="V17" s="129">
        <v>82000</v>
      </c>
      <c r="W17" s="129">
        <v>0</v>
      </c>
      <c r="X17" s="129">
        <v>0</v>
      </c>
      <c r="Y17" s="129">
        <v>3292</v>
      </c>
      <c r="Z17" s="129">
        <v>90000</v>
      </c>
      <c r="AA17" s="129">
        <v>6000</v>
      </c>
      <c r="AB17" s="129">
        <v>0</v>
      </c>
      <c r="AC17" s="129">
        <v>0</v>
      </c>
      <c r="AD17" s="129">
        <v>0</v>
      </c>
      <c r="AE17" s="129">
        <v>2000</v>
      </c>
      <c r="AF17" s="129">
        <v>916</v>
      </c>
      <c r="AG17" s="129">
        <v>69053</v>
      </c>
      <c r="AH17" s="129">
        <v>1000</v>
      </c>
      <c r="AI17" s="129">
        <v>316188</v>
      </c>
      <c r="AJ17" s="129">
        <v>831846</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v>0</v>
      </c>
      <c r="BK17">
        <v>0</v>
      </c>
    </row>
    <row r="18" spans="3:63" x14ac:dyDescent="0.3">
      <c r="C18" s="125">
        <v>180377</v>
      </c>
      <c r="D18" s="121" t="s">
        <v>222</v>
      </c>
      <c r="E18" s="121" t="s">
        <v>345</v>
      </c>
      <c r="F18" s="122">
        <v>13141661</v>
      </c>
      <c r="G18" s="124">
        <v>-1</v>
      </c>
      <c r="H18" s="124">
        <v>1000000</v>
      </c>
      <c r="I18" s="124">
        <v>9525400</v>
      </c>
      <c r="J18" s="124">
        <v>0</v>
      </c>
      <c r="K18" s="124">
        <v>126000</v>
      </c>
      <c r="L18" s="124">
        <v>546000</v>
      </c>
      <c r="M18" s="129">
        <v>84000</v>
      </c>
      <c r="N18" s="129">
        <v>15000</v>
      </c>
      <c r="O18" s="129">
        <v>2500</v>
      </c>
      <c r="P18" s="129">
        <v>0</v>
      </c>
      <c r="Q18" s="129">
        <v>420000</v>
      </c>
      <c r="R18" s="129">
        <v>776000</v>
      </c>
      <c r="S18" s="129">
        <v>12494900</v>
      </c>
      <c r="T18" s="129">
        <v>132979</v>
      </c>
      <c r="U18" s="129">
        <v>80861</v>
      </c>
      <c r="V18" s="129">
        <v>38096</v>
      </c>
      <c r="W18" s="129">
        <v>0</v>
      </c>
      <c r="X18" s="129">
        <v>0</v>
      </c>
      <c r="Y18" s="129">
        <v>2259</v>
      </c>
      <c r="Z18" s="129">
        <v>250560</v>
      </c>
      <c r="AA18" s="129">
        <v>106500</v>
      </c>
      <c r="AB18" s="129">
        <v>10800</v>
      </c>
      <c r="AC18" s="129">
        <v>0</v>
      </c>
      <c r="AD18" s="129">
        <v>0</v>
      </c>
      <c r="AE18" s="129">
        <v>3590</v>
      </c>
      <c r="AF18" s="129">
        <v>4480</v>
      </c>
      <c r="AG18" s="129">
        <v>870</v>
      </c>
      <c r="AH18" s="129">
        <v>15767</v>
      </c>
      <c r="AI18" s="129">
        <v>646762</v>
      </c>
      <c r="AJ18" s="129">
        <v>13141662</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row>
    <row r="19" spans="3:63" x14ac:dyDescent="0.3">
      <c r="C19" s="125">
        <v>180441</v>
      </c>
      <c r="D19" s="121" t="s">
        <v>223</v>
      </c>
      <c r="E19" s="121" t="s">
        <v>348</v>
      </c>
      <c r="F19" s="122">
        <v>1600000</v>
      </c>
      <c r="G19" s="124">
        <v>-3247641</v>
      </c>
      <c r="H19" s="124">
        <v>510000</v>
      </c>
      <c r="I19" s="124">
        <v>3723869</v>
      </c>
      <c r="J19" s="124">
        <v>94128</v>
      </c>
      <c r="K19" s="124">
        <v>0</v>
      </c>
      <c r="L19" s="124">
        <v>75000</v>
      </c>
      <c r="M19" s="129">
        <v>6000</v>
      </c>
      <c r="N19" s="129">
        <v>0</v>
      </c>
      <c r="O19" s="129">
        <v>25095</v>
      </c>
      <c r="P19" s="129">
        <v>5000</v>
      </c>
      <c r="Q19" s="129">
        <v>310549</v>
      </c>
      <c r="R19" s="129">
        <v>5000</v>
      </c>
      <c r="S19" s="129">
        <v>4754641</v>
      </c>
      <c r="T19" s="129">
        <v>0</v>
      </c>
      <c r="U19" s="129">
        <v>43000</v>
      </c>
      <c r="V19" s="129">
        <v>0</v>
      </c>
      <c r="W19" s="129">
        <v>0</v>
      </c>
      <c r="X19" s="129">
        <v>0</v>
      </c>
      <c r="Y19" s="129">
        <v>0</v>
      </c>
      <c r="Z19" s="129">
        <v>50000</v>
      </c>
      <c r="AA19" s="129">
        <v>0</v>
      </c>
      <c r="AB19" s="129">
        <v>0</v>
      </c>
      <c r="AC19" s="129">
        <v>0</v>
      </c>
      <c r="AD19" s="129">
        <v>0</v>
      </c>
      <c r="AE19" s="129">
        <v>0</v>
      </c>
      <c r="AF19" s="129">
        <v>0</v>
      </c>
      <c r="AG19" s="129">
        <v>0</v>
      </c>
      <c r="AH19" s="129">
        <v>0</v>
      </c>
      <c r="AI19" s="129">
        <v>93000</v>
      </c>
      <c r="AJ19" s="129">
        <v>4847641</v>
      </c>
      <c r="AK19">
        <v>0</v>
      </c>
      <c r="AL19">
        <v>0</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c r="BK19">
        <v>0</v>
      </c>
    </row>
    <row r="20" spans="3:63" x14ac:dyDescent="0.3">
      <c r="C20" s="125">
        <v>180359</v>
      </c>
      <c r="D20" s="121" t="s">
        <v>224</v>
      </c>
      <c r="E20" s="121" t="s">
        <v>336</v>
      </c>
      <c r="F20" s="122">
        <v>2700000</v>
      </c>
      <c r="G20" s="124">
        <v>-210000</v>
      </c>
      <c r="H20" s="124">
        <v>900350</v>
      </c>
      <c r="I20" s="124">
        <v>1511800</v>
      </c>
      <c r="J20" s="124">
        <v>2200</v>
      </c>
      <c r="K20" s="124">
        <v>0</v>
      </c>
      <c r="L20" s="124">
        <v>18500</v>
      </c>
      <c r="M20" s="129">
        <v>0</v>
      </c>
      <c r="N20" s="129">
        <v>0</v>
      </c>
      <c r="O20" s="129">
        <v>2600</v>
      </c>
      <c r="P20" s="129">
        <v>327440</v>
      </c>
      <c r="Q20" s="129">
        <v>1100</v>
      </c>
      <c r="R20" s="129">
        <v>0</v>
      </c>
      <c r="S20" s="129">
        <v>2763990</v>
      </c>
      <c r="T20" s="129">
        <v>0</v>
      </c>
      <c r="U20" s="129">
        <v>0</v>
      </c>
      <c r="V20" s="129">
        <v>0</v>
      </c>
      <c r="W20" s="129">
        <v>0</v>
      </c>
      <c r="X20" s="129">
        <v>0</v>
      </c>
      <c r="Y20" s="129">
        <v>0</v>
      </c>
      <c r="Z20" s="129">
        <v>3000</v>
      </c>
      <c r="AA20" s="129">
        <v>0</v>
      </c>
      <c r="AB20" s="129">
        <v>0</v>
      </c>
      <c r="AC20" s="129">
        <v>0</v>
      </c>
      <c r="AD20" s="129">
        <v>0</v>
      </c>
      <c r="AE20" s="129">
        <v>0</v>
      </c>
      <c r="AF20" s="129">
        <v>0</v>
      </c>
      <c r="AG20" s="129">
        <v>74000</v>
      </c>
      <c r="AH20" s="129">
        <v>69010</v>
      </c>
      <c r="AI20" s="129">
        <v>146010</v>
      </c>
      <c r="AJ20" s="129">
        <v>2910000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0</v>
      </c>
      <c r="BI20">
        <v>0</v>
      </c>
      <c r="BJ20">
        <v>0</v>
      </c>
      <c r="BK20">
        <v>0</v>
      </c>
    </row>
    <row r="21" spans="3:63" x14ac:dyDescent="0.3">
      <c r="C21" s="125">
        <v>180446</v>
      </c>
      <c r="D21" s="121" t="s">
        <v>225</v>
      </c>
      <c r="E21" s="121" t="s">
        <v>352</v>
      </c>
      <c r="F21" s="122">
        <v>2400000</v>
      </c>
      <c r="G21" s="124">
        <v>-64901319</v>
      </c>
      <c r="H21" s="124">
        <v>2716140</v>
      </c>
      <c r="I21" s="124">
        <v>51234672</v>
      </c>
      <c r="J21" s="124">
        <v>603008</v>
      </c>
      <c r="K21" s="124">
        <v>0</v>
      </c>
      <c r="L21" s="124">
        <v>1731465</v>
      </c>
      <c r="M21" s="129">
        <v>60000</v>
      </c>
      <c r="N21" s="129">
        <v>274000</v>
      </c>
      <c r="O21" s="129">
        <v>0</v>
      </c>
      <c r="P21" s="129">
        <v>2247479</v>
      </c>
      <c r="Q21" s="129">
        <v>6359000</v>
      </c>
      <c r="R21" s="129">
        <v>25000</v>
      </c>
      <c r="S21" s="129">
        <v>65250764</v>
      </c>
      <c r="T21" s="129">
        <v>0</v>
      </c>
      <c r="U21" s="129">
        <v>965000</v>
      </c>
      <c r="V21" s="129">
        <v>0</v>
      </c>
      <c r="W21" s="129">
        <v>35000</v>
      </c>
      <c r="X21" s="129">
        <v>0</v>
      </c>
      <c r="Y21" s="129">
        <v>0</v>
      </c>
      <c r="Z21" s="129">
        <v>50000</v>
      </c>
      <c r="AA21" s="129">
        <v>0</v>
      </c>
      <c r="AB21" s="129">
        <v>0</v>
      </c>
      <c r="AC21" s="129">
        <v>0</v>
      </c>
      <c r="AD21" s="129">
        <v>0</v>
      </c>
      <c r="AE21" s="129">
        <v>0</v>
      </c>
      <c r="AF21" s="129">
        <v>0</v>
      </c>
      <c r="AG21" s="129">
        <v>0</v>
      </c>
      <c r="AH21" s="129">
        <v>1000555</v>
      </c>
      <c r="AI21" s="129">
        <v>2050555</v>
      </c>
      <c r="AJ21" s="129">
        <v>67301319</v>
      </c>
      <c r="AK21">
        <v>0</v>
      </c>
      <c r="AL21">
        <v>0</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0</v>
      </c>
      <c r="BI21">
        <v>0</v>
      </c>
      <c r="BJ21">
        <v>0</v>
      </c>
      <c r="BK21">
        <v>0</v>
      </c>
    </row>
    <row r="22" spans="3:63" x14ac:dyDescent="0.3">
      <c r="C22" s="125">
        <v>180380</v>
      </c>
      <c r="D22" s="121" t="s">
        <v>226</v>
      </c>
      <c r="E22" s="121" t="s">
        <v>354</v>
      </c>
      <c r="F22" s="122">
        <v>2700000</v>
      </c>
      <c r="G22" s="124">
        <v>-6100000</v>
      </c>
      <c r="H22" s="124">
        <v>577401</v>
      </c>
      <c r="I22" s="124">
        <v>6143512</v>
      </c>
      <c r="J22" s="124">
        <v>833894</v>
      </c>
      <c r="K22" s="124">
        <v>306390</v>
      </c>
      <c r="L22" s="124">
        <v>469350</v>
      </c>
      <c r="M22" s="129">
        <v>2499</v>
      </c>
      <c r="N22" s="122">
        <v>8000</v>
      </c>
      <c r="O22" s="129">
        <v>15000</v>
      </c>
      <c r="P22" s="129">
        <v>0</v>
      </c>
      <c r="Q22" s="129">
        <v>346000</v>
      </c>
      <c r="R22" s="129">
        <v>97954</v>
      </c>
      <c r="S22" s="129">
        <v>8800000</v>
      </c>
      <c r="T22" s="129">
        <v>0</v>
      </c>
      <c r="U22" s="129">
        <v>0</v>
      </c>
      <c r="V22" s="129">
        <v>0</v>
      </c>
      <c r="W22" s="129">
        <v>0</v>
      </c>
      <c r="X22" s="129">
        <v>0</v>
      </c>
      <c r="Y22" s="129">
        <v>0</v>
      </c>
      <c r="Z22" s="129">
        <v>0</v>
      </c>
      <c r="AA22" s="129">
        <v>0</v>
      </c>
      <c r="AB22" s="129">
        <v>0</v>
      </c>
      <c r="AC22" s="129">
        <v>0</v>
      </c>
      <c r="AD22" s="129">
        <v>0</v>
      </c>
      <c r="AE22" s="129">
        <v>0</v>
      </c>
      <c r="AF22" s="129">
        <v>0</v>
      </c>
      <c r="AG22" s="129">
        <v>0</v>
      </c>
      <c r="AH22" s="129">
        <v>0</v>
      </c>
      <c r="AI22" s="129">
        <v>0</v>
      </c>
      <c r="AJ22" s="129">
        <v>8800000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0</v>
      </c>
      <c r="BI22">
        <v>0</v>
      </c>
      <c r="BJ22">
        <v>0</v>
      </c>
      <c r="BK22">
        <v>0</v>
      </c>
    </row>
    <row r="23" spans="3:63" x14ac:dyDescent="0.3">
      <c r="C23" s="125">
        <v>181228</v>
      </c>
      <c r="D23" s="121" t="s">
        <v>227</v>
      </c>
      <c r="E23" s="121" t="s">
        <v>358</v>
      </c>
      <c r="F23" s="122">
        <v>2700000</v>
      </c>
      <c r="G23" s="124">
        <v>-1706620</v>
      </c>
      <c r="H23" s="124">
        <v>3000000</v>
      </c>
      <c r="I23" s="124">
        <v>360000</v>
      </c>
      <c r="J23" s="124">
        <v>20000</v>
      </c>
      <c r="K23" s="124">
        <v>140000</v>
      </c>
      <c r="L23" s="124">
        <v>0</v>
      </c>
      <c r="M23" s="129">
        <v>0</v>
      </c>
      <c r="N23" s="129">
        <v>0</v>
      </c>
      <c r="O23" s="129">
        <v>0</v>
      </c>
      <c r="P23" s="129">
        <v>0</v>
      </c>
      <c r="Q23" s="129">
        <v>525000</v>
      </c>
      <c r="R23" s="129">
        <v>0</v>
      </c>
      <c r="S23" s="129">
        <v>4045000</v>
      </c>
      <c r="T23" s="129">
        <v>0</v>
      </c>
      <c r="U23" s="129">
        <v>0</v>
      </c>
      <c r="V23" s="129">
        <v>0</v>
      </c>
      <c r="W23" s="129">
        <v>0</v>
      </c>
      <c r="X23" s="129">
        <v>0</v>
      </c>
      <c r="Y23" s="129">
        <v>0</v>
      </c>
      <c r="Z23" s="129">
        <v>111620</v>
      </c>
      <c r="AA23" s="129">
        <v>50000</v>
      </c>
      <c r="AB23" s="129">
        <v>0</v>
      </c>
      <c r="AC23" s="129">
        <v>0</v>
      </c>
      <c r="AD23" s="129">
        <v>150000</v>
      </c>
      <c r="AE23" s="129">
        <v>50000</v>
      </c>
      <c r="AF23" s="129">
        <v>0</v>
      </c>
      <c r="AG23" s="129">
        <v>0</v>
      </c>
      <c r="AH23" s="129">
        <v>0</v>
      </c>
      <c r="AI23" s="129">
        <v>361620</v>
      </c>
      <c r="AJ23" s="129">
        <v>4406620</v>
      </c>
      <c r="AK23">
        <v>0</v>
      </c>
      <c r="AL23">
        <v>0</v>
      </c>
      <c r="AM23">
        <v>0</v>
      </c>
      <c r="AN23">
        <v>0</v>
      </c>
      <c r="AO23">
        <v>0</v>
      </c>
      <c r="AP23">
        <v>0</v>
      </c>
      <c r="AQ23">
        <v>0</v>
      </c>
      <c r="AR23">
        <v>0</v>
      </c>
      <c r="AS23">
        <v>0</v>
      </c>
      <c r="AT23">
        <v>0</v>
      </c>
      <c r="AU23">
        <v>0</v>
      </c>
      <c r="AV23">
        <v>0</v>
      </c>
      <c r="AW23">
        <v>0</v>
      </c>
      <c r="AX23">
        <v>0</v>
      </c>
      <c r="AY23">
        <v>0</v>
      </c>
      <c r="AZ23">
        <v>0</v>
      </c>
      <c r="BA23">
        <v>0</v>
      </c>
      <c r="BB23">
        <v>0</v>
      </c>
      <c r="BC23">
        <v>0</v>
      </c>
      <c r="BD23">
        <v>0</v>
      </c>
      <c r="BE23">
        <v>0</v>
      </c>
      <c r="BF23">
        <v>0</v>
      </c>
      <c r="BG23">
        <v>0</v>
      </c>
      <c r="BH23">
        <v>0</v>
      </c>
      <c r="BI23">
        <v>0</v>
      </c>
      <c r="BJ23">
        <v>0</v>
      </c>
      <c r="BK23">
        <v>0</v>
      </c>
    </row>
    <row r="24" spans="3:63" x14ac:dyDescent="0.3">
      <c r="C24" s="125">
        <v>180409</v>
      </c>
      <c r="D24" s="121" t="s">
        <v>228</v>
      </c>
      <c r="E24" s="121" t="s">
        <v>361</v>
      </c>
      <c r="F24" s="122">
        <v>616700</v>
      </c>
      <c r="G24" s="124">
        <v>-40000</v>
      </c>
      <c r="H24" s="124">
        <v>375000</v>
      </c>
      <c r="I24" s="124">
        <v>150000</v>
      </c>
      <c r="J24" s="124">
        <v>20000</v>
      </c>
      <c r="K24" s="124">
        <v>3000</v>
      </c>
      <c r="L24" s="124">
        <v>1000</v>
      </c>
      <c r="M24" s="129">
        <v>0</v>
      </c>
      <c r="N24" s="129">
        <v>8000</v>
      </c>
      <c r="O24" s="129">
        <v>1500</v>
      </c>
      <c r="P24" s="129">
        <v>0</v>
      </c>
      <c r="Q24" s="129">
        <v>0</v>
      </c>
      <c r="R24" s="129">
        <v>0</v>
      </c>
      <c r="S24" s="129">
        <v>558500</v>
      </c>
      <c r="T24" s="129">
        <v>15000</v>
      </c>
      <c r="U24" s="129">
        <v>2000</v>
      </c>
      <c r="V24" s="129">
        <v>15000</v>
      </c>
      <c r="W24" s="129">
        <v>0</v>
      </c>
      <c r="X24" s="129">
        <v>0</v>
      </c>
      <c r="Y24" s="129">
        <v>600</v>
      </c>
      <c r="Z24" s="129">
        <v>20000</v>
      </c>
      <c r="AA24" s="129">
        <v>3000</v>
      </c>
      <c r="AB24" s="129">
        <v>12000</v>
      </c>
      <c r="AC24" s="129">
        <v>0</v>
      </c>
      <c r="AD24" s="129">
        <v>3000</v>
      </c>
      <c r="AE24" s="129">
        <v>1000</v>
      </c>
      <c r="AF24" s="129">
        <v>600</v>
      </c>
      <c r="AG24" s="129">
        <v>26000</v>
      </c>
      <c r="AH24" s="129">
        <v>0</v>
      </c>
      <c r="AI24" s="129">
        <v>98200</v>
      </c>
      <c r="AJ24" s="129">
        <v>656700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v>0</v>
      </c>
    </row>
    <row r="25" spans="3:63" x14ac:dyDescent="0.3">
      <c r="C25" s="125">
        <v>180412</v>
      </c>
      <c r="D25" s="121" t="s">
        <v>229</v>
      </c>
      <c r="E25" s="121" t="s">
        <v>230</v>
      </c>
      <c r="F25" s="122">
        <v>996800</v>
      </c>
      <c r="G25" s="124">
        <v>0</v>
      </c>
      <c r="H25" s="124">
        <v>383000</v>
      </c>
      <c r="I25" s="124">
        <v>425500</v>
      </c>
      <c r="J25" s="124">
        <v>50000</v>
      </c>
      <c r="K25" s="124">
        <v>0</v>
      </c>
      <c r="L25" s="124">
        <v>10500</v>
      </c>
      <c r="M25" s="129">
        <v>2000</v>
      </c>
      <c r="N25" s="129">
        <v>0</v>
      </c>
      <c r="O25" s="129">
        <v>2800</v>
      </c>
      <c r="P25" s="129">
        <v>2000</v>
      </c>
      <c r="Q25" s="129">
        <v>34000</v>
      </c>
      <c r="R25" s="129">
        <v>0</v>
      </c>
      <c r="S25" s="129">
        <v>909800</v>
      </c>
      <c r="T25" s="129">
        <v>0</v>
      </c>
      <c r="U25" s="129">
        <v>0</v>
      </c>
      <c r="V25" s="129">
        <v>0</v>
      </c>
      <c r="W25" s="129">
        <v>0</v>
      </c>
      <c r="X25" s="129">
        <v>0</v>
      </c>
      <c r="Y25" s="129">
        <v>0</v>
      </c>
      <c r="Z25" s="129">
        <v>57000</v>
      </c>
      <c r="AA25" s="129">
        <v>0</v>
      </c>
      <c r="AB25" s="129">
        <v>0</v>
      </c>
      <c r="AC25" s="129">
        <v>0</v>
      </c>
      <c r="AD25" s="129">
        <v>0</v>
      </c>
      <c r="AE25" s="129">
        <v>0</v>
      </c>
      <c r="AF25" s="129">
        <v>0</v>
      </c>
      <c r="AG25" s="129">
        <v>0</v>
      </c>
      <c r="AH25" s="129">
        <v>30000</v>
      </c>
      <c r="AI25" s="129">
        <v>87000</v>
      </c>
      <c r="AJ25" s="129">
        <v>996800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0</v>
      </c>
      <c r="BF25">
        <v>0</v>
      </c>
      <c r="BG25">
        <v>0</v>
      </c>
      <c r="BH25">
        <v>0</v>
      </c>
      <c r="BI25">
        <v>0</v>
      </c>
      <c r="BJ25">
        <v>0</v>
      </c>
      <c r="BK25">
        <v>0</v>
      </c>
    </row>
    <row r="26" spans="3:63" x14ac:dyDescent="0.3">
      <c r="C26" s="125">
        <v>180411</v>
      </c>
      <c r="D26" s="121" t="s">
        <v>230</v>
      </c>
      <c r="E26" s="121" t="s">
        <v>365</v>
      </c>
      <c r="F26" s="122">
        <v>1615593</v>
      </c>
      <c r="G26" s="124">
        <v>1615593</v>
      </c>
      <c r="H26" s="124"/>
      <c r="I26" s="124"/>
      <c r="J26" s="124"/>
      <c r="K26" s="124"/>
      <c r="L26" s="124"/>
      <c r="AJ26" s="129">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row>
    <row r="27" spans="3:63" x14ac:dyDescent="0.3">
      <c r="C27" s="125">
        <v>180448</v>
      </c>
      <c r="D27" s="121" t="s">
        <v>231</v>
      </c>
      <c r="E27" s="121" t="s">
        <v>381</v>
      </c>
      <c r="F27" s="122">
        <v>283349</v>
      </c>
      <c r="G27" s="124">
        <v>0</v>
      </c>
      <c r="H27" s="124">
        <v>0</v>
      </c>
      <c r="I27" s="124">
        <v>82805</v>
      </c>
      <c r="J27" s="124">
        <v>0</v>
      </c>
      <c r="K27" s="124">
        <v>0</v>
      </c>
      <c r="L27" s="124">
        <v>0</v>
      </c>
      <c r="M27" s="129">
        <v>3500</v>
      </c>
      <c r="N27" s="129">
        <v>0</v>
      </c>
      <c r="O27" s="129">
        <v>0</v>
      </c>
      <c r="P27" s="129">
        <v>0</v>
      </c>
      <c r="Q27" s="129">
        <v>0</v>
      </c>
      <c r="R27" s="129">
        <v>0</v>
      </c>
      <c r="S27" s="129">
        <v>86305</v>
      </c>
      <c r="T27" s="129">
        <v>0</v>
      </c>
      <c r="U27" s="129">
        <v>42110</v>
      </c>
      <c r="V27" s="129">
        <v>0</v>
      </c>
      <c r="W27" s="129">
        <v>0</v>
      </c>
      <c r="X27" s="129">
        <v>0</v>
      </c>
      <c r="Y27" s="129">
        <v>6400</v>
      </c>
      <c r="Z27" s="129">
        <v>11536</v>
      </c>
      <c r="AA27" s="129">
        <v>0</v>
      </c>
      <c r="AB27" s="129">
        <v>0</v>
      </c>
      <c r="AC27" s="129">
        <v>0</v>
      </c>
      <c r="AD27" s="129">
        <v>0</v>
      </c>
      <c r="AE27" s="129">
        <v>0</v>
      </c>
      <c r="AF27" s="129">
        <v>0</v>
      </c>
      <c r="AG27" s="129">
        <v>38998</v>
      </c>
      <c r="AH27" s="129">
        <v>98000</v>
      </c>
      <c r="AI27" s="129">
        <v>197044</v>
      </c>
      <c r="AJ27" s="129">
        <v>283349</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v>0</v>
      </c>
      <c r="BK27">
        <v>0</v>
      </c>
    </row>
    <row r="28" spans="3:63" x14ac:dyDescent="0.3">
      <c r="C28" s="125">
        <v>180430</v>
      </c>
      <c r="D28" s="121" t="s">
        <v>232</v>
      </c>
      <c r="E28" s="121" t="s">
        <v>367</v>
      </c>
      <c r="F28" s="122">
        <v>879900</v>
      </c>
      <c r="G28" s="124">
        <v>879900</v>
      </c>
      <c r="H28" s="124"/>
      <c r="I28" s="124"/>
      <c r="J28" s="124"/>
      <c r="K28" s="124"/>
      <c r="L28" s="124"/>
      <c r="AJ28" s="129">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c r="BI28">
        <v>0</v>
      </c>
      <c r="BJ28">
        <v>0</v>
      </c>
      <c r="BK28">
        <v>0</v>
      </c>
    </row>
    <row r="29" spans="3:63" x14ac:dyDescent="0.3">
      <c r="C29" s="125">
        <v>180426</v>
      </c>
      <c r="D29" s="121" t="s">
        <v>233</v>
      </c>
      <c r="E29" s="121" t="s">
        <v>371</v>
      </c>
      <c r="F29" s="122">
        <v>814000</v>
      </c>
      <c r="G29" s="124">
        <v>-50000</v>
      </c>
      <c r="H29" s="124">
        <v>600000</v>
      </c>
      <c r="I29" s="124">
        <v>30000</v>
      </c>
      <c r="J29" s="124">
        <v>5000</v>
      </c>
      <c r="K29" s="124">
        <v>2500</v>
      </c>
      <c r="L29" s="124">
        <v>0</v>
      </c>
      <c r="M29" s="129">
        <v>5000</v>
      </c>
      <c r="N29" s="129">
        <v>5000</v>
      </c>
      <c r="O29" s="129">
        <v>5000</v>
      </c>
      <c r="P29" s="129">
        <v>0</v>
      </c>
      <c r="Q29" s="129">
        <v>0</v>
      </c>
      <c r="R29" s="129">
        <v>0</v>
      </c>
      <c r="S29" s="129">
        <v>652500</v>
      </c>
      <c r="T29" s="129">
        <v>90000</v>
      </c>
      <c r="U29" s="129">
        <v>25000</v>
      </c>
      <c r="V29" s="129">
        <v>3000</v>
      </c>
      <c r="W29" s="129">
        <v>0</v>
      </c>
      <c r="X29" s="129">
        <v>0</v>
      </c>
      <c r="Y29" s="129">
        <v>7000</v>
      </c>
      <c r="Z29" s="129">
        <v>25000</v>
      </c>
      <c r="AA29" s="129">
        <v>12500</v>
      </c>
      <c r="AB29" s="129">
        <v>0</v>
      </c>
      <c r="AC29" s="129">
        <v>0</v>
      </c>
      <c r="AD29" s="129">
        <v>0</v>
      </c>
      <c r="AE29" s="129">
        <v>0</v>
      </c>
      <c r="AF29" s="129">
        <v>14000</v>
      </c>
      <c r="AG29" s="129">
        <v>35000</v>
      </c>
      <c r="AH29" s="129">
        <v>0</v>
      </c>
      <c r="AI29" s="129">
        <v>211500</v>
      </c>
      <c r="AJ29" s="129">
        <v>864000</v>
      </c>
      <c r="AK29">
        <v>0</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c r="BI29">
        <v>0</v>
      </c>
      <c r="BJ29">
        <v>0</v>
      </c>
      <c r="BK29">
        <v>0</v>
      </c>
    </row>
    <row r="30" spans="3:63" x14ac:dyDescent="0.3">
      <c r="C30" s="125">
        <v>180419</v>
      </c>
      <c r="D30" s="121" t="s">
        <v>233</v>
      </c>
      <c r="E30" s="121" t="s">
        <v>375</v>
      </c>
      <c r="F30" s="122">
        <v>864000</v>
      </c>
      <c r="G30" s="124">
        <v>0</v>
      </c>
      <c r="H30" s="124">
        <v>600000</v>
      </c>
      <c r="I30" s="124">
        <v>30000</v>
      </c>
      <c r="J30" s="124">
        <v>5000</v>
      </c>
      <c r="K30" s="124">
        <v>2500</v>
      </c>
      <c r="L30" s="124">
        <v>0</v>
      </c>
      <c r="M30" s="129">
        <v>5000</v>
      </c>
      <c r="N30" s="129">
        <v>5000</v>
      </c>
      <c r="O30" s="129">
        <v>5000</v>
      </c>
      <c r="P30" s="129">
        <v>0</v>
      </c>
      <c r="Q30" s="129">
        <v>0</v>
      </c>
      <c r="R30" s="129">
        <v>0</v>
      </c>
      <c r="S30" s="129">
        <v>652500</v>
      </c>
      <c r="T30" s="129">
        <v>90000</v>
      </c>
      <c r="U30" s="129">
        <v>25000</v>
      </c>
      <c r="V30" s="129">
        <v>3000</v>
      </c>
      <c r="W30" s="129">
        <v>0</v>
      </c>
      <c r="X30" s="129">
        <v>0</v>
      </c>
      <c r="Y30" s="129">
        <v>7000</v>
      </c>
      <c r="Z30" s="129">
        <v>25000</v>
      </c>
      <c r="AA30" s="129">
        <v>12500</v>
      </c>
      <c r="AB30" s="129">
        <v>0</v>
      </c>
      <c r="AC30" s="129">
        <v>0</v>
      </c>
      <c r="AD30" s="129">
        <v>0</v>
      </c>
      <c r="AE30" s="129">
        <v>0</v>
      </c>
      <c r="AF30" s="129">
        <v>14000</v>
      </c>
      <c r="AG30" s="129">
        <v>35000</v>
      </c>
      <c r="AH30" s="129">
        <v>0</v>
      </c>
      <c r="AI30" s="129">
        <v>211500</v>
      </c>
      <c r="AJ30" s="129">
        <v>864000</v>
      </c>
      <c r="AK30">
        <v>0</v>
      </c>
      <c r="AL30">
        <v>0</v>
      </c>
      <c r="AM30">
        <v>0</v>
      </c>
      <c r="AN30">
        <v>0</v>
      </c>
      <c r="AO30">
        <v>0</v>
      </c>
      <c r="AP30">
        <v>0</v>
      </c>
      <c r="AQ30">
        <v>0</v>
      </c>
      <c r="AR30">
        <v>0</v>
      </c>
      <c r="AS30">
        <v>0</v>
      </c>
      <c r="AT30">
        <v>0</v>
      </c>
      <c r="AU30">
        <v>0</v>
      </c>
      <c r="AV30">
        <v>0</v>
      </c>
      <c r="AW30">
        <v>0</v>
      </c>
      <c r="AX30">
        <v>0</v>
      </c>
      <c r="AY30">
        <v>0</v>
      </c>
      <c r="AZ30">
        <v>0</v>
      </c>
      <c r="BA30">
        <v>0</v>
      </c>
      <c r="BB30">
        <v>0</v>
      </c>
      <c r="BC30">
        <v>0</v>
      </c>
      <c r="BD30">
        <v>0</v>
      </c>
      <c r="BE30">
        <v>0</v>
      </c>
      <c r="BF30">
        <v>0</v>
      </c>
      <c r="BG30">
        <v>0</v>
      </c>
      <c r="BH30">
        <v>0</v>
      </c>
      <c r="BI30">
        <v>0</v>
      </c>
      <c r="BJ30">
        <v>0</v>
      </c>
      <c r="BK30">
        <v>0</v>
      </c>
    </row>
    <row r="31" spans="3:63" x14ac:dyDescent="0.3">
      <c r="C31" s="125">
        <v>180415</v>
      </c>
      <c r="D31" s="121" t="s">
        <v>233</v>
      </c>
      <c r="E31" s="121" t="s">
        <v>377</v>
      </c>
      <c r="F31" s="122">
        <v>864000</v>
      </c>
      <c r="G31" s="124">
        <v>0</v>
      </c>
      <c r="H31" s="124">
        <v>600000</v>
      </c>
      <c r="I31" s="124">
        <v>30000</v>
      </c>
      <c r="J31" s="124">
        <v>5000</v>
      </c>
      <c r="K31" s="124">
        <v>2500</v>
      </c>
      <c r="L31" s="124">
        <v>0</v>
      </c>
      <c r="M31" s="129">
        <v>5000</v>
      </c>
      <c r="N31" s="129">
        <v>5000</v>
      </c>
      <c r="O31" s="129">
        <v>5000</v>
      </c>
      <c r="P31" s="129">
        <v>0</v>
      </c>
      <c r="Q31" s="129">
        <v>0</v>
      </c>
      <c r="R31" s="129">
        <v>0</v>
      </c>
      <c r="S31" s="129">
        <v>652500</v>
      </c>
      <c r="T31" s="129">
        <v>90000</v>
      </c>
      <c r="U31" s="129">
        <v>25000</v>
      </c>
      <c r="V31" s="129">
        <v>3000</v>
      </c>
      <c r="W31" s="129">
        <v>0</v>
      </c>
      <c r="X31" s="129">
        <v>0</v>
      </c>
      <c r="Y31" s="129">
        <v>7000</v>
      </c>
      <c r="Z31" s="129">
        <v>25000</v>
      </c>
      <c r="AA31" s="129">
        <v>12500</v>
      </c>
      <c r="AB31" s="129">
        <v>0</v>
      </c>
      <c r="AC31" s="129">
        <v>0</v>
      </c>
      <c r="AD31" s="129">
        <v>0</v>
      </c>
      <c r="AE31" s="129">
        <v>0</v>
      </c>
      <c r="AF31" s="129">
        <v>14000</v>
      </c>
      <c r="AG31" s="129">
        <v>35000</v>
      </c>
      <c r="AH31" s="129">
        <v>0</v>
      </c>
      <c r="AI31" s="129">
        <v>211500</v>
      </c>
      <c r="AJ31" s="129">
        <v>864000</v>
      </c>
      <c r="AK31">
        <v>0</v>
      </c>
      <c r="AL31">
        <v>0</v>
      </c>
      <c r="AM31">
        <v>0</v>
      </c>
      <c r="AN31">
        <v>0</v>
      </c>
      <c r="AO31">
        <v>0</v>
      </c>
      <c r="AP31">
        <v>0</v>
      </c>
      <c r="AQ31">
        <v>0</v>
      </c>
      <c r="AR31">
        <v>0</v>
      </c>
      <c r="AS31">
        <v>0</v>
      </c>
      <c r="AT31">
        <v>0</v>
      </c>
      <c r="AU31">
        <v>0</v>
      </c>
      <c r="AV31">
        <v>0</v>
      </c>
      <c r="AW31">
        <v>0</v>
      </c>
      <c r="AX31">
        <v>0</v>
      </c>
      <c r="AY31">
        <v>0</v>
      </c>
      <c r="AZ31">
        <v>0</v>
      </c>
      <c r="BA31">
        <v>0</v>
      </c>
      <c r="BB31">
        <v>0</v>
      </c>
      <c r="BC31">
        <v>0</v>
      </c>
      <c r="BD31">
        <v>0</v>
      </c>
      <c r="BE31">
        <v>0</v>
      </c>
      <c r="BF31">
        <v>0</v>
      </c>
      <c r="BG31">
        <v>0</v>
      </c>
      <c r="BH31">
        <v>0</v>
      </c>
      <c r="BI31">
        <v>0</v>
      </c>
      <c r="BJ31">
        <v>0</v>
      </c>
      <c r="BK31">
        <v>0</v>
      </c>
    </row>
    <row r="32" spans="3:63" x14ac:dyDescent="0.3">
      <c r="C32" s="125">
        <v>180416</v>
      </c>
      <c r="D32" s="121" t="s">
        <v>234</v>
      </c>
      <c r="E32" s="121" t="s">
        <v>384</v>
      </c>
      <c r="F32" s="122">
        <v>864000</v>
      </c>
      <c r="G32" s="124">
        <v>0</v>
      </c>
      <c r="H32" s="124">
        <v>600000</v>
      </c>
      <c r="I32" s="124">
        <v>30000</v>
      </c>
      <c r="J32" s="124">
        <v>5000</v>
      </c>
      <c r="K32" s="124">
        <v>2500</v>
      </c>
      <c r="L32" s="124">
        <v>0</v>
      </c>
      <c r="M32" s="129">
        <v>5000</v>
      </c>
      <c r="N32" s="129">
        <v>5000</v>
      </c>
      <c r="O32" s="129">
        <v>5000</v>
      </c>
      <c r="P32" s="129">
        <v>0</v>
      </c>
      <c r="Q32" s="129">
        <v>0</v>
      </c>
      <c r="R32" s="129">
        <v>0</v>
      </c>
      <c r="S32" s="129">
        <v>652500</v>
      </c>
      <c r="T32" s="129">
        <v>90000</v>
      </c>
      <c r="U32" s="129">
        <v>25000</v>
      </c>
      <c r="V32" s="129">
        <v>3000</v>
      </c>
      <c r="W32" s="129">
        <v>0</v>
      </c>
      <c r="X32" s="129">
        <v>0</v>
      </c>
      <c r="Y32" s="129">
        <v>7000</v>
      </c>
      <c r="Z32" s="129">
        <v>25000</v>
      </c>
      <c r="AA32" s="129">
        <v>12500</v>
      </c>
      <c r="AB32" s="129">
        <v>0</v>
      </c>
      <c r="AC32" s="129">
        <v>0</v>
      </c>
      <c r="AD32" s="129">
        <v>0</v>
      </c>
      <c r="AE32" s="129">
        <v>0</v>
      </c>
      <c r="AF32" s="129">
        <v>14000</v>
      </c>
      <c r="AG32" s="129">
        <v>35000</v>
      </c>
      <c r="AH32" s="129">
        <v>0</v>
      </c>
      <c r="AI32" s="129">
        <v>211500</v>
      </c>
      <c r="AJ32" s="129">
        <v>864000</v>
      </c>
      <c r="AK32">
        <v>0</v>
      </c>
      <c r="AL32">
        <v>0</v>
      </c>
      <c r="AM32">
        <v>0</v>
      </c>
      <c r="AN32">
        <v>0</v>
      </c>
      <c r="AO32">
        <v>0</v>
      </c>
      <c r="AP32">
        <v>0</v>
      </c>
      <c r="AQ32">
        <v>0</v>
      </c>
      <c r="AR32">
        <v>0</v>
      </c>
      <c r="AS32">
        <v>0</v>
      </c>
      <c r="AT32">
        <v>0</v>
      </c>
      <c r="AU32">
        <v>0</v>
      </c>
      <c r="AV32">
        <v>0</v>
      </c>
      <c r="AW32">
        <v>0</v>
      </c>
      <c r="AX32">
        <v>0</v>
      </c>
      <c r="AY32">
        <v>0</v>
      </c>
      <c r="AZ32">
        <v>0</v>
      </c>
      <c r="BA32">
        <v>0</v>
      </c>
      <c r="BB32">
        <v>0</v>
      </c>
      <c r="BC32">
        <v>0</v>
      </c>
      <c r="BD32">
        <v>0</v>
      </c>
      <c r="BE32">
        <v>0</v>
      </c>
      <c r="BF32">
        <v>0</v>
      </c>
      <c r="BG32">
        <v>0</v>
      </c>
      <c r="BH32">
        <v>0</v>
      </c>
      <c r="BI32">
        <v>0</v>
      </c>
      <c r="BJ32">
        <v>0</v>
      </c>
      <c r="BK32">
        <v>0</v>
      </c>
    </row>
    <row r="33" spans="3:63" x14ac:dyDescent="0.3">
      <c r="C33" s="125">
        <v>180397</v>
      </c>
      <c r="D33" s="121" t="s">
        <v>235</v>
      </c>
      <c r="E33" s="121" t="s">
        <v>386</v>
      </c>
      <c r="F33" s="122">
        <v>1489088</v>
      </c>
      <c r="G33" s="124">
        <v>0</v>
      </c>
      <c r="H33" s="124">
        <v>0</v>
      </c>
      <c r="I33" s="124">
        <v>1167270</v>
      </c>
      <c r="J33" s="124">
        <v>0</v>
      </c>
      <c r="K33" s="124">
        <v>0</v>
      </c>
      <c r="L33" s="124">
        <v>0</v>
      </c>
      <c r="M33" s="129">
        <v>0</v>
      </c>
      <c r="N33" s="129">
        <v>0</v>
      </c>
      <c r="O33" s="129">
        <v>0</v>
      </c>
      <c r="P33" s="129">
        <v>0</v>
      </c>
      <c r="Q33" s="129">
        <v>291818</v>
      </c>
      <c r="R33" s="129">
        <v>0</v>
      </c>
      <c r="S33" s="129">
        <v>1459088</v>
      </c>
      <c r="T33" s="129">
        <v>0</v>
      </c>
      <c r="U33" s="129">
        <v>0</v>
      </c>
      <c r="V33" s="129">
        <v>0</v>
      </c>
      <c r="W33" s="129">
        <v>0</v>
      </c>
      <c r="X33" s="129">
        <v>0</v>
      </c>
      <c r="Y33" s="129">
        <v>0</v>
      </c>
      <c r="Z33" s="129">
        <v>0</v>
      </c>
      <c r="AA33" s="129">
        <v>0</v>
      </c>
      <c r="AB33" s="129">
        <v>0</v>
      </c>
      <c r="AC33" s="129">
        <v>0</v>
      </c>
      <c r="AD33" s="129">
        <v>0</v>
      </c>
      <c r="AE33" s="129">
        <v>0</v>
      </c>
      <c r="AF33" s="129">
        <v>0</v>
      </c>
      <c r="AG33" s="129">
        <v>0</v>
      </c>
      <c r="AH33" s="129">
        <v>30000</v>
      </c>
      <c r="AI33" s="129">
        <v>30000</v>
      </c>
      <c r="AJ33" s="129">
        <v>1489088</v>
      </c>
      <c r="AK33">
        <v>0</v>
      </c>
      <c r="AL33">
        <v>0</v>
      </c>
      <c r="AM33">
        <v>0</v>
      </c>
      <c r="AN33">
        <v>0</v>
      </c>
      <c r="AO33">
        <v>0</v>
      </c>
      <c r="AP33">
        <v>0</v>
      </c>
      <c r="AQ33">
        <v>0</v>
      </c>
      <c r="AR33">
        <v>0</v>
      </c>
      <c r="AS33">
        <v>0</v>
      </c>
      <c r="AT33">
        <v>0</v>
      </c>
      <c r="AU33">
        <v>0</v>
      </c>
      <c r="AV33">
        <v>0</v>
      </c>
      <c r="AW33">
        <v>0</v>
      </c>
      <c r="AX33">
        <v>0</v>
      </c>
      <c r="AY33">
        <v>0</v>
      </c>
      <c r="AZ33">
        <v>0</v>
      </c>
      <c r="BA33">
        <v>0</v>
      </c>
      <c r="BB33">
        <v>0</v>
      </c>
      <c r="BC33">
        <v>0</v>
      </c>
      <c r="BD33">
        <v>0</v>
      </c>
      <c r="BE33">
        <v>0</v>
      </c>
      <c r="BF33">
        <v>0</v>
      </c>
      <c r="BG33">
        <v>0</v>
      </c>
      <c r="BH33">
        <v>0</v>
      </c>
      <c r="BI33">
        <v>0</v>
      </c>
      <c r="BJ33">
        <v>0</v>
      </c>
      <c r="BK33">
        <v>0</v>
      </c>
    </row>
    <row r="34" spans="3:63" x14ac:dyDescent="0.3">
      <c r="C34" s="125">
        <v>180428</v>
      </c>
      <c r="D34" s="121" t="s">
        <v>236</v>
      </c>
      <c r="E34" s="121" t="s">
        <v>393</v>
      </c>
      <c r="F34" s="122">
        <v>900000</v>
      </c>
      <c r="G34" s="124">
        <v>-17.62</v>
      </c>
      <c r="H34" s="124">
        <v>700000</v>
      </c>
      <c r="I34" s="124">
        <v>40000</v>
      </c>
      <c r="J34" s="124">
        <v>0</v>
      </c>
      <c r="K34" s="124">
        <v>0</v>
      </c>
      <c r="L34" s="124">
        <v>0</v>
      </c>
      <c r="M34" s="129">
        <v>0</v>
      </c>
      <c r="N34" s="129">
        <v>21000</v>
      </c>
      <c r="O34" s="129">
        <v>650</v>
      </c>
      <c r="P34" s="129">
        <v>0</v>
      </c>
      <c r="Q34" s="129">
        <v>0</v>
      </c>
      <c r="R34" s="129">
        <v>46503.81</v>
      </c>
      <c r="S34" s="129">
        <v>808153.81</v>
      </c>
      <c r="T34" s="129">
        <v>23735.13</v>
      </c>
      <c r="U34" s="129">
        <v>9672</v>
      </c>
      <c r="V34" s="129">
        <v>680.01</v>
      </c>
      <c r="W34" s="129">
        <v>0</v>
      </c>
      <c r="X34" s="129">
        <v>0</v>
      </c>
      <c r="Y34" s="129">
        <v>1560</v>
      </c>
      <c r="Z34" s="129">
        <v>15912</v>
      </c>
      <c r="AA34" s="129">
        <v>3796</v>
      </c>
      <c r="AB34" s="129">
        <v>6188</v>
      </c>
      <c r="AC34" s="129">
        <v>0</v>
      </c>
      <c r="AD34" s="129">
        <v>2080</v>
      </c>
      <c r="AE34" s="129">
        <v>3518.32</v>
      </c>
      <c r="AF34" s="129">
        <v>744</v>
      </c>
      <c r="AG34" s="129">
        <v>15600</v>
      </c>
      <c r="AH34" s="129">
        <v>8378.35</v>
      </c>
      <c r="AI34" s="129">
        <v>91863.81</v>
      </c>
      <c r="AJ34" s="129">
        <v>900017.62</v>
      </c>
      <c r="AK34">
        <v>0</v>
      </c>
      <c r="AL34">
        <v>0</v>
      </c>
      <c r="AM34">
        <v>0</v>
      </c>
      <c r="AN34">
        <v>0</v>
      </c>
      <c r="AO34">
        <v>0</v>
      </c>
      <c r="AP34">
        <v>0</v>
      </c>
      <c r="AQ34">
        <v>0</v>
      </c>
      <c r="AR34">
        <v>0</v>
      </c>
      <c r="AS34">
        <v>0</v>
      </c>
      <c r="AT34">
        <v>0</v>
      </c>
      <c r="AU34">
        <v>0</v>
      </c>
      <c r="AV34">
        <v>0</v>
      </c>
      <c r="AW34">
        <v>0</v>
      </c>
      <c r="AX34">
        <v>0</v>
      </c>
      <c r="AY34">
        <v>0</v>
      </c>
      <c r="AZ34">
        <v>0</v>
      </c>
      <c r="BA34">
        <v>0</v>
      </c>
      <c r="BB34">
        <v>0</v>
      </c>
      <c r="BC34">
        <v>0</v>
      </c>
      <c r="BD34">
        <v>0</v>
      </c>
      <c r="BE34">
        <v>0</v>
      </c>
      <c r="BF34">
        <v>0</v>
      </c>
      <c r="BG34">
        <v>0</v>
      </c>
      <c r="BH34">
        <v>0</v>
      </c>
      <c r="BI34">
        <v>0</v>
      </c>
      <c r="BJ34">
        <v>0</v>
      </c>
      <c r="BK34">
        <v>0</v>
      </c>
    </row>
    <row r="35" spans="3:63" x14ac:dyDescent="0.3">
      <c r="C35" s="125">
        <v>180407</v>
      </c>
      <c r="D35" s="121" t="s">
        <v>237</v>
      </c>
      <c r="E35" s="121" t="s">
        <v>390</v>
      </c>
      <c r="F35" s="122">
        <v>1720737</v>
      </c>
      <c r="G35" s="124">
        <v>348121</v>
      </c>
      <c r="H35" s="124">
        <v>1000000</v>
      </c>
      <c r="I35" s="124">
        <v>125000</v>
      </c>
      <c r="J35" s="124">
        <v>10000</v>
      </c>
      <c r="K35" s="124">
        <v>1000</v>
      </c>
      <c r="L35" s="124">
        <v>5000</v>
      </c>
      <c r="M35" s="129">
        <v>5000</v>
      </c>
      <c r="N35" s="129">
        <v>42413</v>
      </c>
      <c r="O35" s="129">
        <v>325</v>
      </c>
      <c r="P35" s="129">
        <v>5000</v>
      </c>
      <c r="Q35" s="129">
        <v>62937</v>
      </c>
      <c r="R35" s="129">
        <v>0</v>
      </c>
      <c r="S35" s="129">
        <v>1256675</v>
      </c>
      <c r="T35" s="129">
        <v>77133</v>
      </c>
      <c r="U35" s="129">
        <v>500</v>
      </c>
      <c r="V35" s="129">
        <v>500</v>
      </c>
      <c r="W35" s="129">
        <v>0</v>
      </c>
      <c r="X35" s="129">
        <v>0</v>
      </c>
      <c r="Y35" s="129">
        <v>2108</v>
      </c>
      <c r="Z35" s="129">
        <v>10000</v>
      </c>
      <c r="AA35" s="129">
        <v>1800</v>
      </c>
      <c r="AB35" s="129">
        <v>5000</v>
      </c>
      <c r="AC35" s="129">
        <v>0</v>
      </c>
      <c r="AD35" s="129">
        <v>750</v>
      </c>
      <c r="AE35" s="129">
        <v>250</v>
      </c>
      <c r="AF35" s="129">
        <v>600</v>
      </c>
      <c r="AG35" s="129">
        <v>13000</v>
      </c>
      <c r="AH35" s="129">
        <v>4300</v>
      </c>
      <c r="AI35" s="129">
        <v>115941</v>
      </c>
      <c r="AJ35" s="129">
        <v>1372616</v>
      </c>
      <c r="AK35">
        <v>0</v>
      </c>
      <c r="AL35">
        <v>0</v>
      </c>
      <c r="AM35">
        <v>0</v>
      </c>
      <c r="AN35">
        <v>0</v>
      </c>
      <c r="AO35">
        <v>0</v>
      </c>
      <c r="AP35">
        <v>0</v>
      </c>
      <c r="AQ35">
        <v>0</v>
      </c>
      <c r="AR35">
        <v>0</v>
      </c>
      <c r="AS35">
        <v>0</v>
      </c>
      <c r="AT35">
        <v>0</v>
      </c>
      <c r="AU35">
        <v>0</v>
      </c>
      <c r="AV35">
        <v>0</v>
      </c>
      <c r="AW35">
        <v>0</v>
      </c>
      <c r="AX35">
        <v>0</v>
      </c>
      <c r="AY35">
        <v>0</v>
      </c>
      <c r="AZ35">
        <v>0</v>
      </c>
      <c r="BA35">
        <v>0</v>
      </c>
      <c r="BB35">
        <v>0</v>
      </c>
      <c r="BC35">
        <v>0</v>
      </c>
      <c r="BD35">
        <v>0</v>
      </c>
      <c r="BE35">
        <v>0</v>
      </c>
      <c r="BF35">
        <v>0</v>
      </c>
      <c r="BG35">
        <v>0</v>
      </c>
      <c r="BH35">
        <v>0</v>
      </c>
      <c r="BI35">
        <v>0</v>
      </c>
      <c r="BJ35">
        <v>0</v>
      </c>
      <c r="BK35">
        <v>0</v>
      </c>
    </row>
    <row r="36" spans="3:63" x14ac:dyDescent="0.3">
      <c r="C36" s="125">
        <v>180420</v>
      </c>
      <c r="D36" s="121" t="s">
        <v>238</v>
      </c>
      <c r="E36" s="121" t="s">
        <v>350</v>
      </c>
      <c r="F36" s="122">
        <v>1372616</v>
      </c>
      <c r="G36" s="124">
        <v>0</v>
      </c>
      <c r="H36" s="124">
        <v>1000000</v>
      </c>
      <c r="I36" s="124">
        <v>125000</v>
      </c>
      <c r="J36" s="124">
        <v>10000</v>
      </c>
      <c r="K36" s="124">
        <v>1000</v>
      </c>
      <c r="L36" s="124">
        <v>5000</v>
      </c>
      <c r="M36" s="129">
        <v>5000</v>
      </c>
      <c r="N36" s="129">
        <v>42413</v>
      </c>
      <c r="O36" s="129">
        <v>325</v>
      </c>
      <c r="P36" s="129">
        <v>5000</v>
      </c>
      <c r="Q36" s="129">
        <v>62937</v>
      </c>
      <c r="R36" s="129">
        <v>0</v>
      </c>
      <c r="S36" s="129">
        <v>1256675</v>
      </c>
      <c r="T36" s="129">
        <v>77133</v>
      </c>
      <c r="U36" s="129">
        <v>500</v>
      </c>
      <c r="V36" s="129">
        <v>500</v>
      </c>
      <c r="W36" s="129">
        <v>0</v>
      </c>
      <c r="X36" s="129">
        <v>0</v>
      </c>
      <c r="Y36" s="129">
        <v>2108</v>
      </c>
      <c r="Z36" s="129">
        <v>10000</v>
      </c>
      <c r="AA36" s="129">
        <v>1800</v>
      </c>
      <c r="AB36" s="129">
        <v>5000</v>
      </c>
      <c r="AC36" s="129">
        <v>0</v>
      </c>
      <c r="AD36" s="129">
        <v>750</v>
      </c>
      <c r="AE36" s="129">
        <v>250</v>
      </c>
      <c r="AF36" s="129">
        <v>600</v>
      </c>
      <c r="AG36" s="129">
        <v>13000</v>
      </c>
      <c r="AH36" s="129">
        <v>4300</v>
      </c>
      <c r="AI36" s="129">
        <v>115941</v>
      </c>
      <c r="AJ36" s="129">
        <v>1372616</v>
      </c>
      <c r="AK36">
        <v>0</v>
      </c>
      <c r="AL36">
        <v>0</v>
      </c>
      <c r="AM36">
        <v>0</v>
      </c>
      <c r="AN36">
        <v>0</v>
      </c>
      <c r="AO36">
        <v>0</v>
      </c>
      <c r="AP36">
        <v>0</v>
      </c>
      <c r="AQ36">
        <v>0</v>
      </c>
      <c r="AR36">
        <v>0</v>
      </c>
      <c r="AS36">
        <v>0</v>
      </c>
      <c r="AT36">
        <v>0</v>
      </c>
      <c r="AU36">
        <v>0</v>
      </c>
      <c r="AV36">
        <v>0</v>
      </c>
      <c r="AW36">
        <v>0</v>
      </c>
      <c r="AX36">
        <v>0</v>
      </c>
      <c r="AY36">
        <v>0</v>
      </c>
      <c r="AZ36">
        <v>0</v>
      </c>
      <c r="BA36">
        <v>0</v>
      </c>
      <c r="BB36">
        <v>0</v>
      </c>
      <c r="BC36">
        <v>0</v>
      </c>
      <c r="BD36">
        <v>0</v>
      </c>
      <c r="BE36">
        <v>0</v>
      </c>
      <c r="BF36">
        <v>0</v>
      </c>
      <c r="BG36">
        <v>0</v>
      </c>
      <c r="BH36">
        <v>0</v>
      </c>
      <c r="BI36">
        <v>0</v>
      </c>
      <c r="BJ36">
        <v>0</v>
      </c>
      <c r="BK36">
        <v>0</v>
      </c>
    </row>
    <row r="37" spans="3:63" x14ac:dyDescent="0.3">
      <c r="C37" s="42"/>
      <c r="D37" s="121"/>
      <c r="E37" s="121"/>
      <c r="F37" s="121"/>
      <c r="G37" s="121"/>
      <c r="H37" s="121"/>
    </row>
    <row r="38" spans="3:63" x14ac:dyDescent="0.3">
      <c r="C38" s="42"/>
      <c r="D38" s="121"/>
      <c r="E38" s="121"/>
      <c r="F38" s="121"/>
      <c r="G38" s="121"/>
      <c r="H38" s="121"/>
    </row>
    <row r="39" spans="3:63" x14ac:dyDescent="0.3">
      <c r="C39" s="42"/>
      <c r="D39" s="121"/>
      <c r="E39" s="121"/>
      <c r="F39" s="121"/>
      <c r="G39" s="121"/>
      <c r="H39" s="121"/>
    </row>
    <row r="40" spans="3:63" x14ac:dyDescent="0.3">
      <c r="C40" s="42"/>
      <c r="D40" s="121"/>
      <c r="E40" s="121"/>
      <c r="F40" s="121"/>
      <c r="G40" s="121"/>
      <c r="H40" s="121"/>
    </row>
    <row r="41" spans="3:63" x14ac:dyDescent="0.3">
      <c r="C41" s="42"/>
      <c r="D41" s="121"/>
      <c r="E41" s="121"/>
      <c r="F41" s="121"/>
      <c r="G41" s="121"/>
      <c r="H41" s="121"/>
    </row>
    <row r="42" spans="3:63" x14ac:dyDescent="0.3">
      <c r="C42" s="42"/>
      <c r="D42" s="121"/>
      <c r="E42" s="121"/>
      <c r="F42" s="121"/>
      <c r="G42" s="121"/>
      <c r="H42" s="121"/>
    </row>
    <row r="43" spans="3:63" x14ac:dyDescent="0.3">
      <c r="C43" s="42"/>
      <c r="D43" s="121"/>
      <c r="E43" s="121"/>
      <c r="F43" s="121"/>
      <c r="G43" s="121"/>
      <c r="H43" s="121"/>
    </row>
    <row r="44" spans="3:63" x14ac:dyDescent="0.3">
      <c r="C44" s="42"/>
      <c r="D44" s="121"/>
      <c r="E44" s="121"/>
      <c r="F44" s="121"/>
      <c r="G44" s="121"/>
      <c r="H44" s="121"/>
    </row>
    <row r="45" spans="3:63" x14ac:dyDescent="0.3">
      <c r="C45" s="42"/>
      <c r="D45" s="121"/>
      <c r="E45" s="121"/>
      <c r="F45" s="121"/>
      <c r="G45" s="121"/>
      <c r="H45" s="121"/>
    </row>
    <row r="46" spans="3:63" x14ac:dyDescent="0.3">
      <c r="C46" s="42"/>
      <c r="D46" s="121"/>
      <c r="E46" s="121"/>
      <c r="F46" s="121"/>
      <c r="G46" s="121"/>
      <c r="H46" s="121"/>
    </row>
    <row r="47" spans="3:63" x14ac:dyDescent="0.3">
      <c r="C47" s="42"/>
      <c r="D47" s="121"/>
      <c r="E47" s="121"/>
      <c r="F47" s="121"/>
      <c r="G47" s="121"/>
      <c r="H47" s="121"/>
    </row>
    <row r="48" spans="3:63" x14ac:dyDescent="0.3">
      <c r="C48" s="42"/>
      <c r="D48" s="121"/>
      <c r="E48" s="121"/>
      <c r="F48" s="121"/>
      <c r="G48" s="121"/>
      <c r="H48" s="121"/>
    </row>
    <row r="49" spans="3:8" x14ac:dyDescent="0.3">
      <c r="C49" s="42"/>
      <c r="D49" s="121"/>
      <c r="E49" s="121"/>
      <c r="F49" s="121"/>
      <c r="G49" s="121"/>
      <c r="H49" s="121"/>
    </row>
    <row r="50" spans="3:8" x14ac:dyDescent="0.3">
      <c r="C50" s="42"/>
      <c r="D50" s="121"/>
      <c r="E50" s="121"/>
      <c r="F50" s="121"/>
      <c r="G50" s="121"/>
      <c r="H50" s="121"/>
    </row>
    <row r="51" spans="3:8" x14ac:dyDescent="0.3">
      <c r="C51" s="42"/>
      <c r="D51" s="121"/>
      <c r="E51" s="121"/>
      <c r="F51" s="121"/>
      <c r="G51" s="121"/>
      <c r="H51" s="121"/>
    </row>
    <row r="52" spans="3:8" x14ac:dyDescent="0.3">
      <c r="C52" s="42"/>
      <c r="D52" s="121"/>
      <c r="E52" s="121"/>
      <c r="F52" s="121"/>
      <c r="G52" s="121"/>
      <c r="H52" s="121"/>
    </row>
    <row r="53" spans="3:8" x14ac:dyDescent="0.3">
      <c r="C53" s="42"/>
      <c r="D53" s="121"/>
      <c r="E53" s="121"/>
      <c r="F53" s="121"/>
      <c r="G53" s="121"/>
      <c r="H53" s="121"/>
    </row>
    <row r="54" spans="3:8" x14ac:dyDescent="0.3">
      <c r="C54" s="42"/>
      <c r="D54" s="121"/>
      <c r="E54" s="121"/>
      <c r="F54" s="121"/>
      <c r="G54" s="121"/>
      <c r="H54" s="121"/>
    </row>
    <row r="55" spans="3:8" x14ac:dyDescent="0.3">
      <c r="C55" s="42"/>
      <c r="D55" s="121"/>
      <c r="E55" s="121"/>
      <c r="F55" s="121"/>
      <c r="G55" s="121"/>
      <c r="H55" s="121"/>
    </row>
    <row r="56" spans="3:8" x14ac:dyDescent="0.3">
      <c r="C56" s="42"/>
      <c r="D56" s="121"/>
      <c r="E56" s="121"/>
      <c r="F56" s="121"/>
      <c r="G56" s="121"/>
      <c r="H56" s="121"/>
    </row>
    <row r="57" spans="3:8" x14ac:dyDescent="0.3">
      <c r="C57" s="42"/>
      <c r="D57" s="121"/>
      <c r="E57" s="121"/>
      <c r="F57" s="121"/>
      <c r="G57" s="121"/>
      <c r="H57" s="121"/>
    </row>
    <row r="58" spans="3:8" x14ac:dyDescent="0.3">
      <c r="C58" s="42"/>
      <c r="D58" s="121"/>
      <c r="E58" s="121"/>
      <c r="F58" s="121"/>
      <c r="G58" s="121"/>
      <c r="H58" s="121"/>
    </row>
    <row r="59" spans="3:8" x14ac:dyDescent="0.3">
      <c r="C59" s="42"/>
      <c r="D59" s="121"/>
      <c r="E59" s="121"/>
      <c r="F59" s="121"/>
      <c r="G59" s="121"/>
      <c r="H59" s="121"/>
    </row>
    <row r="60" spans="3:8" x14ac:dyDescent="0.3">
      <c r="C60" s="42"/>
      <c r="D60" s="121"/>
      <c r="E60" s="121"/>
      <c r="F60" s="121"/>
      <c r="G60" s="121"/>
      <c r="H60" s="121"/>
    </row>
    <row r="61" spans="3:8" x14ac:dyDescent="0.3">
      <c r="C61" s="42"/>
      <c r="D61" s="121"/>
      <c r="E61" s="121"/>
      <c r="F61" s="121"/>
      <c r="G61" s="121"/>
      <c r="H61" s="121"/>
    </row>
    <row r="62" spans="3:8" x14ac:dyDescent="0.3">
      <c r="C62" s="42"/>
      <c r="D62" s="121"/>
      <c r="E62" s="121"/>
      <c r="F62" s="121"/>
      <c r="G62" s="121"/>
      <c r="H62" s="121"/>
    </row>
    <row r="63" spans="3:8" x14ac:dyDescent="0.3">
      <c r="C63" s="42"/>
      <c r="D63" s="121"/>
      <c r="E63" s="121"/>
      <c r="F63" s="121"/>
      <c r="G63" s="121"/>
      <c r="H63" s="121"/>
    </row>
    <row r="64" spans="3:8" x14ac:dyDescent="0.3">
      <c r="C64" s="42"/>
      <c r="D64" s="121"/>
      <c r="E64" s="121"/>
      <c r="F64" s="121"/>
      <c r="G64" s="121"/>
      <c r="H64" s="121"/>
    </row>
    <row r="65" spans="3:8" x14ac:dyDescent="0.3">
      <c r="C65" s="42"/>
      <c r="D65" s="121"/>
      <c r="E65" s="121"/>
      <c r="F65" s="121"/>
      <c r="G65" s="121"/>
      <c r="H65" s="121"/>
    </row>
    <row r="66" spans="3:8" x14ac:dyDescent="0.3">
      <c r="C66" s="42"/>
      <c r="D66" s="121"/>
      <c r="E66" s="121"/>
      <c r="F66" s="121"/>
      <c r="G66" s="121"/>
      <c r="H66" s="121"/>
    </row>
    <row r="67" spans="3:8" x14ac:dyDescent="0.3">
      <c r="C67" s="42"/>
      <c r="D67" s="121"/>
      <c r="E67" s="121"/>
      <c r="F67" s="121"/>
      <c r="G67" s="121"/>
      <c r="H67" s="121"/>
    </row>
    <row r="68" spans="3:8" x14ac:dyDescent="0.3">
      <c r="C68" s="42"/>
      <c r="D68" s="121"/>
      <c r="E68" s="121"/>
      <c r="F68" s="121"/>
      <c r="G68" s="121"/>
      <c r="H68" s="121"/>
    </row>
    <row r="69" spans="3:8" x14ac:dyDescent="0.3">
      <c r="C69" s="42"/>
      <c r="D69" s="121"/>
      <c r="E69" s="121"/>
      <c r="F69" s="121"/>
      <c r="G69" s="121"/>
      <c r="H69" s="121"/>
    </row>
    <row r="70" spans="3:8" x14ac:dyDescent="0.3">
      <c r="C70" s="42"/>
      <c r="D70" s="121"/>
      <c r="E70" s="121"/>
      <c r="F70" s="121"/>
      <c r="G70" s="121"/>
      <c r="H70" s="121"/>
    </row>
    <row r="71" spans="3:8" x14ac:dyDescent="0.3">
      <c r="C71" s="42"/>
      <c r="D71" s="121"/>
      <c r="E71" s="121"/>
      <c r="F71" s="121"/>
      <c r="G71" s="121"/>
      <c r="H71" s="121"/>
    </row>
    <row r="72" spans="3:8" x14ac:dyDescent="0.3">
      <c r="C72" s="42"/>
      <c r="D72" s="121"/>
      <c r="E72" s="121"/>
      <c r="F72" s="121"/>
      <c r="G72" s="121"/>
      <c r="H72" s="121"/>
    </row>
    <row r="73" spans="3:8" x14ac:dyDescent="0.3">
      <c r="C73" s="42"/>
      <c r="D73" s="121"/>
      <c r="E73" s="121"/>
      <c r="F73" s="121"/>
      <c r="G73" s="121"/>
      <c r="H73" s="121"/>
    </row>
    <row r="74" spans="3:8" x14ac:dyDescent="0.3">
      <c r="C74" s="42"/>
      <c r="D74" s="121"/>
      <c r="E74" s="121"/>
      <c r="F74" s="121"/>
      <c r="G74" s="121"/>
      <c r="H74" s="121"/>
    </row>
    <row r="75" spans="3:8" x14ac:dyDescent="0.3">
      <c r="C75" s="42"/>
      <c r="D75" s="121"/>
      <c r="E75" s="121"/>
      <c r="F75" s="121"/>
      <c r="G75" s="121"/>
      <c r="H75" s="121"/>
    </row>
    <row r="76" spans="3:8" x14ac:dyDescent="0.3">
      <c r="C76" s="42"/>
      <c r="D76" s="121"/>
      <c r="E76" s="121"/>
      <c r="F76" s="121"/>
      <c r="G76" s="121"/>
      <c r="H76" s="121"/>
    </row>
    <row r="77" spans="3:8" x14ac:dyDescent="0.3">
      <c r="C77" s="42"/>
      <c r="D77" s="121"/>
      <c r="E77" s="121"/>
      <c r="F77" s="121"/>
      <c r="G77" s="121"/>
      <c r="H77" s="121"/>
    </row>
    <row r="78" spans="3:8" x14ac:dyDescent="0.3">
      <c r="C78" s="42"/>
      <c r="D78" s="121"/>
      <c r="E78" s="121"/>
      <c r="F78" s="121"/>
      <c r="G78" s="121"/>
      <c r="H78" s="121"/>
    </row>
    <row r="79" spans="3:8" x14ac:dyDescent="0.3">
      <c r="C79" s="42"/>
      <c r="D79" s="121"/>
      <c r="E79" s="121"/>
      <c r="F79" s="121"/>
      <c r="G79" s="121"/>
      <c r="H79" s="121"/>
    </row>
    <row r="80" spans="3:8" x14ac:dyDescent="0.3">
      <c r="C80" s="42"/>
      <c r="D80" s="121"/>
      <c r="E80" s="121"/>
      <c r="F80" s="121"/>
      <c r="G80" s="121"/>
      <c r="H80" s="121"/>
    </row>
    <row r="81" spans="3:8" x14ac:dyDescent="0.3">
      <c r="C81" s="42"/>
      <c r="D81" s="121"/>
      <c r="E81" s="121"/>
      <c r="F81" s="121"/>
      <c r="G81" s="121"/>
      <c r="H81" s="121"/>
    </row>
    <row r="82" spans="3:8" x14ac:dyDescent="0.3">
      <c r="C82" s="42"/>
      <c r="D82" s="121"/>
      <c r="E82" s="121"/>
      <c r="F82" s="121"/>
      <c r="G82" s="121"/>
      <c r="H82" s="121"/>
    </row>
    <row r="83" spans="3:8" x14ac:dyDescent="0.3">
      <c r="C83" s="42"/>
      <c r="D83" s="121"/>
      <c r="E83" s="121"/>
      <c r="F83" s="121"/>
      <c r="G83" s="121"/>
      <c r="H83" s="121"/>
    </row>
    <row r="84" spans="3:8" x14ac:dyDescent="0.3">
      <c r="C84" s="42"/>
      <c r="D84" s="121"/>
      <c r="E84" s="121"/>
      <c r="F84" s="121"/>
      <c r="G84" s="121"/>
      <c r="H84" s="121"/>
    </row>
    <row r="85" spans="3:8" x14ac:dyDescent="0.3">
      <c r="C85" s="42"/>
      <c r="D85" s="121"/>
      <c r="E85" s="121"/>
      <c r="F85" s="121"/>
      <c r="G85" s="121"/>
      <c r="H85" s="121"/>
    </row>
    <row r="86" spans="3:8" x14ac:dyDescent="0.3">
      <c r="C86" s="42"/>
      <c r="D86" s="121"/>
      <c r="E86" s="121"/>
      <c r="F86" s="121"/>
      <c r="G86" s="121"/>
      <c r="H86" s="121"/>
    </row>
    <row r="87" spans="3:8" x14ac:dyDescent="0.3">
      <c r="C87" s="42"/>
      <c r="D87" s="121"/>
      <c r="E87" s="121"/>
      <c r="F87" s="121"/>
      <c r="G87" s="121"/>
      <c r="H87" s="121"/>
    </row>
    <row r="88" spans="3:8" x14ac:dyDescent="0.3">
      <c r="C88" s="42"/>
      <c r="D88" s="121"/>
      <c r="E88" s="121"/>
      <c r="F88" s="121"/>
      <c r="G88" s="121"/>
      <c r="H88" s="121"/>
    </row>
    <row r="89" spans="3:8" x14ac:dyDescent="0.3">
      <c r="C89" s="42"/>
      <c r="D89" s="121"/>
      <c r="E89" s="121"/>
      <c r="F89" s="121"/>
      <c r="G89" s="121"/>
      <c r="H89" s="121"/>
    </row>
    <row r="90" spans="3:8" x14ac:dyDescent="0.3">
      <c r="C90" s="42"/>
      <c r="D90" s="121"/>
      <c r="E90" s="121"/>
      <c r="F90" s="121"/>
      <c r="G90" s="121"/>
      <c r="H90" s="121"/>
    </row>
    <row r="91" spans="3:8" x14ac:dyDescent="0.3">
      <c r="C91" s="42"/>
      <c r="D91" s="121"/>
      <c r="E91" s="121"/>
      <c r="F91" s="121"/>
      <c r="G91" s="121"/>
      <c r="H91" s="121"/>
    </row>
    <row r="92" spans="3:8" x14ac:dyDescent="0.3">
      <c r="C92" s="42"/>
      <c r="D92" s="121"/>
      <c r="E92" s="121"/>
      <c r="F92" s="121"/>
      <c r="G92" s="121"/>
      <c r="H92" s="121"/>
    </row>
    <row r="93" spans="3:8" x14ac:dyDescent="0.3">
      <c r="C93" s="42"/>
      <c r="D93" s="121"/>
      <c r="E93" s="121"/>
      <c r="F93" s="121"/>
      <c r="G93" s="121"/>
      <c r="H93" s="121"/>
    </row>
    <row r="94" spans="3:8" x14ac:dyDescent="0.3">
      <c r="C94" s="42"/>
      <c r="D94" s="121"/>
      <c r="E94" s="121"/>
      <c r="F94" s="121"/>
      <c r="G94" s="121"/>
      <c r="H94" s="121"/>
    </row>
    <row r="95" spans="3:8" x14ac:dyDescent="0.3">
      <c r="C95" s="42"/>
      <c r="D95" s="121"/>
      <c r="E95" s="121"/>
      <c r="F95" s="121"/>
      <c r="G95" s="121"/>
      <c r="H95" s="121"/>
    </row>
    <row r="96" spans="3:8" x14ac:dyDescent="0.3">
      <c r="C96" s="42"/>
      <c r="D96" s="121"/>
      <c r="E96" s="121"/>
      <c r="F96" s="121"/>
      <c r="G96" s="121"/>
      <c r="H96" s="121"/>
    </row>
    <row r="97" spans="3:8" x14ac:dyDescent="0.3">
      <c r="C97" s="42"/>
      <c r="D97" s="121"/>
      <c r="E97" s="121"/>
      <c r="F97" s="121"/>
      <c r="G97" s="121"/>
      <c r="H97" s="121"/>
    </row>
    <row r="98" spans="3:8" x14ac:dyDescent="0.3">
      <c r="C98" s="42"/>
      <c r="D98" s="121"/>
      <c r="E98" s="121"/>
      <c r="F98" s="121"/>
      <c r="G98" s="121"/>
      <c r="H98" s="121"/>
    </row>
    <row r="99" spans="3:8" x14ac:dyDescent="0.3">
      <c r="C99" s="42"/>
      <c r="D99" s="121"/>
      <c r="E99" s="121"/>
      <c r="F99" s="121"/>
      <c r="G99" s="121"/>
      <c r="H99" s="121"/>
    </row>
    <row r="100" spans="3:8" x14ac:dyDescent="0.3">
      <c r="C100" s="42"/>
      <c r="D100" s="121"/>
      <c r="E100" s="121"/>
      <c r="F100" s="121"/>
      <c r="G100" s="121"/>
      <c r="H100" s="121"/>
    </row>
    <row r="101" spans="3:8" x14ac:dyDescent="0.3">
      <c r="C101" s="42"/>
      <c r="D101" s="121"/>
      <c r="E101" s="121"/>
      <c r="F101" s="121"/>
      <c r="G101" s="121"/>
      <c r="H101" s="121"/>
    </row>
    <row r="102" spans="3:8" x14ac:dyDescent="0.3">
      <c r="C102" s="42"/>
      <c r="D102" s="121"/>
      <c r="E102" s="121"/>
      <c r="F102" s="121"/>
      <c r="G102" s="121"/>
      <c r="H102" s="121"/>
    </row>
    <row r="103" spans="3:8" x14ac:dyDescent="0.3">
      <c r="C103" s="42"/>
      <c r="D103" s="121"/>
      <c r="E103" s="121"/>
      <c r="F103" s="121"/>
      <c r="G103" s="121"/>
      <c r="H103" s="121"/>
    </row>
    <row r="104" spans="3:8" x14ac:dyDescent="0.3">
      <c r="C104" s="42"/>
      <c r="D104" s="121"/>
      <c r="E104" s="121"/>
      <c r="F104" s="121"/>
      <c r="G104" s="121"/>
      <c r="H104" s="121"/>
    </row>
    <row r="105" spans="3:8" x14ac:dyDescent="0.3">
      <c r="C105" s="42"/>
      <c r="D105" s="121"/>
      <c r="E105" s="121"/>
      <c r="F105" s="121"/>
      <c r="G105" s="121"/>
      <c r="H105" s="121"/>
    </row>
    <row r="106" spans="3:8" x14ac:dyDescent="0.3">
      <c r="C106" s="42"/>
      <c r="D106" s="121"/>
      <c r="E106" s="121"/>
      <c r="F106" s="121"/>
      <c r="G106" s="121"/>
      <c r="H106" s="121"/>
    </row>
    <row r="107" spans="3:8" x14ac:dyDescent="0.3">
      <c r="C107" s="42"/>
      <c r="D107" s="121"/>
      <c r="E107" s="121"/>
      <c r="F107" s="121"/>
      <c r="G107" s="121"/>
      <c r="H107" s="121"/>
    </row>
    <row r="108" spans="3:8" x14ac:dyDescent="0.3">
      <c r="C108" s="42"/>
      <c r="D108" s="121"/>
      <c r="E108" s="121"/>
      <c r="F108" s="121"/>
      <c r="G108" s="121"/>
      <c r="H108" s="121"/>
    </row>
    <row r="109" spans="3:8" x14ac:dyDescent="0.3">
      <c r="C109" s="42"/>
      <c r="D109" s="121"/>
      <c r="E109" s="121"/>
      <c r="F109" s="121"/>
      <c r="G109" s="121"/>
      <c r="H109" s="121"/>
    </row>
    <row r="110" spans="3:8" x14ac:dyDescent="0.3">
      <c r="C110" s="42"/>
      <c r="D110" s="121"/>
      <c r="E110" s="121"/>
      <c r="F110" s="121"/>
      <c r="G110" s="121"/>
      <c r="H110" s="121"/>
    </row>
    <row r="111" spans="3:8" x14ac:dyDescent="0.3">
      <c r="C111" s="42"/>
      <c r="D111" s="121"/>
      <c r="E111" s="121"/>
      <c r="F111" s="121"/>
      <c r="G111" s="121"/>
      <c r="H111" s="121"/>
    </row>
    <row r="112" spans="3:8" x14ac:dyDescent="0.3">
      <c r="C112" s="42"/>
      <c r="D112" s="121"/>
      <c r="E112" s="121"/>
      <c r="F112" s="121"/>
      <c r="G112" s="121"/>
      <c r="H112" s="121"/>
    </row>
    <row r="113" spans="3:8" x14ac:dyDescent="0.3">
      <c r="C113" s="42"/>
      <c r="D113" s="121"/>
      <c r="E113" s="121"/>
      <c r="F113" s="121"/>
      <c r="G113" s="121"/>
      <c r="H113" s="121"/>
    </row>
    <row r="114" spans="3:8" x14ac:dyDescent="0.3">
      <c r="C114" s="42"/>
      <c r="D114" s="121"/>
      <c r="E114" s="121"/>
      <c r="F114" s="121"/>
      <c r="G114" s="121"/>
      <c r="H114" s="121"/>
    </row>
    <row r="115" spans="3:8" x14ac:dyDescent="0.3">
      <c r="C115" s="42"/>
      <c r="D115" s="121"/>
      <c r="E115" s="121"/>
      <c r="F115" s="121"/>
      <c r="G115" s="121"/>
      <c r="H115" s="121"/>
    </row>
    <row r="116" spans="3:8" x14ac:dyDescent="0.3">
      <c r="C116" s="42"/>
      <c r="D116" s="121"/>
      <c r="E116" s="121"/>
      <c r="F116" s="121"/>
      <c r="G116" s="121"/>
      <c r="H116" s="121"/>
    </row>
    <row r="117" spans="3:8" x14ac:dyDescent="0.3">
      <c r="C117" s="42"/>
      <c r="D117" s="121"/>
      <c r="E117" s="121"/>
      <c r="F117" s="121"/>
      <c r="G117" s="121"/>
      <c r="H117" s="121"/>
    </row>
    <row r="118" spans="3:8" x14ac:dyDescent="0.3">
      <c r="C118" s="42"/>
      <c r="D118" s="121"/>
      <c r="E118" s="121"/>
      <c r="F118" s="121"/>
      <c r="G118" s="121"/>
      <c r="H118" s="121"/>
    </row>
    <row r="119" spans="3:8" x14ac:dyDescent="0.3">
      <c r="C119" s="42"/>
      <c r="D119" s="121"/>
      <c r="E119" s="121"/>
      <c r="F119" s="121"/>
      <c r="G119" s="121"/>
      <c r="H119" s="121"/>
    </row>
    <row r="120" spans="3:8" x14ac:dyDescent="0.3">
      <c r="C120" s="42"/>
      <c r="D120" s="121"/>
      <c r="E120" s="121"/>
      <c r="F120" s="121"/>
      <c r="G120" s="121"/>
      <c r="H120" s="121"/>
    </row>
    <row r="121" spans="3:8" x14ac:dyDescent="0.3">
      <c r="C121" s="42"/>
      <c r="D121" s="121"/>
      <c r="E121" s="121"/>
      <c r="F121" s="121"/>
      <c r="G121" s="121"/>
      <c r="H121" s="121"/>
    </row>
    <row r="122" spans="3:8" x14ac:dyDescent="0.3">
      <c r="C122" s="42"/>
      <c r="D122" s="121"/>
      <c r="E122" s="121"/>
      <c r="F122" s="121"/>
      <c r="G122" s="121"/>
      <c r="H122" s="121"/>
    </row>
    <row r="123" spans="3:8" x14ac:dyDescent="0.3">
      <c r="C123" s="42"/>
      <c r="D123" s="121"/>
      <c r="E123" s="121"/>
      <c r="F123" s="121"/>
      <c r="G123" s="121"/>
      <c r="H123" s="121"/>
    </row>
    <row r="124" spans="3:8" x14ac:dyDescent="0.3">
      <c r="C124" s="42"/>
      <c r="D124" s="121"/>
      <c r="E124" s="121"/>
      <c r="F124" s="121"/>
      <c r="G124" s="121"/>
      <c r="H124" s="121"/>
    </row>
    <row r="125" spans="3:8" x14ac:dyDescent="0.3">
      <c r="C125" s="42"/>
      <c r="D125" s="121"/>
      <c r="E125" s="121"/>
      <c r="F125" s="121"/>
      <c r="G125" s="121"/>
      <c r="H125" s="121"/>
    </row>
    <row r="126" spans="3:8" x14ac:dyDescent="0.3">
      <c r="C126" s="42"/>
      <c r="D126" s="121"/>
      <c r="E126" s="121"/>
      <c r="F126" s="121"/>
      <c r="G126" s="121"/>
      <c r="H126" s="121"/>
    </row>
    <row r="127" spans="3:8" x14ac:dyDescent="0.3">
      <c r="C127" s="42"/>
      <c r="D127" s="121"/>
      <c r="E127" s="121"/>
      <c r="F127" s="121"/>
      <c r="G127" s="121"/>
      <c r="H127" s="121"/>
    </row>
    <row r="128" spans="3:8" x14ac:dyDescent="0.3">
      <c r="C128" s="42"/>
      <c r="D128" s="121"/>
      <c r="E128" s="121"/>
      <c r="F128" s="121"/>
      <c r="G128" s="121"/>
      <c r="H128" s="121"/>
    </row>
    <row r="129" spans="3:8" x14ac:dyDescent="0.3">
      <c r="C129" s="42"/>
      <c r="D129" s="121"/>
      <c r="E129" s="121"/>
      <c r="F129" s="121"/>
      <c r="G129" s="121"/>
      <c r="H129" s="121"/>
    </row>
    <row r="130" spans="3:8" x14ac:dyDescent="0.3">
      <c r="C130" s="42"/>
      <c r="D130" s="121"/>
      <c r="E130" s="121"/>
      <c r="F130" s="121"/>
      <c r="G130" s="121"/>
      <c r="H130" s="121"/>
    </row>
    <row r="131" spans="3:8" x14ac:dyDescent="0.3">
      <c r="C131" s="42"/>
      <c r="D131" s="121"/>
      <c r="E131" s="121"/>
      <c r="F131" s="121"/>
      <c r="G131" s="121"/>
      <c r="H131" s="121"/>
    </row>
    <row r="132" spans="3:8" x14ac:dyDescent="0.3">
      <c r="C132" s="42"/>
      <c r="D132" s="121"/>
      <c r="E132" s="121"/>
      <c r="F132" s="121"/>
      <c r="G132" s="121"/>
      <c r="H132" s="121"/>
    </row>
    <row r="133" spans="3:8" x14ac:dyDescent="0.3">
      <c r="C133" s="42"/>
      <c r="D133" s="121"/>
      <c r="E133" s="121"/>
      <c r="F133" s="121"/>
      <c r="G133" s="121"/>
      <c r="H133" s="121"/>
    </row>
    <row r="134" spans="3:8" x14ac:dyDescent="0.3">
      <c r="C134" s="42"/>
      <c r="D134" s="121"/>
      <c r="E134" s="121"/>
      <c r="F134" s="121"/>
      <c r="G134" s="121"/>
      <c r="H134" s="121"/>
    </row>
    <row r="135" spans="3:8" x14ac:dyDescent="0.3">
      <c r="C135" s="42"/>
      <c r="D135" s="121"/>
      <c r="E135" s="121"/>
      <c r="F135" s="121"/>
      <c r="G135" s="121"/>
      <c r="H135" s="121"/>
    </row>
    <row r="136" spans="3:8" x14ac:dyDescent="0.3">
      <c r="C136" s="42"/>
      <c r="D136" s="121"/>
      <c r="E136" s="121"/>
      <c r="F136" s="121"/>
      <c r="G136" s="121"/>
      <c r="H136" s="121"/>
    </row>
    <row r="137" spans="3:8" x14ac:dyDescent="0.3">
      <c r="C137" s="42"/>
      <c r="D137" s="121"/>
      <c r="E137" s="121"/>
      <c r="F137" s="121"/>
      <c r="G137" s="121"/>
      <c r="H137" s="121"/>
    </row>
    <row r="138" spans="3:8" x14ac:dyDescent="0.3">
      <c r="C138" s="42"/>
      <c r="D138" s="121"/>
      <c r="E138" s="121"/>
      <c r="F138" s="121"/>
      <c r="G138" s="121"/>
      <c r="H138" s="121"/>
    </row>
    <row r="139" spans="3:8" x14ac:dyDescent="0.3">
      <c r="C139" s="42"/>
      <c r="D139" s="121"/>
      <c r="E139" s="121"/>
      <c r="F139" s="121"/>
      <c r="G139" s="121"/>
      <c r="H139" s="121"/>
    </row>
    <row r="140" spans="3:8" x14ac:dyDescent="0.3">
      <c r="C140" s="42"/>
      <c r="D140" s="121"/>
      <c r="E140" s="121"/>
      <c r="F140" s="121"/>
      <c r="G140" s="121"/>
      <c r="H140" s="121"/>
    </row>
    <row r="141" spans="3:8" x14ac:dyDescent="0.3">
      <c r="C141" s="42"/>
      <c r="D141" s="121"/>
      <c r="E141" s="121"/>
      <c r="F141" s="121"/>
      <c r="G141" s="121"/>
      <c r="H141" s="121"/>
    </row>
    <row r="142" spans="3:8" x14ac:dyDescent="0.3">
      <c r="C142" s="42"/>
      <c r="D142" s="121"/>
      <c r="E142" s="121"/>
      <c r="F142" s="121"/>
      <c r="G142" s="121"/>
      <c r="H142" s="121"/>
    </row>
    <row r="143" spans="3:8" x14ac:dyDescent="0.3">
      <c r="C143" s="42"/>
      <c r="D143" s="121"/>
      <c r="E143" s="121"/>
      <c r="F143" s="121"/>
      <c r="G143" s="121"/>
      <c r="H143" s="121"/>
    </row>
    <row r="144" spans="3:8" x14ac:dyDescent="0.3">
      <c r="C144" s="42"/>
      <c r="D144" s="121"/>
      <c r="E144" s="121"/>
      <c r="F144" s="121"/>
      <c r="G144" s="121"/>
      <c r="H144" s="121"/>
    </row>
    <row r="145" spans="3:8" x14ac:dyDescent="0.3">
      <c r="C145" s="42"/>
      <c r="D145" s="121"/>
      <c r="E145" s="121"/>
      <c r="F145" s="121"/>
      <c r="G145" s="121"/>
      <c r="H145" s="121"/>
    </row>
    <row r="146" spans="3:8" x14ac:dyDescent="0.3">
      <c r="C146" s="42"/>
      <c r="D146" s="121"/>
      <c r="E146" s="121"/>
      <c r="F146" s="121"/>
      <c r="G146" s="121"/>
      <c r="H146" s="121"/>
    </row>
    <row r="147" spans="3:8" x14ac:dyDescent="0.3">
      <c r="C147" s="42"/>
      <c r="D147" s="121"/>
      <c r="E147" s="121"/>
      <c r="F147" s="121"/>
      <c r="G147" s="121"/>
      <c r="H147" s="121"/>
    </row>
    <row r="148" spans="3:8" x14ac:dyDescent="0.3">
      <c r="C148" s="42"/>
      <c r="D148" s="121"/>
      <c r="E148" s="121"/>
      <c r="F148" s="121"/>
      <c r="G148" s="121"/>
      <c r="H148" s="121"/>
    </row>
    <row r="149" spans="3:8" x14ac:dyDescent="0.3">
      <c r="C149" s="42"/>
      <c r="D149" s="121"/>
      <c r="E149" s="121"/>
      <c r="F149" s="121"/>
      <c r="G149" s="121"/>
      <c r="H149" s="121"/>
    </row>
    <row r="150" spans="3:8" x14ac:dyDescent="0.3">
      <c r="C150" s="42"/>
      <c r="D150" s="121"/>
      <c r="E150" s="121"/>
      <c r="F150" s="121"/>
      <c r="G150" s="121"/>
      <c r="H150" s="121"/>
    </row>
    <row r="151" spans="3:8" x14ac:dyDescent="0.3">
      <c r="C151" s="42"/>
      <c r="D151" s="121"/>
      <c r="E151" s="121"/>
      <c r="F151" s="121"/>
      <c r="G151" s="121"/>
      <c r="H151" s="121"/>
    </row>
    <row r="152" spans="3:8" x14ac:dyDescent="0.3">
      <c r="C152" s="42"/>
      <c r="D152" s="121"/>
      <c r="E152" s="121"/>
      <c r="F152" s="121"/>
      <c r="G152" s="121"/>
      <c r="H152" s="121"/>
    </row>
    <row r="153" spans="3:8" x14ac:dyDescent="0.3">
      <c r="C153" s="42"/>
      <c r="D153" s="121"/>
      <c r="E153" s="121"/>
      <c r="F153" s="121"/>
      <c r="G153" s="121"/>
      <c r="H153" s="121"/>
    </row>
    <row r="154" spans="3:8" x14ac:dyDescent="0.3">
      <c r="C154" s="42"/>
      <c r="D154" s="121"/>
      <c r="E154" s="121"/>
      <c r="F154" s="121"/>
      <c r="G154" s="121"/>
      <c r="H154" s="121"/>
    </row>
    <row r="155" spans="3:8" x14ac:dyDescent="0.3">
      <c r="C155" s="42"/>
      <c r="D155" s="121"/>
      <c r="E155" s="121"/>
      <c r="F155" s="121"/>
      <c r="G155" s="121"/>
      <c r="H155" s="121"/>
    </row>
    <row r="156" spans="3:8" x14ac:dyDescent="0.3">
      <c r="C156" s="42"/>
      <c r="D156" s="121"/>
      <c r="E156" s="121"/>
      <c r="F156" s="121"/>
      <c r="G156" s="121"/>
      <c r="H156" s="121"/>
    </row>
    <row r="157" spans="3:8" x14ac:dyDescent="0.3">
      <c r="C157" s="42"/>
      <c r="D157" s="121"/>
      <c r="E157" s="121"/>
      <c r="F157" s="121"/>
      <c r="G157" s="121"/>
      <c r="H157" s="121"/>
    </row>
    <row r="158" spans="3:8" x14ac:dyDescent="0.3">
      <c r="C158" s="42"/>
      <c r="D158" s="121"/>
      <c r="E158" s="121"/>
      <c r="F158" s="121"/>
      <c r="G158" s="121"/>
      <c r="H158" s="121"/>
    </row>
    <row r="159" spans="3:8" x14ac:dyDescent="0.3">
      <c r="C159" s="42"/>
      <c r="D159" s="121"/>
      <c r="E159" s="121"/>
      <c r="F159" s="121"/>
      <c r="G159" s="121"/>
      <c r="H159" s="121"/>
    </row>
    <row r="160" spans="3:8" x14ac:dyDescent="0.3">
      <c r="C160" s="42"/>
      <c r="D160" s="121"/>
      <c r="E160" s="121"/>
      <c r="F160" s="121"/>
      <c r="G160" s="121"/>
      <c r="H160" s="121"/>
    </row>
    <row r="161" spans="3:8" x14ac:dyDescent="0.3">
      <c r="C161" s="42"/>
      <c r="D161" s="121"/>
      <c r="E161" s="121"/>
      <c r="F161" s="121"/>
      <c r="G161" s="121"/>
      <c r="H161" s="121"/>
    </row>
    <row r="162" spans="3:8" x14ac:dyDescent="0.3">
      <c r="C162" s="42"/>
      <c r="D162" s="121"/>
      <c r="E162" s="121"/>
      <c r="F162" s="121"/>
      <c r="G162" s="121"/>
      <c r="H162" s="121"/>
    </row>
    <row r="163" spans="3:8" x14ac:dyDescent="0.3">
      <c r="C163" s="42"/>
      <c r="D163" s="121"/>
      <c r="E163" s="121"/>
      <c r="F163" s="121"/>
      <c r="G163" s="121"/>
      <c r="H163" s="121"/>
    </row>
    <row r="164" spans="3:8" x14ac:dyDescent="0.3">
      <c r="C164" s="42"/>
      <c r="D164" s="121"/>
      <c r="E164" s="121"/>
      <c r="F164" s="121"/>
      <c r="G164" s="121"/>
      <c r="H164" s="121"/>
    </row>
    <row r="165" spans="3:8" x14ac:dyDescent="0.3">
      <c r="C165" s="42"/>
      <c r="D165" s="121"/>
      <c r="E165" s="121"/>
      <c r="F165" s="121"/>
      <c r="G165" s="121"/>
      <c r="H165" s="121"/>
    </row>
    <row r="166" spans="3:8" x14ac:dyDescent="0.3">
      <c r="C166" s="42"/>
      <c r="D166" s="121"/>
      <c r="E166" s="121"/>
      <c r="F166" s="121"/>
      <c r="G166" s="121"/>
      <c r="H166" s="121"/>
    </row>
    <row r="167" spans="3:8" x14ac:dyDescent="0.3">
      <c r="C167" s="42"/>
      <c r="D167" s="121"/>
      <c r="E167" s="121"/>
      <c r="F167" s="121"/>
      <c r="G167" s="121"/>
      <c r="H167" s="121"/>
    </row>
    <row r="168" spans="3:8" x14ac:dyDescent="0.3">
      <c r="C168" s="42"/>
      <c r="D168" s="121"/>
      <c r="E168" s="121"/>
      <c r="F168" s="121"/>
      <c r="G168" s="121"/>
      <c r="H168" s="121"/>
    </row>
    <row r="169" spans="3:8" x14ac:dyDescent="0.3">
      <c r="C169" s="42"/>
      <c r="D169" s="121"/>
      <c r="E169" s="121"/>
      <c r="F169" s="121"/>
      <c r="G169" s="121"/>
      <c r="H169" s="121"/>
    </row>
    <row r="170" spans="3:8" x14ac:dyDescent="0.3">
      <c r="C170" s="42"/>
      <c r="D170" s="121"/>
      <c r="E170" s="121"/>
      <c r="F170" s="121"/>
      <c r="G170" s="121"/>
      <c r="H170" s="121"/>
    </row>
    <row r="171" spans="3:8" x14ac:dyDescent="0.3">
      <c r="C171" s="42"/>
      <c r="D171" s="121"/>
      <c r="E171" s="121"/>
      <c r="F171" s="121"/>
      <c r="G171" s="121"/>
      <c r="H171" s="121"/>
    </row>
    <row r="172" spans="3:8" x14ac:dyDescent="0.3">
      <c r="C172" s="42"/>
      <c r="D172" s="121"/>
      <c r="E172" s="121"/>
      <c r="F172" s="121"/>
      <c r="G172" s="121"/>
      <c r="H172" s="121"/>
    </row>
    <row r="173" spans="3:8" x14ac:dyDescent="0.3">
      <c r="C173" s="42"/>
      <c r="D173" s="121"/>
      <c r="E173" s="121"/>
      <c r="F173" s="121"/>
      <c r="G173" s="121"/>
      <c r="H173" s="121"/>
    </row>
    <row r="174" spans="3:8" x14ac:dyDescent="0.3">
      <c r="C174" s="42"/>
      <c r="D174" s="121"/>
      <c r="E174" s="121"/>
      <c r="F174" s="121"/>
      <c r="G174" s="121"/>
      <c r="H174" s="121"/>
    </row>
    <row r="175" spans="3:8" x14ac:dyDescent="0.3">
      <c r="C175" s="42"/>
      <c r="D175" s="121"/>
      <c r="E175" s="121"/>
      <c r="F175" s="121"/>
      <c r="G175" s="121"/>
      <c r="H175" s="121"/>
    </row>
    <row r="176" spans="3:8" x14ac:dyDescent="0.3">
      <c r="C176" s="42"/>
      <c r="D176" s="121"/>
      <c r="E176" s="121"/>
      <c r="F176" s="121"/>
      <c r="G176" s="121"/>
      <c r="H176" s="121"/>
    </row>
    <row r="177" spans="3:8" x14ac:dyDescent="0.3">
      <c r="C177" s="42"/>
      <c r="D177" s="121"/>
      <c r="E177" s="121"/>
      <c r="F177" s="121"/>
      <c r="G177" s="121"/>
      <c r="H177" s="121"/>
    </row>
    <row r="178" spans="3:8" x14ac:dyDescent="0.3">
      <c r="C178" s="42"/>
      <c r="D178" s="121"/>
      <c r="E178" s="121"/>
      <c r="F178" s="121"/>
      <c r="G178" s="121"/>
      <c r="H178" s="121"/>
    </row>
    <row r="179" spans="3:8" x14ac:dyDescent="0.3">
      <c r="C179" s="42"/>
      <c r="D179" s="121"/>
      <c r="E179" s="121"/>
      <c r="F179" s="121"/>
      <c r="G179" s="121"/>
      <c r="H179" s="121"/>
    </row>
    <row r="180" spans="3:8" x14ac:dyDescent="0.3">
      <c r="C180" s="42"/>
      <c r="D180" s="121"/>
      <c r="E180" s="121"/>
      <c r="F180" s="121"/>
      <c r="G180" s="121"/>
      <c r="H180" s="121"/>
    </row>
    <row r="181" spans="3:8" x14ac:dyDescent="0.3">
      <c r="C181" s="42"/>
      <c r="D181" s="121"/>
      <c r="E181" s="121"/>
      <c r="F181" s="121"/>
      <c r="G181" s="121"/>
      <c r="H181" s="121"/>
    </row>
    <row r="182" spans="3:8" x14ac:dyDescent="0.3">
      <c r="C182" s="42"/>
      <c r="D182" s="121"/>
      <c r="E182" s="121"/>
      <c r="F182" s="121"/>
      <c r="G182" s="121"/>
      <c r="H182" s="121"/>
    </row>
    <row r="183" spans="3:8" x14ac:dyDescent="0.3">
      <c r="C183" s="42"/>
      <c r="D183" s="121"/>
      <c r="E183" s="121"/>
      <c r="F183" s="121"/>
      <c r="G183" s="121"/>
      <c r="H183" s="121"/>
    </row>
    <row r="184" spans="3:8" x14ac:dyDescent="0.3">
      <c r="C184" s="42"/>
      <c r="D184" s="121"/>
      <c r="E184" s="121"/>
      <c r="F184" s="121"/>
      <c r="G184" s="121"/>
      <c r="H184" s="121"/>
    </row>
    <row r="185" spans="3:8" x14ac:dyDescent="0.3">
      <c r="C185" s="42"/>
      <c r="D185" s="121"/>
      <c r="E185" s="121"/>
      <c r="F185" s="121"/>
      <c r="G185" s="121"/>
      <c r="H185" s="121"/>
    </row>
    <row r="186" spans="3:8" x14ac:dyDescent="0.3">
      <c r="C186" s="42"/>
      <c r="D186" s="121"/>
      <c r="E186" s="121"/>
      <c r="F186" s="121"/>
      <c r="G186" s="121"/>
      <c r="H186" s="121"/>
    </row>
    <row r="187" spans="3:8" x14ac:dyDescent="0.3">
      <c r="C187" s="42"/>
      <c r="D187" s="121"/>
      <c r="E187" s="121"/>
      <c r="F187" s="121"/>
      <c r="G187" s="121"/>
      <c r="H187" s="121"/>
    </row>
    <row r="188" spans="3:8" x14ac:dyDescent="0.3">
      <c r="C188" s="42"/>
      <c r="D188" s="121"/>
      <c r="E188" s="121"/>
      <c r="F188" s="121"/>
      <c r="G188" s="121"/>
      <c r="H188" s="121"/>
    </row>
    <row r="189" spans="3:8" x14ac:dyDescent="0.3">
      <c r="C189" s="42"/>
      <c r="D189" s="121"/>
      <c r="E189" s="121"/>
      <c r="F189" s="121"/>
      <c r="G189" s="121"/>
      <c r="H189" s="121"/>
    </row>
    <row r="190" spans="3:8" x14ac:dyDescent="0.3">
      <c r="C190" s="42"/>
      <c r="D190" s="121"/>
      <c r="E190" s="121"/>
      <c r="F190" s="121"/>
      <c r="G190" s="121"/>
      <c r="H190" s="121"/>
    </row>
    <row r="191" spans="3:8" x14ac:dyDescent="0.3">
      <c r="C191" s="42"/>
      <c r="D191" s="121"/>
      <c r="E191" s="121"/>
      <c r="F191" s="121"/>
      <c r="G191" s="121"/>
      <c r="H191" s="121"/>
    </row>
    <row r="192" spans="3:8" x14ac:dyDescent="0.3">
      <c r="C192" s="42"/>
      <c r="D192" s="121"/>
      <c r="E192" s="121"/>
      <c r="F192" s="121"/>
      <c r="G192" s="121"/>
      <c r="H192" s="121"/>
    </row>
    <row r="193" spans="3:8" x14ac:dyDescent="0.3">
      <c r="C193" s="42"/>
      <c r="D193" s="121"/>
      <c r="E193" s="121"/>
      <c r="F193" s="121"/>
      <c r="G193" s="121"/>
      <c r="H193" s="121"/>
    </row>
    <row r="194" spans="3:8" x14ac:dyDescent="0.3">
      <c r="C194" s="42"/>
      <c r="D194" s="121"/>
      <c r="E194" s="121"/>
      <c r="F194" s="121"/>
      <c r="G194" s="121"/>
      <c r="H194" s="121"/>
    </row>
    <row r="195" spans="3:8" x14ac:dyDescent="0.3">
      <c r="C195" s="42"/>
      <c r="D195" s="121"/>
      <c r="E195" s="121"/>
      <c r="F195" s="121"/>
      <c r="G195" s="121"/>
      <c r="H195" s="121"/>
    </row>
    <row r="196" spans="3:8" x14ac:dyDescent="0.3">
      <c r="C196" s="42"/>
      <c r="D196" s="121"/>
      <c r="E196" s="121"/>
      <c r="F196" s="121"/>
      <c r="G196" s="121"/>
      <c r="H196" s="121"/>
    </row>
    <row r="197" spans="3:8" x14ac:dyDescent="0.3">
      <c r="C197" s="42"/>
      <c r="D197" s="121"/>
      <c r="E197" s="121"/>
      <c r="F197" s="121"/>
      <c r="G197" s="121"/>
      <c r="H197" s="121"/>
    </row>
    <row r="198" spans="3:8" x14ac:dyDescent="0.3">
      <c r="C198" s="42"/>
      <c r="D198" s="121"/>
      <c r="E198" s="121"/>
      <c r="F198" s="121"/>
      <c r="G198" s="121"/>
      <c r="H198" s="121"/>
    </row>
    <row r="199" spans="3:8" x14ac:dyDescent="0.3">
      <c r="C199" s="42"/>
      <c r="D199" s="121"/>
      <c r="E199" s="121"/>
      <c r="F199" s="121"/>
      <c r="G199" s="121"/>
      <c r="H199" s="121"/>
    </row>
    <row r="200" spans="3:8" x14ac:dyDescent="0.3">
      <c r="C200" s="42"/>
      <c r="D200" s="121"/>
      <c r="E200" s="121"/>
      <c r="F200" s="121"/>
      <c r="G200" s="121"/>
      <c r="H200" s="121"/>
    </row>
    <row r="201" spans="3:8" x14ac:dyDescent="0.3">
      <c r="C201" s="42"/>
      <c r="D201" s="121"/>
      <c r="E201" s="121"/>
      <c r="F201" s="121"/>
      <c r="G201" s="121"/>
      <c r="H201" s="121"/>
    </row>
    <row r="202" spans="3:8" x14ac:dyDescent="0.3">
      <c r="C202" s="42"/>
      <c r="D202" s="121"/>
      <c r="E202" s="121"/>
      <c r="F202" s="121"/>
      <c r="G202" s="121"/>
      <c r="H202" s="121"/>
    </row>
    <row r="203" spans="3:8" x14ac:dyDescent="0.3">
      <c r="C203" s="42"/>
      <c r="D203" s="121"/>
      <c r="E203" s="121"/>
      <c r="F203" s="121"/>
      <c r="G203" s="121"/>
      <c r="H203" s="121"/>
    </row>
    <row r="204" spans="3:8" x14ac:dyDescent="0.3">
      <c r="C204" s="42"/>
      <c r="D204" s="121"/>
      <c r="E204" s="121"/>
      <c r="F204" s="121"/>
      <c r="G204" s="121"/>
      <c r="H204" s="121"/>
    </row>
    <row r="205" spans="3:8" x14ac:dyDescent="0.3">
      <c r="C205" s="42"/>
      <c r="D205" s="121"/>
      <c r="E205" s="121"/>
      <c r="F205" s="121"/>
      <c r="G205" s="121"/>
      <c r="H205" s="121"/>
    </row>
    <row r="206" spans="3:8" x14ac:dyDescent="0.3">
      <c r="C206" s="42"/>
      <c r="D206" s="121"/>
      <c r="E206" s="121"/>
      <c r="F206" s="121"/>
      <c r="G206" s="121"/>
      <c r="H206" s="121"/>
    </row>
    <row r="207" spans="3:8" x14ac:dyDescent="0.3">
      <c r="C207" s="42"/>
      <c r="D207" s="121"/>
      <c r="E207" s="121"/>
      <c r="F207" s="121"/>
      <c r="G207" s="121"/>
      <c r="H207" s="121"/>
    </row>
    <row r="208" spans="3:8" x14ac:dyDescent="0.3">
      <c r="C208" s="42"/>
      <c r="D208" s="121"/>
      <c r="E208" s="121"/>
      <c r="F208" s="121"/>
      <c r="G208" s="121"/>
      <c r="H208" s="121"/>
    </row>
    <row r="209" spans="3:8" x14ac:dyDescent="0.3">
      <c r="C209" s="42"/>
      <c r="D209" s="121"/>
      <c r="E209" s="121"/>
      <c r="F209" s="121"/>
      <c r="G209" s="121"/>
      <c r="H209" s="121"/>
    </row>
    <row r="210" spans="3:8" x14ac:dyDescent="0.3">
      <c r="C210" s="42"/>
      <c r="D210" s="121"/>
      <c r="E210" s="121"/>
      <c r="F210" s="121"/>
      <c r="G210" s="121"/>
      <c r="H210" s="121"/>
    </row>
    <row r="211" spans="3:8" x14ac:dyDescent="0.3">
      <c r="C211" s="42"/>
      <c r="D211" s="121"/>
      <c r="E211" s="121"/>
      <c r="F211" s="121"/>
      <c r="G211" s="121"/>
      <c r="H211" s="121"/>
    </row>
    <row r="212" spans="3:8" x14ac:dyDescent="0.3">
      <c r="C212" s="42"/>
      <c r="D212" s="121"/>
      <c r="E212" s="121"/>
      <c r="F212" s="121"/>
      <c r="G212" s="121"/>
      <c r="H212" s="121"/>
    </row>
    <row r="213" spans="3:8" x14ac:dyDescent="0.3">
      <c r="C213" s="42"/>
      <c r="D213" s="121"/>
      <c r="E213" s="121"/>
      <c r="F213" s="121"/>
      <c r="G213" s="121"/>
      <c r="H213" s="121"/>
    </row>
    <row r="214" spans="3:8" x14ac:dyDescent="0.3">
      <c r="C214" s="42"/>
      <c r="D214" s="121"/>
      <c r="E214" s="121"/>
      <c r="F214" s="121"/>
      <c r="G214" s="121"/>
      <c r="H214" s="121"/>
    </row>
    <row r="215" spans="3:8" x14ac:dyDescent="0.3">
      <c r="C215" s="42"/>
      <c r="D215" s="121"/>
      <c r="E215" s="121"/>
      <c r="F215" s="121"/>
      <c r="G215" s="121"/>
      <c r="H215" s="121"/>
    </row>
    <row r="216" spans="3:8" x14ac:dyDescent="0.3">
      <c r="C216" s="42"/>
      <c r="D216" s="121"/>
      <c r="E216" s="121"/>
      <c r="F216" s="121"/>
      <c r="G216" s="121"/>
      <c r="H216" s="121"/>
    </row>
    <row r="217" spans="3:8" x14ac:dyDescent="0.3">
      <c r="C217" s="42"/>
      <c r="D217" s="121"/>
      <c r="E217" s="121"/>
      <c r="F217" s="121"/>
      <c r="G217" s="121"/>
      <c r="H217" s="121"/>
    </row>
    <row r="218" spans="3:8" x14ac:dyDescent="0.3">
      <c r="C218" s="42"/>
      <c r="D218" s="121"/>
      <c r="E218" s="121"/>
      <c r="F218" s="121"/>
      <c r="G218" s="121"/>
      <c r="H218" s="121"/>
    </row>
    <row r="219" spans="3:8" x14ac:dyDescent="0.3">
      <c r="C219" s="42"/>
      <c r="D219" s="121"/>
      <c r="E219" s="121"/>
      <c r="F219" s="121"/>
      <c r="G219" s="121"/>
      <c r="H219" s="121"/>
    </row>
    <row r="220" spans="3:8" x14ac:dyDescent="0.3">
      <c r="C220" s="42"/>
      <c r="D220" s="121"/>
      <c r="E220" s="121"/>
      <c r="F220" s="121"/>
      <c r="G220" s="121"/>
      <c r="H220" s="121"/>
    </row>
    <row r="221" spans="3:8" x14ac:dyDescent="0.3">
      <c r="C221" s="42"/>
      <c r="D221" s="121"/>
      <c r="E221" s="121"/>
      <c r="F221" s="121"/>
      <c r="G221" s="121"/>
      <c r="H221" s="121"/>
    </row>
    <row r="222" spans="3:8" x14ac:dyDescent="0.3">
      <c r="C222" s="42"/>
      <c r="D222" s="121"/>
      <c r="E222" s="121"/>
      <c r="F222" s="121"/>
      <c r="G222" s="121"/>
      <c r="H222" s="121"/>
    </row>
    <row r="223" spans="3:8" x14ac:dyDescent="0.3">
      <c r="C223" s="42"/>
      <c r="D223" s="121"/>
      <c r="E223" s="121"/>
      <c r="F223" s="121"/>
      <c r="G223" s="121"/>
      <c r="H223" s="121"/>
    </row>
    <row r="224" spans="3:8" x14ac:dyDescent="0.3">
      <c r="C224" s="42"/>
      <c r="D224" s="121"/>
      <c r="E224" s="121"/>
      <c r="F224" s="121"/>
      <c r="G224" s="121"/>
      <c r="H224" s="121"/>
    </row>
    <row r="225" spans="3:8" x14ac:dyDescent="0.3">
      <c r="C225" s="42"/>
      <c r="D225" s="121"/>
      <c r="E225" s="121"/>
      <c r="F225" s="121"/>
      <c r="G225" s="121"/>
      <c r="H225" s="121"/>
    </row>
    <row r="226" spans="3:8" x14ac:dyDescent="0.3">
      <c r="C226" s="42"/>
      <c r="D226" s="121"/>
      <c r="E226" s="121"/>
      <c r="F226" s="121"/>
      <c r="G226" s="121"/>
      <c r="H226" s="121"/>
    </row>
    <row r="227" spans="3:8" x14ac:dyDescent="0.3">
      <c r="C227" s="42"/>
      <c r="D227" s="121"/>
      <c r="E227" s="121"/>
      <c r="F227" s="121"/>
      <c r="G227" s="121"/>
      <c r="H227" s="121"/>
    </row>
    <row r="228" spans="3:8" x14ac:dyDescent="0.3">
      <c r="C228" s="42"/>
      <c r="D228" s="121"/>
      <c r="E228" s="121"/>
      <c r="F228" s="121"/>
      <c r="G228" s="121"/>
      <c r="H228" s="121"/>
    </row>
    <row r="229" spans="3:8" x14ac:dyDescent="0.3">
      <c r="C229" s="42"/>
      <c r="D229" s="121"/>
      <c r="E229" s="121"/>
      <c r="F229" s="121"/>
      <c r="G229" s="121"/>
      <c r="H229" s="121"/>
    </row>
    <row r="230" spans="3:8" x14ac:dyDescent="0.3">
      <c r="C230" s="42"/>
      <c r="D230" s="121"/>
      <c r="E230" s="121"/>
      <c r="F230" s="121"/>
      <c r="G230" s="121"/>
      <c r="H230" s="121"/>
    </row>
    <row r="231" spans="3:8" x14ac:dyDescent="0.3">
      <c r="C231" s="42"/>
      <c r="D231" s="121"/>
      <c r="E231" s="121"/>
      <c r="F231" s="121"/>
      <c r="G231" s="121"/>
      <c r="H231" s="121"/>
    </row>
    <row r="232" spans="3:8" x14ac:dyDescent="0.3">
      <c r="C232" s="42"/>
      <c r="D232" s="121"/>
      <c r="E232" s="121"/>
      <c r="F232" s="121"/>
      <c r="G232" s="121"/>
      <c r="H232" s="121"/>
    </row>
    <row r="233" spans="3:8" x14ac:dyDescent="0.3">
      <c r="C233" s="42"/>
      <c r="D233" s="121"/>
      <c r="E233" s="121"/>
      <c r="F233" s="121"/>
      <c r="G233" s="121"/>
      <c r="H233" s="121"/>
    </row>
    <row r="234" spans="3:8" x14ac:dyDescent="0.3">
      <c r="C234" s="42"/>
      <c r="D234" s="121"/>
      <c r="E234" s="121"/>
      <c r="F234" s="121"/>
      <c r="G234" s="121"/>
      <c r="H234" s="121"/>
    </row>
    <row r="235" spans="3:8" x14ac:dyDescent="0.3">
      <c r="C235" s="42"/>
      <c r="D235" s="121"/>
      <c r="E235" s="121"/>
      <c r="F235" s="121"/>
      <c r="G235" s="121"/>
      <c r="H235" s="121"/>
    </row>
    <row r="236" spans="3:8" x14ac:dyDescent="0.3">
      <c r="C236" s="42"/>
      <c r="D236" s="121"/>
      <c r="E236" s="121"/>
      <c r="F236" s="121"/>
      <c r="G236" s="121"/>
      <c r="H236" s="121"/>
    </row>
    <row r="237" spans="3:8" x14ac:dyDescent="0.3">
      <c r="C237" s="42"/>
      <c r="D237" s="121"/>
      <c r="E237" s="121"/>
      <c r="F237" s="121"/>
      <c r="G237" s="121"/>
      <c r="H237" s="121"/>
    </row>
    <row r="238" spans="3:8" x14ac:dyDescent="0.3">
      <c r="C238" s="42"/>
      <c r="D238" s="121"/>
      <c r="E238" s="121"/>
      <c r="F238" s="121"/>
      <c r="G238" s="121"/>
      <c r="H238" s="121"/>
    </row>
    <row r="239" spans="3:8" x14ac:dyDescent="0.3">
      <c r="C239" s="42"/>
      <c r="D239" s="121"/>
      <c r="E239" s="121"/>
      <c r="F239" s="121"/>
      <c r="G239" s="121"/>
      <c r="H239" s="121"/>
    </row>
    <row r="240" spans="3:8" x14ac:dyDescent="0.3">
      <c r="C240" s="42"/>
      <c r="D240" s="121"/>
      <c r="E240" s="121"/>
      <c r="F240" s="121"/>
      <c r="G240" s="121"/>
      <c r="H240" s="121"/>
    </row>
    <row r="241" spans="3:8" x14ac:dyDescent="0.3">
      <c r="C241" s="42"/>
      <c r="D241" s="121"/>
      <c r="E241" s="121"/>
      <c r="F241" s="121"/>
      <c r="G241" s="121"/>
      <c r="H241" s="121"/>
    </row>
    <row r="242" spans="3:8" x14ac:dyDescent="0.3">
      <c r="C242" s="42"/>
      <c r="D242" s="121"/>
      <c r="E242" s="121"/>
      <c r="F242" s="121"/>
      <c r="G242" s="121"/>
      <c r="H242" s="121"/>
    </row>
    <row r="243" spans="3:8" x14ac:dyDescent="0.3">
      <c r="C243" s="42"/>
      <c r="D243" s="121"/>
      <c r="E243" s="121"/>
      <c r="F243" s="121"/>
      <c r="G243" s="121"/>
      <c r="H243" s="121"/>
    </row>
    <row r="244" spans="3:8" x14ac:dyDescent="0.3">
      <c r="C244" s="42"/>
      <c r="D244" s="121"/>
      <c r="E244" s="121"/>
      <c r="F244" s="121"/>
      <c r="G244" s="121"/>
      <c r="H244" s="121"/>
    </row>
    <row r="245" spans="3:8" x14ac:dyDescent="0.3">
      <c r="C245" s="42"/>
      <c r="D245" s="121"/>
      <c r="E245" s="121"/>
      <c r="F245" s="121"/>
      <c r="G245" s="121"/>
      <c r="H245" s="121"/>
    </row>
    <row r="246" spans="3:8" x14ac:dyDescent="0.3">
      <c r="C246" s="42"/>
      <c r="D246" s="121"/>
      <c r="E246" s="121"/>
      <c r="F246" s="121"/>
      <c r="G246" s="121"/>
      <c r="H246" s="121"/>
    </row>
    <row r="247" spans="3:8" x14ac:dyDescent="0.3">
      <c r="C247" s="42"/>
      <c r="D247" s="121"/>
      <c r="E247" s="121"/>
      <c r="F247" s="121"/>
      <c r="G247" s="121"/>
      <c r="H247" s="121"/>
    </row>
    <row r="248" spans="3:8" x14ac:dyDescent="0.3">
      <c r="C248" s="42"/>
      <c r="D248" s="121"/>
      <c r="E248" s="121"/>
      <c r="F248" s="121"/>
      <c r="G248" s="121"/>
      <c r="H248" s="121"/>
    </row>
    <row r="249" spans="3:8" x14ac:dyDescent="0.3">
      <c r="C249" s="42"/>
      <c r="D249" s="121"/>
      <c r="E249" s="121"/>
      <c r="F249" s="121"/>
      <c r="G249" s="121"/>
      <c r="H249" s="121"/>
    </row>
    <row r="250" spans="3:8" x14ac:dyDescent="0.3">
      <c r="C250" s="42"/>
      <c r="D250" s="121"/>
      <c r="E250" s="121"/>
      <c r="F250" s="121"/>
      <c r="G250" s="121"/>
      <c r="H250" s="121"/>
    </row>
    <row r="251" spans="3:8" x14ac:dyDescent="0.3">
      <c r="C251" s="42"/>
      <c r="D251" s="121"/>
      <c r="E251" s="121"/>
      <c r="F251" s="121"/>
      <c r="G251" s="121"/>
      <c r="H251" s="121"/>
    </row>
    <row r="252" spans="3:8" x14ac:dyDescent="0.3">
      <c r="C252" s="42"/>
      <c r="D252" s="121"/>
      <c r="E252" s="121"/>
      <c r="F252" s="121"/>
      <c r="G252" s="121"/>
      <c r="H252" s="121"/>
    </row>
    <row r="253" spans="3:8" x14ac:dyDescent="0.3">
      <c r="C253" s="42"/>
      <c r="D253" s="121"/>
      <c r="E253" s="121"/>
      <c r="F253" s="121"/>
      <c r="G253" s="121"/>
      <c r="H253" s="121"/>
    </row>
    <row r="254" spans="3:8" x14ac:dyDescent="0.3">
      <c r="C254" s="42"/>
      <c r="D254" s="121"/>
      <c r="E254" s="121"/>
      <c r="F254" s="121"/>
      <c r="G254" s="121"/>
      <c r="H254" s="121"/>
    </row>
    <row r="255" spans="3:8" x14ac:dyDescent="0.3">
      <c r="C255" s="42"/>
      <c r="D255" s="121"/>
      <c r="E255" s="121"/>
      <c r="F255" s="121"/>
      <c r="G255" s="121"/>
      <c r="H255" s="121"/>
    </row>
    <row r="256" spans="3:8" x14ac:dyDescent="0.3">
      <c r="C256" s="42"/>
      <c r="D256" s="121"/>
      <c r="E256" s="121"/>
      <c r="F256" s="121"/>
      <c r="G256" s="121"/>
      <c r="H256" s="121"/>
    </row>
    <row r="257" spans="3:8" x14ac:dyDescent="0.3">
      <c r="C257" s="42"/>
      <c r="D257" s="121"/>
      <c r="E257" s="121"/>
      <c r="F257" s="121"/>
      <c r="G257" s="121"/>
      <c r="H257" s="121"/>
    </row>
    <row r="258" spans="3:8" x14ac:dyDescent="0.3">
      <c r="C258" s="42"/>
      <c r="D258" s="121"/>
      <c r="E258" s="121"/>
      <c r="F258" s="121"/>
      <c r="G258" s="121"/>
      <c r="H258" s="121"/>
    </row>
    <row r="259" spans="3:8" x14ac:dyDescent="0.3">
      <c r="C259" s="42"/>
      <c r="D259" s="121"/>
      <c r="E259" s="121"/>
      <c r="F259" s="121"/>
      <c r="G259" s="121"/>
      <c r="H259" s="121"/>
    </row>
    <row r="260" spans="3:8" x14ac:dyDescent="0.3">
      <c r="C260" s="42"/>
      <c r="D260" s="121"/>
      <c r="E260" s="121"/>
      <c r="F260" s="121"/>
      <c r="G260" s="121"/>
      <c r="H260" s="121"/>
    </row>
    <row r="261" spans="3:8" x14ac:dyDescent="0.3">
      <c r="C261" s="42"/>
      <c r="D261" s="121"/>
      <c r="E261" s="121"/>
      <c r="F261" s="121"/>
      <c r="G261" s="121"/>
      <c r="H261" s="121"/>
    </row>
    <row r="262" spans="3:8" x14ac:dyDescent="0.3">
      <c r="C262" s="42"/>
      <c r="D262" s="121"/>
      <c r="E262" s="121"/>
      <c r="F262" s="121"/>
      <c r="G262" s="121"/>
      <c r="H262" s="121"/>
    </row>
    <row r="263" spans="3:8" x14ac:dyDescent="0.3">
      <c r="C263" s="42"/>
      <c r="D263" s="121"/>
      <c r="E263" s="121"/>
      <c r="F263" s="121"/>
      <c r="G263" s="121"/>
      <c r="H263" s="121"/>
    </row>
    <row r="264" spans="3:8" x14ac:dyDescent="0.3">
      <c r="C264" s="42"/>
      <c r="D264" s="121"/>
      <c r="E264" s="121"/>
      <c r="F264" s="121"/>
      <c r="G264" s="121"/>
      <c r="H264" s="121"/>
    </row>
    <row r="265" spans="3:8" x14ac:dyDescent="0.3">
      <c r="C265" s="42"/>
      <c r="D265" s="121"/>
      <c r="E265" s="121"/>
      <c r="F265" s="121"/>
      <c r="G265" s="121"/>
      <c r="H265" s="121"/>
    </row>
    <row r="266" spans="3:8" x14ac:dyDescent="0.3">
      <c r="C266" s="42"/>
      <c r="D266" s="121"/>
      <c r="E266" s="121"/>
      <c r="F266" s="121"/>
      <c r="G266" s="121"/>
      <c r="H266" s="121"/>
    </row>
    <row r="267" spans="3:8" x14ac:dyDescent="0.3">
      <c r="C267" s="42"/>
      <c r="D267" s="121"/>
      <c r="E267" s="121"/>
      <c r="F267" s="121"/>
      <c r="G267" s="121"/>
      <c r="H267" s="121"/>
    </row>
    <row r="268" spans="3:8" x14ac:dyDescent="0.3">
      <c r="C268" s="42"/>
      <c r="D268" s="121"/>
      <c r="E268" s="121"/>
      <c r="F268" s="121"/>
      <c r="G268" s="121"/>
      <c r="H268" s="121"/>
    </row>
    <row r="269" spans="3:8" x14ac:dyDescent="0.3">
      <c r="C269" s="42"/>
      <c r="D269" s="121"/>
      <c r="E269" s="121"/>
      <c r="F269" s="121"/>
      <c r="G269" s="121"/>
      <c r="H269" s="121"/>
    </row>
    <row r="270" spans="3:8" x14ac:dyDescent="0.3">
      <c r="C270" s="42"/>
      <c r="D270" s="121"/>
      <c r="E270" s="121"/>
      <c r="F270" s="121"/>
      <c r="G270" s="121"/>
      <c r="H270" s="121"/>
    </row>
    <row r="271" spans="3:8" x14ac:dyDescent="0.3">
      <c r="C271" s="42"/>
      <c r="D271" s="121"/>
      <c r="E271" s="121"/>
      <c r="F271" s="121"/>
      <c r="G271" s="121"/>
      <c r="H271" s="121"/>
    </row>
    <row r="272" spans="3:8" x14ac:dyDescent="0.3">
      <c r="C272" s="42"/>
      <c r="D272" s="121"/>
      <c r="E272" s="121"/>
      <c r="F272" s="121"/>
      <c r="G272" s="121"/>
      <c r="H272" s="121"/>
    </row>
    <row r="273" spans="3:8" x14ac:dyDescent="0.3">
      <c r="C273" s="42"/>
      <c r="D273" s="121"/>
      <c r="E273" s="121"/>
      <c r="F273" s="121"/>
      <c r="G273" s="121"/>
      <c r="H273" s="121"/>
    </row>
    <row r="274" spans="3:8" x14ac:dyDescent="0.3">
      <c r="C274" s="42"/>
      <c r="D274" s="121"/>
      <c r="E274" s="121"/>
      <c r="F274" s="121"/>
      <c r="G274" s="121"/>
      <c r="H274" s="121"/>
    </row>
    <row r="275" spans="3:8" x14ac:dyDescent="0.3">
      <c r="C275" s="42"/>
      <c r="D275" s="121"/>
      <c r="E275" s="121"/>
      <c r="F275" s="121"/>
      <c r="G275" s="121"/>
      <c r="H275" s="121"/>
    </row>
    <row r="276" spans="3:8" x14ac:dyDescent="0.3">
      <c r="C276" s="42"/>
      <c r="D276" s="121"/>
      <c r="E276" s="121"/>
      <c r="F276" s="121"/>
      <c r="G276" s="121"/>
      <c r="H276" s="121"/>
    </row>
    <row r="277" spans="3:8" x14ac:dyDescent="0.3">
      <c r="C277" s="42"/>
      <c r="D277" s="121"/>
      <c r="E277" s="121"/>
      <c r="F277" s="121"/>
      <c r="G277" s="121"/>
      <c r="H277" s="121"/>
    </row>
    <row r="278" spans="3:8" x14ac:dyDescent="0.3">
      <c r="C278" s="42"/>
      <c r="D278" s="121"/>
      <c r="E278" s="121"/>
      <c r="F278" s="121"/>
      <c r="G278" s="121"/>
      <c r="H278" s="121"/>
    </row>
    <row r="279" spans="3:8" x14ac:dyDescent="0.3">
      <c r="C279" s="42"/>
      <c r="D279" s="121"/>
      <c r="E279" s="121"/>
      <c r="F279" s="121"/>
      <c r="G279" s="121"/>
      <c r="H279" s="121"/>
    </row>
    <row r="280" spans="3:8" x14ac:dyDescent="0.3">
      <c r="C280" s="42"/>
      <c r="D280" s="121"/>
      <c r="E280" s="121"/>
      <c r="F280" s="121"/>
      <c r="G280" s="121"/>
      <c r="H280" s="121"/>
    </row>
    <row r="281" spans="3:8" x14ac:dyDescent="0.3">
      <c r="C281" s="42"/>
      <c r="D281" s="121"/>
      <c r="E281" s="121"/>
      <c r="F281" s="121"/>
      <c r="G281" s="121"/>
      <c r="H281" s="121"/>
    </row>
    <row r="282" spans="3:8" x14ac:dyDescent="0.3">
      <c r="C282" s="42"/>
      <c r="D282" s="121"/>
      <c r="E282" s="121"/>
      <c r="F282" s="121"/>
      <c r="G282" s="121"/>
      <c r="H282" s="121"/>
    </row>
    <row r="283" spans="3:8" x14ac:dyDescent="0.3">
      <c r="C283" s="42"/>
      <c r="D283" s="121"/>
      <c r="E283" s="121"/>
      <c r="F283" s="121"/>
      <c r="G283" s="121"/>
      <c r="H283" s="121"/>
    </row>
    <row r="284" spans="3:8" x14ac:dyDescent="0.3">
      <c r="C284" s="42"/>
      <c r="D284" s="121"/>
      <c r="E284" s="121"/>
      <c r="F284" s="121"/>
      <c r="G284" s="121"/>
      <c r="H284" s="121"/>
    </row>
    <row r="285" spans="3:8" x14ac:dyDescent="0.3">
      <c r="C285" s="42"/>
      <c r="D285" s="121"/>
      <c r="E285" s="121"/>
      <c r="F285" s="121"/>
      <c r="G285" s="121"/>
      <c r="H285" s="121"/>
    </row>
    <row r="286" spans="3:8" x14ac:dyDescent="0.3">
      <c r="C286" s="42"/>
      <c r="D286" s="121"/>
      <c r="E286" s="121"/>
      <c r="F286" s="121"/>
      <c r="G286" s="121"/>
      <c r="H286" s="121"/>
    </row>
    <row r="287" spans="3:8" x14ac:dyDescent="0.3">
      <c r="C287" s="42"/>
      <c r="D287" s="121"/>
      <c r="E287" s="121"/>
      <c r="F287" s="121"/>
      <c r="G287" s="121"/>
      <c r="H287" s="121"/>
    </row>
    <row r="288" spans="3:8" x14ac:dyDescent="0.3">
      <c r="C288" s="42"/>
      <c r="D288" s="121"/>
      <c r="E288" s="121"/>
      <c r="F288" s="121"/>
      <c r="G288" s="121"/>
      <c r="H288" s="121"/>
    </row>
    <row r="289" spans="3:8" x14ac:dyDescent="0.3">
      <c r="C289" s="42"/>
      <c r="D289" s="121"/>
      <c r="E289" s="121"/>
      <c r="F289" s="121"/>
      <c r="G289" s="121"/>
      <c r="H289" s="121"/>
    </row>
    <row r="290" spans="3:8" x14ac:dyDescent="0.3">
      <c r="C290" s="42"/>
      <c r="D290" s="121"/>
      <c r="E290" s="121"/>
      <c r="F290" s="121"/>
      <c r="G290" s="121"/>
      <c r="H290" s="121"/>
    </row>
    <row r="291" spans="3:8" x14ac:dyDescent="0.3">
      <c r="C291" s="42"/>
      <c r="D291" s="121"/>
      <c r="E291" s="121"/>
      <c r="F291" s="121"/>
      <c r="G291" s="121"/>
      <c r="H291" s="121"/>
    </row>
    <row r="292" spans="3:8" x14ac:dyDescent="0.3">
      <c r="C292" s="42"/>
      <c r="D292" s="121"/>
      <c r="E292" s="121"/>
      <c r="F292" s="121"/>
      <c r="G292" s="121"/>
      <c r="H292" s="121"/>
    </row>
    <row r="293" spans="3:8" x14ac:dyDescent="0.3">
      <c r="C293" s="42"/>
      <c r="D293" s="121"/>
      <c r="E293" s="121"/>
      <c r="F293" s="121"/>
      <c r="G293" s="121"/>
      <c r="H293" s="121"/>
    </row>
    <row r="294" spans="3:8" x14ac:dyDescent="0.3">
      <c r="C294" s="42"/>
      <c r="D294" s="121"/>
      <c r="E294" s="121"/>
      <c r="F294" s="121"/>
      <c r="G294" s="121"/>
      <c r="H294" s="121"/>
    </row>
    <row r="295" spans="3:8" x14ac:dyDescent="0.3">
      <c r="C295" s="42"/>
      <c r="D295" s="121"/>
      <c r="E295" s="121"/>
      <c r="F295" s="121"/>
      <c r="G295" s="121"/>
      <c r="H295" s="121"/>
    </row>
    <row r="296" spans="3:8" x14ac:dyDescent="0.3">
      <c r="C296" s="42"/>
      <c r="D296" s="121"/>
      <c r="E296" s="121"/>
      <c r="F296" s="121"/>
      <c r="G296" s="121"/>
      <c r="H296" s="121"/>
    </row>
    <row r="297" spans="3:8" x14ac:dyDescent="0.3">
      <c r="C297" s="42"/>
      <c r="D297" s="121"/>
      <c r="E297" s="121"/>
      <c r="F297" s="121"/>
      <c r="G297" s="121"/>
      <c r="H297" s="121"/>
    </row>
    <row r="298" spans="3:8" x14ac:dyDescent="0.3">
      <c r="C298" s="42"/>
      <c r="D298" s="121"/>
      <c r="E298" s="121"/>
      <c r="F298" s="121"/>
      <c r="G298" s="121"/>
      <c r="H298" s="121"/>
    </row>
    <row r="299" spans="3:8" x14ac:dyDescent="0.3">
      <c r="C299" s="42"/>
      <c r="D299" s="121"/>
      <c r="E299" s="121"/>
      <c r="F299" s="121"/>
      <c r="G299" s="121"/>
      <c r="H299" s="121"/>
    </row>
    <row r="300" spans="3:8" x14ac:dyDescent="0.3">
      <c r="C300" s="42"/>
      <c r="D300" s="121"/>
      <c r="E300" s="121"/>
      <c r="F300" s="121"/>
      <c r="G300" s="121"/>
      <c r="H300" s="121"/>
    </row>
    <row r="301" spans="3:8" x14ac:dyDescent="0.3">
      <c r="C301" s="42"/>
      <c r="D301" s="121"/>
      <c r="E301" s="121"/>
      <c r="F301" s="121"/>
      <c r="G301" s="121"/>
      <c r="H301" s="121"/>
    </row>
    <row r="302" spans="3:8" x14ac:dyDescent="0.3">
      <c r="C302" s="42"/>
      <c r="D302" s="121"/>
      <c r="E302" s="121"/>
      <c r="F302" s="121"/>
      <c r="G302" s="121"/>
      <c r="H302" s="121"/>
    </row>
    <row r="303" spans="3:8" x14ac:dyDescent="0.3">
      <c r="C303" s="42"/>
      <c r="D303" s="121"/>
      <c r="E303" s="121"/>
      <c r="F303" s="121"/>
      <c r="G303" s="121"/>
      <c r="H303" s="121"/>
    </row>
    <row r="304" spans="3:8" x14ac:dyDescent="0.3">
      <c r="C304" s="42"/>
      <c r="D304" s="121"/>
      <c r="E304" s="121"/>
      <c r="F304" s="121"/>
      <c r="G304" s="121"/>
      <c r="H304" s="121"/>
    </row>
    <row r="305" spans="3:8" x14ac:dyDescent="0.3">
      <c r="C305" s="42"/>
      <c r="D305" s="121"/>
      <c r="E305" s="121"/>
      <c r="F305" s="121"/>
      <c r="G305" s="121"/>
      <c r="H305" s="121"/>
    </row>
    <row r="306" spans="3:8" x14ac:dyDescent="0.3">
      <c r="C306" s="42"/>
      <c r="D306" s="121"/>
      <c r="E306" s="121"/>
      <c r="F306" s="121"/>
      <c r="G306" s="121"/>
      <c r="H306" s="121"/>
    </row>
    <row r="307" spans="3:8" x14ac:dyDescent="0.3">
      <c r="C307" s="42"/>
      <c r="D307" s="121"/>
      <c r="E307" s="121"/>
      <c r="F307" s="121"/>
      <c r="G307" s="121"/>
      <c r="H307" s="121"/>
    </row>
    <row r="308" spans="3:8" x14ac:dyDescent="0.3">
      <c r="C308" s="42"/>
      <c r="D308" s="121"/>
      <c r="E308" s="121"/>
      <c r="F308" s="121"/>
      <c r="G308" s="121"/>
      <c r="H308" s="121"/>
    </row>
    <row r="309" spans="3:8" x14ac:dyDescent="0.3">
      <c r="C309" s="42"/>
      <c r="D309" s="121"/>
      <c r="E309" s="121"/>
      <c r="F309" s="121"/>
      <c r="G309" s="121"/>
      <c r="H309" s="121"/>
    </row>
    <row r="310" spans="3:8" x14ac:dyDescent="0.3">
      <c r="C310" s="42"/>
      <c r="D310" s="121"/>
      <c r="E310" s="121"/>
      <c r="F310" s="121"/>
      <c r="G310" s="121"/>
      <c r="H310" s="121"/>
    </row>
    <row r="311" spans="3:8" x14ac:dyDescent="0.3">
      <c r="C311" s="42"/>
      <c r="D311" s="121"/>
      <c r="E311" s="121"/>
      <c r="F311" s="121"/>
      <c r="G311" s="121"/>
      <c r="H311" s="121"/>
    </row>
    <row r="312" spans="3:8" x14ac:dyDescent="0.3">
      <c r="C312" s="42"/>
      <c r="D312" s="121"/>
      <c r="E312" s="121"/>
      <c r="F312" s="121"/>
      <c r="G312" s="121"/>
      <c r="H312" s="121"/>
    </row>
    <row r="313" spans="3:8" x14ac:dyDescent="0.3">
      <c r="C313" s="42"/>
      <c r="D313" s="121"/>
      <c r="E313" s="121"/>
      <c r="F313" s="121"/>
      <c r="G313" s="121"/>
      <c r="H313" s="121"/>
    </row>
    <row r="314" spans="3:8" x14ac:dyDescent="0.3">
      <c r="C314" s="42"/>
      <c r="D314" s="121"/>
      <c r="E314" s="121"/>
      <c r="F314" s="121"/>
      <c r="G314" s="121"/>
      <c r="H314" s="121"/>
    </row>
    <row r="315" spans="3:8" x14ac:dyDescent="0.3">
      <c r="C315" s="42"/>
      <c r="D315" s="121"/>
      <c r="E315" s="121"/>
      <c r="F315" s="121"/>
      <c r="G315" s="121"/>
      <c r="H315" s="121"/>
    </row>
    <row r="316" spans="3:8" x14ac:dyDescent="0.3">
      <c r="C316" s="42"/>
      <c r="D316" s="121"/>
      <c r="E316" s="121"/>
      <c r="F316" s="121"/>
      <c r="G316" s="121"/>
      <c r="H316" s="121"/>
    </row>
    <row r="317" spans="3:8" x14ac:dyDescent="0.3">
      <c r="C317" s="42"/>
      <c r="D317" s="121"/>
      <c r="E317" s="121"/>
      <c r="F317" s="121"/>
      <c r="G317" s="121"/>
      <c r="H317" s="121"/>
    </row>
    <row r="318" spans="3:8" x14ac:dyDescent="0.3">
      <c r="C318" s="42"/>
      <c r="D318" s="121"/>
      <c r="E318" s="121"/>
      <c r="F318" s="121"/>
      <c r="G318" s="121"/>
      <c r="H318" s="121"/>
    </row>
    <row r="319" spans="3:8" x14ac:dyDescent="0.3">
      <c r="C319" s="42"/>
      <c r="D319" s="121"/>
      <c r="E319" s="121"/>
      <c r="F319" s="121"/>
      <c r="G319" s="121"/>
      <c r="H319" s="121"/>
    </row>
    <row r="320" spans="3:8" x14ac:dyDescent="0.3">
      <c r="C320" s="42"/>
      <c r="D320" s="121"/>
      <c r="E320" s="121"/>
      <c r="F320" s="121"/>
      <c r="G320" s="121"/>
      <c r="H320" s="121"/>
    </row>
    <row r="321" spans="3:8" x14ac:dyDescent="0.3">
      <c r="C321" s="42"/>
      <c r="D321" s="121"/>
      <c r="E321" s="121"/>
      <c r="F321" s="121"/>
      <c r="G321" s="121"/>
      <c r="H321" s="121"/>
    </row>
    <row r="322" spans="3:8" x14ac:dyDescent="0.3">
      <c r="C322" s="42"/>
      <c r="D322" s="121"/>
      <c r="E322" s="121"/>
      <c r="F322" s="121"/>
      <c r="G322" s="121"/>
      <c r="H322" s="121"/>
    </row>
    <row r="323" spans="3:8" x14ac:dyDescent="0.3">
      <c r="C323" s="42"/>
      <c r="D323" s="121"/>
      <c r="E323" s="121"/>
      <c r="F323" s="121"/>
      <c r="G323" s="121"/>
      <c r="H323" s="121"/>
    </row>
    <row r="324" spans="3:8" x14ac:dyDescent="0.3">
      <c r="C324" s="42"/>
      <c r="D324" s="121"/>
      <c r="E324" s="121"/>
      <c r="F324" s="121"/>
      <c r="G324" s="121"/>
      <c r="H324" s="121"/>
    </row>
    <row r="325" spans="3:8" x14ac:dyDescent="0.3">
      <c r="C325" s="42"/>
      <c r="D325" s="121"/>
      <c r="E325" s="121"/>
      <c r="F325" s="121"/>
      <c r="G325" s="121"/>
      <c r="H325" s="121"/>
    </row>
    <row r="326" spans="3:8" x14ac:dyDescent="0.3">
      <c r="C326" s="42"/>
      <c r="D326" s="121"/>
      <c r="E326" s="121"/>
      <c r="F326" s="121"/>
      <c r="G326" s="121"/>
      <c r="H326" s="121"/>
    </row>
    <row r="327" spans="3:8" x14ac:dyDescent="0.3">
      <c r="C327" s="42"/>
      <c r="D327" s="121"/>
      <c r="E327" s="121"/>
      <c r="F327" s="121"/>
      <c r="G327" s="121"/>
      <c r="H327" s="121"/>
    </row>
    <row r="328" spans="3:8" x14ac:dyDescent="0.3">
      <c r="C328" s="42"/>
      <c r="D328" s="121"/>
      <c r="E328" s="121"/>
      <c r="F328" s="121"/>
      <c r="G328" s="121"/>
      <c r="H328" s="121"/>
    </row>
    <row r="329" spans="3:8" x14ac:dyDescent="0.3">
      <c r="C329" s="42"/>
      <c r="D329" s="121"/>
      <c r="E329" s="121"/>
      <c r="F329" s="121"/>
      <c r="G329" s="121"/>
      <c r="H329" s="121"/>
    </row>
    <row r="330" spans="3:8" x14ac:dyDescent="0.3">
      <c r="C330" s="42"/>
      <c r="D330" s="121"/>
      <c r="E330" s="121"/>
      <c r="F330" s="121"/>
      <c r="G330" s="121"/>
      <c r="H330" s="121"/>
    </row>
    <row r="331" spans="3:8" x14ac:dyDescent="0.3">
      <c r="C331" s="42"/>
      <c r="D331" s="121"/>
      <c r="E331" s="121"/>
      <c r="F331" s="121"/>
      <c r="G331" s="121"/>
      <c r="H331" s="121"/>
    </row>
    <row r="332" spans="3:8" x14ac:dyDescent="0.3">
      <c r="C332" s="42"/>
      <c r="D332" s="121"/>
      <c r="E332" s="121"/>
      <c r="F332" s="121"/>
      <c r="G332" s="121"/>
      <c r="H332" s="121"/>
    </row>
    <row r="333" spans="3:8" x14ac:dyDescent="0.3">
      <c r="C333" s="42"/>
      <c r="D333" s="121"/>
      <c r="E333" s="121"/>
      <c r="F333" s="121"/>
      <c r="G333" s="121"/>
      <c r="H333" s="121"/>
    </row>
    <row r="334" spans="3:8" x14ac:dyDescent="0.3">
      <c r="C334" s="42"/>
      <c r="D334" s="121"/>
      <c r="E334" s="121"/>
      <c r="F334" s="121"/>
      <c r="G334" s="121"/>
      <c r="H334" s="121"/>
    </row>
    <row r="335" spans="3:8" x14ac:dyDescent="0.3">
      <c r="C335" s="42"/>
      <c r="D335" s="121"/>
      <c r="E335" s="121"/>
      <c r="F335" s="121"/>
      <c r="G335" s="121"/>
      <c r="H335" s="121"/>
    </row>
    <row r="336" spans="3:8" x14ac:dyDescent="0.3">
      <c r="C336" s="42"/>
      <c r="D336" s="121"/>
      <c r="E336" s="121"/>
      <c r="F336" s="121"/>
      <c r="G336" s="121"/>
      <c r="H336" s="121"/>
    </row>
    <row r="337" spans="3:8" x14ac:dyDescent="0.3">
      <c r="C337" s="42"/>
      <c r="D337" s="121"/>
      <c r="E337" s="121"/>
      <c r="F337" s="121"/>
      <c r="G337" s="121"/>
      <c r="H337" s="121"/>
    </row>
    <row r="338" spans="3:8" x14ac:dyDescent="0.3">
      <c r="C338" s="42"/>
      <c r="D338" s="121"/>
      <c r="E338" s="121"/>
      <c r="F338" s="121"/>
      <c r="G338" s="121"/>
      <c r="H338" s="121"/>
    </row>
    <row r="339" spans="3:8" x14ac:dyDescent="0.3">
      <c r="C339" s="42"/>
      <c r="D339" s="121"/>
      <c r="E339" s="121"/>
      <c r="F339" s="121"/>
      <c r="G339" s="121"/>
      <c r="H339" s="121"/>
    </row>
    <row r="340" spans="3:8" x14ac:dyDescent="0.3">
      <c r="C340" s="42"/>
      <c r="D340" s="121"/>
      <c r="E340" s="121"/>
      <c r="F340" s="121"/>
      <c r="G340" s="121"/>
      <c r="H340" s="121"/>
    </row>
    <row r="341" spans="3:8" x14ac:dyDescent="0.3">
      <c r="C341" s="42"/>
      <c r="D341" s="121"/>
      <c r="E341" s="121"/>
      <c r="F341" s="121"/>
      <c r="G341" s="121"/>
      <c r="H341" s="121"/>
    </row>
    <row r="342" spans="3:8" x14ac:dyDescent="0.3">
      <c r="C342" s="42"/>
      <c r="D342" s="121"/>
      <c r="E342" s="121"/>
      <c r="F342" s="121"/>
      <c r="G342" s="121"/>
      <c r="H342" s="121"/>
    </row>
    <row r="343" spans="3:8" x14ac:dyDescent="0.3">
      <c r="C343" s="42"/>
      <c r="D343" s="121"/>
      <c r="E343" s="121"/>
      <c r="F343" s="121"/>
      <c r="G343" s="121"/>
      <c r="H343" s="121"/>
    </row>
    <row r="344" spans="3:8" x14ac:dyDescent="0.3">
      <c r="C344" s="42"/>
      <c r="D344" s="121"/>
      <c r="E344" s="121"/>
      <c r="F344" s="121"/>
      <c r="G344" s="121"/>
      <c r="H344" s="121"/>
    </row>
    <row r="345" spans="3:8" x14ac:dyDescent="0.3">
      <c r="C345" s="42"/>
      <c r="D345" s="121"/>
      <c r="E345" s="121"/>
      <c r="F345" s="121"/>
      <c r="G345" s="121"/>
      <c r="H345" s="121"/>
    </row>
    <row r="346" spans="3:8" x14ac:dyDescent="0.3">
      <c r="C346" s="42"/>
      <c r="D346" s="121"/>
      <c r="E346" s="121"/>
      <c r="F346" s="121"/>
      <c r="G346" s="121"/>
      <c r="H346" s="121"/>
    </row>
    <row r="347" spans="3:8" x14ac:dyDescent="0.3">
      <c r="C347" s="42"/>
      <c r="D347" s="121"/>
      <c r="E347" s="121"/>
      <c r="F347" s="121"/>
      <c r="G347" s="121"/>
      <c r="H347" s="121"/>
    </row>
    <row r="348" spans="3:8" x14ac:dyDescent="0.3">
      <c r="C348" s="42"/>
      <c r="D348" s="121"/>
      <c r="E348" s="121"/>
      <c r="F348" s="121"/>
      <c r="G348" s="121"/>
      <c r="H348" s="121"/>
    </row>
    <row r="349" spans="3:8" x14ac:dyDescent="0.3">
      <c r="C349" s="42"/>
      <c r="D349" s="121"/>
      <c r="E349" s="121"/>
      <c r="F349" s="121"/>
      <c r="G349" s="121"/>
      <c r="H349" s="121"/>
    </row>
    <row r="350" spans="3:8" x14ac:dyDescent="0.3">
      <c r="C350" s="42"/>
      <c r="D350" s="121"/>
      <c r="E350" s="121"/>
      <c r="F350" s="121"/>
      <c r="G350" s="121"/>
      <c r="H350" s="121"/>
    </row>
    <row r="351" spans="3:8" x14ac:dyDescent="0.3">
      <c r="C351" s="42"/>
      <c r="D351" s="121"/>
      <c r="E351" s="121"/>
      <c r="F351" s="121"/>
      <c r="G351" s="121"/>
      <c r="H351" s="121"/>
    </row>
    <row r="352" spans="3:8" x14ac:dyDescent="0.3">
      <c r="C352" s="42"/>
      <c r="D352" s="121"/>
      <c r="E352" s="121"/>
      <c r="F352" s="121"/>
      <c r="G352" s="121"/>
      <c r="H352" s="121"/>
    </row>
    <row r="353" spans="3:8" x14ac:dyDescent="0.3">
      <c r="C353" s="42"/>
      <c r="D353" s="121"/>
      <c r="E353" s="121"/>
      <c r="F353" s="121"/>
      <c r="G353" s="121"/>
      <c r="H353" s="121"/>
    </row>
    <row r="354" spans="3:8" x14ac:dyDescent="0.3">
      <c r="C354" s="42"/>
      <c r="D354" s="121"/>
      <c r="E354" s="121"/>
      <c r="F354" s="121"/>
      <c r="G354" s="121"/>
      <c r="H354" s="121"/>
    </row>
    <row r="355" spans="3:8" x14ac:dyDescent="0.3">
      <c r="C355" s="42"/>
      <c r="D355" s="121"/>
      <c r="E355" s="121"/>
      <c r="F355" s="121"/>
      <c r="G355" s="121"/>
      <c r="H355" s="121"/>
    </row>
    <row r="356" spans="3:8" x14ac:dyDescent="0.3">
      <c r="C356" s="42"/>
      <c r="D356" s="121"/>
      <c r="E356" s="121"/>
      <c r="F356" s="121"/>
      <c r="G356" s="121"/>
      <c r="H356" s="121"/>
    </row>
    <row r="357" spans="3:8" x14ac:dyDescent="0.3">
      <c r="C357" s="42"/>
      <c r="D357" s="121"/>
      <c r="E357" s="121"/>
      <c r="F357" s="121"/>
      <c r="G357" s="121"/>
      <c r="H357" s="121"/>
    </row>
    <row r="358" spans="3:8" x14ac:dyDescent="0.3">
      <c r="C358" s="42"/>
      <c r="D358" s="121"/>
      <c r="E358" s="121"/>
      <c r="F358" s="121"/>
      <c r="G358" s="121"/>
      <c r="H358" s="121"/>
    </row>
    <row r="359" spans="3:8" x14ac:dyDescent="0.3">
      <c r="C359" s="42"/>
      <c r="D359" s="121"/>
      <c r="E359" s="121"/>
      <c r="F359" s="121"/>
      <c r="G359" s="121"/>
      <c r="H359" s="121"/>
    </row>
    <row r="360" spans="3:8" x14ac:dyDescent="0.3">
      <c r="C360" s="42"/>
      <c r="D360" s="121"/>
      <c r="E360" s="121"/>
      <c r="F360" s="121"/>
      <c r="G360" s="121"/>
      <c r="H360" s="121"/>
    </row>
    <row r="361" spans="3:8" x14ac:dyDescent="0.3">
      <c r="C361" s="42"/>
      <c r="D361" s="121"/>
      <c r="E361" s="121"/>
      <c r="F361" s="121"/>
      <c r="G361" s="121"/>
      <c r="H361" s="121"/>
    </row>
    <row r="362" spans="3:8" x14ac:dyDescent="0.3">
      <c r="C362" s="42"/>
      <c r="D362" s="121"/>
      <c r="E362" s="121"/>
      <c r="F362" s="121"/>
      <c r="G362" s="121"/>
      <c r="H362" s="121"/>
    </row>
    <row r="363" spans="3:8" x14ac:dyDescent="0.3">
      <c r="C363" s="42"/>
      <c r="D363" s="121"/>
      <c r="E363" s="121"/>
      <c r="F363" s="121"/>
      <c r="G363" s="121"/>
      <c r="H363" s="121"/>
    </row>
    <row r="364" spans="3:8" x14ac:dyDescent="0.3">
      <c r="C364" s="42"/>
      <c r="D364" s="121"/>
      <c r="E364" s="121"/>
      <c r="F364" s="121"/>
      <c r="G364" s="121"/>
      <c r="H364" s="121"/>
    </row>
    <row r="365" spans="3:8" x14ac:dyDescent="0.3">
      <c r="C365" s="42"/>
      <c r="D365" s="121"/>
      <c r="E365" s="121"/>
      <c r="F365" s="121"/>
      <c r="G365" s="121"/>
      <c r="H365" s="121"/>
    </row>
    <row r="366" spans="3:8" x14ac:dyDescent="0.3">
      <c r="C366" s="42"/>
      <c r="D366" s="121"/>
      <c r="E366" s="121"/>
      <c r="F366" s="121"/>
      <c r="G366" s="121"/>
      <c r="H366" s="121"/>
    </row>
    <row r="367" spans="3:8" x14ac:dyDescent="0.3">
      <c r="C367" s="42"/>
      <c r="D367" s="121"/>
      <c r="E367" s="121"/>
      <c r="F367" s="121"/>
      <c r="G367" s="121"/>
      <c r="H367" s="121"/>
    </row>
    <row r="368" spans="3:8" x14ac:dyDescent="0.3">
      <c r="C368" s="42"/>
      <c r="D368" s="121"/>
      <c r="E368" s="121"/>
      <c r="F368" s="121"/>
      <c r="G368" s="121"/>
      <c r="H368" s="121"/>
    </row>
    <row r="369" spans="3:8" x14ac:dyDescent="0.3">
      <c r="C369" s="42"/>
      <c r="D369" s="121"/>
      <c r="E369" s="121"/>
      <c r="F369" s="121"/>
      <c r="G369" s="121"/>
      <c r="H369" s="121"/>
    </row>
    <row r="370" spans="3:8" x14ac:dyDescent="0.3">
      <c r="C370" s="42"/>
      <c r="D370" s="121"/>
      <c r="E370" s="121"/>
      <c r="F370" s="121"/>
      <c r="G370" s="121"/>
      <c r="H370" s="121"/>
    </row>
    <row r="371" spans="3:8" x14ac:dyDescent="0.3">
      <c r="C371" s="42"/>
      <c r="D371" s="121"/>
      <c r="E371" s="121"/>
      <c r="F371" s="121"/>
      <c r="G371" s="121"/>
      <c r="H371" s="121"/>
    </row>
    <row r="372" spans="3:8" x14ac:dyDescent="0.3">
      <c r="C372" s="42"/>
      <c r="D372" s="121"/>
      <c r="E372" s="121"/>
      <c r="F372" s="121"/>
      <c r="G372" s="121"/>
      <c r="H372" s="121"/>
    </row>
    <row r="373" spans="3:8" x14ac:dyDescent="0.3">
      <c r="C373" s="42"/>
      <c r="D373" s="121"/>
      <c r="E373" s="121"/>
      <c r="F373" s="121"/>
      <c r="G373" s="121"/>
      <c r="H373" s="121"/>
    </row>
    <row r="374" spans="3:8" x14ac:dyDescent="0.3">
      <c r="C374" s="42"/>
      <c r="D374" s="121"/>
      <c r="E374" s="121"/>
      <c r="F374" s="121"/>
      <c r="G374" s="121"/>
      <c r="H374" s="121"/>
    </row>
    <row r="375" spans="3:8" x14ac:dyDescent="0.3">
      <c r="C375" s="42"/>
      <c r="D375" s="121"/>
      <c r="E375" s="121"/>
      <c r="F375" s="121"/>
      <c r="G375" s="121"/>
      <c r="H375" s="121"/>
    </row>
    <row r="376" spans="3:8" x14ac:dyDescent="0.3">
      <c r="C376" s="42"/>
      <c r="D376" s="121"/>
      <c r="E376" s="121"/>
      <c r="F376" s="121"/>
      <c r="G376" s="121"/>
      <c r="H376" s="121"/>
    </row>
    <row r="377" spans="3:8" x14ac:dyDescent="0.3">
      <c r="C377" s="42"/>
      <c r="D377" s="121"/>
      <c r="E377" s="121"/>
      <c r="F377" s="121"/>
      <c r="G377" s="121"/>
      <c r="H377" s="121"/>
    </row>
    <row r="378" spans="3:8" x14ac:dyDescent="0.3">
      <c r="C378" s="42"/>
      <c r="D378" s="121"/>
      <c r="E378" s="121"/>
      <c r="F378" s="121"/>
      <c r="G378" s="121"/>
      <c r="H378" s="121"/>
    </row>
    <row r="379" spans="3:8" x14ac:dyDescent="0.3">
      <c r="C379" s="42"/>
      <c r="D379" s="121"/>
      <c r="E379" s="121"/>
      <c r="F379" s="121"/>
      <c r="G379" s="121"/>
      <c r="H379" s="121"/>
    </row>
    <row r="380" spans="3:8" x14ac:dyDescent="0.3">
      <c r="C380" s="42"/>
      <c r="D380" s="121"/>
      <c r="E380" s="121"/>
      <c r="F380" s="121"/>
      <c r="G380" s="121"/>
      <c r="H380" s="121"/>
    </row>
    <row r="381" spans="3:8" x14ac:dyDescent="0.3">
      <c r="C381" s="42"/>
      <c r="D381" s="121"/>
      <c r="E381" s="121"/>
      <c r="F381" s="121"/>
      <c r="G381" s="121"/>
      <c r="H381" s="121"/>
    </row>
    <row r="382" spans="3:8" x14ac:dyDescent="0.3">
      <c r="C382" s="42"/>
      <c r="D382" s="121"/>
      <c r="E382" s="121"/>
      <c r="F382" s="121"/>
      <c r="G382" s="121"/>
      <c r="H382" s="121"/>
    </row>
    <row r="383" spans="3:8" x14ac:dyDescent="0.3">
      <c r="C383" s="42"/>
      <c r="D383" s="121"/>
      <c r="E383" s="121"/>
      <c r="F383" s="121"/>
      <c r="G383" s="121"/>
      <c r="H383" s="121"/>
    </row>
    <row r="384" spans="3:8" x14ac:dyDescent="0.3">
      <c r="C384" s="42"/>
      <c r="D384" s="121"/>
      <c r="E384" s="121"/>
      <c r="F384" s="121"/>
      <c r="G384" s="121"/>
      <c r="H384" s="121"/>
    </row>
    <row r="385" spans="3:8" x14ac:dyDescent="0.3">
      <c r="C385" s="42"/>
      <c r="D385" s="121"/>
      <c r="E385" s="121"/>
      <c r="F385" s="121"/>
      <c r="G385" s="121"/>
      <c r="H385" s="121"/>
    </row>
    <row r="386" spans="3:8" x14ac:dyDescent="0.3">
      <c r="C386" s="42"/>
      <c r="D386" s="121"/>
      <c r="E386" s="121"/>
      <c r="F386" s="121"/>
      <c r="G386" s="121"/>
      <c r="H386" s="121"/>
    </row>
    <row r="387" spans="3:8" x14ac:dyDescent="0.3">
      <c r="C387" s="42"/>
      <c r="D387" s="121"/>
      <c r="E387" s="121"/>
      <c r="F387" s="121"/>
      <c r="G387" s="121"/>
      <c r="H387" s="121"/>
    </row>
    <row r="388" spans="3:8" x14ac:dyDescent="0.3">
      <c r="C388" s="42"/>
      <c r="D388" s="121"/>
      <c r="E388" s="121"/>
      <c r="F388" s="121"/>
      <c r="G388" s="121"/>
      <c r="H388" s="121"/>
    </row>
    <row r="389" spans="3:8" x14ac:dyDescent="0.3">
      <c r="C389" s="42"/>
      <c r="D389" s="121"/>
      <c r="E389" s="121"/>
      <c r="F389" s="121"/>
      <c r="G389" s="121"/>
      <c r="H389" s="121"/>
    </row>
    <row r="390" spans="3:8" x14ac:dyDescent="0.3">
      <c r="C390" s="42"/>
      <c r="D390" s="121"/>
      <c r="E390" s="121"/>
      <c r="F390" s="121"/>
      <c r="G390" s="121"/>
      <c r="H390" s="121"/>
    </row>
    <row r="391" spans="3:8" x14ac:dyDescent="0.3">
      <c r="C391" s="42"/>
      <c r="D391" s="121"/>
      <c r="E391" s="121"/>
      <c r="F391" s="121"/>
      <c r="G391" s="121"/>
      <c r="H391" s="121"/>
    </row>
    <row r="392" spans="3:8" x14ac:dyDescent="0.3">
      <c r="C392" s="42"/>
      <c r="D392" s="121"/>
      <c r="E392" s="121"/>
      <c r="F392" s="121"/>
      <c r="G392" s="121"/>
      <c r="H392" s="121"/>
    </row>
    <row r="393" spans="3:8" x14ac:dyDescent="0.3">
      <c r="C393" s="42"/>
      <c r="D393" s="121"/>
      <c r="E393" s="121"/>
      <c r="F393" s="121"/>
      <c r="G393" s="121"/>
      <c r="H393" s="121"/>
    </row>
    <row r="394" spans="3:8" x14ac:dyDescent="0.3">
      <c r="C394" s="42"/>
      <c r="D394" s="121"/>
      <c r="E394" s="121"/>
      <c r="F394" s="121"/>
      <c r="G394" s="121"/>
      <c r="H394" s="121"/>
    </row>
    <row r="395" spans="3:8" x14ac:dyDescent="0.3">
      <c r="C395" s="42"/>
      <c r="D395" s="121"/>
      <c r="E395" s="121"/>
      <c r="F395" s="121"/>
      <c r="G395" s="121"/>
      <c r="H395" s="121"/>
    </row>
    <row r="396" spans="3:8" x14ac:dyDescent="0.3">
      <c r="C396" s="42"/>
      <c r="D396" s="121"/>
      <c r="E396" s="121"/>
      <c r="F396" s="121"/>
      <c r="G396" s="121"/>
      <c r="H396" s="121"/>
    </row>
    <row r="397" spans="3:8" x14ac:dyDescent="0.3">
      <c r="C397" s="42"/>
      <c r="D397" s="121"/>
      <c r="E397" s="121"/>
      <c r="F397" s="121"/>
      <c r="G397" s="121"/>
      <c r="H397" s="121"/>
    </row>
    <row r="398" spans="3:8" x14ac:dyDescent="0.3">
      <c r="C398" s="42"/>
      <c r="D398" s="121"/>
      <c r="E398" s="121"/>
      <c r="F398" s="121"/>
      <c r="G398" s="121"/>
      <c r="H398" s="121"/>
    </row>
    <row r="399" spans="3:8" x14ac:dyDescent="0.3">
      <c r="C399" s="42"/>
      <c r="D399" s="121"/>
      <c r="E399" s="121"/>
      <c r="F399" s="121"/>
      <c r="G399" s="121"/>
      <c r="H399" s="121"/>
    </row>
    <row r="400" spans="3:8" x14ac:dyDescent="0.3">
      <c r="C400" s="42"/>
      <c r="D400" s="121"/>
      <c r="E400" s="121"/>
      <c r="F400" s="121"/>
      <c r="G400" s="121"/>
      <c r="H400" s="121"/>
    </row>
    <row r="401" spans="3:8" x14ac:dyDescent="0.3">
      <c r="C401" s="42"/>
      <c r="D401" s="121"/>
      <c r="E401" s="121"/>
      <c r="F401" s="121"/>
      <c r="G401" s="121"/>
      <c r="H401" s="121"/>
    </row>
    <row r="402" spans="3:8" x14ac:dyDescent="0.3">
      <c r="C402" s="42"/>
      <c r="D402" s="121"/>
      <c r="E402" s="121"/>
      <c r="F402" s="121"/>
      <c r="G402" s="121"/>
      <c r="H402" s="121"/>
    </row>
    <row r="403" spans="3:8" x14ac:dyDescent="0.3">
      <c r="C403" s="42"/>
      <c r="D403" s="121"/>
      <c r="E403" s="121"/>
      <c r="F403" s="121"/>
      <c r="G403" s="121"/>
      <c r="H403" s="121"/>
    </row>
    <row r="404" spans="3:8" x14ac:dyDescent="0.3">
      <c r="C404" s="42"/>
      <c r="D404" s="121"/>
      <c r="E404" s="121"/>
      <c r="F404" s="121"/>
      <c r="G404" s="121"/>
      <c r="H404" s="121"/>
    </row>
    <row r="405" spans="3:8" x14ac:dyDescent="0.3">
      <c r="C405" s="42"/>
      <c r="D405" s="121"/>
      <c r="E405" s="121"/>
      <c r="F405" s="121"/>
      <c r="G405" s="121"/>
      <c r="H405" s="121"/>
    </row>
    <row r="406" spans="3:8" x14ac:dyDescent="0.3">
      <c r="C406" s="42"/>
      <c r="D406" s="121"/>
      <c r="E406" s="121"/>
      <c r="F406" s="121"/>
      <c r="G406" s="121"/>
      <c r="H406" s="121"/>
    </row>
    <row r="407" spans="3:8" x14ac:dyDescent="0.3">
      <c r="C407" s="42"/>
      <c r="D407" s="121"/>
      <c r="E407" s="121"/>
      <c r="F407" s="121"/>
      <c r="G407" s="121"/>
      <c r="H407" s="121"/>
    </row>
    <row r="408" spans="3:8" x14ac:dyDescent="0.3">
      <c r="C408" s="42"/>
      <c r="D408" s="121"/>
      <c r="E408" s="121"/>
      <c r="F408" s="121"/>
      <c r="G408" s="121"/>
      <c r="H408" s="121"/>
    </row>
    <row r="409" spans="3:8" x14ac:dyDescent="0.3">
      <c r="C409" s="42"/>
      <c r="D409" s="121"/>
      <c r="E409" s="121"/>
      <c r="F409" s="121"/>
      <c r="G409" s="121"/>
      <c r="H409" s="121"/>
    </row>
    <row r="410" spans="3:8" x14ac:dyDescent="0.3">
      <c r="C410" s="42"/>
      <c r="D410" s="121"/>
      <c r="E410" s="121"/>
      <c r="F410" s="121"/>
      <c r="G410" s="121"/>
      <c r="H410" s="121"/>
    </row>
    <row r="411" spans="3:8" x14ac:dyDescent="0.3">
      <c r="C411" s="42"/>
      <c r="D411" s="121"/>
      <c r="E411" s="121"/>
      <c r="F411" s="121"/>
      <c r="G411" s="121"/>
      <c r="H411" s="121"/>
    </row>
    <row r="412" spans="3:8" x14ac:dyDescent="0.3">
      <c r="C412" s="42"/>
      <c r="D412" s="121"/>
      <c r="E412" s="121"/>
      <c r="F412" s="121"/>
      <c r="G412" s="121"/>
      <c r="H412" s="121"/>
    </row>
    <row r="413" spans="3:8" x14ac:dyDescent="0.3">
      <c r="C413" s="42"/>
      <c r="D413" s="121"/>
      <c r="E413" s="121"/>
      <c r="F413" s="121"/>
      <c r="G413" s="121"/>
      <c r="H413" s="121"/>
    </row>
    <row r="414" spans="3:8" x14ac:dyDescent="0.3">
      <c r="C414" s="42"/>
      <c r="D414" s="121"/>
      <c r="E414" s="121"/>
      <c r="F414" s="121"/>
      <c r="G414" s="121"/>
      <c r="H414" s="121"/>
    </row>
    <row r="415" spans="3:8" x14ac:dyDescent="0.3">
      <c r="C415" s="42"/>
      <c r="D415" s="121"/>
      <c r="E415" s="121"/>
      <c r="F415" s="121"/>
      <c r="G415" s="121"/>
      <c r="H415" s="121"/>
    </row>
    <row r="416" spans="3:8" x14ac:dyDescent="0.3">
      <c r="C416" s="42"/>
      <c r="D416" s="121"/>
      <c r="E416" s="121"/>
      <c r="F416" s="121"/>
      <c r="G416" s="121"/>
      <c r="H416" s="121"/>
    </row>
    <row r="417" spans="3:8" x14ac:dyDescent="0.3">
      <c r="C417" s="42"/>
      <c r="D417" s="121"/>
      <c r="E417" s="121"/>
      <c r="F417" s="121"/>
      <c r="G417" s="121"/>
      <c r="H417" s="121"/>
    </row>
    <row r="418" spans="3:8" x14ac:dyDescent="0.3">
      <c r="C418" s="42"/>
      <c r="D418" s="121"/>
      <c r="E418" s="121"/>
      <c r="F418" s="121"/>
      <c r="G418" s="121"/>
      <c r="H418" s="121"/>
    </row>
    <row r="419" spans="3:8" x14ac:dyDescent="0.3">
      <c r="C419" s="42"/>
      <c r="D419" s="121"/>
      <c r="E419" s="121"/>
      <c r="F419" s="121"/>
      <c r="G419" s="121"/>
      <c r="H419" s="121"/>
    </row>
    <row r="420" spans="3:8" x14ac:dyDescent="0.3">
      <c r="C420" s="42"/>
      <c r="D420" s="121"/>
      <c r="E420" s="121"/>
      <c r="F420" s="121"/>
      <c r="G420" s="121"/>
      <c r="H420" s="121"/>
    </row>
    <row r="421" spans="3:8" x14ac:dyDescent="0.3">
      <c r="C421" s="42"/>
      <c r="D421" s="121"/>
      <c r="E421" s="121"/>
      <c r="F421" s="121"/>
      <c r="G421" s="121"/>
      <c r="H421" s="121"/>
    </row>
    <row r="422" spans="3:8" x14ac:dyDescent="0.3">
      <c r="C422" s="42"/>
      <c r="D422" s="121"/>
      <c r="E422" s="121"/>
      <c r="F422" s="121"/>
      <c r="G422" s="121"/>
      <c r="H422" s="121"/>
    </row>
    <row r="423" spans="3:8" x14ac:dyDescent="0.3">
      <c r="C423" s="42"/>
      <c r="D423" s="121"/>
      <c r="E423" s="121"/>
      <c r="F423" s="121"/>
      <c r="G423" s="121"/>
      <c r="H423" s="121"/>
    </row>
    <row r="424" spans="3:8" x14ac:dyDescent="0.3">
      <c r="C424" s="42"/>
      <c r="D424" s="121"/>
      <c r="E424" s="121"/>
      <c r="F424" s="121"/>
      <c r="G424" s="121"/>
      <c r="H424" s="121"/>
    </row>
    <row r="425" spans="3:8" x14ac:dyDescent="0.3">
      <c r="C425" s="42"/>
      <c r="D425" s="121"/>
      <c r="E425" s="121"/>
      <c r="F425" s="121"/>
      <c r="G425" s="121"/>
      <c r="H425" s="121"/>
    </row>
    <row r="426" spans="3:8" x14ac:dyDescent="0.3">
      <c r="C426" s="42"/>
      <c r="D426" s="121"/>
      <c r="E426" s="121"/>
      <c r="F426" s="121"/>
      <c r="G426" s="121"/>
      <c r="H426" s="121"/>
    </row>
    <row r="427" spans="3:8" x14ac:dyDescent="0.3">
      <c r="C427" s="42"/>
      <c r="D427" s="121"/>
      <c r="E427" s="121"/>
      <c r="F427" s="121"/>
      <c r="G427" s="121"/>
      <c r="H427" s="121"/>
    </row>
    <row r="428" spans="3:8" x14ac:dyDescent="0.3">
      <c r="C428" s="42"/>
      <c r="D428" s="121"/>
      <c r="E428" s="121"/>
      <c r="F428" s="121"/>
      <c r="G428" s="121"/>
      <c r="H428" s="121"/>
    </row>
    <row r="429" spans="3:8" x14ac:dyDescent="0.3">
      <c r="C429" s="42"/>
      <c r="D429" s="121"/>
      <c r="E429" s="121"/>
      <c r="F429" s="121"/>
      <c r="G429" s="121"/>
      <c r="H429" s="121"/>
    </row>
    <row r="430" spans="3:8" x14ac:dyDescent="0.3">
      <c r="C430" s="42"/>
      <c r="D430" s="121"/>
      <c r="E430" s="121"/>
      <c r="F430" s="121"/>
      <c r="G430" s="121"/>
      <c r="H430" s="121"/>
    </row>
    <row r="431" spans="3:8" x14ac:dyDescent="0.3">
      <c r="C431" s="42"/>
      <c r="D431" s="121"/>
      <c r="E431" s="121"/>
      <c r="F431" s="121"/>
      <c r="G431" s="121"/>
      <c r="H431" s="121"/>
    </row>
    <row r="432" spans="3:8" x14ac:dyDescent="0.3">
      <c r="C432" s="42"/>
      <c r="D432" s="121"/>
      <c r="E432" s="121"/>
      <c r="F432" s="121"/>
      <c r="G432" s="121"/>
      <c r="H432" s="121"/>
    </row>
    <row r="433" spans="3:8" x14ac:dyDescent="0.3">
      <c r="C433" s="42"/>
      <c r="D433" s="121"/>
      <c r="E433" s="121"/>
      <c r="F433" s="121"/>
      <c r="G433" s="121"/>
      <c r="H433" s="121"/>
    </row>
    <row r="434" spans="3:8" x14ac:dyDescent="0.3">
      <c r="C434" s="42"/>
      <c r="D434" s="121"/>
      <c r="E434" s="121"/>
      <c r="F434" s="121"/>
      <c r="G434" s="121"/>
      <c r="H434" s="121"/>
    </row>
    <row r="435" spans="3:8" x14ac:dyDescent="0.3">
      <c r="C435" s="42"/>
      <c r="D435" s="121"/>
      <c r="E435" s="121"/>
      <c r="F435" s="121"/>
      <c r="G435" s="121"/>
      <c r="H435" s="121"/>
    </row>
    <row r="436" spans="3:8" x14ac:dyDescent="0.3">
      <c r="C436" s="42"/>
      <c r="D436" s="121"/>
      <c r="E436" s="121"/>
      <c r="F436" s="121"/>
      <c r="G436" s="121"/>
      <c r="H436" s="121"/>
    </row>
    <row r="437" spans="3:8" x14ac:dyDescent="0.3">
      <c r="C437" s="42"/>
      <c r="D437" s="121"/>
      <c r="E437" s="121"/>
      <c r="F437" s="121"/>
      <c r="G437" s="121"/>
      <c r="H437" s="121"/>
    </row>
    <row r="438" spans="3:8" x14ac:dyDescent="0.3">
      <c r="C438" s="42"/>
      <c r="D438" s="121"/>
      <c r="E438" s="121"/>
      <c r="F438" s="121"/>
      <c r="G438" s="121"/>
      <c r="H438" s="121"/>
    </row>
    <row r="439" spans="3:8" x14ac:dyDescent="0.3">
      <c r="C439" s="42"/>
      <c r="D439" s="121"/>
      <c r="E439" s="121"/>
      <c r="F439" s="121"/>
      <c r="G439" s="121"/>
      <c r="H439" s="121"/>
    </row>
    <row r="440" spans="3:8" x14ac:dyDescent="0.3">
      <c r="C440" s="42"/>
      <c r="D440" s="121"/>
      <c r="E440" s="121"/>
      <c r="F440" s="121"/>
      <c r="G440" s="121"/>
      <c r="H440" s="121"/>
    </row>
    <row r="441" spans="3:8" x14ac:dyDescent="0.3">
      <c r="C441" s="42"/>
      <c r="D441" s="121"/>
      <c r="E441" s="121"/>
      <c r="F441" s="121"/>
      <c r="G441" s="121"/>
      <c r="H441" s="121"/>
    </row>
    <row r="442" spans="3:8" x14ac:dyDescent="0.3">
      <c r="C442" s="42"/>
      <c r="D442" s="121"/>
      <c r="E442" s="121"/>
      <c r="F442" s="121"/>
      <c r="G442" s="121"/>
      <c r="H442" s="121"/>
    </row>
    <row r="443" spans="3:8" x14ac:dyDescent="0.3">
      <c r="C443" s="42"/>
      <c r="D443" s="121"/>
      <c r="E443" s="121"/>
      <c r="F443" s="121"/>
      <c r="G443" s="121"/>
      <c r="H443" s="121"/>
    </row>
    <row r="444" spans="3:8" x14ac:dyDescent="0.3">
      <c r="C444" s="42"/>
      <c r="D444" s="121"/>
      <c r="E444" s="121"/>
      <c r="F444" s="121"/>
      <c r="G444" s="121"/>
      <c r="H444" s="121"/>
    </row>
    <row r="445" spans="3:8" x14ac:dyDescent="0.3">
      <c r="C445" s="42"/>
      <c r="D445" s="121"/>
      <c r="E445" s="121"/>
      <c r="F445" s="121"/>
      <c r="G445" s="121"/>
      <c r="H445" s="121"/>
    </row>
    <row r="446" spans="3:8" x14ac:dyDescent="0.3">
      <c r="C446" s="42"/>
      <c r="D446" s="121"/>
      <c r="E446" s="121"/>
      <c r="F446" s="121"/>
      <c r="G446" s="121"/>
      <c r="H446" s="121"/>
    </row>
    <row r="447" spans="3:8" x14ac:dyDescent="0.3">
      <c r="C447" s="42"/>
      <c r="D447" s="121"/>
      <c r="E447" s="121"/>
      <c r="F447" s="121"/>
      <c r="G447" s="121"/>
      <c r="H447" s="121"/>
    </row>
    <row r="448" spans="3:8" x14ac:dyDescent="0.3">
      <c r="C448" s="42"/>
      <c r="D448" s="121"/>
      <c r="E448" s="121"/>
      <c r="F448" s="121"/>
      <c r="G448" s="121"/>
      <c r="H448" s="121"/>
    </row>
    <row r="449" spans="3:8" x14ac:dyDescent="0.3">
      <c r="C449" s="42"/>
      <c r="D449" s="121"/>
      <c r="E449" s="121"/>
      <c r="F449" s="121"/>
      <c r="G449" s="121"/>
      <c r="H449" s="121"/>
    </row>
    <row r="450" spans="3:8" x14ac:dyDescent="0.3">
      <c r="C450" s="42"/>
      <c r="D450" s="121"/>
      <c r="E450" s="121"/>
      <c r="F450" s="121"/>
      <c r="G450" s="121"/>
      <c r="H450" s="121"/>
    </row>
    <row r="451" spans="3:8" x14ac:dyDescent="0.3">
      <c r="C451" s="42"/>
      <c r="D451" s="121"/>
      <c r="E451" s="121"/>
      <c r="F451" s="121"/>
      <c r="G451" s="121"/>
      <c r="H451" s="121"/>
    </row>
    <row r="452" spans="3:8" x14ac:dyDescent="0.3">
      <c r="C452" s="42"/>
      <c r="D452" s="121"/>
      <c r="E452" s="121"/>
      <c r="F452" s="121"/>
      <c r="G452" s="121"/>
      <c r="H452" s="121"/>
    </row>
    <row r="453" spans="3:8" x14ac:dyDescent="0.3">
      <c r="C453" s="42"/>
      <c r="D453" s="121"/>
      <c r="E453" s="121"/>
      <c r="F453" s="121"/>
      <c r="G453" s="121"/>
      <c r="H453" s="121"/>
    </row>
    <row r="454" spans="3:8" x14ac:dyDescent="0.3">
      <c r="C454" s="42"/>
      <c r="D454" s="121"/>
      <c r="E454" s="121"/>
      <c r="F454" s="121"/>
      <c r="G454" s="121"/>
      <c r="H454" s="121"/>
    </row>
    <row r="455" spans="3:8" x14ac:dyDescent="0.3">
      <c r="C455" s="42"/>
      <c r="D455" s="121"/>
      <c r="E455" s="121"/>
      <c r="F455" s="121"/>
      <c r="G455" s="121"/>
      <c r="H455" s="121"/>
    </row>
    <row r="456" spans="3:8" x14ac:dyDescent="0.3">
      <c r="C456" s="42"/>
      <c r="D456" s="121"/>
      <c r="E456" s="121"/>
      <c r="F456" s="121"/>
      <c r="G456" s="121"/>
      <c r="H456" s="121"/>
    </row>
    <row r="457" spans="3:8" x14ac:dyDescent="0.3">
      <c r="C457" s="42"/>
      <c r="D457" s="121"/>
      <c r="E457" s="121"/>
      <c r="F457" s="121"/>
      <c r="G457" s="121"/>
      <c r="H457" s="121"/>
    </row>
    <row r="458" spans="3:8" x14ac:dyDescent="0.3">
      <c r="C458" s="42"/>
      <c r="D458" s="121"/>
      <c r="E458" s="121"/>
      <c r="F458" s="121"/>
      <c r="G458" s="121"/>
      <c r="H458" s="121"/>
    </row>
    <row r="459" spans="3:8" x14ac:dyDescent="0.3">
      <c r="C459" s="42"/>
      <c r="D459" s="121"/>
      <c r="E459" s="121"/>
      <c r="F459" s="121"/>
      <c r="G459" s="121"/>
      <c r="H459" s="121"/>
    </row>
    <row r="460" spans="3:8" x14ac:dyDescent="0.3">
      <c r="C460" s="42"/>
      <c r="D460" s="121"/>
      <c r="E460" s="121"/>
      <c r="F460" s="121"/>
      <c r="G460" s="121"/>
      <c r="H460" s="121"/>
    </row>
    <row r="461" spans="3:8" x14ac:dyDescent="0.3">
      <c r="C461" s="42"/>
      <c r="D461" s="121"/>
      <c r="E461" s="121"/>
      <c r="F461" s="121"/>
      <c r="G461" s="121"/>
      <c r="H461" s="121"/>
    </row>
    <row r="462" spans="3:8" x14ac:dyDescent="0.3">
      <c r="C462" s="42"/>
      <c r="D462" s="121"/>
      <c r="E462" s="121"/>
      <c r="F462" s="121"/>
      <c r="G462" s="121"/>
      <c r="H462" s="121"/>
    </row>
    <row r="463" spans="3:8" x14ac:dyDescent="0.3">
      <c r="C463" s="42"/>
      <c r="D463" s="121"/>
      <c r="E463" s="121"/>
      <c r="F463" s="121"/>
      <c r="G463" s="121"/>
      <c r="H463" s="121"/>
    </row>
    <row r="464" spans="3:8" x14ac:dyDescent="0.3">
      <c r="C464" s="42"/>
      <c r="D464" s="121"/>
      <c r="E464" s="121"/>
      <c r="F464" s="121"/>
      <c r="G464" s="121"/>
      <c r="H464" s="121"/>
    </row>
    <row r="465" spans="3:8" x14ac:dyDescent="0.3">
      <c r="C465" s="42"/>
      <c r="D465" s="121"/>
      <c r="E465" s="121"/>
      <c r="F465" s="121"/>
      <c r="G465" s="121"/>
      <c r="H465" s="121"/>
    </row>
    <row r="466" spans="3:8" x14ac:dyDescent="0.3">
      <c r="C466" s="42"/>
      <c r="D466" s="121"/>
      <c r="E466" s="121"/>
      <c r="F466" s="121"/>
      <c r="G466" s="121"/>
      <c r="H466" s="121"/>
    </row>
    <row r="467" spans="3:8" x14ac:dyDescent="0.3">
      <c r="C467" s="42"/>
      <c r="D467" s="121"/>
      <c r="E467" s="121"/>
      <c r="F467" s="121"/>
      <c r="G467" s="121"/>
      <c r="H467" s="121"/>
    </row>
    <row r="468" spans="3:8" x14ac:dyDescent="0.3">
      <c r="C468" s="42"/>
      <c r="D468" s="121"/>
      <c r="E468" s="121"/>
      <c r="F468" s="121"/>
      <c r="G468" s="121"/>
      <c r="H468" s="121"/>
    </row>
    <row r="469" spans="3:8" x14ac:dyDescent="0.3">
      <c r="C469" s="42"/>
      <c r="D469" s="121"/>
      <c r="E469" s="121"/>
      <c r="F469" s="121"/>
      <c r="G469" s="121"/>
      <c r="H469" s="121"/>
    </row>
    <row r="470" spans="3:8" x14ac:dyDescent="0.3">
      <c r="C470" s="42"/>
      <c r="D470" s="121"/>
      <c r="E470" s="121"/>
      <c r="F470" s="121"/>
      <c r="G470" s="121"/>
      <c r="H470" s="121"/>
    </row>
    <row r="471" spans="3:8" x14ac:dyDescent="0.3">
      <c r="C471" s="42"/>
      <c r="D471" s="121"/>
      <c r="E471" s="121"/>
      <c r="F471" s="121"/>
      <c r="G471" s="121"/>
      <c r="H471" s="121"/>
    </row>
    <row r="472" spans="3:8" x14ac:dyDescent="0.3">
      <c r="C472" s="42"/>
      <c r="D472" s="121"/>
      <c r="E472" s="121"/>
      <c r="F472" s="121"/>
      <c r="G472" s="121"/>
      <c r="H472" s="121"/>
    </row>
    <row r="473" spans="3:8" x14ac:dyDescent="0.3">
      <c r="C473" s="42"/>
      <c r="D473" s="121"/>
      <c r="E473" s="121"/>
      <c r="F473" s="121"/>
      <c r="G473" s="121"/>
      <c r="H473" s="121"/>
    </row>
    <row r="474" spans="3:8" x14ac:dyDescent="0.3">
      <c r="C474" s="42"/>
      <c r="D474" s="121"/>
      <c r="E474" s="121"/>
      <c r="F474" s="121"/>
      <c r="G474" s="121"/>
      <c r="H474" s="121"/>
    </row>
    <row r="475" spans="3:8" x14ac:dyDescent="0.3">
      <c r="C475" s="42"/>
      <c r="D475" s="121"/>
      <c r="E475" s="121"/>
      <c r="F475" s="121"/>
      <c r="G475" s="121"/>
      <c r="H475" s="121"/>
    </row>
    <row r="476" spans="3:8" x14ac:dyDescent="0.3">
      <c r="C476" s="42"/>
      <c r="D476" s="121"/>
      <c r="E476" s="121"/>
      <c r="F476" s="121"/>
      <c r="G476" s="121"/>
      <c r="H476" s="121"/>
    </row>
    <row r="477" spans="3:8" x14ac:dyDescent="0.3">
      <c r="C477" s="42"/>
      <c r="D477" s="121"/>
      <c r="E477" s="121"/>
      <c r="F477" s="121"/>
      <c r="G477" s="121"/>
      <c r="H477" s="121"/>
    </row>
    <row r="478" spans="3:8" x14ac:dyDescent="0.3">
      <c r="C478" s="42"/>
      <c r="D478" s="121"/>
      <c r="E478" s="121"/>
      <c r="F478" s="121"/>
      <c r="G478" s="121"/>
      <c r="H478" s="121"/>
    </row>
    <row r="479" spans="3:8" x14ac:dyDescent="0.3">
      <c r="C479" s="42"/>
      <c r="D479" s="121"/>
      <c r="E479" s="121"/>
      <c r="F479" s="121"/>
      <c r="G479" s="121"/>
      <c r="H479" s="121"/>
    </row>
    <row r="480" spans="3:8" x14ac:dyDescent="0.3">
      <c r="C480" s="42"/>
      <c r="D480" s="121"/>
      <c r="E480" s="121"/>
      <c r="F480" s="121"/>
      <c r="G480" s="121"/>
      <c r="H480" s="121"/>
    </row>
    <row r="481" spans="3:8" x14ac:dyDescent="0.3">
      <c r="C481" s="42"/>
      <c r="D481" s="121"/>
      <c r="E481" s="121"/>
      <c r="F481" s="121"/>
      <c r="G481" s="121"/>
      <c r="H481" s="121"/>
    </row>
    <row r="482" spans="3:8" x14ac:dyDescent="0.3">
      <c r="C482" s="42"/>
      <c r="D482" s="121"/>
      <c r="E482" s="121"/>
      <c r="F482" s="121"/>
      <c r="G482" s="121"/>
      <c r="H482" s="121"/>
    </row>
    <row r="483" spans="3:8" x14ac:dyDescent="0.3">
      <c r="C483" s="42"/>
      <c r="D483" s="121"/>
      <c r="E483" s="121"/>
      <c r="F483" s="121"/>
      <c r="G483" s="121"/>
      <c r="H483" s="121"/>
    </row>
    <row r="484" spans="3:8" x14ac:dyDescent="0.3">
      <c r="C484" s="42"/>
      <c r="D484" s="121"/>
      <c r="E484" s="121"/>
      <c r="F484" s="121"/>
      <c r="G484" s="121"/>
      <c r="H484" s="121"/>
    </row>
    <row r="485" spans="3:8" x14ac:dyDescent="0.3">
      <c r="C485" s="42"/>
      <c r="D485" s="121"/>
      <c r="E485" s="121"/>
      <c r="F485" s="121"/>
      <c r="G485" s="121"/>
      <c r="H485" s="121"/>
    </row>
    <row r="486" spans="3:8" x14ac:dyDescent="0.3">
      <c r="C486" s="42"/>
      <c r="D486" s="121"/>
      <c r="E486" s="121"/>
      <c r="F486" s="121"/>
      <c r="G486" s="121"/>
      <c r="H486" s="121"/>
    </row>
    <row r="487" spans="3:8" x14ac:dyDescent="0.3">
      <c r="C487" s="42"/>
      <c r="D487" s="121"/>
      <c r="E487" s="121"/>
      <c r="F487" s="121"/>
      <c r="G487" s="121"/>
      <c r="H487" s="121"/>
    </row>
    <row r="488" spans="3:8" x14ac:dyDescent="0.3">
      <c r="C488" s="42"/>
      <c r="D488" s="121"/>
      <c r="E488" s="121"/>
      <c r="F488" s="121"/>
      <c r="G488" s="121"/>
      <c r="H488" s="121"/>
    </row>
    <row r="489" spans="3:8" x14ac:dyDescent="0.3">
      <c r="C489" s="42"/>
      <c r="D489" s="121"/>
      <c r="E489" s="121"/>
      <c r="F489" s="121"/>
      <c r="G489" s="121"/>
      <c r="H489" s="121"/>
    </row>
    <row r="490" spans="3:8" x14ac:dyDescent="0.3">
      <c r="C490" s="42"/>
      <c r="D490" s="121"/>
      <c r="E490" s="121"/>
      <c r="F490" s="121"/>
      <c r="G490" s="121"/>
      <c r="H490" s="121"/>
    </row>
    <row r="491" spans="3:8" x14ac:dyDescent="0.3">
      <c r="C491" s="42"/>
      <c r="D491" s="121"/>
      <c r="E491" s="121"/>
      <c r="F491" s="121"/>
      <c r="G491" s="121"/>
      <c r="H491" s="121"/>
    </row>
    <row r="492" spans="3:8" x14ac:dyDescent="0.3">
      <c r="C492" s="42"/>
      <c r="D492" s="121"/>
      <c r="E492" s="121"/>
      <c r="F492" s="121"/>
      <c r="G492" s="121"/>
      <c r="H492" s="121"/>
    </row>
    <row r="493" spans="3:8" x14ac:dyDescent="0.3">
      <c r="C493" s="42"/>
      <c r="D493" s="121"/>
      <c r="E493" s="121"/>
      <c r="F493" s="121"/>
      <c r="G493" s="121"/>
      <c r="H493" s="121"/>
    </row>
    <row r="494" spans="3:8" x14ac:dyDescent="0.3">
      <c r="C494" s="42"/>
      <c r="D494" s="121"/>
      <c r="E494" s="121"/>
      <c r="F494" s="121"/>
      <c r="G494" s="121"/>
      <c r="H494" s="121"/>
    </row>
    <row r="495" spans="3:8" x14ac:dyDescent="0.3">
      <c r="C495" s="42"/>
      <c r="D495" s="121"/>
      <c r="E495" s="121"/>
      <c r="F495" s="121"/>
      <c r="G495" s="121"/>
      <c r="H495" s="121"/>
    </row>
    <row r="496" spans="3:8" x14ac:dyDescent="0.3">
      <c r="C496" s="42"/>
      <c r="D496" s="121"/>
      <c r="E496" s="121"/>
      <c r="F496" s="121"/>
      <c r="G496" s="121"/>
      <c r="H496" s="121"/>
    </row>
    <row r="497" spans="3:8" x14ac:dyDescent="0.3">
      <c r="C497" s="42"/>
      <c r="D497" s="121"/>
      <c r="E497" s="121"/>
      <c r="F497" s="121"/>
      <c r="G497" s="121"/>
      <c r="H497" s="121"/>
    </row>
    <row r="498" spans="3:8" x14ac:dyDescent="0.3">
      <c r="C498" s="42"/>
      <c r="D498" s="121"/>
      <c r="E498" s="121"/>
      <c r="F498" s="121"/>
      <c r="G498" s="121"/>
      <c r="H498" s="121"/>
    </row>
    <row r="499" spans="3:8" x14ac:dyDescent="0.3">
      <c r="C499" s="42"/>
      <c r="D499" s="121"/>
      <c r="E499" s="121"/>
      <c r="F499" s="121"/>
      <c r="G499" s="121"/>
      <c r="H499" s="121"/>
    </row>
    <row r="500" spans="3:8" x14ac:dyDescent="0.3">
      <c r="C500" s="42"/>
      <c r="D500" s="121"/>
      <c r="E500" s="121"/>
      <c r="F500" s="121"/>
      <c r="G500" s="121"/>
      <c r="H500" s="121"/>
    </row>
    <row r="501" spans="3:8" x14ac:dyDescent="0.3">
      <c r="C501" s="42"/>
      <c r="D501" s="121"/>
      <c r="E501" s="121"/>
      <c r="F501" s="121"/>
      <c r="G501" s="121"/>
      <c r="H501" s="121"/>
    </row>
    <row r="502" spans="3:8" x14ac:dyDescent="0.3">
      <c r="C502" s="42"/>
      <c r="D502" s="121"/>
      <c r="E502" s="121"/>
      <c r="F502" s="121"/>
      <c r="G502" s="121"/>
      <c r="H502" s="121"/>
    </row>
    <row r="503" spans="3:8" x14ac:dyDescent="0.3">
      <c r="C503" s="42"/>
      <c r="D503" s="121"/>
      <c r="E503" s="121"/>
      <c r="F503" s="121"/>
      <c r="G503" s="121"/>
      <c r="H503" s="121"/>
    </row>
    <row r="504" spans="3:8" x14ac:dyDescent="0.3">
      <c r="C504" s="42"/>
      <c r="D504" s="121"/>
      <c r="E504" s="121"/>
      <c r="F504" s="121"/>
      <c r="G504" s="121"/>
      <c r="H504" s="121"/>
    </row>
    <row r="505" spans="3:8" x14ac:dyDescent="0.3">
      <c r="C505" s="42"/>
      <c r="D505" s="121"/>
      <c r="E505" s="121"/>
      <c r="F505" s="121"/>
      <c r="G505" s="121"/>
      <c r="H505" s="121"/>
    </row>
    <row r="506" spans="3:8" x14ac:dyDescent="0.3">
      <c r="C506" s="42"/>
      <c r="D506" s="121"/>
      <c r="E506" s="121"/>
      <c r="F506" s="121"/>
      <c r="G506" s="121"/>
      <c r="H506" s="121"/>
    </row>
    <row r="507" spans="3:8" x14ac:dyDescent="0.3">
      <c r="C507" s="42"/>
      <c r="D507" s="121"/>
      <c r="E507" s="121"/>
      <c r="F507" s="121"/>
      <c r="G507" s="121"/>
      <c r="H507" s="121"/>
    </row>
    <row r="508" spans="3:8" x14ac:dyDescent="0.3">
      <c r="C508" s="42"/>
      <c r="D508" s="121"/>
      <c r="E508" s="121"/>
      <c r="F508" s="121"/>
      <c r="G508" s="121"/>
      <c r="H508" s="121"/>
    </row>
    <row r="509" spans="3:8" x14ac:dyDescent="0.3">
      <c r="C509" s="42"/>
      <c r="D509" s="121"/>
      <c r="E509" s="121"/>
      <c r="F509" s="121"/>
      <c r="G509" s="121"/>
      <c r="H509" s="121"/>
    </row>
    <row r="510" spans="3:8" x14ac:dyDescent="0.3">
      <c r="C510" s="42"/>
      <c r="D510" s="121"/>
      <c r="E510" s="121"/>
      <c r="F510" s="121"/>
      <c r="G510" s="121"/>
      <c r="H510" s="121"/>
    </row>
    <row r="511" spans="3:8" x14ac:dyDescent="0.3">
      <c r="C511" s="42"/>
      <c r="D511" s="121"/>
      <c r="E511" s="121"/>
      <c r="F511" s="121"/>
      <c r="G511" s="121"/>
      <c r="H511" s="121"/>
    </row>
    <row r="512" spans="3:8" x14ac:dyDescent="0.3">
      <c r="C512" s="42"/>
      <c r="D512" s="121"/>
      <c r="E512" s="121"/>
      <c r="F512" s="121"/>
      <c r="G512" s="121"/>
      <c r="H512" s="121"/>
    </row>
    <row r="513" spans="3:8" x14ac:dyDescent="0.3">
      <c r="C513" s="42"/>
      <c r="D513" s="121"/>
      <c r="E513" s="121"/>
      <c r="F513" s="121"/>
      <c r="G513" s="121"/>
      <c r="H513" s="121"/>
    </row>
    <row r="514" spans="3:8" x14ac:dyDescent="0.3">
      <c r="C514" s="42"/>
      <c r="D514" s="121"/>
      <c r="E514" s="121"/>
      <c r="F514" s="121"/>
      <c r="G514" s="121"/>
      <c r="H514" s="121"/>
    </row>
    <row r="515" spans="3:8" x14ac:dyDescent="0.3">
      <c r="C515" s="42"/>
      <c r="D515" s="121"/>
      <c r="E515" s="121"/>
      <c r="F515" s="121"/>
      <c r="G515" s="121"/>
      <c r="H515" s="121"/>
    </row>
    <row r="516" spans="3:8" x14ac:dyDescent="0.3">
      <c r="C516" s="42"/>
      <c r="D516" s="121"/>
      <c r="E516" s="121"/>
      <c r="F516" s="121"/>
      <c r="G516" s="121"/>
      <c r="H516" s="121"/>
    </row>
    <row r="517" spans="3:8" x14ac:dyDescent="0.3">
      <c r="C517" s="42"/>
      <c r="D517" s="121"/>
      <c r="E517" s="121"/>
      <c r="F517" s="121"/>
      <c r="G517" s="121"/>
      <c r="H517" s="121"/>
    </row>
    <row r="518" spans="3:8" x14ac:dyDescent="0.3">
      <c r="C518" s="42"/>
      <c r="D518" s="121"/>
      <c r="E518" s="121"/>
      <c r="F518" s="121"/>
      <c r="G518" s="121"/>
      <c r="H518" s="121"/>
    </row>
    <row r="519" spans="3:8" x14ac:dyDescent="0.3">
      <c r="C519" s="42"/>
      <c r="D519" s="121"/>
      <c r="E519" s="121"/>
      <c r="F519" s="121"/>
      <c r="G519" s="121"/>
      <c r="H519" s="121"/>
    </row>
    <row r="520" spans="3:8" x14ac:dyDescent="0.3">
      <c r="C520" s="42"/>
      <c r="D520" s="121"/>
      <c r="E520" s="121"/>
      <c r="F520" s="121"/>
      <c r="G520" s="121"/>
      <c r="H520" s="121"/>
    </row>
    <row r="521" spans="3:8" x14ac:dyDescent="0.3">
      <c r="C521" s="42"/>
      <c r="D521" s="121"/>
      <c r="E521" s="121"/>
      <c r="F521" s="121"/>
      <c r="G521" s="121"/>
      <c r="H521" s="121"/>
    </row>
    <row r="522" spans="3:8" x14ac:dyDescent="0.3">
      <c r="C522" s="42"/>
      <c r="D522" s="121"/>
      <c r="E522" s="121"/>
      <c r="F522" s="121"/>
      <c r="G522" s="121"/>
      <c r="H522" s="121"/>
    </row>
    <row r="523" spans="3:8" x14ac:dyDescent="0.3">
      <c r="C523" s="42"/>
      <c r="D523" s="121"/>
      <c r="E523" s="121"/>
      <c r="F523" s="121"/>
      <c r="G523" s="121"/>
      <c r="H523" s="121"/>
    </row>
    <row r="524" spans="3:8" x14ac:dyDescent="0.3">
      <c r="C524" s="42"/>
      <c r="D524" s="121"/>
      <c r="E524" s="121"/>
      <c r="F524" s="121"/>
      <c r="G524" s="121"/>
      <c r="H524" s="121"/>
    </row>
    <row r="525" spans="3:8" x14ac:dyDescent="0.3">
      <c r="C525" s="42"/>
      <c r="D525" s="121"/>
      <c r="E525" s="121"/>
      <c r="F525" s="121"/>
      <c r="G525" s="121"/>
      <c r="H525" s="121"/>
    </row>
    <row r="526" spans="3:8" x14ac:dyDescent="0.3">
      <c r="C526" s="42"/>
      <c r="D526" s="121"/>
      <c r="E526" s="121"/>
      <c r="F526" s="121"/>
      <c r="G526" s="121"/>
      <c r="H526" s="121"/>
    </row>
    <row r="527" spans="3:8" x14ac:dyDescent="0.3">
      <c r="C527" s="42"/>
      <c r="D527" s="121"/>
      <c r="E527" s="121"/>
      <c r="F527" s="121"/>
      <c r="G527" s="121"/>
      <c r="H527" s="121"/>
    </row>
    <row r="528" spans="3:8" x14ac:dyDescent="0.3">
      <c r="C528" s="42"/>
      <c r="D528" s="121"/>
      <c r="E528" s="121"/>
      <c r="F528" s="121"/>
      <c r="G528" s="121"/>
      <c r="H528" s="121"/>
    </row>
    <row r="529" spans="3:8" x14ac:dyDescent="0.3">
      <c r="C529" s="42"/>
      <c r="D529" s="121"/>
      <c r="E529" s="121"/>
      <c r="F529" s="121"/>
      <c r="G529" s="121"/>
      <c r="H529" s="121"/>
    </row>
    <row r="530" spans="3:8" x14ac:dyDescent="0.3">
      <c r="C530" s="42"/>
      <c r="D530" s="121"/>
      <c r="E530" s="121"/>
      <c r="F530" s="121"/>
      <c r="G530" s="121"/>
      <c r="H530" s="121"/>
    </row>
    <row r="531" spans="3:8" x14ac:dyDescent="0.3">
      <c r="C531" s="42"/>
      <c r="D531" s="121"/>
      <c r="E531" s="121"/>
      <c r="F531" s="121"/>
      <c r="G531" s="121"/>
      <c r="H531" s="121"/>
    </row>
    <row r="532" spans="3:8" x14ac:dyDescent="0.3">
      <c r="C532" s="42"/>
      <c r="D532" s="121"/>
      <c r="E532" s="121"/>
      <c r="F532" s="121"/>
      <c r="G532" s="121"/>
      <c r="H532" s="121"/>
    </row>
    <row r="533" spans="3:8" x14ac:dyDescent="0.3">
      <c r="C533" s="42"/>
      <c r="D533" s="121"/>
      <c r="E533" s="121"/>
      <c r="F533" s="121"/>
      <c r="G533" s="121"/>
      <c r="H533" s="121"/>
    </row>
    <row r="534" spans="3:8" x14ac:dyDescent="0.3">
      <c r="C534" s="42"/>
      <c r="D534" s="121"/>
      <c r="E534" s="121"/>
      <c r="F534" s="121"/>
      <c r="G534" s="121"/>
      <c r="H534" s="121"/>
    </row>
    <row r="535" spans="3:8" x14ac:dyDescent="0.3">
      <c r="C535" s="42"/>
      <c r="D535" s="121"/>
      <c r="E535" s="121"/>
      <c r="F535" s="121"/>
      <c r="G535" s="121"/>
      <c r="H535" s="121"/>
    </row>
    <row r="536" spans="3:8" x14ac:dyDescent="0.3">
      <c r="C536" s="42"/>
      <c r="D536" s="121"/>
      <c r="E536" s="121"/>
      <c r="F536" s="121"/>
      <c r="G536" s="121"/>
      <c r="H536" s="121"/>
    </row>
    <row r="537" spans="3:8" x14ac:dyDescent="0.3">
      <c r="C537" s="42"/>
      <c r="D537" s="121"/>
      <c r="E537" s="121"/>
      <c r="F537" s="121"/>
      <c r="G537" s="121"/>
      <c r="H537" s="121"/>
    </row>
    <row r="538" spans="3:8" x14ac:dyDescent="0.3">
      <c r="C538" s="42"/>
      <c r="D538" s="121"/>
      <c r="E538" s="121"/>
      <c r="F538" s="121"/>
      <c r="G538" s="121"/>
      <c r="H538" s="121"/>
    </row>
    <row r="539" spans="3:8" x14ac:dyDescent="0.3">
      <c r="C539" s="42"/>
      <c r="D539" s="121"/>
      <c r="E539" s="121"/>
      <c r="F539" s="121"/>
      <c r="G539" s="121"/>
      <c r="H539" s="121"/>
    </row>
    <row r="540" spans="3:8" x14ac:dyDescent="0.3">
      <c r="C540" s="42"/>
      <c r="D540" s="121"/>
      <c r="E540" s="121"/>
      <c r="F540" s="121"/>
      <c r="G540" s="121"/>
      <c r="H540" s="121"/>
    </row>
    <row r="541" spans="3:8" x14ac:dyDescent="0.3">
      <c r="C541" s="42"/>
      <c r="D541" s="121"/>
      <c r="E541" s="121"/>
      <c r="F541" s="121"/>
      <c r="G541" s="121"/>
      <c r="H541" s="121"/>
    </row>
    <row r="542" spans="3:8" x14ac:dyDescent="0.3">
      <c r="C542" s="42"/>
      <c r="D542" s="121"/>
      <c r="E542" s="121"/>
      <c r="F542" s="121"/>
      <c r="G542" s="121"/>
      <c r="H542" s="121"/>
    </row>
    <row r="543" spans="3:8" x14ac:dyDescent="0.3">
      <c r="C543" s="42"/>
      <c r="D543" s="121"/>
      <c r="E543" s="121"/>
      <c r="F543" s="121"/>
      <c r="G543" s="121"/>
      <c r="H543" s="121"/>
    </row>
    <row r="544" spans="3:8" x14ac:dyDescent="0.3">
      <c r="C544" s="42"/>
      <c r="D544" s="121"/>
      <c r="E544" s="121"/>
      <c r="F544" s="121"/>
      <c r="G544" s="121"/>
      <c r="H544" s="121"/>
    </row>
    <row r="545" spans="3:8" x14ac:dyDescent="0.3">
      <c r="C545" s="42"/>
      <c r="D545" s="121"/>
      <c r="E545" s="121"/>
      <c r="F545" s="121"/>
      <c r="G545" s="121"/>
      <c r="H545" s="121"/>
    </row>
    <row r="546" spans="3:8" x14ac:dyDescent="0.3">
      <c r="C546" s="42"/>
      <c r="D546" s="121"/>
      <c r="E546" s="121"/>
      <c r="F546" s="121"/>
      <c r="G546" s="121"/>
      <c r="H546" s="121"/>
    </row>
    <row r="547" spans="3:8" x14ac:dyDescent="0.3">
      <c r="C547" s="42"/>
      <c r="D547" s="121"/>
      <c r="E547" s="121"/>
      <c r="F547" s="121"/>
      <c r="G547" s="121"/>
      <c r="H547" s="121"/>
    </row>
    <row r="548" spans="3:8" x14ac:dyDescent="0.3">
      <c r="C548" s="42"/>
      <c r="D548" s="121"/>
      <c r="E548" s="121"/>
      <c r="F548" s="121"/>
      <c r="G548" s="121"/>
      <c r="H548" s="121"/>
    </row>
    <row r="549" spans="3:8" x14ac:dyDescent="0.3">
      <c r="C549" s="42"/>
      <c r="D549" s="121"/>
      <c r="E549" s="121"/>
      <c r="F549" s="121"/>
      <c r="G549" s="121"/>
      <c r="H549" s="121"/>
    </row>
    <row r="550" spans="3:8" x14ac:dyDescent="0.3">
      <c r="C550" s="42"/>
      <c r="D550" s="121"/>
      <c r="E550" s="121"/>
      <c r="F550" s="121"/>
      <c r="G550" s="121"/>
      <c r="H550" s="121"/>
    </row>
    <row r="551" spans="3:8" x14ac:dyDescent="0.3">
      <c r="C551" s="42"/>
      <c r="D551" s="121"/>
      <c r="E551" s="121"/>
      <c r="F551" s="121"/>
      <c r="G551" s="121"/>
      <c r="H551" s="121"/>
    </row>
    <row r="552" spans="3:8" x14ac:dyDescent="0.3">
      <c r="C552" s="42"/>
      <c r="D552" s="121"/>
      <c r="E552" s="121"/>
      <c r="F552" s="121"/>
      <c r="G552" s="121"/>
      <c r="H552" s="121"/>
    </row>
    <row r="553" spans="3:8" x14ac:dyDescent="0.3">
      <c r="C553" s="42"/>
      <c r="D553" s="121"/>
      <c r="E553" s="121"/>
      <c r="F553" s="121"/>
      <c r="G553" s="121"/>
      <c r="H553" s="121"/>
    </row>
    <row r="554" spans="3:8" x14ac:dyDescent="0.3">
      <c r="C554" s="42"/>
      <c r="D554" s="121"/>
      <c r="E554" s="121"/>
      <c r="F554" s="121"/>
      <c r="G554" s="121"/>
      <c r="H554" s="121"/>
    </row>
    <row r="555" spans="3:8" x14ac:dyDescent="0.3">
      <c r="C555" s="42"/>
      <c r="D555" s="121"/>
      <c r="E555" s="121"/>
      <c r="F555" s="121"/>
      <c r="G555" s="121"/>
      <c r="H555" s="121"/>
    </row>
    <row r="556" spans="3:8" x14ac:dyDescent="0.3">
      <c r="C556" s="42"/>
      <c r="D556" s="121"/>
      <c r="E556" s="121"/>
      <c r="F556" s="121"/>
      <c r="G556" s="121"/>
      <c r="H556" s="121"/>
    </row>
    <row r="557" spans="3:8" x14ac:dyDescent="0.3">
      <c r="C557" s="42"/>
      <c r="D557" s="121"/>
      <c r="E557" s="121"/>
      <c r="F557" s="121"/>
      <c r="G557" s="121"/>
      <c r="H557" s="121"/>
    </row>
    <row r="558" spans="3:8" x14ac:dyDescent="0.3">
      <c r="C558" s="42"/>
      <c r="D558" s="121"/>
      <c r="E558" s="121"/>
      <c r="F558" s="121"/>
      <c r="G558" s="121"/>
      <c r="H558" s="121"/>
    </row>
    <row r="559" spans="3:8" x14ac:dyDescent="0.3">
      <c r="C559" s="42"/>
      <c r="D559" s="121"/>
      <c r="E559" s="121"/>
      <c r="F559" s="121"/>
      <c r="G559" s="121"/>
      <c r="H559" s="121"/>
    </row>
    <row r="560" spans="3:8" x14ac:dyDescent="0.3">
      <c r="C560" s="42"/>
      <c r="D560" s="121"/>
      <c r="E560" s="121"/>
      <c r="F560" s="121"/>
      <c r="G560" s="121"/>
      <c r="H560" s="121"/>
    </row>
    <row r="561" spans="3:8" x14ac:dyDescent="0.3">
      <c r="C561" s="42"/>
      <c r="D561" s="121"/>
      <c r="E561" s="121"/>
      <c r="F561" s="121"/>
      <c r="G561" s="121"/>
      <c r="H561" s="121"/>
    </row>
    <row r="562" spans="3:8" x14ac:dyDescent="0.3">
      <c r="C562" s="42"/>
      <c r="D562" s="121"/>
      <c r="E562" s="121"/>
      <c r="F562" s="121"/>
      <c r="G562" s="121"/>
      <c r="H562" s="121"/>
    </row>
    <row r="563" spans="3:8" x14ac:dyDescent="0.3">
      <c r="C563" s="42"/>
      <c r="D563" s="121"/>
      <c r="E563" s="121"/>
      <c r="F563" s="121"/>
      <c r="G563" s="121"/>
      <c r="H563" s="121"/>
    </row>
    <row r="564" spans="3:8" x14ac:dyDescent="0.3">
      <c r="C564" s="42"/>
      <c r="D564" s="121"/>
      <c r="E564" s="121"/>
      <c r="F564" s="121"/>
      <c r="G564" s="121"/>
      <c r="H564" s="121"/>
    </row>
    <row r="565" spans="3:8" x14ac:dyDescent="0.3">
      <c r="C565" s="42"/>
      <c r="D565" s="121"/>
      <c r="E565" s="121"/>
      <c r="F565" s="121"/>
      <c r="G565" s="121"/>
      <c r="H565" s="121"/>
    </row>
    <row r="566" spans="3:8" x14ac:dyDescent="0.3">
      <c r="C566" s="42"/>
      <c r="D566" s="121"/>
      <c r="E566" s="121"/>
      <c r="F566" s="121"/>
      <c r="G566" s="121"/>
      <c r="H566" s="121"/>
    </row>
    <row r="567" spans="3:8" x14ac:dyDescent="0.3">
      <c r="C567" s="42"/>
      <c r="D567" s="121"/>
      <c r="E567" s="121"/>
      <c r="F567" s="121"/>
      <c r="G567" s="121"/>
      <c r="H567" s="121"/>
    </row>
    <row r="568" spans="3:8" x14ac:dyDescent="0.3">
      <c r="C568" s="42"/>
      <c r="D568" s="121"/>
      <c r="E568" s="121"/>
      <c r="F568" s="121"/>
      <c r="G568" s="121"/>
      <c r="H568" s="121"/>
    </row>
    <row r="569" spans="3:8" x14ac:dyDescent="0.3">
      <c r="C569" s="42"/>
      <c r="D569" s="121"/>
      <c r="E569" s="121"/>
      <c r="F569" s="121"/>
      <c r="G569" s="121"/>
      <c r="H569" s="121"/>
    </row>
    <row r="570" spans="3:8" x14ac:dyDescent="0.3">
      <c r="C570" s="42"/>
      <c r="D570" s="121"/>
      <c r="E570" s="121"/>
      <c r="F570" s="121"/>
      <c r="G570" s="121"/>
      <c r="H570" s="121"/>
    </row>
    <row r="571" spans="3:8" x14ac:dyDescent="0.3">
      <c r="C571" s="42"/>
      <c r="D571" s="121"/>
      <c r="E571" s="121"/>
      <c r="F571" s="121"/>
      <c r="G571" s="121"/>
      <c r="H571" s="121"/>
    </row>
    <row r="572" spans="3:8" x14ac:dyDescent="0.3">
      <c r="C572" s="42"/>
      <c r="D572" s="121"/>
      <c r="E572" s="121"/>
      <c r="F572" s="121"/>
      <c r="G572" s="121"/>
      <c r="H572" s="121"/>
    </row>
    <row r="573" spans="3:8" x14ac:dyDescent="0.3">
      <c r="C573" s="42"/>
      <c r="D573" s="121"/>
      <c r="E573" s="121"/>
      <c r="F573" s="121"/>
      <c r="G573" s="121"/>
      <c r="H573" s="121"/>
    </row>
    <row r="574" spans="3:8" x14ac:dyDescent="0.3">
      <c r="C574" s="42"/>
      <c r="D574" s="121"/>
      <c r="E574" s="121"/>
      <c r="F574" s="121"/>
      <c r="G574" s="121"/>
      <c r="H574" s="121"/>
    </row>
    <row r="575" spans="3:8" x14ac:dyDescent="0.3">
      <c r="C575" s="42"/>
      <c r="D575" s="121"/>
      <c r="E575" s="121"/>
      <c r="F575" s="121"/>
      <c r="G575" s="121"/>
      <c r="H575" s="121"/>
    </row>
    <row r="576" spans="3:8" x14ac:dyDescent="0.3">
      <c r="C576" s="42"/>
      <c r="D576" s="121"/>
      <c r="E576" s="121"/>
      <c r="F576" s="121"/>
      <c r="G576" s="121"/>
      <c r="H576" s="121"/>
    </row>
    <row r="577" spans="3:8" x14ac:dyDescent="0.3">
      <c r="C577" s="42"/>
      <c r="D577" s="121"/>
      <c r="E577" s="121"/>
      <c r="F577" s="121"/>
      <c r="G577" s="121"/>
      <c r="H577" s="121"/>
    </row>
    <row r="578" spans="3:8" x14ac:dyDescent="0.3">
      <c r="C578" s="42"/>
      <c r="D578" s="121"/>
      <c r="E578" s="121"/>
      <c r="F578" s="121"/>
      <c r="G578" s="121"/>
      <c r="H578" s="121"/>
    </row>
    <row r="579" spans="3:8" x14ac:dyDescent="0.3">
      <c r="C579" s="42"/>
      <c r="D579" s="121"/>
      <c r="E579" s="121"/>
      <c r="F579" s="121"/>
      <c r="G579" s="121"/>
      <c r="H579" s="121"/>
    </row>
    <row r="580" spans="3:8" x14ac:dyDescent="0.3">
      <c r="C580" s="42"/>
      <c r="D580" s="121"/>
      <c r="E580" s="121"/>
      <c r="F580" s="121"/>
      <c r="G580" s="121"/>
      <c r="H580" s="121"/>
    </row>
    <row r="581" spans="3:8" x14ac:dyDescent="0.3">
      <c r="C581" s="42"/>
      <c r="D581" s="121"/>
      <c r="E581" s="121"/>
      <c r="F581" s="121"/>
      <c r="G581" s="121"/>
      <c r="H581" s="121"/>
    </row>
    <row r="582" spans="3:8" x14ac:dyDescent="0.3">
      <c r="C582" s="42"/>
      <c r="D582" s="121"/>
      <c r="E582" s="121"/>
      <c r="F582" s="121"/>
      <c r="G582" s="121"/>
      <c r="H582" s="121"/>
    </row>
    <row r="583" spans="3:8" x14ac:dyDescent="0.3">
      <c r="C583" s="42"/>
      <c r="D583" s="121"/>
      <c r="E583" s="121"/>
      <c r="F583" s="121"/>
      <c r="G583" s="121"/>
      <c r="H583" s="121"/>
    </row>
    <row r="584" spans="3:8" x14ac:dyDescent="0.3">
      <c r="C584" s="42"/>
      <c r="D584" s="121"/>
      <c r="E584" s="121"/>
      <c r="F584" s="121"/>
      <c r="G584" s="121"/>
      <c r="H584" s="121"/>
    </row>
    <row r="585" spans="3:8" x14ac:dyDescent="0.3">
      <c r="C585" s="42"/>
      <c r="D585" s="121"/>
      <c r="E585" s="121"/>
      <c r="F585" s="121"/>
      <c r="G585" s="121"/>
      <c r="H585" s="121"/>
    </row>
    <row r="586" spans="3:8" x14ac:dyDescent="0.3">
      <c r="C586" s="42"/>
      <c r="D586" s="121"/>
      <c r="E586" s="121"/>
      <c r="F586" s="121"/>
      <c r="G586" s="121"/>
      <c r="H586" s="121"/>
    </row>
    <row r="587" spans="3:8" x14ac:dyDescent="0.3">
      <c r="C587" s="42"/>
      <c r="D587" s="121"/>
      <c r="E587" s="121"/>
      <c r="F587" s="121"/>
      <c r="G587" s="121"/>
      <c r="H587" s="121"/>
    </row>
    <row r="588" spans="3:8" x14ac:dyDescent="0.3">
      <c r="C588" s="42"/>
      <c r="D588" s="121"/>
      <c r="E588" s="121"/>
      <c r="F588" s="121"/>
      <c r="G588" s="121"/>
      <c r="H588" s="121"/>
    </row>
    <row r="589" spans="3:8" x14ac:dyDescent="0.3">
      <c r="C589" s="42"/>
      <c r="D589" s="121"/>
      <c r="E589" s="121"/>
      <c r="F589" s="121"/>
      <c r="G589" s="121"/>
      <c r="H589" s="121"/>
    </row>
    <row r="590" spans="3:8" x14ac:dyDescent="0.3">
      <c r="C590" s="42"/>
      <c r="D590" s="121"/>
      <c r="E590" s="121"/>
      <c r="F590" s="121"/>
      <c r="G590" s="121"/>
      <c r="H590" s="121"/>
    </row>
    <row r="591" spans="3:8" x14ac:dyDescent="0.3">
      <c r="C591" s="42"/>
      <c r="D591" s="121"/>
      <c r="E591" s="121"/>
      <c r="F591" s="121"/>
      <c r="G591" s="121"/>
      <c r="H591" s="121"/>
    </row>
    <row r="592" spans="3:8" x14ac:dyDescent="0.3">
      <c r="C592" s="42"/>
      <c r="D592" s="121"/>
      <c r="E592" s="121"/>
      <c r="F592" s="121"/>
      <c r="G592" s="121"/>
      <c r="H592" s="121"/>
    </row>
    <row r="593" spans="3:8" x14ac:dyDescent="0.3">
      <c r="C593" s="42"/>
      <c r="D593" s="121"/>
      <c r="E593" s="121"/>
      <c r="F593" s="121"/>
      <c r="G593" s="121"/>
      <c r="H593" s="121"/>
    </row>
    <row r="594" spans="3:8" x14ac:dyDescent="0.3">
      <c r="C594" s="42"/>
      <c r="D594" s="121"/>
      <c r="E594" s="121"/>
      <c r="F594" s="121"/>
      <c r="G594" s="121"/>
      <c r="H594" s="121"/>
    </row>
    <row r="595" spans="3:8" x14ac:dyDescent="0.3">
      <c r="C595" s="42"/>
      <c r="D595" s="121"/>
      <c r="E595" s="121"/>
      <c r="F595" s="121"/>
      <c r="G595" s="121"/>
      <c r="H595" s="121"/>
    </row>
    <row r="596" spans="3:8" x14ac:dyDescent="0.3">
      <c r="C596" s="42"/>
      <c r="D596" s="121"/>
      <c r="E596" s="121"/>
      <c r="F596" s="121"/>
      <c r="G596" s="121"/>
      <c r="H596" s="121"/>
    </row>
    <row r="597" spans="3:8" x14ac:dyDescent="0.3">
      <c r="C597" s="42"/>
      <c r="D597" s="121"/>
      <c r="E597" s="121"/>
      <c r="F597" s="121"/>
      <c r="G597" s="121"/>
      <c r="H597" s="121"/>
    </row>
    <row r="598" spans="3:8" x14ac:dyDescent="0.3">
      <c r="C598" s="42"/>
      <c r="D598" s="121"/>
      <c r="E598" s="121"/>
      <c r="F598" s="121"/>
      <c r="G598" s="121"/>
      <c r="H598" s="121"/>
    </row>
    <row r="599" spans="3:8" x14ac:dyDescent="0.3">
      <c r="C599" s="42"/>
      <c r="D599" s="121"/>
      <c r="E599" s="121"/>
      <c r="F599" s="121"/>
      <c r="G599" s="121"/>
      <c r="H599" s="121"/>
    </row>
    <row r="600" spans="3:8" x14ac:dyDescent="0.3">
      <c r="C600" s="42"/>
      <c r="D600" s="121"/>
      <c r="E600" s="121"/>
      <c r="F600" s="121"/>
      <c r="G600" s="121"/>
      <c r="H600" s="121"/>
    </row>
    <row r="601" spans="3:8" x14ac:dyDescent="0.3">
      <c r="C601" s="42"/>
      <c r="D601" s="121"/>
      <c r="E601" s="121"/>
      <c r="F601" s="121"/>
      <c r="G601" s="121"/>
      <c r="H601" s="121"/>
    </row>
    <row r="602" spans="3:8" x14ac:dyDescent="0.3">
      <c r="C602" s="42"/>
      <c r="D602" s="121"/>
      <c r="E602" s="121"/>
      <c r="F602" s="121"/>
      <c r="G602" s="121"/>
      <c r="H602" s="121"/>
    </row>
    <row r="603" spans="3:8" x14ac:dyDescent="0.3">
      <c r="C603" s="42"/>
      <c r="D603" s="121"/>
      <c r="E603" s="121"/>
      <c r="F603" s="121"/>
      <c r="G603" s="121"/>
      <c r="H603" s="121"/>
    </row>
    <row r="604" spans="3:8" x14ac:dyDescent="0.3">
      <c r="C604" s="42"/>
      <c r="D604" s="121"/>
      <c r="E604" s="121"/>
      <c r="F604" s="121"/>
      <c r="G604" s="121"/>
      <c r="H604" s="121"/>
    </row>
    <row r="605" spans="3:8" x14ac:dyDescent="0.3">
      <c r="C605" s="42"/>
      <c r="D605" s="121"/>
      <c r="E605" s="121"/>
      <c r="F605" s="121"/>
      <c r="G605" s="121"/>
      <c r="H605" s="121"/>
    </row>
    <row r="606" spans="3:8" x14ac:dyDescent="0.3">
      <c r="C606" s="42"/>
      <c r="D606" s="121"/>
      <c r="E606" s="121"/>
      <c r="F606" s="121"/>
      <c r="G606" s="121"/>
      <c r="H606" s="121"/>
    </row>
    <row r="607" spans="3:8" x14ac:dyDescent="0.3">
      <c r="C607" s="42"/>
      <c r="D607" s="121"/>
      <c r="E607" s="121"/>
      <c r="F607" s="121"/>
      <c r="G607" s="121"/>
      <c r="H607" s="121"/>
    </row>
    <row r="608" spans="3:8" x14ac:dyDescent="0.3">
      <c r="C608" s="42"/>
      <c r="D608" s="121"/>
      <c r="E608" s="121"/>
      <c r="F608" s="121"/>
      <c r="G608" s="121"/>
      <c r="H608" s="121"/>
    </row>
    <row r="609" spans="3:8" x14ac:dyDescent="0.3">
      <c r="C609" s="42"/>
      <c r="D609" s="121"/>
      <c r="E609" s="121"/>
      <c r="F609" s="121"/>
      <c r="G609" s="121"/>
      <c r="H609" s="121"/>
    </row>
    <row r="610" spans="3:8" x14ac:dyDescent="0.3">
      <c r="C610" s="42"/>
      <c r="D610" s="121"/>
      <c r="E610" s="121"/>
      <c r="F610" s="121"/>
      <c r="G610" s="121"/>
      <c r="H610" s="121"/>
    </row>
    <row r="611" spans="3:8" x14ac:dyDescent="0.3">
      <c r="C611" s="42"/>
      <c r="D611" s="121"/>
      <c r="E611" s="121"/>
      <c r="F611" s="121"/>
      <c r="G611" s="121"/>
      <c r="H611" s="121"/>
    </row>
    <row r="612" spans="3:8" x14ac:dyDescent="0.3">
      <c r="C612" s="42"/>
      <c r="D612" s="121"/>
      <c r="E612" s="121"/>
      <c r="F612" s="121"/>
      <c r="G612" s="121"/>
      <c r="H612" s="121"/>
    </row>
    <row r="613" spans="3:8" x14ac:dyDescent="0.3">
      <c r="C613" s="42"/>
      <c r="D613" s="121"/>
      <c r="E613" s="121"/>
      <c r="F613" s="121"/>
      <c r="G613" s="121"/>
      <c r="H613" s="121"/>
    </row>
    <row r="614" spans="3:8" x14ac:dyDescent="0.3">
      <c r="C614" s="42"/>
      <c r="D614" s="121"/>
      <c r="E614" s="121"/>
      <c r="F614" s="121"/>
      <c r="G614" s="121"/>
      <c r="H614" s="121"/>
    </row>
    <row r="615" spans="3:8" x14ac:dyDescent="0.3">
      <c r="C615" s="42"/>
      <c r="D615" s="121"/>
      <c r="E615" s="121"/>
      <c r="F615" s="121"/>
      <c r="G615" s="121"/>
      <c r="H615" s="121"/>
    </row>
    <row r="616" spans="3:8" x14ac:dyDescent="0.3">
      <c r="C616" s="42"/>
      <c r="D616" s="121"/>
      <c r="E616" s="121"/>
      <c r="F616" s="121"/>
      <c r="G616" s="121"/>
      <c r="H616" s="121"/>
    </row>
    <row r="617" spans="3:8" x14ac:dyDescent="0.3">
      <c r="C617" s="42"/>
      <c r="D617" s="121"/>
      <c r="E617" s="121"/>
      <c r="F617" s="121"/>
      <c r="G617" s="121"/>
      <c r="H617" s="121"/>
    </row>
    <row r="618" spans="3:8" x14ac:dyDescent="0.3">
      <c r="C618" s="42"/>
      <c r="D618" s="121"/>
      <c r="E618" s="121"/>
      <c r="F618" s="121"/>
      <c r="G618" s="121"/>
      <c r="H618" s="121"/>
    </row>
    <row r="619" spans="3:8" x14ac:dyDescent="0.3">
      <c r="C619" s="42"/>
      <c r="D619" s="121"/>
      <c r="E619" s="121"/>
      <c r="F619" s="121"/>
      <c r="G619" s="121"/>
      <c r="H619" s="121"/>
    </row>
    <row r="620" spans="3:8" x14ac:dyDescent="0.3">
      <c r="C620" s="42"/>
      <c r="D620" s="121"/>
      <c r="E620" s="121"/>
      <c r="F620" s="121"/>
      <c r="G620" s="121"/>
      <c r="H620" s="121"/>
    </row>
    <row r="621" spans="3:8" x14ac:dyDescent="0.3">
      <c r="C621" s="42"/>
      <c r="D621" s="121"/>
      <c r="E621" s="121"/>
      <c r="F621" s="121"/>
      <c r="G621" s="121"/>
      <c r="H621" s="121"/>
    </row>
    <row r="622" spans="3:8" x14ac:dyDescent="0.3">
      <c r="C622" s="42"/>
      <c r="D622" s="121"/>
      <c r="E622" s="121"/>
      <c r="F622" s="121"/>
      <c r="G622" s="121"/>
      <c r="H622" s="121"/>
    </row>
    <row r="623" spans="3:8" x14ac:dyDescent="0.3">
      <c r="C623" s="42"/>
      <c r="D623" s="121"/>
      <c r="E623" s="121"/>
      <c r="F623" s="121"/>
      <c r="G623" s="121"/>
      <c r="H623" s="121"/>
    </row>
    <row r="624" spans="3:8" x14ac:dyDescent="0.3">
      <c r="C624" s="42"/>
      <c r="D624" s="121"/>
      <c r="E624" s="121"/>
      <c r="F624" s="121"/>
      <c r="G624" s="121"/>
      <c r="H624" s="121"/>
    </row>
    <row r="625" spans="3:8" x14ac:dyDescent="0.3">
      <c r="C625" s="42"/>
      <c r="D625" s="121"/>
      <c r="E625" s="121"/>
      <c r="F625" s="121"/>
      <c r="G625" s="121"/>
      <c r="H625" s="121"/>
    </row>
    <row r="626" spans="3:8" x14ac:dyDescent="0.3">
      <c r="C626" s="42"/>
      <c r="D626" s="121"/>
      <c r="E626" s="121"/>
      <c r="F626" s="121"/>
      <c r="G626" s="121"/>
      <c r="H626" s="121"/>
    </row>
    <row r="627" spans="3:8" x14ac:dyDescent="0.3">
      <c r="C627" s="42"/>
      <c r="D627" s="121"/>
      <c r="E627" s="121"/>
      <c r="F627" s="121"/>
      <c r="G627" s="121"/>
      <c r="H627" s="121"/>
    </row>
    <row r="628" spans="3:8" x14ac:dyDescent="0.3">
      <c r="C628" s="42"/>
      <c r="D628" s="121"/>
      <c r="E628" s="121"/>
      <c r="F628" s="121"/>
      <c r="G628" s="121"/>
      <c r="H628" s="121"/>
    </row>
    <row r="629" spans="3:8" x14ac:dyDescent="0.3">
      <c r="C629" s="42"/>
      <c r="D629" s="121"/>
      <c r="E629" s="121"/>
      <c r="F629" s="121"/>
      <c r="G629" s="121"/>
      <c r="H629" s="121"/>
    </row>
    <row r="630" spans="3:8" x14ac:dyDescent="0.3">
      <c r="C630" s="42"/>
      <c r="D630" s="121"/>
      <c r="E630" s="121"/>
      <c r="F630" s="121"/>
      <c r="G630" s="121"/>
      <c r="H630" s="121"/>
    </row>
    <row r="631" spans="3:8" x14ac:dyDescent="0.3">
      <c r="C631" s="42"/>
      <c r="D631" s="121"/>
      <c r="E631" s="121"/>
      <c r="F631" s="121"/>
      <c r="G631" s="121"/>
      <c r="H631" s="121"/>
    </row>
    <row r="632" spans="3:8" x14ac:dyDescent="0.3">
      <c r="C632" s="42"/>
      <c r="D632" s="121"/>
      <c r="E632" s="121"/>
      <c r="F632" s="121"/>
      <c r="G632" s="121"/>
      <c r="H632" s="121"/>
    </row>
    <row r="633" spans="3:8" x14ac:dyDescent="0.3">
      <c r="C633" s="42"/>
      <c r="D633" s="121"/>
      <c r="E633" s="121"/>
      <c r="F633" s="121"/>
      <c r="G633" s="121"/>
      <c r="H633" s="121"/>
    </row>
    <row r="634" spans="3:8" x14ac:dyDescent="0.3">
      <c r="C634" s="42"/>
      <c r="D634" s="121"/>
      <c r="E634" s="121"/>
      <c r="F634" s="121"/>
      <c r="G634" s="121"/>
      <c r="H634" s="121"/>
    </row>
    <row r="635" spans="3:8" x14ac:dyDescent="0.3">
      <c r="C635" s="42"/>
      <c r="D635" s="121"/>
      <c r="E635" s="121"/>
      <c r="F635" s="121"/>
      <c r="G635" s="121"/>
      <c r="H635" s="121"/>
    </row>
    <row r="636" spans="3:8" x14ac:dyDescent="0.3">
      <c r="C636" s="42"/>
      <c r="D636" s="121"/>
      <c r="E636" s="121"/>
      <c r="F636" s="121"/>
      <c r="G636" s="121"/>
      <c r="H636" s="121"/>
    </row>
    <row r="637" spans="3:8" x14ac:dyDescent="0.3">
      <c r="C637" s="42"/>
      <c r="D637" s="121"/>
      <c r="E637" s="121"/>
      <c r="F637" s="121"/>
      <c r="G637" s="121"/>
      <c r="H637" s="121"/>
    </row>
    <row r="638" spans="3:8" x14ac:dyDescent="0.3">
      <c r="C638" s="42"/>
      <c r="D638" s="121"/>
      <c r="E638" s="121"/>
      <c r="F638" s="121"/>
      <c r="G638" s="121"/>
      <c r="H638" s="121"/>
    </row>
    <row r="639" spans="3:8" x14ac:dyDescent="0.3">
      <c r="C639" s="42"/>
      <c r="D639" s="121"/>
      <c r="E639" s="121"/>
      <c r="F639" s="121"/>
      <c r="G639" s="121"/>
      <c r="H639" s="121"/>
    </row>
    <row r="640" spans="3:8" x14ac:dyDescent="0.3">
      <c r="C640" s="42"/>
      <c r="D640" s="121"/>
      <c r="E640" s="121"/>
      <c r="F640" s="121"/>
      <c r="G640" s="121"/>
      <c r="H640" s="121"/>
    </row>
    <row r="641" spans="3:8" x14ac:dyDescent="0.3">
      <c r="C641" s="42"/>
      <c r="D641" s="121"/>
      <c r="E641" s="121"/>
      <c r="F641" s="121"/>
      <c r="G641" s="121"/>
      <c r="H641" s="121"/>
    </row>
    <row r="642" spans="3:8" x14ac:dyDescent="0.3">
      <c r="C642" s="42"/>
      <c r="D642" s="121"/>
      <c r="E642" s="121"/>
      <c r="F642" s="121"/>
      <c r="G642" s="121"/>
      <c r="H642" s="121"/>
    </row>
    <row r="643" spans="3:8" x14ac:dyDescent="0.3">
      <c r="C643" s="42"/>
      <c r="D643" s="121"/>
      <c r="E643" s="121"/>
      <c r="F643" s="121"/>
      <c r="G643" s="121"/>
      <c r="H643" s="121"/>
    </row>
    <row r="644" spans="3:8" x14ac:dyDescent="0.3">
      <c r="C644" s="42"/>
      <c r="D644" s="121"/>
      <c r="E644" s="121"/>
      <c r="F644" s="121"/>
      <c r="G644" s="121"/>
      <c r="H644" s="121"/>
    </row>
    <row r="645" spans="3:8" x14ac:dyDescent="0.3">
      <c r="C645" s="42"/>
      <c r="D645" s="121"/>
      <c r="E645" s="121"/>
      <c r="F645" s="121"/>
      <c r="G645" s="121"/>
      <c r="H645" s="121"/>
    </row>
    <row r="646" spans="3:8" x14ac:dyDescent="0.3">
      <c r="C646" s="42"/>
      <c r="D646" s="121"/>
      <c r="E646" s="121"/>
      <c r="F646" s="121"/>
      <c r="G646" s="121"/>
      <c r="H646" s="121"/>
    </row>
    <row r="647" spans="3:8" x14ac:dyDescent="0.3">
      <c r="C647" s="42"/>
      <c r="D647" s="121"/>
      <c r="E647" s="121"/>
      <c r="F647" s="121"/>
      <c r="G647" s="121"/>
      <c r="H647" s="121"/>
    </row>
    <row r="648" spans="3:8" x14ac:dyDescent="0.3">
      <c r="C648" s="42"/>
      <c r="D648" s="121"/>
      <c r="E648" s="121"/>
      <c r="F648" s="121"/>
      <c r="G648" s="121"/>
      <c r="H648" s="121"/>
    </row>
    <row r="649" spans="3:8" x14ac:dyDescent="0.3">
      <c r="C649" s="42"/>
      <c r="D649" s="121"/>
      <c r="E649" s="121"/>
      <c r="F649" s="121"/>
      <c r="G649" s="121"/>
      <c r="H649" s="121"/>
    </row>
    <row r="650" spans="3:8" x14ac:dyDescent="0.3">
      <c r="C650" s="42"/>
      <c r="D650" s="121"/>
      <c r="E650" s="121"/>
      <c r="F650" s="121"/>
      <c r="G650" s="121"/>
      <c r="H650" s="121"/>
    </row>
    <row r="651" spans="3:8" x14ac:dyDescent="0.3">
      <c r="C651" s="42"/>
      <c r="D651" s="121"/>
      <c r="E651" s="121"/>
      <c r="F651" s="121"/>
      <c r="G651" s="121"/>
      <c r="H651" s="121"/>
    </row>
    <row r="652" spans="3:8" x14ac:dyDescent="0.3">
      <c r="C652" s="42"/>
      <c r="D652" s="121"/>
      <c r="E652" s="121"/>
      <c r="F652" s="121"/>
      <c r="G652" s="121"/>
      <c r="H652" s="121"/>
    </row>
    <row r="653" spans="3:8" x14ac:dyDescent="0.3">
      <c r="C653" s="42"/>
      <c r="D653" s="121"/>
      <c r="E653" s="121"/>
      <c r="F653" s="121"/>
      <c r="G653" s="121"/>
      <c r="H653" s="121"/>
    </row>
    <row r="654" spans="3:8" x14ac:dyDescent="0.3">
      <c r="C654" s="42"/>
      <c r="D654" s="121"/>
      <c r="E654" s="121"/>
      <c r="F654" s="121"/>
      <c r="G654" s="121"/>
      <c r="H654" s="121"/>
    </row>
    <row r="655" spans="3:8" x14ac:dyDescent="0.3">
      <c r="C655" s="42"/>
      <c r="D655" s="121"/>
      <c r="E655" s="121"/>
      <c r="F655" s="121"/>
      <c r="G655" s="121"/>
      <c r="H655" s="121"/>
    </row>
    <row r="656" spans="3:8" x14ac:dyDescent="0.3">
      <c r="C656" s="42"/>
      <c r="D656" s="121"/>
      <c r="E656" s="121"/>
      <c r="F656" s="121"/>
      <c r="G656" s="121"/>
      <c r="H656" s="121"/>
    </row>
    <row r="657" spans="3:8" x14ac:dyDescent="0.3">
      <c r="C657" s="42"/>
      <c r="D657" s="121"/>
      <c r="E657" s="121"/>
      <c r="F657" s="121"/>
      <c r="G657" s="121"/>
      <c r="H657" s="121"/>
    </row>
    <row r="658" spans="3:8" x14ac:dyDescent="0.3">
      <c r="C658" s="42"/>
      <c r="D658" s="121"/>
      <c r="E658" s="121"/>
      <c r="F658" s="121"/>
      <c r="G658" s="121"/>
      <c r="H658" s="121"/>
    </row>
    <row r="659" spans="3:8" x14ac:dyDescent="0.3">
      <c r="C659" s="42"/>
      <c r="D659" s="121"/>
      <c r="E659" s="121"/>
      <c r="F659" s="121"/>
      <c r="G659" s="121"/>
      <c r="H659" s="121"/>
    </row>
    <row r="660" spans="3:8" x14ac:dyDescent="0.3">
      <c r="C660" s="42"/>
      <c r="D660" s="121"/>
      <c r="E660" s="121"/>
      <c r="F660" s="121"/>
      <c r="G660" s="121"/>
      <c r="H660" s="121"/>
    </row>
    <row r="661" spans="3:8" x14ac:dyDescent="0.3">
      <c r="C661" s="42"/>
      <c r="D661" s="121"/>
      <c r="E661" s="121"/>
      <c r="F661" s="121"/>
      <c r="G661" s="121"/>
      <c r="H661" s="121"/>
    </row>
    <row r="662" spans="3:8" x14ac:dyDescent="0.3">
      <c r="C662" s="42"/>
      <c r="D662" s="121"/>
      <c r="E662" s="121"/>
      <c r="F662" s="121"/>
      <c r="G662" s="121"/>
      <c r="H662" s="121"/>
    </row>
    <row r="663" spans="3:8" x14ac:dyDescent="0.3">
      <c r="C663" s="42"/>
      <c r="D663" s="121"/>
      <c r="E663" s="121"/>
      <c r="F663" s="121"/>
      <c r="G663" s="121"/>
      <c r="H663" s="121"/>
    </row>
    <row r="664" spans="3:8" x14ac:dyDescent="0.3">
      <c r="C664" s="42"/>
      <c r="D664" s="121"/>
      <c r="E664" s="121"/>
      <c r="F664" s="121"/>
      <c r="G664" s="121"/>
      <c r="H664" s="121"/>
    </row>
    <row r="665" spans="3:8" x14ac:dyDescent="0.3">
      <c r="C665" s="42"/>
      <c r="D665" s="121"/>
      <c r="E665" s="121"/>
      <c r="F665" s="121"/>
      <c r="G665" s="121"/>
      <c r="H665" s="121"/>
    </row>
    <row r="666" spans="3:8" x14ac:dyDescent="0.3">
      <c r="C666" s="42"/>
      <c r="D666" s="121"/>
      <c r="E666" s="121"/>
      <c r="F666" s="121"/>
      <c r="G666" s="121"/>
      <c r="H666" s="121"/>
    </row>
    <row r="667" spans="3:8" x14ac:dyDescent="0.3">
      <c r="C667" s="42"/>
      <c r="D667" s="121"/>
      <c r="E667" s="121"/>
      <c r="F667" s="121"/>
      <c r="G667" s="121"/>
      <c r="H667" s="121"/>
    </row>
    <row r="668" spans="3:8" x14ac:dyDescent="0.3">
      <c r="C668" s="42"/>
      <c r="D668" s="121"/>
      <c r="E668" s="121"/>
      <c r="F668" s="121"/>
      <c r="G668" s="121"/>
      <c r="H668" s="121"/>
    </row>
    <row r="669" spans="3:8" x14ac:dyDescent="0.3">
      <c r="C669" s="42"/>
      <c r="D669" s="121"/>
      <c r="E669" s="121"/>
      <c r="F669" s="121"/>
      <c r="G669" s="121"/>
      <c r="H669" s="121"/>
    </row>
    <row r="670" spans="3:8" x14ac:dyDescent="0.3">
      <c r="C670" s="42"/>
      <c r="D670" s="121"/>
      <c r="E670" s="121"/>
      <c r="F670" s="121"/>
      <c r="G670" s="121"/>
      <c r="H670" s="121"/>
    </row>
    <row r="671" spans="3:8" x14ac:dyDescent="0.3">
      <c r="C671" s="42"/>
      <c r="D671" s="121"/>
      <c r="E671" s="121"/>
      <c r="F671" s="121"/>
      <c r="G671" s="121"/>
      <c r="H671" s="121"/>
    </row>
    <row r="672" spans="3:8" x14ac:dyDescent="0.3">
      <c r="C672" s="42"/>
      <c r="D672" s="121"/>
      <c r="E672" s="121"/>
      <c r="F672" s="121"/>
      <c r="G672" s="121"/>
      <c r="H672" s="121"/>
    </row>
    <row r="673" spans="3:8" x14ac:dyDescent="0.3">
      <c r="C673" s="42"/>
      <c r="D673" s="121"/>
      <c r="E673" s="121"/>
      <c r="F673" s="121"/>
      <c r="G673" s="121"/>
      <c r="H673" s="121"/>
    </row>
    <row r="674" spans="3:8" x14ac:dyDescent="0.3">
      <c r="C674" s="42"/>
      <c r="D674" s="121"/>
      <c r="E674" s="121"/>
      <c r="F674" s="121"/>
      <c r="G674" s="121"/>
      <c r="H674" s="121"/>
    </row>
    <row r="675" spans="3:8" x14ac:dyDescent="0.3">
      <c r="C675" s="42"/>
      <c r="D675" s="121"/>
      <c r="E675" s="121"/>
      <c r="F675" s="121"/>
      <c r="G675" s="121"/>
      <c r="H675" s="121"/>
    </row>
    <row r="676" spans="3:8" x14ac:dyDescent="0.3">
      <c r="C676" s="42"/>
      <c r="D676" s="121"/>
      <c r="E676" s="121"/>
      <c r="F676" s="121"/>
      <c r="G676" s="121"/>
      <c r="H676" s="121"/>
    </row>
    <row r="677" spans="3:8" x14ac:dyDescent="0.3">
      <c r="C677" s="42"/>
      <c r="D677" s="121"/>
      <c r="E677" s="121"/>
      <c r="F677" s="121"/>
      <c r="G677" s="121"/>
      <c r="H677" s="121"/>
    </row>
    <row r="678" spans="3:8" x14ac:dyDescent="0.3">
      <c r="C678" s="42"/>
      <c r="D678" s="121"/>
      <c r="E678" s="121"/>
      <c r="F678" s="121"/>
      <c r="G678" s="121"/>
      <c r="H678" s="121"/>
    </row>
    <row r="679" spans="3:8" x14ac:dyDescent="0.3">
      <c r="C679" s="42"/>
      <c r="D679" s="121"/>
      <c r="E679" s="121"/>
      <c r="F679" s="121"/>
      <c r="G679" s="121"/>
      <c r="H679" s="121"/>
    </row>
    <row r="680" spans="3:8" x14ac:dyDescent="0.3">
      <c r="C680" s="42"/>
      <c r="D680" s="121"/>
      <c r="E680" s="121"/>
      <c r="F680" s="121"/>
      <c r="G680" s="121"/>
      <c r="H680" s="121"/>
    </row>
    <row r="681" spans="3:8" x14ac:dyDescent="0.3">
      <c r="C681" s="42"/>
      <c r="D681" s="121"/>
      <c r="E681" s="121"/>
      <c r="F681" s="121"/>
      <c r="G681" s="121"/>
      <c r="H681" s="121"/>
    </row>
    <row r="682" spans="3:8" x14ac:dyDescent="0.3">
      <c r="C682" s="42"/>
      <c r="D682" s="121"/>
      <c r="E682" s="121"/>
      <c r="F682" s="121"/>
      <c r="G682" s="121"/>
      <c r="H682" s="121"/>
    </row>
    <row r="683" spans="3:8" x14ac:dyDescent="0.3">
      <c r="C683" s="42"/>
      <c r="D683" s="121"/>
      <c r="E683" s="121"/>
      <c r="F683" s="121"/>
      <c r="G683" s="121"/>
      <c r="H683" s="121"/>
    </row>
    <row r="684" spans="3:8" x14ac:dyDescent="0.3">
      <c r="C684" s="42"/>
      <c r="D684" s="121"/>
      <c r="E684" s="121"/>
      <c r="F684" s="121"/>
      <c r="G684" s="121"/>
      <c r="H684" s="121"/>
    </row>
    <row r="685" spans="3:8" x14ac:dyDescent="0.3">
      <c r="C685" s="42"/>
      <c r="D685" s="121"/>
      <c r="E685" s="121"/>
      <c r="F685" s="121"/>
      <c r="G685" s="121"/>
      <c r="H685" s="121"/>
    </row>
    <row r="686" spans="3:8" x14ac:dyDescent="0.3">
      <c r="C686" s="42"/>
      <c r="D686" s="121"/>
      <c r="E686" s="121"/>
      <c r="F686" s="121"/>
      <c r="G686" s="121"/>
      <c r="H686" s="121"/>
    </row>
    <row r="687" spans="3:8" x14ac:dyDescent="0.3">
      <c r="C687" s="42"/>
      <c r="D687" s="121"/>
      <c r="E687" s="121"/>
      <c r="F687" s="121"/>
      <c r="G687" s="121"/>
      <c r="H687" s="121"/>
    </row>
    <row r="688" spans="3:8" x14ac:dyDescent="0.3">
      <c r="C688" s="42"/>
      <c r="D688" s="121"/>
      <c r="E688" s="121"/>
      <c r="F688" s="121"/>
      <c r="G688" s="121"/>
      <c r="H688" s="121"/>
    </row>
    <row r="689" spans="3:8" x14ac:dyDescent="0.3">
      <c r="C689" s="42"/>
      <c r="D689" s="121"/>
      <c r="E689" s="121"/>
      <c r="F689" s="121"/>
      <c r="G689" s="121"/>
      <c r="H689" s="121"/>
    </row>
    <row r="690" spans="3:8" x14ac:dyDescent="0.3">
      <c r="C690" s="42"/>
      <c r="D690" s="121"/>
      <c r="E690" s="121"/>
      <c r="F690" s="121"/>
      <c r="G690" s="121"/>
      <c r="H690" s="121"/>
    </row>
    <row r="691" spans="3:8" x14ac:dyDescent="0.3">
      <c r="C691" s="42"/>
      <c r="D691" s="121"/>
      <c r="E691" s="121"/>
      <c r="F691" s="121"/>
      <c r="G691" s="121"/>
      <c r="H691" s="121"/>
    </row>
    <row r="692" spans="3:8" x14ac:dyDescent="0.3">
      <c r="C692" s="42"/>
      <c r="D692" s="121"/>
      <c r="E692" s="121"/>
      <c r="F692" s="121"/>
      <c r="G692" s="121"/>
      <c r="H692" s="121"/>
    </row>
    <row r="693" spans="3:8" x14ac:dyDescent="0.3">
      <c r="C693" s="42"/>
      <c r="D693" s="121"/>
      <c r="E693" s="121"/>
      <c r="F693" s="121"/>
      <c r="G693" s="121"/>
      <c r="H693" s="121"/>
    </row>
    <row r="694" spans="3:8" x14ac:dyDescent="0.3">
      <c r="C694" s="42"/>
      <c r="D694" s="121"/>
      <c r="E694" s="121"/>
      <c r="F694" s="121"/>
      <c r="G694" s="121"/>
      <c r="H694" s="121"/>
    </row>
    <row r="695" spans="3:8" x14ac:dyDescent="0.3">
      <c r="C695" s="42"/>
      <c r="D695" s="121"/>
      <c r="E695" s="121"/>
      <c r="F695" s="121"/>
      <c r="G695" s="121"/>
      <c r="H695" s="121"/>
    </row>
    <row r="696" spans="3:8" x14ac:dyDescent="0.3">
      <c r="C696" s="42"/>
      <c r="D696" s="121"/>
      <c r="E696" s="121"/>
      <c r="F696" s="121"/>
      <c r="G696" s="121"/>
      <c r="H696" s="121"/>
    </row>
    <row r="697" spans="3:8" x14ac:dyDescent="0.3">
      <c r="C697" s="42"/>
      <c r="D697" s="121"/>
      <c r="E697" s="121"/>
      <c r="F697" s="121"/>
      <c r="G697" s="121"/>
      <c r="H697" s="121"/>
    </row>
    <row r="698" spans="3:8" x14ac:dyDescent="0.3">
      <c r="C698" s="42"/>
      <c r="D698" s="121"/>
      <c r="E698" s="121"/>
      <c r="F698" s="121"/>
      <c r="G698" s="121"/>
      <c r="H698" s="121"/>
    </row>
    <row r="699" spans="3:8" x14ac:dyDescent="0.3">
      <c r="C699" s="42"/>
      <c r="D699" s="121"/>
      <c r="E699" s="121"/>
      <c r="F699" s="121"/>
      <c r="G699" s="121"/>
      <c r="H699" s="121"/>
    </row>
    <row r="700" spans="3:8" x14ac:dyDescent="0.3">
      <c r="C700" s="42"/>
      <c r="D700" s="121"/>
      <c r="E700" s="121"/>
      <c r="F700" s="121"/>
      <c r="G700" s="121"/>
      <c r="H700" s="121"/>
    </row>
    <row r="701" spans="3:8" x14ac:dyDescent="0.3">
      <c r="C701" s="42"/>
      <c r="D701" s="121"/>
      <c r="E701" s="121"/>
      <c r="F701" s="121"/>
      <c r="G701" s="121"/>
      <c r="H701" s="121"/>
    </row>
    <row r="702" spans="3:8" x14ac:dyDescent="0.3">
      <c r="C702" s="42"/>
      <c r="D702" s="121"/>
      <c r="E702" s="121"/>
      <c r="F702" s="121"/>
      <c r="G702" s="121"/>
      <c r="H702" s="121"/>
    </row>
    <row r="703" spans="3:8" x14ac:dyDescent="0.3">
      <c r="C703" s="42"/>
      <c r="D703" s="121"/>
      <c r="E703" s="121"/>
      <c r="F703" s="121"/>
      <c r="G703" s="121"/>
      <c r="H703" s="121"/>
    </row>
    <row r="704" spans="3:8" x14ac:dyDescent="0.3">
      <c r="C704" s="42"/>
      <c r="D704" s="121"/>
      <c r="E704" s="121"/>
      <c r="F704" s="121"/>
      <c r="G704" s="121"/>
      <c r="H704" s="121"/>
    </row>
    <row r="705" spans="3:8" x14ac:dyDescent="0.3">
      <c r="C705" s="42"/>
      <c r="D705" s="121"/>
      <c r="E705" s="121"/>
      <c r="F705" s="121"/>
      <c r="G705" s="121"/>
      <c r="H705" s="121"/>
    </row>
    <row r="706" spans="3:8" x14ac:dyDescent="0.3">
      <c r="C706" s="42"/>
      <c r="D706" s="121"/>
      <c r="E706" s="121"/>
      <c r="F706" s="121"/>
      <c r="G706" s="121"/>
      <c r="H706" s="121"/>
    </row>
    <row r="707" spans="3:8" x14ac:dyDescent="0.3">
      <c r="C707" s="42"/>
      <c r="D707" s="121"/>
      <c r="E707" s="121"/>
      <c r="F707" s="121"/>
      <c r="G707" s="121"/>
      <c r="H707" s="121"/>
    </row>
    <row r="708" spans="3:8" x14ac:dyDescent="0.3">
      <c r="C708" s="42"/>
      <c r="D708" s="121"/>
      <c r="E708" s="121"/>
      <c r="F708" s="121"/>
      <c r="G708" s="121"/>
      <c r="H708" s="121"/>
    </row>
    <row r="709" spans="3:8" x14ac:dyDescent="0.3">
      <c r="C709" s="42"/>
      <c r="D709" s="121"/>
      <c r="E709" s="121"/>
      <c r="F709" s="121"/>
      <c r="G709" s="121"/>
      <c r="H709" s="121"/>
    </row>
    <row r="710" spans="3:8" x14ac:dyDescent="0.3">
      <c r="C710" s="42"/>
      <c r="D710" s="121"/>
      <c r="E710" s="121"/>
      <c r="F710" s="121"/>
      <c r="G710" s="121"/>
      <c r="H710" s="121"/>
    </row>
    <row r="711" spans="3:8" x14ac:dyDescent="0.3">
      <c r="C711" s="42"/>
      <c r="D711" s="121"/>
      <c r="E711" s="121"/>
      <c r="F711" s="121"/>
      <c r="G711" s="121"/>
      <c r="H711" s="121"/>
    </row>
    <row r="712" spans="3:8" x14ac:dyDescent="0.3">
      <c r="C712" s="42"/>
      <c r="D712" s="121"/>
      <c r="E712" s="121"/>
      <c r="F712" s="121"/>
      <c r="G712" s="121"/>
      <c r="H712" s="121"/>
    </row>
    <row r="713" spans="3:8" x14ac:dyDescent="0.3">
      <c r="C713" s="42"/>
      <c r="D713" s="121"/>
      <c r="E713" s="121"/>
      <c r="F713" s="121"/>
      <c r="G713" s="121"/>
      <c r="H713" s="121"/>
    </row>
    <row r="714" spans="3:8" x14ac:dyDescent="0.3">
      <c r="C714" s="42"/>
      <c r="D714" s="121"/>
      <c r="E714" s="121"/>
      <c r="F714" s="121"/>
      <c r="G714" s="121"/>
      <c r="H714" s="121"/>
    </row>
    <row r="715" spans="3:8" x14ac:dyDescent="0.3">
      <c r="C715" s="42"/>
      <c r="D715" s="121"/>
      <c r="E715" s="121"/>
      <c r="F715" s="121"/>
      <c r="G715" s="121"/>
      <c r="H715" s="121"/>
    </row>
    <row r="716" spans="3:8" x14ac:dyDescent="0.3">
      <c r="C716" s="42"/>
      <c r="D716" s="121"/>
      <c r="E716" s="121"/>
      <c r="F716" s="121"/>
      <c r="G716" s="121"/>
      <c r="H716" s="121"/>
    </row>
    <row r="717" spans="3:8" x14ac:dyDescent="0.3">
      <c r="C717" s="42"/>
      <c r="D717" s="121"/>
      <c r="E717" s="121"/>
      <c r="F717" s="121"/>
      <c r="G717" s="121"/>
      <c r="H717" s="121"/>
    </row>
    <row r="718" spans="3:8" x14ac:dyDescent="0.3">
      <c r="C718" s="42"/>
      <c r="D718" s="121"/>
      <c r="E718" s="121"/>
      <c r="F718" s="121"/>
      <c r="G718" s="121"/>
      <c r="H718" s="121"/>
    </row>
    <row r="719" spans="3:8" x14ac:dyDescent="0.3">
      <c r="C719" s="42"/>
      <c r="D719" s="121"/>
      <c r="E719" s="121"/>
      <c r="F719" s="121"/>
      <c r="G719" s="121"/>
      <c r="H719" s="121"/>
    </row>
    <row r="720" spans="3:8" x14ac:dyDescent="0.3">
      <c r="C720" s="42"/>
      <c r="D720" s="121"/>
      <c r="E720" s="121"/>
      <c r="F720" s="121"/>
      <c r="G720" s="121"/>
      <c r="H720" s="121"/>
    </row>
    <row r="721" spans="3:8" x14ac:dyDescent="0.3">
      <c r="C721" s="42"/>
      <c r="D721" s="121"/>
      <c r="E721" s="121"/>
      <c r="F721" s="121"/>
      <c r="G721" s="121"/>
      <c r="H721" s="121"/>
    </row>
    <row r="722" spans="3:8" x14ac:dyDescent="0.3">
      <c r="C722" s="42"/>
      <c r="D722" s="121"/>
      <c r="E722" s="121"/>
      <c r="F722" s="121"/>
      <c r="G722" s="121"/>
      <c r="H722" s="121"/>
    </row>
    <row r="723" spans="3:8" x14ac:dyDescent="0.3">
      <c r="C723" s="42"/>
      <c r="D723" s="121"/>
      <c r="E723" s="121"/>
      <c r="F723" s="121"/>
      <c r="G723" s="121"/>
      <c r="H723" s="121"/>
    </row>
    <row r="724" spans="3:8" x14ac:dyDescent="0.3">
      <c r="C724" s="42"/>
      <c r="D724" s="121"/>
      <c r="E724" s="121"/>
      <c r="F724" s="121"/>
      <c r="G724" s="121"/>
      <c r="H724" s="121"/>
    </row>
    <row r="725" spans="3:8" x14ac:dyDescent="0.3">
      <c r="C725" s="42"/>
      <c r="D725" s="121"/>
      <c r="E725" s="121"/>
      <c r="F725" s="121"/>
      <c r="G725" s="121"/>
      <c r="H725" s="121"/>
    </row>
    <row r="726" spans="3:8" x14ac:dyDescent="0.3">
      <c r="C726" s="42"/>
      <c r="D726" s="121"/>
      <c r="E726" s="121"/>
      <c r="F726" s="121"/>
      <c r="G726" s="121"/>
      <c r="H726" s="121"/>
    </row>
    <row r="727" spans="3:8" x14ac:dyDescent="0.3">
      <c r="C727" s="42"/>
      <c r="D727" s="121"/>
      <c r="E727" s="121"/>
      <c r="F727" s="121"/>
      <c r="G727" s="121"/>
      <c r="H727" s="121"/>
    </row>
    <row r="728" spans="3:8" x14ac:dyDescent="0.3">
      <c r="C728" s="42"/>
      <c r="D728" s="121"/>
      <c r="E728" s="121"/>
      <c r="F728" s="121"/>
      <c r="G728" s="121"/>
      <c r="H728" s="121"/>
    </row>
    <row r="729" spans="3:8" x14ac:dyDescent="0.3">
      <c r="C729" s="42"/>
      <c r="D729" s="121"/>
      <c r="E729" s="121"/>
      <c r="F729" s="121"/>
      <c r="G729" s="121"/>
      <c r="H729" s="121"/>
    </row>
    <row r="730" spans="3:8" x14ac:dyDescent="0.3">
      <c r="C730" s="42"/>
      <c r="D730" s="121"/>
      <c r="E730" s="121"/>
      <c r="F730" s="121"/>
      <c r="G730" s="121"/>
      <c r="H730" s="121"/>
    </row>
    <row r="731" spans="3:8" x14ac:dyDescent="0.3">
      <c r="C731" s="42"/>
      <c r="D731" s="121"/>
      <c r="E731" s="121"/>
      <c r="F731" s="121"/>
      <c r="G731" s="121"/>
      <c r="H731" s="121"/>
    </row>
    <row r="732" spans="3:8" x14ac:dyDescent="0.3">
      <c r="C732" s="42"/>
      <c r="D732" s="121"/>
      <c r="E732" s="121"/>
      <c r="F732" s="121"/>
      <c r="G732" s="121"/>
      <c r="H732" s="121"/>
    </row>
    <row r="733" spans="3:8" x14ac:dyDescent="0.3">
      <c r="C733" s="42"/>
      <c r="D733" s="121"/>
      <c r="E733" s="121"/>
      <c r="F733" s="121"/>
      <c r="G733" s="121"/>
      <c r="H733" s="121"/>
    </row>
    <row r="734" spans="3:8" x14ac:dyDescent="0.3">
      <c r="C734" s="42"/>
      <c r="D734" s="121"/>
      <c r="E734" s="121"/>
      <c r="F734" s="121"/>
      <c r="G734" s="121"/>
      <c r="H734" s="121"/>
    </row>
    <row r="735" spans="3:8" x14ac:dyDescent="0.3">
      <c r="C735" s="42"/>
      <c r="D735" s="121"/>
      <c r="E735" s="121"/>
      <c r="F735" s="121"/>
      <c r="G735" s="121"/>
      <c r="H735" s="121"/>
    </row>
    <row r="736" spans="3:8" x14ac:dyDescent="0.3">
      <c r="C736" s="42"/>
      <c r="D736" s="121"/>
      <c r="E736" s="121"/>
      <c r="F736" s="121"/>
      <c r="G736" s="121"/>
      <c r="H736" s="121"/>
    </row>
    <row r="737" spans="3:8" x14ac:dyDescent="0.3">
      <c r="C737" s="42"/>
      <c r="D737" s="121"/>
      <c r="E737" s="121"/>
      <c r="F737" s="121"/>
      <c r="G737" s="121"/>
      <c r="H737" s="121"/>
    </row>
    <row r="738" spans="3:8" x14ac:dyDescent="0.3">
      <c r="C738" s="42"/>
      <c r="D738" s="121"/>
      <c r="E738" s="121"/>
      <c r="F738" s="121"/>
      <c r="G738" s="121"/>
      <c r="H738" s="121"/>
    </row>
    <row r="739" spans="3:8" x14ac:dyDescent="0.3">
      <c r="C739" s="42"/>
      <c r="D739" s="121"/>
      <c r="E739" s="121"/>
      <c r="F739" s="121"/>
      <c r="G739" s="121"/>
      <c r="H739" s="121"/>
    </row>
    <row r="740" spans="3:8" x14ac:dyDescent="0.3">
      <c r="C740" s="42"/>
      <c r="D740" s="121"/>
      <c r="E740" s="121"/>
      <c r="F740" s="121"/>
      <c r="G740" s="121"/>
      <c r="H740" s="121"/>
    </row>
    <row r="741" spans="3:8" x14ac:dyDescent="0.3">
      <c r="C741" s="42"/>
      <c r="D741" s="121"/>
      <c r="E741" s="121"/>
      <c r="F741" s="121"/>
      <c r="G741" s="121"/>
      <c r="H741" s="121"/>
    </row>
    <row r="742" spans="3:8" x14ac:dyDescent="0.3">
      <c r="C742" s="42"/>
      <c r="D742" s="121"/>
      <c r="E742" s="121"/>
      <c r="F742" s="121"/>
      <c r="G742" s="121"/>
      <c r="H742" s="121"/>
    </row>
    <row r="743" spans="3:8" x14ac:dyDescent="0.3">
      <c r="C743" s="42"/>
      <c r="D743" s="121"/>
      <c r="E743" s="121"/>
      <c r="F743" s="121"/>
      <c r="G743" s="121"/>
      <c r="H743" s="121"/>
    </row>
    <row r="744" spans="3:8" x14ac:dyDescent="0.3">
      <c r="C744" s="42"/>
      <c r="D744" s="121"/>
      <c r="E744" s="121"/>
      <c r="F744" s="121"/>
      <c r="G744" s="121"/>
      <c r="H744" s="121"/>
    </row>
    <row r="745" spans="3:8" x14ac:dyDescent="0.3">
      <c r="C745" s="42"/>
      <c r="D745" s="121"/>
      <c r="E745" s="121"/>
      <c r="F745" s="121"/>
      <c r="G745" s="121"/>
      <c r="H745" s="121"/>
    </row>
    <row r="746" spans="3:8" x14ac:dyDescent="0.3">
      <c r="C746" s="42"/>
      <c r="D746" s="121"/>
      <c r="E746" s="121"/>
      <c r="F746" s="121"/>
      <c r="G746" s="121"/>
      <c r="H746" s="121"/>
    </row>
    <row r="747" spans="3:8" x14ac:dyDescent="0.3">
      <c r="C747" s="42"/>
      <c r="D747" s="121"/>
      <c r="E747" s="121"/>
      <c r="F747" s="121"/>
      <c r="G747" s="121"/>
      <c r="H747" s="121"/>
    </row>
    <row r="748" spans="3:8" x14ac:dyDescent="0.3">
      <c r="C748" s="42"/>
      <c r="D748" s="121"/>
      <c r="E748" s="121"/>
      <c r="F748" s="121"/>
      <c r="G748" s="121"/>
      <c r="H748" s="121"/>
    </row>
    <row r="749" spans="3:8" x14ac:dyDescent="0.3">
      <c r="C749" s="42"/>
      <c r="D749" s="121"/>
      <c r="E749" s="121"/>
      <c r="F749" s="121"/>
      <c r="G749" s="121"/>
      <c r="H749" s="121"/>
    </row>
    <row r="750" spans="3:8" x14ac:dyDescent="0.3">
      <c r="C750" s="42"/>
      <c r="D750" s="121"/>
      <c r="E750" s="121"/>
      <c r="F750" s="121"/>
      <c r="G750" s="121"/>
      <c r="H750" s="121"/>
    </row>
    <row r="751" spans="3:8" x14ac:dyDescent="0.3">
      <c r="C751" s="42"/>
      <c r="D751" s="121"/>
      <c r="E751" s="121"/>
      <c r="F751" s="121"/>
      <c r="G751" s="121"/>
      <c r="H751" s="121"/>
    </row>
    <row r="752" spans="3:8" x14ac:dyDescent="0.3">
      <c r="C752" s="42"/>
      <c r="D752" s="121"/>
      <c r="E752" s="121"/>
      <c r="F752" s="121"/>
      <c r="G752" s="121"/>
      <c r="H752" s="121"/>
    </row>
    <row r="753" spans="3:8" x14ac:dyDescent="0.3">
      <c r="C753" s="42"/>
      <c r="D753" s="121"/>
      <c r="E753" s="121"/>
      <c r="F753" s="121"/>
      <c r="G753" s="121"/>
      <c r="H753" s="121"/>
    </row>
    <row r="754" spans="3:8" x14ac:dyDescent="0.3">
      <c r="C754" s="42"/>
      <c r="D754" s="121"/>
      <c r="E754" s="121"/>
      <c r="F754" s="121"/>
      <c r="G754" s="121"/>
      <c r="H754" s="121"/>
    </row>
    <row r="755" spans="3:8" x14ac:dyDescent="0.3">
      <c r="C755" s="42"/>
      <c r="D755" s="121"/>
      <c r="E755" s="121"/>
      <c r="F755" s="121"/>
      <c r="G755" s="121"/>
      <c r="H755" s="121"/>
    </row>
    <row r="756" spans="3:8" x14ac:dyDescent="0.3">
      <c r="C756" s="42"/>
      <c r="D756" s="121"/>
      <c r="E756" s="121"/>
      <c r="F756" s="121"/>
      <c r="G756" s="121"/>
      <c r="H756" s="121"/>
    </row>
    <row r="757" spans="3:8" x14ac:dyDescent="0.3">
      <c r="C757" s="42"/>
      <c r="D757" s="121"/>
      <c r="E757" s="121"/>
      <c r="F757" s="121"/>
      <c r="G757" s="121"/>
      <c r="H757" s="121"/>
    </row>
    <row r="758" spans="3:8" x14ac:dyDescent="0.3">
      <c r="C758" s="42"/>
      <c r="D758" s="121"/>
      <c r="E758" s="121"/>
      <c r="F758" s="121"/>
      <c r="G758" s="121"/>
      <c r="H758" s="121"/>
    </row>
    <row r="759" spans="3:8" x14ac:dyDescent="0.3">
      <c r="C759" s="42"/>
      <c r="D759" s="121"/>
      <c r="E759" s="121"/>
      <c r="F759" s="121"/>
      <c r="G759" s="121"/>
      <c r="H759" s="121"/>
    </row>
    <row r="760" spans="3:8" x14ac:dyDescent="0.3">
      <c r="C760" s="42"/>
      <c r="D760" s="121"/>
      <c r="E760" s="121"/>
      <c r="F760" s="121"/>
      <c r="G760" s="121"/>
      <c r="H760" s="121"/>
    </row>
    <row r="761" spans="3:8" x14ac:dyDescent="0.3">
      <c r="C761" s="42"/>
      <c r="D761" s="121"/>
      <c r="E761" s="121"/>
      <c r="F761" s="121"/>
      <c r="G761" s="121"/>
      <c r="H761" s="121"/>
    </row>
    <row r="762" spans="3:8" x14ac:dyDescent="0.3">
      <c r="C762" s="42"/>
      <c r="D762" s="121"/>
      <c r="E762" s="121"/>
      <c r="F762" s="121"/>
      <c r="G762" s="121"/>
      <c r="H762" s="121"/>
    </row>
    <row r="763" spans="3:8" x14ac:dyDescent="0.3">
      <c r="C763" s="42"/>
      <c r="D763" s="121"/>
      <c r="E763" s="121"/>
      <c r="F763" s="121"/>
      <c r="G763" s="121"/>
      <c r="H763" s="121"/>
    </row>
    <row r="764" spans="3:8" x14ac:dyDescent="0.3">
      <c r="C764" s="42"/>
      <c r="D764" s="121"/>
      <c r="E764" s="121"/>
      <c r="F764" s="121"/>
      <c r="G764" s="121"/>
      <c r="H764" s="121"/>
    </row>
    <row r="765" spans="3:8" x14ac:dyDescent="0.3">
      <c r="C765" s="42"/>
      <c r="D765" s="121"/>
      <c r="E765" s="121"/>
      <c r="F765" s="121"/>
      <c r="G765" s="121"/>
      <c r="H765" s="121"/>
    </row>
    <row r="766" spans="3:8" x14ac:dyDescent="0.3">
      <c r="C766" s="42"/>
      <c r="D766" s="121"/>
      <c r="E766" s="121"/>
      <c r="F766" s="121"/>
      <c r="G766" s="121"/>
      <c r="H766" s="121"/>
    </row>
    <row r="767" spans="3:8" x14ac:dyDescent="0.3">
      <c r="C767" s="42"/>
      <c r="D767" s="121"/>
      <c r="E767" s="121"/>
      <c r="F767" s="121"/>
      <c r="G767" s="121"/>
      <c r="H767" s="121"/>
    </row>
    <row r="768" spans="3:8" x14ac:dyDescent="0.3">
      <c r="C768" s="42"/>
      <c r="D768" s="121"/>
      <c r="E768" s="121"/>
      <c r="F768" s="121"/>
      <c r="G768" s="121"/>
      <c r="H768" s="121"/>
    </row>
    <row r="769" spans="3:8" x14ac:dyDescent="0.3">
      <c r="C769" s="42"/>
      <c r="D769" s="121"/>
      <c r="E769" s="121"/>
      <c r="F769" s="121"/>
      <c r="G769" s="121"/>
      <c r="H769" s="121"/>
    </row>
    <row r="770" spans="3:8" x14ac:dyDescent="0.3">
      <c r="C770" s="42"/>
      <c r="D770" s="121"/>
      <c r="E770" s="121"/>
      <c r="F770" s="121"/>
      <c r="G770" s="121"/>
      <c r="H770" s="121"/>
    </row>
    <row r="771" spans="3:8" x14ac:dyDescent="0.3">
      <c r="C771" s="42"/>
      <c r="D771" s="121"/>
      <c r="E771" s="121"/>
      <c r="F771" s="121"/>
      <c r="G771" s="121"/>
      <c r="H771" s="121"/>
    </row>
    <row r="772" spans="3:8" x14ac:dyDescent="0.3">
      <c r="C772" s="42"/>
      <c r="D772" s="121"/>
      <c r="E772" s="121"/>
      <c r="F772" s="121"/>
      <c r="G772" s="121"/>
      <c r="H772" s="121"/>
    </row>
    <row r="773" spans="3:8" x14ac:dyDescent="0.3">
      <c r="C773" s="42"/>
      <c r="D773" s="121"/>
      <c r="E773" s="121"/>
      <c r="F773" s="121"/>
      <c r="G773" s="121"/>
      <c r="H773" s="121"/>
    </row>
    <row r="774" spans="3:8" x14ac:dyDescent="0.3">
      <c r="C774" s="42"/>
      <c r="D774" s="121"/>
      <c r="E774" s="121"/>
      <c r="F774" s="121"/>
      <c r="G774" s="121"/>
      <c r="H774" s="121"/>
    </row>
    <row r="775" spans="3:8" x14ac:dyDescent="0.3">
      <c r="C775" s="42"/>
      <c r="D775" s="121"/>
      <c r="E775" s="121"/>
      <c r="F775" s="121"/>
      <c r="G775" s="121"/>
      <c r="H775" s="121"/>
    </row>
    <row r="776" spans="3:8" x14ac:dyDescent="0.3">
      <c r="C776" s="42"/>
      <c r="D776" s="121"/>
      <c r="E776" s="121"/>
      <c r="F776" s="121"/>
      <c r="G776" s="121"/>
      <c r="H776" s="121"/>
    </row>
  </sheetData>
  <mergeCells count="1">
    <mergeCell ref="A2:B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7F6C-3396-4BDD-82EF-E900A0A7712D}">
  <dimension ref="A1:CV71"/>
  <sheetViews>
    <sheetView zoomScale="70" zoomScaleNormal="70" workbookViewId="0"/>
  </sheetViews>
  <sheetFormatPr defaultRowHeight="14.4" x14ac:dyDescent="0.3"/>
  <cols>
    <col min="1" max="1" width="44.6640625" bestFit="1" customWidth="1"/>
    <col min="2" max="2" width="29.44140625" bestFit="1" customWidth="1"/>
    <col min="3" max="3" width="25.5546875" bestFit="1" customWidth="1"/>
    <col min="4" max="4" width="7.77734375" bestFit="1" customWidth="1"/>
    <col min="5" max="5" width="13.44140625" bestFit="1" customWidth="1"/>
    <col min="6" max="6" width="11.109375" bestFit="1" customWidth="1"/>
    <col min="7" max="7" width="22.44140625" bestFit="1" customWidth="1"/>
    <col min="8" max="8" width="23.109375" bestFit="1" customWidth="1"/>
    <col min="9" max="9" width="45.33203125" bestFit="1" customWidth="1"/>
    <col min="10" max="10" width="13.44140625" customWidth="1"/>
    <col min="11" max="11" width="11.88671875" bestFit="1" customWidth="1"/>
    <col min="13" max="13" width="11.6640625" bestFit="1" customWidth="1"/>
    <col min="14" max="14" width="18.33203125" bestFit="1" customWidth="1"/>
    <col min="15" max="15" width="24.5546875" bestFit="1" customWidth="1"/>
    <col min="17" max="17" width="7.44140625" bestFit="1" customWidth="1"/>
    <col min="18" max="18" width="90" bestFit="1" customWidth="1"/>
    <col min="19" max="19" width="105.6640625" bestFit="1" customWidth="1"/>
    <col min="21" max="21" width="10.77734375" bestFit="1" customWidth="1"/>
    <col min="23" max="23" width="18.21875" bestFit="1" customWidth="1"/>
    <col min="25" max="25" width="35.6640625" bestFit="1" customWidth="1"/>
    <col min="28" max="28" width="24.21875" bestFit="1" customWidth="1"/>
    <col min="30" max="30" width="44.6640625" bestFit="1" customWidth="1"/>
    <col min="32" max="32" width="44.6640625" bestFit="1" customWidth="1"/>
    <col min="33" max="33" width="45.33203125" bestFit="1" customWidth="1"/>
    <col min="34" max="34" width="19.109375" bestFit="1" customWidth="1"/>
    <col min="35" max="35" width="28" bestFit="1" customWidth="1"/>
    <col min="36" max="36" width="18.6640625" bestFit="1" customWidth="1"/>
    <col min="37" max="37" width="17.44140625" bestFit="1" customWidth="1"/>
    <col min="40" max="40" width="31.109375" bestFit="1" customWidth="1"/>
    <col min="41" max="41" width="28.33203125" bestFit="1" customWidth="1"/>
    <col min="42" max="43" width="10.21875" bestFit="1" customWidth="1"/>
    <col min="44" max="44" width="30.77734375" bestFit="1" customWidth="1"/>
    <col min="45" max="45" width="25.33203125" bestFit="1" customWidth="1"/>
    <col min="46" max="46" width="37.109375" bestFit="1" customWidth="1"/>
    <col min="47" max="47" width="25" bestFit="1" customWidth="1"/>
    <col min="48" max="48" width="22.44140625" bestFit="1" customWidth="1"/>
    <col min="49" max="49" width="15.5546875" bestFit="1" customWidth="1"/>
    <col min="50" max="50" width="44.6640625" bestFit="1" customWidth="1"/>
    <col min="51" max="51" width="30.44140625" bestFit="1" customWidth="1"/>
    <col min="52" max="52" width="25.21875" bestFit="1" customWidth="1"/>
    <col min="53" max="53" width="33.44140625" bestFit="1" customWidth="1"/>
    <col min="55" max="55" width="10.21875" bestFit="1" customWidth="1"/>
    <col min="56" max="56" width="9.77734375" bestFit="1" customWidth="1"/>
    <col min="57" max="57" width="31.109375" bestFit="1" customWidth="1"/>
    <col min="58" max="61" width="15.5546875" bestFit="1" customWidth="1"/>
    <col min="62" max="62" width="22.44140625" bestFit="1" customWidth="1"/>
    <col min="63" max="64" width="11.21875" bestFit="1" customWidth="1"/>
    <col min="65" max="65" width="28.33203125" bestFit="1" customWidth="1"/>
    <col min="66" max="68" width="25.21875" bestFit="1" customWidth="1"/>
    <col min="69" max="69" width="30.77734375" bestFit="1" customWidth="1"/>
    <col min="70" max="70" width="30.44140625" bestFit="1" customWidth="1"/>
    <col min="71" max="71" width="24.5546875" bestFit="1" customWidth="1"/>
    <col min="72" max="72" width="25" bestFit="1" customWidth="1"/>
    <col min="73" max="73" width="23.33203125" bestFit="1" customWidth="1"/>
    <col min="74" max="74" width="33.44140625" bestFit="1" customWidth="1"/>
    <col min="75" max="75" width="37.109375" bestFit="1" customWidth="1"/>
    <col min="76" max="76" width="44.6640625" bestFit="1" customWidth="1"/>
    <col min="77" max="77" width="20.21875" bestFit="1" customWidth="1"/>
    <col min="78" max="78" width="20.109375" bestFit="1" customWidth="1"/>
    <col min="79" max="79" width="13.44140625" bestFit="1" customWidth="1"/>
    <col min="80" max="80" width="17.77734375" bestFit="1" customWidth="1"/>
    <col min="81" max="81" width="25.21875" bestFit="1" customWidth="1"/>
    <col min="82" max="84" width="15.21875" bestFit="1" customWidth="1"/>
    <col min="85" max="85" width="31.5546875" bestFit="1" customWidth="1"/>
    <col min="86" max="86" width="21.109375" bestFit="1" customWidth="1"/>
    <col min="87" max="87" width="25" bestFit="1" customWidth="1"/>
    <col min="88" max="88" width="21.6640625" bestFit="1" customWidth="1"/>
    <col min="89" max="89" width="25.33203125" bestFit="1" customWidth="1"/>
    <col min="92" max="92" width="18.21875" bestFit="1" customWidth="1"/>
    <col min="93" max="93" width="187.77734375" bestFit="1" customWidth="1"/>
    <col min="99" max="99" width="74.5546875" bestFit="1" customWidth="1"/>
    <col min="100" max="100" width="170.77734375" bestFit="1" customWidth="1"/>
  </cols>
  <sheetData>
    <row r="1" spans="1:100" x14ac:dyDescent="0.3">
      <c r="A1">
        <f>'1. Quarterly Report Form'!C4</f>
        <v>0</v>
      </c>
      <c r="C1" t="s">
        <v>182</v>
      </c>
      <c r="D1" t="s">
        <v>183</v>
      </c>
      <c r="E1" t="s">
        <v>184</v>
      </c>
      <c r="F1" t="s">
        <v>185</v>
      </c>
      <c r="G1" t="s">
        <v>186</v>
      </c>
      <c r="H1" t="s">
        <v>187</v>
      </c>
      <c r="I1" t="s">
        <v>188</v>
      </c>
      <c r="J1" t="s">
        <v>189</v>
      </c>
      <c r="K1" t="s">
        <v>190</v>
      </c>
      <c r="M1" t="s">
        <v>181</v>
      </c>
      <c r="N1" t="s">
        <v>191</v>
      </c>
      <c r="O1" t="s">
        <v>192</v>
      </c>
      <c r="Q1" t="s">
        <v>193</v>
      </c>
      <c r="R1" t="s">
        <v>194</v>
      </c>
      <c r="S1" t="s">
        <v>195</v>
      </c>
      <c r="U1" t="s">
        <v>196</v>
      </c>
      <c r="W1" t="s">
        <v>197</v>
      </c>
      <c r="Y1" t="s">
        <v>179</v>
      </c>
      <c r="AB1" t="s">
        <v>162</v>
      </c>
      <c r="AD1" t="s">
        <v>198</v>
      </c>
      <c r="AF1" t="s">
        <v>176</v>
      </c>
      <c r="AG1" t="s">
        <v>177</v>
      </c>
      <c r="AH1" t="s">
        <v>178</v>
      </c>
      <c r="AI1" t="s">
        <v>179</v>
      </c>
      <c r="AJ1" t="s">
        <v>180</v>
      </c>
      <c r="AK1" t="s">
        <v>181</v>
      </c>
      <c r="AN1" t="s">
        <v>199</v>
      </c>
      <c r="AO1" t="s">
        <v>200</v>
      </c>
      <c r="AP1" t="s">
        <v>201</v>
      </c>
      <c r="AQ1" t="s">
        <v>202</v>
      </c>
      <c r="AR1" t="s">
        <v>203</v>
      </c>
      <c r="AS1" t="s">
        <v>204</v>
      </c>
      <c r="AT1" t="s">
        <v>205</v>
      </c>
      <c r="AU1" t="s">
        <v>206</v>
      </c>
      <c r="AV1" t="s">
        <v>207</v>
      </c>
      <c r="AW1" t="s">
        <v>208</v>
      </c>
      <c r="AX1" t="s">
        <v>209</v>
      </c>
      <c r="AY1" t="s">
        <v>210</v>
      </c>
      <c r="AZ1" t="s">
        <v>211</v>
      </c>
      <c r="BA1" t="s">
        <v>212</v>
      </c>
      <c r="BC1" t="s">
        <v>213</v>
      </c>
      <c r="BE1" t="s">
        <v>214</v>
      </c>
      <c r="BF1" t="s">
        <v>215</v>
      </c>
      <c r="BG1" t="s">
        <v>215</v>
      </c>
      <c r="BH1" t="s">
        <v>215</v>
      </c>
      <c r="BI1" t="s">
        <v>215</v>
      </c>
      <c r="BJ1" t="s">
        <v>216</v>
      </c>
      <c r="BK1" t="s">
        <v>217</v>
      </c>
      <c r="BL1" t="s">
        <v>217</v>
      </c>
      <c r="BM1" t="s">
        <v>218</v>
      </c>
      <c r="BN1" t="s">
        <v>219</v>
      </c>
      <c r="BO1" t="s">
        <v>219</v>
      </c>
      <c r="BP1" t="s">
        <v>219</v>
      </c>
      <c r="BQ1" t="s">
        <v>220</v>
      </c>
      <c r="BR1" t="s">
        <v>221</v>
      </c>
      <c r="BS1" t="s">
        <v>222</v>
      </c>
      <c r="BT1" t="s">
        <v>223</v>
      </c>
      <c r="BU1" t="s">
        <v>224</v>
      </c>
      <c r="BV1" t="s">
        <v>225</v>
      </c>
      <c r="BW1" t="s">
        <v>226</v>
      </c>
      <c r="BX1" t="s">
        <v>227</v>
      </c>
      <c r="BY1" t="s">
        <v>228</v>
      </c>
      <c r="BZ1" t="s">
        <v>229</v>
      </c>
      <c r="CA1" t="s">
        <v>230</v>
      </c>
      <c r="CB1" t="s">
        <v>231</v>
      </c>
      <c r="CC1" t="s">
        <v>232</v>
      </c>
      <c r="CD1" t="s">
        <v>233</v>
      </c>
      <c r="CE1" t="s">
        <v>233</v>
      </c>
      <c r="CF1" t="s">
        <v>233</v>
      </c>
      <c r="CG1" t="s">
        <v>234</v>
      </c>
      <c r="CH1" t="s">
        <v>235</v>
      </c>
      <c r="CI1" t="s">
        <v>236</v>
      </c>
      <c r="CJ1" t="s">
        <v>237</v>
      </c>
      <c r="CK1" t="s">
        <v>238</v>
      </c>
      <c r="CU1" t="s">
        <v>239</v>
      </c>
      <c r="CV1" t="s">
        <v>240</v>
      </c>
    </row>
    <row r="2" spans="1:100" x14ac:dyDescent="0.3">
      <c r="C2" t="s">
        <v>241</v>
      </c>
      <c r="D2">
        <v>2023</v>
      </c>
      <c r="E2" t="s">
        <v>242</v>
      </c>
      <c r="F2" t="str">
        <f>_xlfn.CONCAT(C2," ",D2)</f>
        <v>Q3 2023</v>
      </c>
      <c r="G2" t="str">
        <f>_xlfn.CONCAT(C2," ",D2,"(",E2,")")</f>
        <v>Q3 2023(Jan 1 - Mar 31)</v>
      </c>
      <c r="H2" s="43">
        <f t="shared" ref="H2:H11" si="0">EOMONTH(K2,0)+15</f>
        <v>45031</v>
      </c>
      <c r="I2" s="43">
        <v>44927</v>
      </c>
      <c r="J2" s="43">
        <f t="shared" ref="J2:K11" si="1">EDATE(I2,1)</f>
        <v>44958</v>
      </c>
      <c r="K2" s="43">
        <f t="shared" si="1"/>
        <v>44986</v>
      </c>
      <c r="M2" s="21" t="s">
        <v>243</v>
      </c>
      <c r="N2" t="s">
        <v>244</v>
      </c>
      <c r="O2" t="s">
        <v>245</v>
      </c>
      <c r="Q2" t="s">
        <v>261</v>
      </c>
      <c r="R2" t="s">
        <v>247</v>
      </c>
      <c r="S2" t="s">
        <v>248</v>
      </c>
      <c r="U2">
        <v>0</v>
      </c>
      <c r="Y2" t="s">
        <v>249</v>
      </c>
      <c r="AB2" t="s">
        <v>250</v>
      </c>
      <c r="AD2" t="s">
        <v>213</v>
      </c>
      <c r="AF2" t="s">
        <v>213</v>
      </c>
      <c r="AG2" t="s">
        <v>251</v>
      </c>
      <c r="AH2" t="s">
        <v>252</v>
      </c>
      <c r="AI2" t="s">
        <v>253</v>
      </c>
      <c r="AJ2" t="s">
        <v>254</v>
      </c>
      <c r="AK2" t="s">
        <v>201</v>
      </c>
      <c r="AN2" t="s">
        <v>214</v>
      </c>
      <c r="AO2" t="s">
        <v>235</v>
      </c>
      <c r="AP2" t="s">
        <v>213</v>
      </c>
      <c r="AQ2" t="s">
        <v>213</v>
      </c>
      <c r="AR2" t="s">
        <v>220</v>
      </c>
      <c r="AS2" t="s">
        <v>219</v>
      </c>
      <c r="AT2" t="s">
        <v>226</v>
      </c>
      <c r="AU2" t="s">
        <v>223</v>
      </c>
      <c r="AV2" t="s">
        <v>216</v>
      </c>
      <c r="AW2" t="s">
        <v>215</v>
      </c>
      <c r="AX2" t="s">
        <v>227</v>
      </c>
      <c r="AY2" t="s">
        <v>221</v>
      </c>
      <c r="AZ2" t="s">
        <v>219</v>
      </c>
      <c r="BA2" t="s">
        <v>225</v>
      </c>
      <c r="CN2" t="s">
        <v>252</v>
      </c>
      <c r="CO2" t="s">
        <v>255</v>
      </c>
      <c r="CU2" t="s">
        <v>256</v>
      </c>
      <c r="CV2" t="s">
        <v>257</v>
      </c>
    </row>
    <row r="3" spans="1:100" x14ac:dyDescent="0.3">
      <c r="C3" t="s">
        <v>258</v>
      </c>
      <c r="D3">
        <v>2023</v>
      </c>
      <c r="E3" t="s">
        <v>259</v>
      </c>
      <c r="F3" t="str">
        <f t="shared" ref="F3:F11" si="2">_xlfn.CONCAT(C3," ",D3)</f>
        <v>Q4 2023</v>
      </c>
      <c r="G3" t="str">
        <f t="shared" ref="G3:G11" si="3">_xlfn.CONCAT(C3," ",D3,"(",E3,")")</f>
        <v>Q4 2023(Apr 1 - Jun 30)</v>
      </c>
      <c r="H3" s="43">
        <f t="shared" si="0"/>
        <v>45122</v>
      </c>
      <c r="I3" s="43">
        <f t="shared" ref="I3:I11" si="4">EDATE(K2,1)</f>
        <v>45017</v>
      </c>
      <c r="J3" s="43">
        <f t="shared" si="1"/>
        <v>45047</v>
      </c>
      <c r="K3" s="43">
        <f t="shared" si="1"/>
        <v>45078</v>
      </c>
      <c r="M3" t="s">
        <v>199</v>
      </c>
      <c r="N3" t="s">
        <v>260</v>
      </c>
      <c r="Q3" t="s">
        <v>246</v>
      </c>
      <c r="R3" t="s">
        <v>262</v>
      </c>
      <c r="S3" t="s">
        <v>263</v>
      </c>
      <c r="U3">
        <v>1</v>
      </c>
      <c r="W3" t="s">
        <v>252</v>
      </c>
      <c r="Y3" t="s">
        <v>264</v>
      </c>
      <c r="AB3" t="s">
        <v>265</v>
      </c>
      <c r="AD3" t="s">
        <v>214</v>
      </c>
      <c r="AF3" t="s">
        <v>213</v>
      </c>
      <c r="AG3" t="s">
        <v>266</v>
      </c>
      <c r="AH3" t="s">
        <v>267</v>
      </c>
      <c r="AI3" t="s">
        <v>268</v>
      </c>
      <c r="AJ3" t="s">
        <v>269</v>
      </c>
      <c r="AK3" t="s">
        <v>202</v>
      </c>
      <c r="AO3" t="s">
        <v>218</v>
      </c>
      <c r="AR3" t="s">
        <v>231</v>
      </c>
      <c r="AS3" t="s">
        <v>238</v>
      </c>
      <c r="AU3" t="s">
        <v>224</v>
      </c>
      <c r="AV3" t="s">
        <v>217</v>
      </c>
      <c r="AW3" t="s">
        <v>230</v>
      </c>
      <c r="AX3" t="s">
        <v>228</v>
      </c>
      <c r="AZ3" t="s">
        <v>219</v>
      </c>
      <c r="CO3" t="s">
        <v>270</v>
      </c>
      <c r="CU3" t="s">
        <v>271</v>
      </c>
      <c r="CV3" t="s">
        <v>272</v>
      </c>
    </row>
    <row r="4" spans="1:100" x14ac:dyDescent="0.3">
      <c r="C4" t="s">
        <v>273</v>
      </c>
      <c r="D4">
        <v>2023</v>
      </c>
      <c r="E4" t="s">
        <v>274</v>
      </c>
      <c r="F4" t="str">
        <f t="shared" si="2"/>
        <v>Q1 2023</v>
      </c>
      <c r="G4" t="str">
        <f t="shared" si="3"/>
        <v>Q1 2023(Jul 1 - Sep 30)</v>
      </c>
      <c r="H4" s="43">
        <f t="shared" si="0"/>
        <v>45214</v>
      </c>
      <c r="I4" s="43">
        <f t="shared" si="4"/>
        <v>45108</v>
      </c>
      <c r="J4" s="43">
        <f t="shared" si="1"/>
        <v>45139</v>
      </c>
      <c r="K4" s="43">
        <f t="shared" si="1"/>
        <v>45170</v>
      </c>
      <c r="M4" s="21" t="s">
        <v>275</v>
      </c>
      <c r="N4" t="s">
        <v>276</v>
      </c>
      <c r="O4" t="s">
        <v>245</v>
      </c>
      <c r="R4" t="s">
        <v>277</v>
      </c>
      <c r="S4" t="s">
        <v>278</v>
      </c>
      <c r="U4">
        <v>2</v>
      </c>
      <c r="Y4" t="s">
        <v>279</v>
      </c>
      <c r="AB4" t="s">
        <v>280</v>
      </c>
      <c r="AD4" t="s">
        <v>215</v>
      </c>
      <c r="AF4" t="s">
        <v>214</v>
      </c>
      <c r="AG4" t="s">
        <v>214</v>
      </c>
      <c r="AH4" t="s">
        <v>267</v>
      </c>
      <c r="AI4" t="s">
        <v>268</v>
      </c>
      <c r="AJ4" t="s">
        <v>269</v>
      </c>
      <c r="AK4" t="s">
        <v>199</v>
      </c>
      <c r="AV4" t="s">
        <v>217</v>
      </c>
      <c r="AX4" t="s">
        <v>229</v>
      </c>
      <c r="CU4" t="s">
        <v>281</v>
      </c>
      <c r="CV4" t="s">
        <v>282</v>
      </c>
    </row>
    <row r="5" spans="1:100" x14ac:dyDescent="0.3">
      <c r="C5" t="s">
        <v>283</v>
      </c>
      <c r="D5">
        <v>2023</v>
      </c>
      <c r="E5" t="s">
        <v>284</v>
      </c>
      <c r="F5" t="str">
        <f t="shared" si="2"/>
        <v>Q2 2023</v>
      </c>
      <c r="G5" t="str">
        <f t="shared" si="3"/>
        <v>Q2 2023(Oct 1 - Dec 31)</v>
      </c>
      <c r="H5" s="43">
        <f t="shared" si="0"/>
        <v>45306</v>
      </c>
      <c r="I5" s="43">
        <f t="shared" si="4"/>
        <v>45200</v>
      </c>
      <c r="J5" s="43">
        <f t="shared" si="1"/>
        <v>45231</v>
      </c>
      <c r="K5" s="43">
        <f t="shared" si="1"/>
        <v>45261</v>
      </c>
      <c r="M5" t="s">
        <v>200</v>
      </c>
      <c r="N5" t="s">
        <v>285</v>
      </c>
      <c r="U5">
        <v>3</v>
      </c>
      <c r="Y5" t="s">
        <v>286</v>
      </c>
      <c r="AD5" t="s">
        <v>216</v>
      </c>
      <c r="AF5" t="s">
        <v>215</v>
      </c>
      <c r="AG5" t="s">
        <v>287</v>
      </c>
      <c r="AH5" t="s">
        <v>267</v>
      </c>
      <c r="AI5" t="s">
        <v>253</v>
      </c>
      <c r="AJ5" t="s">
        <v>288</v>
      </c>
      <c r="AK5" t="s">
        <v>208</v>
      </c>
      <c r="AV5" t="s">
        <v>237</v>
      </c>
      <c r="CU5" t="s">
        <v>289</v>
      </c>
      <c r="CV5" t="s">
        <v>290</v>
      </c>
    </row>
    <row r="6" spans="1:100" x14ac:dyDescent="0.3">
      <c r="C6" t="s">
        <v>241</v>
      </c>
      <c r="D6">
        <v>2024</v>
      </c>
      <c r="E6" t="s">
        <v>242</v>
      </c>
      <c r="F6" t="str">
        <f t="shared" si="2"/>
        <v>Q3 2024</v>
      </c>
      <c r="G6" t="str">
        <f t="shared" si="3"/>
        <v>Q3 2024(Jan 1 - Mar 31)</v>
      </c>
      <c r="H6" s="43">
        <f t="shared" si="0"/>
        <v>45397</v>
      </c>
      <c r="I6" s="43">
        <f t="shared" si="4"/>
        <v>45292</v>
      </c>
      <c r="J6" s="43">
        <f t="shared" si="1"/>
        <v>45323</v>
      </c>
      <c r="K6" s="43">
        <f t="shared" si="1"/>
        <v>45352</v>
      </c>
      <c r="M6" s="21" t="s">
        <v>291</v>
      </c>
      <c r="N6" t="s">
        <v>292</v>
      </c>
      <c r="O6" t="s">
        <v>245</v>
      </c>
      <c r="U6">
        <v>4</v>
      </c>
      <c r="AD6" t="s">
        <v>217</v>
      </c>
      <c r="AF6" t="s">
        <v>215</v>
      </c>
      <c r="AG6" t="s">
        <v>293</v>
      </c>
      <c r="AH6" t="s">
        <v>267</v>
      </c>
      <c r="AI6" t="s">
        <v>253</v>
      </c>
      <c r="AJ6" t="s">
        <v>288</v>
      </c>
      <c r="AK6" t="s">
        <v>208</v>
      </c>
      <c r="CU6" t="s">
        <v>294</v>
      </c>
      <c r="CV6" t="s">
        <v>295</v>
      </c>
    </row>
    <row r="7" spans="1:100" x14ac:dyDescent="0.3">
      <c r="C7" t="s">
        <v>258</v>
      </c>
      <c r="D7">
        <v>2024</v>
      </c>
      <c r="E7" t="s">
        <v>259</v>
      </c>
      <c r="F7" t="str">
        <f t="shared" si="2"/>
        <v>Q4 2024</v>
      </c>
      <c r="G7" t="str">
        <f t="shared" si="3"/>
        <v>Q4 2024(Apr 1 - Jun 30)</v>
      </c>
      <c r="H7" s="43">
        <f t="shared" si="0"/>
        <v>45488</v>
      </c>
      <c r="I7" s="43">
        <f t="shared" si="4"/>
        <v>45383</v>
      </c>
      <c r="J7" s="43">
        <f t="shared" si="1"/>
        <v>45413</v>
      </c>
      <c r="K7" s="43">
        <f t="shared" si="1"/>
        <v>45444</v>
      </c>
      <c r="M7" s="21" t="s">
        <v>296</v>
      </c>
      <c r="N7" t="s">
        <v>297</v>
      </c>
      <c r="O7" t="s">
        <v>245</v>
      </c>
      <c r="U7">
        <v>5</v>
      </c>
      <c r="AD7" t="s">
        <v>218</v>
      </c>
      <c r="AF7" t="s">
        <v>215</v>
      </c>
      <c r="AG7" t="s">
        <v>298</v>
      </c>
      <c r="AH7" t="s">
        <v>267</v>
      </c>
      <c r="AI7" t="s">
        <v>253</v>
      </c>
      <c r="AJ7" t="s">
        <v>288</v>
      </c>
      <c r="AK7" t="s">
        <v>208</v>
      </c>
      <c r="CU7" t="s">
        <v>299</v>
      </c>
      <c r="CV7" t="s">
        <v>300</v>
      </c>
    </row>
    <row r="8" spans="1:100" x14ac:dyDescent="0.3">
      <c r="C8" t="s">
        <v>273</v>
      </c>
      <c r="D8">
        <v>2024</v>
      </c>
      <c r="E8" t="s">
        <v>274</v>
      </c>
      <c r="F8" t="str">
        <f t="shared" si="2"/>
        <v>Q1 2024</v>
      </c>
      <c r="G8" t="str">
        <f t="shared" si="3"/>
        <v>Q1 2024(Jul 1 - Sep 30)</v>
      </c>
      <c r="H8" s="43">
        <f t="shared" si="0"/>
        <v>45580</v>
      </c>
      <c r="I8" s="43">
        <f t="shared" si="4"/>
        <v>45474</v>
      </c>
      <c r="J8" s="43">
        <f t="shared" si="1"/>
        <v>45505</v>
      </c>
      <c r="K8" s="43">
        <f t="shared" si="1"/>
        <v>45536</v>
      </c>
      <c r="M8" s="21" t="s">
        <v>301</v>
      </c>
      <c r="N8" t="s">
        <v>302</v>
      </c>
      <c r="O8" t="s">
        <v>245</v>
      </c>
      <c r="U8">
        <v>6</v>
      </c>
      <c r="AD8" t="s">
        <v>219</v>
      </c>
      <c r="AF8" t="s">
        <v>215</v>
      </c>
      <c r="AG8" t="s">
        <v>303</v>
      </c>
      <c r="AH8" t="s">
        <v>252</v>
      </c>
      <c r="AI8" t="s">
        <v>268</v>
      </c>
      <c r="AJ8" t="s">
        <v>254</v>
      </c>
      <c r="AK8" t="s">
        <v>208</v>
      </c>
      <c r="CU8" t="s">
        <v>304</v>
      </c>
      <c r="CV8" t="s">
        <v>305</v>
      </c>
    </row>
    <row r="9" spans="1:100" x14ac:dyDescent="0.3">
      <c r="C9" t="s">
        <v>283</v>
      </c>
      <c r="D9">
        <v>2024</v>
      </c>
      <c r="E9" t="s">
        <v>284</v>
      </c>
      <c r="F9" t="str">
        <f t="shared" si="2"/>
        <v>Q2 2024</v>
      </c>
      <c r="G9" t="str">
        <f t="shared" si="3"/>
        <v>Q2 2024(Oct 1 - Dec 31)</v>
      </c>
      <c r="H9" s="43">
        <f t="shared" si="0"/>
        <v>45672</v>
      </c>
      <c r="I9" s="43">
        <f t="shared" si="4"/>
        <v>45566</v>
      </c>
      <c r="J9" s="43">
        <f t="shared" si="1"/>
        <v>45597</v>
      </c>
      <c r="K9" s="43">
        <f t="shared" si="1"/>
        <v>45627</v>
      </c>
      <c r="M9" t="s">
        <v>201</v>
      </c>
      <c r="N9" t="s">
        <v>306</v>
      </c>
      <c r="U9">
        <v>7</v>
      </c>
      <c r="AD9" t="s">
        <v>220</v>
      </c>
      <c r="AF9" t="s">
        <v>216</v>
      </c>
      <c r="AG9" t="s">
        <v>216</v>
      </c>
      <c r="AH9" t="s">
        <v>252</v>
      </c>
      <c r="AI9" t="s">
        <v>268</v>
      </c>
      <c r="AJ9" t="s">
        <v>254</v>
      </c>
      <c r="AK9" t="s">
        <v>207</v>
      </c>
      <c r="CU9" t="s">
        <v>307</v>
      </c>
      <c r="CV9" t="s">
        <v>308</v>
      </c>
    </row>
    <row r="10" spans="1:100" x14ac:dyDescent="0.3">
      <c r="C10" t="s">
        <v>241</v>
      </c>
      <c r="D10">
        <v>2025</v>
      </c>
      <c r="E10" t="s">
        <v>242</v>
      </c>
      <c r="F10" t="str">
        <f t="shared" si="2"/>
        <v>Q3 2025</v>
      </c>
      <c r="G10" t="str">
        <f t="shared" si="3"/>
        <v>Q3 2025(Jan 1 - Mar 31)</v>
      </c>
      <c r="H10" s="43">
        <f t="shared" si="0"/>
        <v>45762</v>
      </c>
      <c r="I10" s="43">
        <f t="shared" si="4"/>
        <v>45658</v>
      </c>
      <c r="J10" s="43">
        <f t="shared" si="1"/>
        <v>45689</v>
      </c>
      <c r="K10" s="43">
        <f t="shared" si="1"/>
        <v>45717</v>
      </c>
      <c r="M10" t="s">
        <v>309</v>
      </c>
      <c r="N10" t="s">
        <v>310</v>
      </c>
      <c r="U10">
        <v>8</v>
      </c>
      <c r="AD10" t="s">
        <v>221</v>
      </c>
      <c r="AF10" t="s">
        <v>217</v>
      </c>
      <c r="AG10" t="s">
        <v>311</v>
      </c>
      <c r="AH10" t="s">
        <v>267</v>
      </c>
      <c r="AI10" t="s">
        <v>312</v>
      </c>
      <c r="AJ10" t="s">
        <v>288</v>
      </c>
      <c r="AK10" t="s">
        <v>207</v>
      </c>
      <c r="CU10" t="s">
        <v>313</v>
      </c>
      <c r="CV10" t="s">
        <v>314</v>
      </c>
    </row>
    <row r="11" spans="1:100" x14ac:dyDescent="0.3">
      <c r="C11" t="s">
        <v>258</v>
      </c>
      <c r="D11">
        <v>2025</v>
      </c>
      <c r="E11" t="s">
        <v>259</v>
      </c>
      <c r="F11" t="str">
        <f t="shared" si="2"/>
        <v>Q4 2025</v>
      </c>
      <c r="G11" t="str">
        <f t="shared" si="3"/>
        <v>Q4 2025(Apr 1 - Jun 30)</v>
      </c>
      <c r="H11" s="43">
        <f t="shared" si="0"/>
        <v>45853</v>
      </c>
      <c r="I11" s="43">
        <f t="shared" si="4"/>
        <v>45748</v>
      </c>
      <c r="J11" s="43">
        <f t="shared" si="1"/>
        <v>45778</v>
      </c>
      <c r="K11" s="43">
        <f t="shared" si="1"/>
        <v>45809</v>
      </c>
      <c r="M11" t="s">
        <v>202</v>
      </c>
      <c r="N11" t="s">
        <v>315</v>
      </c>
      <c r="U11">
        <v>9</v>
      </c>
      <c r="AD11" t="s">
        <v>222</v>
      </c>
      <c r="AF11" t="s">
        <v>217</v>
      </c>
      <c r="AG11" t="s">
        <v>316</v>
      </c>
      <c r="AH11" t="s">
        <v>267</v>
      </c>
      <c r="AI11" t="s">
        <v>268</v>
      </c>
      <c r="AJ11" t="s">
        <v>288</v>
      </c>
      <c r="AK11" t="s">
        <v>207</v>
      </c>
      <c r="CU11" t="s">
        <v>317</v>
      </c>
      <c r="CV11" t="s">
        <v>318</v>
      </c>
    </row>
    <row r="12" spans="1:100" x14ac:dyDescent="0.3">
      <c r="M12" s="21" t="s">
        <v>319</v>
      </c>
      <c r="N12" t="s">
        <v>320</v>
      </c>
      <c r="O12" t="s">
        <v>245</v>
      </c>
      <c r="U12">
        <v>10</v>
      </c>
      <c r="AD12" t="s">
        <v>223</v>
      </c>
      <c r="AF12" t="s">
        <v>218</v>
      </c>
      <c r="AG12" t="s">
        <v>321</v>
      </c>
      <c r="AH12" t="s">
        <v>252</v>
      </c>
      <c r="AI12" t="s">
        <v>268</v>
      </c>
      <c r="AJ12" t="s">
        <v>254</v>
      </c>
      <c r="AK12" t="s">
        <v>200</v>
      </c>
      <c r="CU12" t="s">
        <v>322</v>
      </c>
      <c r="CV12" t="s">
        <v>323</v>
      </c>
    </row>
    <row r="13" spans="1:100" x14ac:dyDescent="0.3">
      <c r="M13" s="21" t="s">
        <v>324</v>
      </c>
      <c r="N13" t="s">
        <v>325</v>
      </c>
      <c r="O13" t="s">
        <v>245</v>
      </c>
      <c r="U13">
        <v>11</v>
      </c>
      <c r="AD13" t="s">
        <v>224</v>
      </c>
      <c r="AF13" t="s">
        <v>219</v>
      </c>
      <c r="AG13" t="s">
        <v>326</v>
      </c>
      <c r="AH13" t="s">
        <v>267</v>
      </c>
      <c r="AI13" t="s">
        <v>253</v>
      </c>
      <c r="AJ13" t="s">
        <v>288</v>
      </c>
      <c r="AK13" t="s">
        <v>204</v>
      </c>
      <c r="CU13" t="s">
        <v>327</v>
      </c>
      <c r="CV13" t="s">
        <v>328</v>
      </c>
    </row>
    <row r="14" spans="1:100" x14ac:dyDescent="0.3">
      <c r="M14" s="21" t="s">
        <v>329</v>
      </c>
      <c r="N14" t="s">
        <v>330</v>
      </c>
      <c r="O14" t="s">
        <v>245</v>
      </c>
      <c r="U14">
        <v>12</v>
      </c>
      <c r="AD14" t="s">
        <v>225</v>
      </c>
      <c r="AF14" t="s">
        <v>219</v>
      </c>
      <c r="AG14" t="s">
        <v>331</v>
      </c>
      <c r="AH14" t="s">
        <v>267</v>
      </c>
      <c r="AI14" t="s">
        <v>268</v>
      </c>
      <c r="AJ14" t="s">
        <v>288</v>
      </c>
      <c r="AK14" t="s">
        <v>211</v>
      </c>
    </row>
    <row r="15" spans="1:100" x14ac:dyDescent="0.3">
      <c r="M15" s="21" t="s">
        <v>332</v>
      </c>
      <c r="N15" t="s">
        <v>333</v>
      </c>
      <c r="O15" t="s">
        <v>245</v>
      </c>
      <c r="U15">
        <v>13</v>
      </c>
      <c r="AD15" t="s">
        <v>226</v>
      </c>
      <c r="AF15" t="s">
        <v>219</v>
      </c>
      <c r="AG15" t="s">
        <v>334</v>
      </c>
      <c r="AH15" t="s">
        <v>267</v>
      </c>
      <c r="AI15" t="s">
        <v>268</v>
      </c>
      <c r="AJ15" t="s">
        <v>269</v>
      </c>
      <c r="AK15" t="s">
        <v>211</v>
      </c>
    </row>
    <row r="16" spans="1:100" x14ac:dyDescent="0.3">
      <c r="M16" t="s">
        <v>203</v>
      </c>
      <c r="N16" t="s">
        <v>335</v>
      </c>
      <c r="U16">
        <v>14</v>
      </c>
      <c r="AD16" t="s">
        <v>227</v>
      </c>
      <c r="AF16" t="s">
        <v>220</v>
      </c>
      <c r="AG16" t="s">
        <v>336</v>
      </c>
      <c r="AH16" t="s">
        <v>252</v>
      </c>
      <c r="AI16" t="s">
        <v>268</v>
      </c>
      <c r="AJ16" t="s">
        <v>254</v>
      </c>
      <c r="AK16" t="s">
        <v>203</v>
      </c>
    </row>
    <row r="17" spans="1:37" x14ac:dyDescent="0.3">
      <c r="M17" s="21" t="s">
        <v>337</v>
      </c>
      <c r="N17" t="s">
        <v>338</v>
      </c>
      <c r="O17" t="s">
        <v>245</v>
      </c>
      <c r="U17">
        <v>15</v>
      </c>
      <c r="AD17" t="s">
        <v>228</v>
      </c>
      <c r="AF17" t="s">
        <v>221</v>
      </c>
      <c r="AG17" t="s">
        <v>221</v>
      </c>
      <c r="AH17" t="s">
        <v>267</v>
      </c>
      <c r="AI17" t="s">
        <v>312</v>
      </c>
      <c r="AJ17" t="s">
        <v>269</v>
      </c>
      <c r="AK17" t="s">
        <v>210</v>
      </c>
    </row>
    <row r="18" spans="1:37" x14ac:dyDescent="0.3">
      <c r="M18" s="21" t="s">
        <v>339</v>
      </c>
      <c r="N18" t="s">
        <v>340</v>
      </c>
      <c r="O18" t="s">
        <v>245</v>
      </c>
      <c r="U18">
        <v>16</v>
      </c>
      <c r="AD18" t="s">
        <v>229</v>
      </c>
      <c r="AF18" t="s">
        <v>222</v>
      </c>
      <c r="AG18" t="s">
        <v>222</v>
      </c>
      <c r="AH18" t="s">
        <v>267</v>
      </c>
      <c r="AI18" t="s">
        <v>268</v>
      </c>
      <c r="AJ18" t="s">
        <v>288</v>
      </c>
      <c r="AK18" t="s">
        <v>341</v>
      </c>
    </row>
    <row r="19" spans="1:37" x14ac:dyDescent="0.3">
      <c r="M19" s="21" t="s">
        <v>342</v>
      </c>
      <c r="N19" t="s">
        <v>343</v>
      </c>
      <c r="O19" t="s">
        <v>245</v>
      </c>
      <c r="U19" t="s">
        <v>344</v>
      </c>
      <c r="AD19" t="s">
        <v>230</v>
      </c>
      <c r="AF19" t="s">
        <v>223</v>
      </c>
      <c r="AG19" t="s">
        <v>345</v>
      </c>
      <c r="AH19" t="s">
        <v>252</v>
      </c>
      <c r="AI19" t="s">
        <v>268</v>
      </c>
      <c r="AJ19" t="s">
        <v>254</v>
      </c>
      <c r="AK19" t="s">
        <v>206</v>
      </c>
    </row>
    <row r="20" spans="1:37" x14ac:dyDescent="0.3">
      <c r="M20" s="21" t="s">
        <v>346</v>
      </c>
      <c r="N20" t="s">
        <v>347</v>
      </c>
      <c r="O20" t="s">
        <v>245</v>
      </c>
      <c r="AD20" t="s">
        <v>231</v>
      </c>
      <c r="AF20" t="s">
        <v>224</v>
      </c>
      <c r="AG20" t="s">
        <v>348</v>
      </c>
      <c r="AH20" t="s">
        <v>252</v>
      </c>
      <c r="AI20" t="s">
        <v>253</v>
      </c>
      <c r="AJ20" t="s">
        <v>254</v>
      </c>
      <c r="AK20" t="s">
        <v>206</v>
      </c>
    </row>
    <row r="21" spans="1:37" x14ac:dyDescent="0.3">
      <c r="M21" t="s">
        <v>204</v>
      </c>
      <c r="N21" t="s">
        <v>349</v>
      </c>
      <c r="AD21" t="s">
        <v>232</v>
      </c>
      <c r="AF21" t="s">
        <v>225</v>
      </c>
      <c r="AG21" t="s">
        <v>350</v>
      </c>
      <c r="AH21" t="s">
        <v>252</v>
      </c>
      <c r="AI21" t="s">
        <v>268</v>
      </c>
      <c r="AJ21" t="s">
        <v>254</v>
      </c>
      <c r="AK21" t="s">
        <v>212</v>
      </c>
    </row>
    <row r="22" spans="1:37" x14ac:dyDescent="0.3">
      <c r="M22" t="s">
        <v>205</v>
      </c>
      <c r="N22" t="s">
        <v>351</v>
      </c>
      <c r="AD22" t="s">
        <v>233</v>
      </c>
      <c r="AF22" t="s">
        <v>226</v>
      </c>
      <c r="AG22" t="s">
        <v>352</v>
      </c>
      <c r="AH22" t="s">
        <v>252</v>
      </c>
      <c r="AI22" t="s">
        <v>268</v>
      </c>
      <c r="AJ22" t="s">
        <v>254</v>
      </c>
      <c r="AK22" t="s">
        <v>205</v>
      </c>
    </row>
    <row r="23" spans="1:37" x14ac:dyDescent="0.3">
      <c r="M23" t="s">
        <v>206</v>
      </c>
      <c r="N23" t="s">
        <v>353</v>
      </c>
      <c r="AD23" t="s">
        <v>234</v>
      </c>
      <c r="AF23" t="s">
        <v>227</v>
      </c>
      <c r="AG23" t="s">
        <v>354</v>
      </c>
      <c r="AH23" t="s">
        <v>252</v>
      </c>
      <c r="AI23" t="s">
        <v>355</v>
      </c>
      <c r="AJ23" t="s">
        <v>254</v>
      </c>
      <c r="AK23" t="s">
        <v>209</v>
      </c>
    </row>
    <row r="24" spans="1:37" x14ac:dyDescent="0.3">
      <c r="M24" s="21" t="s">
        <v>356</v>
      </c>
      <c r="N24" t="s">
        <v>357</v>
      </c>
      <c r="O24" t="s">
        <v>245</v>
      </c>
      <c r="AD24" t="s">
        <v>235</v>
      </c>
      <c r="AF24" t="s">
        <v>228</v>
      </c>
      <c r="AG24" t="s">
        <v>358</v>
      </c>
      <c r="AH24" t="s">
        <v>267</v>
      </c>
      <c r="AI24" t="s">
        <v>253</v>
      </c>
      <c r="AJ24" t="s">
        <v>359</v>
      </c>
      <c r="AK24" t="s">
        <v>209</v>
      </c>
    </row>
    <row r="25" spans="1:37" x14ac:dyDescent="0.3">
      <c r="M25" t="s">
        <v>207</v>
      </c>
      <c r="N25" t="s">
        <v>360</v>
      </c>
      <c r="AD25" t="s">
        <v>236</v>
      </c>
      <c r="AF25" t="s">
        <v>229</v>
      </c>
      <c r="AG25" t="s">
        <v>361</v>
      </c>
      <c r="AH25" t="s">
        <v>252</v>
      </c>
      <c r="AI25" t="s">
        <v>253</v>
      </c>
      <c r="AJ25" t="s">
        <v>254</v>
      </c>
      <c r="AK25" t="s">
        <v>209</v>
      </c>
    </row>
    <row r="26" spans="1:37" x14ac:dyDescent="0.3">
      <c r="M26" s="21" t="s">
        <v>362</v>
      </c>
      <c r="N26" t="s">
        <v>363</v>
      </c>
      <c r="O26" t="s">
        <v>245</v>
      </c>
      <c r="AD26" t="s">
        <v>237</v>
      </c>
      <c r="AF26" t="s">
        <v>230</v>
      </c>
      <c r="AG26" t="s">
        <v>230</v>
      </c>
      <c r="AH26" t="s">
        <v>267</v>
      </c>
      <c r="AI26" t="s">
        <v>312</v>
      </c>
      <c r="AJ26" t="s">
        <v>288</v>
      </c>
      <c r="AK26" t="s">
        <v>208</v>
      </c>
    </row>
    <row r="27" spans="1:37" x14ac:dyDescent="0.3">
      <c r="M27" t="s">
        <v>208</v>
      </c>
      <c r="N27" t="s">
        <v>364</v>
      </c>
      <c r="AD27" t="s">
        <v>238</v>
      </c>
      <c r="AF27" t="s">
        <v>231</v>
      </c>
      <c r="AG27" t="s">
        <v>365</v>
      </c>
      <c r="AH27" t="s">
        <v>267</v>
      </c>
      <c r="AI27" t="s">
        <v>312</v>
      </c>
      <c r="AJ27" t="s">
        <v>359</v>
      </c>
      <c r="AK27" t="s">
        <v>203</v>
      </c>
    </row>
    <row r="28" spans="1:37" x14ac:dyDescent="0.3">
      <c r="M28" t="s">
        <v>209</v>
      </c>
      <c r="N28" t="s">
        <v>366</v>
      </c>
      <c r="AF28" t="s">
        <v>232</v>
      </c>
      <c r="AG28" t="s">
        <v>367</v>
      </c>
      <c r="AH28" t="s">
        <v>267</v>
      </c>
      <c r="AI28" t="s">
        <v>253</v>
      </c>
      <c r="AJ28" t="s">
        <v>359</v>
      </c>
      <c r="AK28" t="s">
        <v>368</v>
      </c>
    </row>
    <row r="29" spans="1:37" x14ac:dyDescent="0.3">
      <c r="M29" s="21" t="s">
        <v>369</v>
      </c>
      <c r="N29" t="s">
        <v>370</v>
      </c>
      <c r="O29" t="s">
        <v>245</v>
      </c>
      <c r="AF29" t="s">
        <v>233</v>
      </c>
      <c r="AG29" t="s">
        <v>371</v>
      </c>
      <c r="AH29" t="s">
        <v>267</v>
      </c>
      <c r="AI29" t="s">
        <v>253</v>
      </c>
      <c r="AJ29" t="s">
        <v>359</v>
      </c>
      <c r="AK29" t="s">
        <v>372</v>
      </c>
    </row>
    <row r="30" spans="1:37" x14ac:dyDescent="0.3">
      <c r="A30" s="118" t="s">
        <v>494</v>
      </c>
      <c r="B30" t="e">
        <f>VLOOKUP(A1,A37:B62,2,FALSE)</f>
        <v>#N/A</v>
      </c>
      <c r="M30" s="21" t="s">
        <v>373</v>
      </c>
      <c r="N30" t="s">
        <v>374</v>
      </c>
      <c r="O30" t="s">
        <v>245</v>
      </c>
      <c r="AF30" t="s">
        <v>233</v>
      </c>
      <c r="AG30" t="s">
        <v>375</v>
      </c>
      <c r="AH30" t="s">
        <v>267</v>
      </c>
      <c r="AI30" t="s">
        <v>253</v>
      </c>
      <c r="AJ30" t="s">
        <v>359</v>
      </c>
      <c r="AK30" t="s">
        <v>372</v>
      </c>
    </row>
    <row r="31" spans="1:37" x14ac:dyDescent="0.3">
      <c r="A31" s="118" t="s">
        <v>495</v>
      </c>
      <c r="B31" t="e">
        <f>B30&amp;"GrantNo"</f>
        <v>#N/A</v>
      </c>
      <c r="M31" t="s">
        <v>210</v>
      </c>
      <c r="N31" t="s">
        <v>376</v>
      </c>
      <c r="AF31" t="s">
        <v>233</v>
      </c>
      <c r="AG31" t="s">
        <v>377</v>
      </c>
      <c r="AH31" t="s">
        <v>267</v>
      </c>
      <c r="AI31" t="s">
        <v>253</v>
      </c>
      <c r="AJ31" t="s">
        <v>359</v>
      </c>
      <c r="AK31" t="s">
        <v>378</v>
      </c>
    </row>
    <row r="32" spans="1:37" x14ac:dyDescent="0.3">
      <c r="A32" s="118" t="s">
        <v>33</v>
      </c>
      <c r="B32" s="126">
        <f>'1. Quarterly Report Form'!F4</f>
        <v>0</v>
      </c>
      <c r="M32" s="21" t="s">
        <v>379</v>
      </c>
      <c r="N32" t="s">
        <v>380</v>
      </c>
      <c r="O32" t="s">
        <v>245</v>
      </c>
      <c r="AF32" t="s">
        <v>234</v>
      </c>
      <c r="AG32" t="s">
        <v>381</v>
      </c>
      <c r="AH32" t="s">
        <v>267</v>
      </c>
      <c r="AI32" t="s">
        <v>268</v>
      </c>
      <c r="AJ32" t="s">
        <v>359</v>
      </c>
      <c r="AK32" t="s">
        <v>378</v>
      </c>
    </row>
    <row r="33" spans="1:37" x14ac:dyDescent="0.3">
      <c r="A33" s="118" t="s">
        <v>399</v>
      </c>
      <c r="B33" t="e">
        <f>VLOOKUP(B32,H37:J71,2,FALSE)</f>
        <v>#N/A</v>
      </c>
      <c r="M33" s="21" t="s">
        <v>382</v>
      </c>
      <c r="N33" t="s">
        <v>383</v>
      </c>
      <c r="O33" t="s">
        <v>245</v>
      </c>
      <c r="AF33" t="s">
        <v>235</v>
      </c>
      <c r="AG33" t="s">
        <v>384</v>
      </c>
      <c r="AH33" t="s">
        <v>252</v>
      </c>
      <c r="AI33" t="s">
        <v>268</v>
      </c>
      <c r="AJ33" t="s">
        <v>254</v>
      </c>
      <c r="AK33" t="s">
        <v>200</v>
      </c>
    </row>
    <row r="34" spans="1:37" x14ac:dyDescent="0.3">
      <c r="M34" t="s">
        <v>211</v>
      </c>
      <c r="N34" t="s">
        <v>385</v>
      </c>
      <c r="AF34" t="s">
        <v>236</v>
      </c>
      <c r="AG34" t="s">
        <v>386</v>
      </c>
      <c r="AH34" t="s">
        <v>267</v>
      </c>
      <c r="AI34" t="s">
        <v>253</v>
      </c>
      <c r="AJ34" t="s">
        <v>359</v>
      </c>
      <c r="AK34" t="s">
        <v>387</v>
      </c>
    </row>
    <row r="35" spans="1:37" x14ac:dyDescent="0.3">
      <c r="M35" t="s">
        <v>388</v>
      </c>
      <c r="N35" t="s">
        <v>389</v>
      </c>
      <c r="AF35" t="s">
        <v>237</v>
      </c>
      <c r="AG35" t="s">
        <v>390</v>
      </c>
      <c r="AH35" t="s">
        <v>267</v>
      </c>
      <c r="AI35" t="s">
        <v>253</v>
      </c>
      <c r="AJ35" t="s">
        <v>359</v>
      </c>
      <c r="AK35" t="s">
        <v>207</v>
      </c>
    </row>
    <row r="36" spans="1:37" x14ac:dyDescent="0.3">
      <c r="A36" s="118" t="s">
        <v>198</v>
      </c>
      <c r="B36" s="118" t="s">
        <v>185</v>
      </c>
      <c r="C36" s="118" t="s">
        <v>442</v>
      </c>
      <c r="H36" s="118" t="s">
        <v>167</v>
      </c>
      <c r="I36" t="s">
        <v>166</v>
      </c>
      <c r="L36" s="21"/>
      <c r="M36" s="21" t="s">
        <v>391</v>
      </c>
      <c r="N36" t="s">
        <v>392</v>
      </c>
      <c r="O36" t="s">
        <v>245</v>
      </c>
      <c r="AF36" t="s">
        <v>238</v>
      </c>
      <c r="AG36" t="s">
        <v>393</v>
      </c>
      <c r="AH36" t="s">
        <v>267</v>
      </c>
      <c r="AI36" t="s">
        <v>253</v>
      </c>
      <c r="AJ36" t="s">
        <v>359</v>
      </c>
      <c r="AK36" t="s">
        <v>204</v>
      </c>
    </row>
    <row r="37" spans="1:37" x14ac:dyDescent="0.3">
      <c r="A37" s="118" t="s">
        <v>213</v>
      </c>
      <c r="B37" t="s">
        <v>443</v>
      </c>
      <c r="C37" s="119">
        <v>180374</v>
      </c>
      <c r="D37" s="119">
        <v>180379</v>
      </c>
      <c r="E37" s="119"/>
      <c r="F37" s="119"/>
      <c r="G37" s="119"/>
      <c r="H37" s="120">
        <v>180374</v>
      </c>
      <c r="I37" t="s">
        <v>251</v>
      </c>
      <c r="L37" s="128"/>
      <c r="M37" t="s">
        <v>212</v>
      </c>
      <c r="N37" t="s">
        <v>394</v>
      </c>
      <c r="AK37" t="s">
        <v>309</v>
      </c>
    </row>
    <row r="38" spans="1:37" x14ac:dyDescent="0.3">
      <c r="A38" s="118" t="s">
        <v>214</v>
      </c>
      <c r="B38" t="s">
        <v>199</v>
      </c>
      <c r="C38" s="119" t="s">
        <v>444</v>
      </c>
      <c r="D38" s="119"/>
      <c r="E38" s="119"/>
      <c r="F38" s="119"/>
      <c r="G38" s="119"/>
      <c r="H38" s="120">
        <v>180379</v>
      </c>
      <c r="I38" s="119" t="s">
        <v>266</v>
      </c>
      <c r="L38" s="128"/>
      <c r="AK38" t="s">
        <v>202</v>
      </c>
    </row>
    <row r="39" spans="1:37" x14ac:dyDescent="0.3">
      <c r="A39" s="118" t="s">
        <v>215</v>
      </c>
      <c r="B39" t="s">
        <v>445</v>
      </c>
      <c r="C39" s="119">
        <v>180987</v>
      </c>
      <c r="D39" s="119" t="s">
        <v>446</v>
      </c>
      <c r="E39">
        <v>180596</v>
      </c>
      <c r="F39" s="119" t="s">
        <v>447</v>
      </c>
      <c r="G39" s="119"/>
      <c r="H39" s="153" t="s">
        <v>444</v>
      </c>
      <c r="I39" s="154" t="s">
        <v>214</v>
      </c>
      <c r="J39" s="155"/>
      <c r="L39" s="128"/>
      <c r="AK39" t="s">
        <v>204</v>
      </c>
    </row>
    <row r="40" spans="1:37" x14ac:dyDescent="0.3">
      <c r="A40" s="118" t="s">
        <v>216</v>
      </c>
      <c r="B40" t="s">
        <v>448</v>
      </c>
      <c r="C40" s="119">
        <v>180378</v>
      </c>
      <c r="D40" s="119"/>
      <c r="E40" s="119"/>
      <c r="F40" s="119"/>
      <c r="G40" s="119"/>
      <c r="H40" s="120" t="s">
        <v>499</v>
      </c>
      <c r="I40" t="s">
        <v>287</v>
      </c>
      <c r="L40" s="128"/>
      <c r="AK40" t="s">
        <v>204</v>
      </c>
    </row>
    <row r="41" spans="1:37" x14ac:dyDescent="0.3">
      <c r="A41" s="118" t="s">
        <v>217</v>
      </c>
      <c r="B41" t="s">
        <v>449</v>
      </c>
      <c r="C41" s="119">
        <v>180382</v>
      </c>
      <c r="D41" s="119" t="s">
        <v>450</v>
      </c>
      <c r="E41" s="119"/>
      <c r="F41" s="119"/>
      <c r="G41" s="119"/>
      <c r="H41" s="120" t="s">
        <v>446</v>
      </c>
      <c r="I41" t="s">
        <v>293</v>
      </c>
      <c r="L41" s="128"/>
      <c r="AJ41" t="s">
        <v>207</v>
      </c>
    </row>
    <row r="42" spans="1:37" x14ac:dyDescent="0.3">
      <c r="A42" s="118" t="s">
        <v>218</v>
      </c>
      <c r="B42" t="s">
        <v>200</v>
      </c>
      <c r="C42" s="119">
        <v>180369</v>
      </c>
      <c r="F42" s="119"/>
      <c r="G42" s="119"/>
      <c r="H42" s="116">
        <v>180596</v>
      </c>
      <c r="I42" t="s">
        <v>298</v>
      </c>
      <c r="L42" s="128"/>
      <c r="AJ42" t="s">
        <v>207</v>
      </c>
    </row>
    <row r="43" spans="1:37" x14ac:dyDescent="0.3">
      <c r="A43" s="118" t="s">
        <v>219</v>
      </c>
      <c r="B43" t="s">
        <v>451</v>
      </c>
      <c r="C43" s="119" t="s">
        <v>452</v>
      </c>
      <c r="D43" s="119" t="s">
        <v>453</v>
      </c>
      <c r="E43" s="119" t="s">
        <v>454</v>
      </c>
      <c r="F43" s="119"/>
      <c r="G43" s="119"/>
      <c r="H43" s="120" t="s">
        <v>447</v>
      </c>
      <c r="I43" t="s">
        <v>303</v>
      </c>
      <c r="L43" s="128"/>
      <c r="AJ43" t="s">
        <v>207</v>
      </c>
    </row>
    <row r="44" spans="1:37" x14ac:dyDescent="0.3">
      <c r="A44" s="118" t="s">
        <v>220</v>
      </c>
      <c r="B44" t="s">
        <v>455</v>
      </c>
      <c r="C44" s="119" t="s">
        <v>456</v>
      </c>
      <c r="D44" s="119"/>
      <c r="E44" s="119"/>
      <c r="F44" s="119"/>
      <c r="G44" s="119"/>
      <c r="H44" s="120">
        <v>180378</v>
      </c>
      <c r="I44" s="119" t="s">
        <v>216</v>
      </c>
      <c r="L44" s="128"/>
      <c r="AJ44" t="s">
        <v>208</v>
      </c>
    </row>
    <row r="45" spans="1:37" x14ac:dyDescent="0.3">
      <c r="A45" s="118" t="s">
        <v>221</v>
      </c>
      <c r="B45" t="s">
        <v>457</v>
      </c>
      <c r="C45" s="119" t="s">
        <v>458</v>
      </c>
      <c r="D45" s="119"/>
      <c r="E45" s="119"/>
      <c r="F45" s="119"/>
      <c r="G45" s="119"/>
      <c r="H45" s="120">
        <v>180382</v>
      </c>
      <c r="I45" t="s">
        <v>311</v>
      </c>
      <c r="L45" s="128"/>
      <c r="AJ45" t="s">
        <v>208</v>
      </c>
    </row>
    <row r="46" spans="1:37" x14ac:dyDescent="0.3">
      <c r="A46" s="118" t="s">
        <v>222</v>
      </c>
      <c r="B46" t="s">
        <v>459</v>
      </c>
      <c r="C46" s="119" t="s">
        <v>460</v>
      </c>
      <c r="D46" s="119"/>
      <c r="E46" s="119"/>
      <c r="F46" s="119"/>
      <c r="G46" s="119"/>
      <c r="H46" s="120" t="s">
        <v>450</v>
      </c>
      <c r="I46" s="119" t="s">
        <v>316</v>
      </c>
      <c r="L46" s="128"/>
      <c r="AJ46" t="s">
        <v>378</v>
      </c>
    </row>
    <row r="47" spans="1:37" x14ac:dyDescent="0.3">
      <c r="A47" s="118" t="s">
        <v>223</v>
      </c>
      <c r="B47" t="s">
        <v>461</v>
      </c>
      <c r="C47" s="119" t="s">
        <v>462</v>
      </c>
      <c r="D47" s="119"/>
      <c r="E47" s="119"/>
      <c r="F47" s="119"/>
      <c r="G47" s="119"/>
      <c r="H47" s="120" t="s">
        <v>463</v>
      </c>
      <c r="I47" s="119" t="s">
        <v>321</v>
      </c>
      <c r="L47" s="128"/>
      <c r="AJ47" t="s">
        <v>387</v>
      </c>
    </row>
    <row r="48" spans="1:37" x14ac:dyDescent="0.3">
      <c r="A48" s="118" t="s">
        <v>224</v>
      </c>
      <c r="B48" t="s">
        <v>464</v>
      </c>
      <c r="C48" s="119" t="s">
        <v>465</v>
      </c>
      <c r="D48" s="119"/>
      <c r="E48" s="119"/>
      <c r="F48" s="119"/>
      <c r="G48" s="119"/>
      <c r="H48" s="120" t="s">
        <v>452</v>
      </c>
      <c r="I48" t="s">
        <v>326</v>
      </c>
      <c r="L48" s="128"/>
      <c r="AJ48" t="s">
        <v>210</v>
      </c>
    </row>
    <row r="49" spans="1:36" x14ac:dyDescent="0.3">
      <c r="A49" s="118" t="s">
        <v>225</v>
      </c>
      <c r="B49" t="s">
        <v>212</v>
      </c>
      <c r="C49" s="119" t="s">
        <v>466</v>
      </c>
      <c r="D49" s="119"/>
      <c r="E49" s="119"/>
      <c r="F49" s="119"/>
      <c r="H49" s="120" t="s">
        <v>453</v>
      </c>
      <c r="I49" s="119" t="s">
        <v>331</v>
      </c>
      <c r="L49" s="128"/>
      <c r="AJ49" t="s">
        <v>388</v>
      </c>
    </row>
    <row r="50" spans="1:36" x14ac:dyDescent="0.3">
      <c r="A50" s="118" t="s">
        <v>226</v>
      </c>
      <c r="B50" t="s">
        <v>205</v>
      </c>
      <c r="C50" s="119" t="s">
        <v>467</v>
      </c>
      <c r="D50" s="119"/>
      <c r="E50" s="119"/>
      <c r="F50" s="119"/>
      <c r="G50" s="119"/>
      <c r="H50" s="120" t="s">
        <v>454</v>
      </c>
      <c r="I50" s="119" t="s">
        <v>334</v>
      </c>
      <c r="L50" s="128"/>
    </row>
    <row r="51" spans="1:36" x14ac:dyDescent="0.3">
      <c r="A51" s="118" t="s">
        <v>227</v>
      </c>
      <c r="B51" t="s">
        <v>468</v>
      </c>
      <c r="C51" s="119" t="s">
        <v>469</v>
      </c>
      <c r="D51" s="119"/>
      <c r="E51" s="119"/>
      <c r="F51" s="119"/>
      <c r="G51" s="119"/>
      <c r="H51" s="120" t="s">
        <v>458</v>
      </c>
      <c r="I51" s="119" t="s">
        <v>221</v>
      </c>
      <c r="L51" s="128"/>
    </row>
    <row r="52" spans="1:36" x14ac:dyDescent="0.3">
      <c r="A52" s="118" t="s">
        <v>228</v>
      </c>
      <c r="B52" t="s">
        <v>470</v>
      </c>
      <c r="C52" s="119" t="s">
        <v>471</v>
      </c>
      <c r="D52" s="119"/>
      <c r="E52" s="119"/>
      <c r="F52" s="119"/>
      <c r="G52" s="119"/>
      <c r="H52" s="120" t="s">
        <v>460</v>
      </c>
      <c r="I52" s="119" t="s">
        <v>222</v>
      </c>
      <c r="L52" s="128"/>
    </row>
    <row r="53" spans="1:36" x14ac:dyDescent="0.3">
      <c r="A53" s="118" t="s">
        <v>229</v>
      </c>
      <c r="B53" t="s">
        <v>472</v>
      </c>
      <c r="C53" s="119" t="s">
        <v>473</v>
      </c>
      <c r="D53" s="119"/>
      <c r="E53" s="119"/>
      <c r="F53" s="119"/>
      <c r="G53" s="119"/>
      <c r="H53" s="120" t="s">
        <v>462</v>
      </c>
      <c r="I53" s="119" t="s">
        <v>345</v>
      </c>
      <c r="L53" s="128"/>
    </row>
    <row r="54" spans="1:36" x14ac:dyDescent="0.3">
      <c r="A54" s="118" t="s">
        <v>230</v>
      </c>
      <c r="B54" t="s">
        <v>474</v>
      </c>
      <c r="C54" s="119" t="s">
        <v>475</v>
      </c>
      <c r="D54" s="119"/>
      <c r="E54" s="119"/>
      <c r="F54" s="119"/>
      <c r="G54" s="119"/>
      <c r="H54" s="120" t="s">
        <v>465</v>
      </c>
      <c r="I54" s="119" t="s">
        <v>348</v>
      </c>
      <c r="L54" s="128"/>
    </row>
    <row r="55" spans="1:36" x14ac:dyDescent="0.3">
      <c r="A55" s="118" t="s">
        <v>231</v>
      </c>
      <c r="B55" t="s">
        <v>476</v>
      </c>
      <c r="C55" s="119" t="s">
        <v>477</v>
      </c>
      <c r="D55" s="119"/>
      <c r="E55" s="119"/>
      <c r="F55" s="119"/>
      <c r="G55" s="119"/>
      <c r="H55" s="120" t="s">
        <v>456</v>
      </c>
      <c r="I55" s="119" t="s">
        <v>336</v>
      </c>
      <c r="L55" s="128"/>
    </row>
    <row r="56" spans="1:36" x14ac:dyDescent="0.3">
      <c r="A56" s="118" t="s">
        <v>232</v>
      </c>
      <c r="B56" t="s">
        <v>478</v>
      </c>
      <c r="C56" s="119" t="s">
        <v>479</v>
      </c>
      <c r="D56" s="119"/>
      <c r="E56" s="119"/>
      <c r="F56" s="119"/>
      <c r="G56" s="119"/>
      <c r="H56" s="120" t="s">
        <v>467</v>
      </c>
      <c r="I56" s="119" t="s">
        <v>352</v>
      </c>
      <c r="L56" s="128"/>
    </row>
    <row r="57" spans="1:36" x14ac:dyDescent="0.3">
      <c r="A57" s="118" t="s">
        <v>233</v>
      </c>
      <c r="B57" t="s">
        <v>480</v>
      </c>
      <c r="C57" s="119" t="s">
        <v>481</v>
      </c>
      <c r="D57" s="119" t="s">
        <v>482</v>
      </c>
      <c r="E57" s="119" t="s">
        <v>483</v>
      </c>
      <c r="F57" s="119"/>
      <c r="G57" s="119"/>
      <c r="H57" s="120" t="s">
        <v>469</v>
      </c>
      <c r="I57" s="119" t="s">
        <v>354</v>
      </c>
      <c r="L57" s="128"/>
    </row>
    <row r="58" spans="1:36" x14ac:dyDescent="0.3">
      <c r="A58" s="118" t="s">
        <v>234</v>
      </c>
      <c r="B58" t="s">
        <v>484</v>
      </c>
      <c r="C58" s="119" t="s">
        <v>485</v>
      </c>
      <c r="D58" s="119"/>
      <c r="E58" s="119"/>
      <c r="F58" s="119"/>
      <c r="G58" s="119"/>
      <c r="H58" s="120" t="s">
        <v>471</v>
      </c>
      <c r="I58" s="119" t="s">
        <v>358</v>
      </c>
      <c r="L58" s="128"/>
    </row>
    <row r="59" spans="1:36" x14ac:dyDescent="0.3">
      <c r="A59" s="118" t="s">
        <v>235</v>
      </c>
      <c r="B59" t="s">
        <v>486</v>
      </c>
      <c r="C59" s="119" t="s">
        <v>487</v>
      </c>
      <c r="D59" s="119"/>
      <c r="E59" s="119"/>
      <c r="F59" s="119"/>
      <c r="H59" s="120" t="s">
        <v>473</v>
      </c>
      <c r="I59" t="s">
        <v>361</v>
      </c>
      <c r="L59" s="128"/>
    </row>
    <row r="60" spans="1:36" x14ac:dyDescent="0.3">
      <c r="A60" s="118" t="s">
        <v>236</v>
      </c>
      <c r="B60" t="s">
        <v>488</v>
      </c>
      <c r="C60" s="119" t="s">
        <v>489</v>
      </c>
      <c r="D60" s="119"/>
      <c r="E60" s="119"/>
      <c r="F60" s="119"/>
      <c r="H60" s="120" t="s">
        <v>475</v>
      </c>
      <c r="I60" s="119" t="s">
        <v>230</v>
      </c>
      <c r="L60" s="128"/>
    </row>
    <row r="61" spans="1:36" x14ac:dyDescent="0.3">
      <c r="A61" s="118" t="s">
        <v>237</v>
      </c>
      <c r="B61" t="s">
        <v>490</v>
      </c>
      <c r="C61" s="119" t="s">
        <v>491</v>
      </c>
      <c r="D61" s="119"/>
      <c r="E61" s="119"/>
      <c r="F61" s="119"/>
      <c r="H61" s="120" t="s">
        <v>477</v>
      </c>
      <c r="I61" s="119" t="s">
        <v>365</v>
      </c>
      <c r="L61" s="128"/>
    </row>
    <row r="62" spans="1:36" x14ac:dyDescent="0.3">
      <c r="A62" s="118" t="s">
        <v>238</v>
      </c>
      <c r="B62" t="s">
        <v>492</v>
      </c>
      <c r="C62" s="119" t="s">
        <v>493</v>
      </c>
      <c r="D62" s="119"/>
      <c r="E62" s="119"/>
      <c r="F62" s="119"/>
      <c r="H62" s="120" t="s">
        <v>485</v>
      </c>
      <c r="I62" s="119" t="s">
        <v>381</v>
      </c>
      <c r="L62" s="128"/>
    </row>
    <row r="63" spans="1:36" x14ac:dyDescent="0.3">
      <c r="C63" s="118"/>
      <c r="D63" s="119"/>
      <c r="E63" s="119"/>
      <c r="F63" s="119"/>
      <c r="H63" s="120" t="s">
        <v>479</v>
      </c>
      <c r="I63" s="119" t="s">
        <v>367</v>
      </c>
      <c r="L63" s="128"/>
    </row>
    <row r="64" spans="1:36" x14ac:dyDescent="0.3">
      <c r="C64" s="118"/>
      <c r="D64" s="119"/>
      <c r="E64" s="119"/>
      <c r="F64" s="119"/>
      <c r="H64" s="120" t="s">
        <v>481</v>
      </c>
      <c r="I64" s="119" t="s">
        <v>371</v>
      </c>
      <c r="L64" s="128"/>
    </row>
    <row r="65" spans="3:12" x14ac:dyDescent="0.3">
      <c r="C65" s="118"/>
      <c r="H65" s="120" t="s">
        <v>482</v>
      </c>
      <c r="I65" t="s">
        <v>375</v>
      </c>
      <c r="L65" s="128"/>
    </row>
    <row r="66" spans="3:12" x14ac:dyDescent="0.3">
      <c r="C66" s="118"/>
      <c r="H66" s="120" t="s">
        <v>483</v>
      </c>
      <c r="I66" t="s">
        <v>377</v>
      </c>
      <c r="L66" s="128"/>
    </row>
    <row r="67" spans="3:12" x14ac:dyDescent="0.3">
      <c r="C67" s="118"/>
      <c r="H67" s="120" t="s">
        <v>487</v>
      </c>
      <c r="I67" t="s">
        <v>384</v>
      </c>
      <c r="L67" s="128"/>
    </row>
    <row r="68" spans="3:12" x14ac:dyDescent="0.3">
      <c r="C68" s="118"/>
      <c r="H68" s="120" t="s">
        <v>489</v>
      </c>
      <c r="I68" t="s">
        <v>386</v>
      </c>
      <c r="L68" s="128"/>
    </row>
    <row r="69" spans="3:12" x14ac:dyDescent="0.3">
      <c r="C69" s="118"/>
      <c r="H69" s="120" t="s">
        <v>493</v>
      </c>
      <c r="I69" t="s">
        <v>393</v>
      </c>
      <c r="L69" s="128"/>
    </row>
    <row r="70" spans="3:12" x14ac:dyDescent="0.3">
      <c r="C70" s="118"/>
      <c r="H70" s="120" t="s">
        <v>491</v>
      </c>
      <c r="I70" t="s">
        <v>390</v>
      </c>
      <c r="L70" s="128"/>
    </row>
    <row r="71" spans="3:12" x14ac:dyDescent="0.3">
      <c r="C71" s="118"/>
      <c r="H71" s="120" t="s">
        <v>466</v>
      </c>
      <c r="I71" t="s">
        <v>350</v>
      </c>
      <c r="L71" s="128"/>
    </row>
  </sheetData>
  <autoFilter ref="AF1:AK49" xr:uid="{05107F6C-3396-4BDD-82EF-E900A0A7712D}"/>
  <phoneticPr fontId="25" type="noConversion"/>
  <conditionalFormatting sqref="G57 D63:F63 C37:F62">
    <cfRule type="duplicateValues" dxfId="1" priority="1"/>
  </conditionalFormatting>
  <conditionalFormatting sqref="H44:I44 H45 H46:I46 I47:I58 I60:I62 H47:H71 I42:I43 H40:H43 H37 H38:I39">
    <cfRule type="duplicateValues" dxfId="0" priority="2"/>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1C886-DB4F-4E34-A625-9C8E8CF33B64}">
  <dimension ref="A1:N55"/>
  <sheetViews>
    <sheetView zoomScaleNormal="100" workbookViewId="0">
      <selection sqref="A1:G1"/>
    </sheetView>
  </sheetViews>
  <sheetFormatPr defaultRowHeight="14.4" x14ac:dyDescent="0.3"/>
  <cols>
    <col min="1" max="1" width="11.44140625" customWidth="1"/>
    <col min="2" max="2" width="13.5546875" customWidth="1"/>
    <col min="3" max="3" width="16.44140625" customWidth="1"/>
    <col min="4" max="4" width="15.5546875" customWidth="1"/>
    <col min="5" max="5" width="8.5546875" customWidth="1"/>
    <col min="6" max="6" width="12.44140625" customWidth="1"/>
    <col min="7" max="7" width="11.77734375" bestFit="1" customWidth="1"/>
    <col min="8" max="8" width="13.44140625" customWidth="1"/>
    <col min="10" max="10" width="12.5546875" customWidth="1"/>
    <col min="11" max="11" width="10" customWidth="1"/>
    <col min="12" max="12" width="12.44140625" customWidth="1"/>
    <col min="13" max="13" width="9.21875" customWidth="1"/>
    <col min="14" max="14" width="12.5546875" customWidth="1"/>
  </cols>
  <sheetData>
    <row r="1" spans="1:14" ht="34.049999999999997" customHeight="1" x14ac:dyDescent="0.35">
      <c r="A1" s="314" t="s">
        <v>395</v>
      </c>
      <c r="B1" s="315"/>
      <c r="C1" s="315"/>
      <c r="D1" s="315"/>
      <c r="E1" s="315"/>
      <c r="F1" s="315"/>
      <c r="G1" s="316"/>
    </row>
    <row r="2" spans="1:14" ht="34.5" customHeight="1" thickBot="1" x14ac:dyDescent="0.35">
      <c r="A2" s="317" t="s">
        <v>396</v>
      </c>
      <c r="B2" s="318"/>
      <c r="C2" s="318"/>
      <c r="D2" s="318"/>
      <c r="E2" s="318"/>
      <c r="F2" s="318"/>
      <c r="G2" s="319"/>
    </row>
    <row r="3" spans="1:14" ht="24" customHeight="1" thickBot="1" x14ac:dyDescent="0.35">
      <c r="A3" s="40" t="s">
        <v>397</v>
      </c>
      <c r="B3" s="37"/>
      <c r="C3" s="301"/>
      <c r="D3" s="301"/>
      <c r="E3" s="301"/>
      <c r="F3" s="301"/>
      <c r="G3" s="302"/>
      <c r="H3" s="293" t="s">
        <v>398</v>
      </c>
      <c r="I3" s="294"/>
      <c r="J3" s="294"/>
      <c r="K3" s="294"/>
      <c r="L3" s="294"/>
      <c r="M3" s="294"/>
      <c r="N3" s="295"/>
    </row>
    <row r="4" spans="1:14" ht="24" customHeight="1" thickBot="1" x14ac:dyDescent="0.35">
      <c r="A4" s="320" t="s">
        <v>399</v>
      </c>
      <c r="B4" s="321"/>
      <c r="C4" s="322"/>
      <c r="D4" s="323"/>
      <c r="E4" s="323"/>
      <c r="F4" s="323"/>
      <c r="G4" s="324"/>
      <c r="H4" s="296"/>
      <c r="I4" s="296"/>
      <c r="J4" s="296"/>
      <c r="K4" s="296"/>
      <c r="L4" s="296"/>
      <c r="M4" s="296"/>
      <c r="N4" s="297"/>
    </row>
    <row r="5" spans="1:14" ht="22.5" customHeight="1" x14ac:dyDescent="0.3">
      <c r="A5" s="40" t="s">
        <v>400</v>
      </c>
      <c r="B5" s="34"/>
      <c r="C5" s="301"/>
      <c r="D5" s="301"/>
      <c r="E5" s="301"/>
      <c r="F5" s="301"/>
      <c r="G5" s="302"/>
      <c r="H5" s="38" t="s">
        <v>401</v>
      </c>
      <c r="I5" s="290"/>
      <c r="J5" s="291"/>
      <c r="K5" s="292"/>
      <c r="L5" s="36" t="s">
        <v>402</v>
      </c>
    </row>
    <row r="6" spans="1:14" ht="22.5" customHeight="1" thickBot="1" x14ac:dyDescent="0.35">
      <c r="A6" s="311" t="s">
        <v>403</v>
      </c>
      <c r="B6" s="312"/>
      <c r="C6" s="312"/>
      <c r="D6" s="312" t="s">
        <v>404</v>
      </c>
      <c r="E6" s="312"/>
      <c r="F6" s="313"/>
      <c r="G6" s="41"/>
      <c r="H6" s="39"/>
      <c r="I6" s="35"/>
      <c r="J6" s="35"/>
      <c r="K6" s="35"/>
      <c r="L6" s="35"/>
    </row>
    <row r="7" spans="1:14" ht="22.5" customHeight="1" x14ac:dyDescent="0.3">
      <c r="A7" s="309" t="s">
        <v>405</v>
      </c>
      <c r="B7" s="310"/>
      <c r="C7" s="298" t="s">
        <v>406</v>
      </c>
      <c r="D7" s="300"/>
      <c r="E7" s="298"/>
      <c r="F7" s="299"/>
      <c r="G7" s="299"/>
      <c r="H7" s="299"/>
      <c r="I7" s="299"/>
      <c r="J7" s="299"/>
      <c r="K7" s="299"/>
      <c r="L7" s="300"/>
    </row>
    <row r="8" spans="1:14" ht="33" customHeight="1" x14ac:dyDescent="0.3">
      <c r="A8" s="30" t="s">
        <v>407</v>
      </c>
      <c r="B8" s="29" t="s">
        <v>408</v>
      </c>
      <c r="C8" s="29" t="s">
        <v>409</v>
      </c>
      <c r="D8" s="29" t="s">
        <v>410</v>
      </c>
      <c r="E8" s="29" t="s">
        <v>411</v>
      </c>
      <c r="F8" s="29" t="s">
        <v>412</v>
      </c>
      <c r="G8" s="29" t="s">
        <v>411</v>
      </c>
      <c r="H8" s="29" t="s">
        <v>412</v>
      </c>
      <c r="I8" s="29" t="s">
        <v>411</v>
      </c>
      <c r="J8" s="29" t="s">
        <v>412</v>
      </c>
      <c r="K8" s="29" t="s">
        <v>411</v>
      </c>
      <c r="L8" s="29" t="s">
        <v>412</v>
      </c>
      <c r="M8" s="29" t="s">
        <v>411</v>
      </c>
      <c r="N8" s="29" t="s">
        <v>412</v>
      </c>
    </row>
    <row r="9" spans="1:14" ht="36" customHeight="1" thickBot="1" x14ac:dyDescent="0.35">
      <c r="A9" s="31"/>
      <c r="B9" s="31"/>
      <c r="C9" s="31"/>
      <c r="D9" s="31"/>
      <c r="E9" s="32"/>
      <c r="F9" s="32"/>
      <c r="G9" s="32"/>
      <c r="H9" s="32"/>
      <c r="I9" s="32"/>
      <c r="J9" s="32"/>
      <c r="K9" s="32"/>
      <c r="L9" s="32"/>
      <c r="M9" s="32"/>
      <c r="N9" s="32"/>
    </row>
    <row r="10" spans="1:14" ht="36" customHeight="1" thickBot="1" x14ac:dyDescent="0.35">
      <c r="A10" s="303" t="s">
        <v>413</v>
      </c>
      <c r="B10" s="304"/>
      <c r="C10" s="305"/>
      <c r="D10" s="306" t="s">
        <v>414</v>
      </c>
      <c r="E10" s="307"/>
      <c r="F10" s="307"/>
      <c r="G10" s="307"/>
      <c r="H10" s="307"/>
      <c r="I10" s="307"/>
      <c r="J10" s="307"/>
      <c r="K10" s="307"/>
      <c r="L10" s="307"/>
      <c r="M10" s="307"/>
      <c r="N10" s="308"/>
    </row>
    <row r="11" spans="1:14" x14ac:dyDescent="0.3">
      <c r="A11" s="3" t="s">
        <v>415</v>
      </c>
      <c r="C11" s="7"/>
      <c r="D11" s="33" t="s">
        <v>416</v>
      </c>
      <c r="E11" s="288" t="s">
        <v>417</v>
      </c>
      <c r="F11" s="288"/>
      <c r="G11" s="325"/>
    </row>
    <row r="12" spans="1:14" ht="15" customHeight="1" x14ac:dyDescent="0.3">
      <c r="A12" s="326" t="s">
        <v>418</v>
      </c>
      <c r="B12" s="327"/>
      <c r="C12" s="327"/>
      <c r="D12" s="2"/>
      <c r="E12" s="328"/>
      <c r="F12" s="328"/>
      <c r="G12" s="329"/>
    </row>
    <row r="13" spans="1:14" x14ac:dyDescent="0.3">
      <c r="A13" s="326" t="s">
        <v>419</v>
      </c>
      <c r="B13" s="327"/>
      <c r="C13" s="327"/>
      <c r="D13" s="2"/>
      <c r="E13" s="328"/>
      <c r="F13" s="328"/>
      <c r="G13" s="329"/>
    </row>
    <row r="14" spans="1:14" x14ac:dyDescent="0.3">
      <c r="A14" s="326" t="s">
        <v>419</v>
      </c>
      <c r="B14" s="327"/>
      <c r="C14" s="327"/>
      <c r="D14" s="2"/>
      <c r="E14" s="328"/>
      <c r="F14" s="328"/>
      <c r="G14" s="329"/>
    </row>
    <row r="15" spans="1:14" x14ac:dyDescent="0.3">
      <c r="A15" s="326" t="s">
        <v>419</v>
      </c>
      <c r="B15" s="327"/>
      <c r="C15" s="327"/>
      <c r="D15" s="2"/>
      <c r="E15" s="328"/>
      <c r="F15" s="328"/>
      <c r="G15" s="329"/>
    </row>
    <row r="16" spans="1:14" x14ac:dyDescent="0.3">
      <c r="A16" s="330" t="s">
        <v>420</v>
      </c>
      <c r="B16" s="331"/>
      <c r="C16" s="331"/>
      <c r="D16" s="2">
        <f>SUM(D12:D15)</f>
        <v>0</v>
      </c>
      <c r="E16" s="328"/>
      <c r="F16" s="328"/>
      <c r="G16" s="329"/>
    </row>
    <row r="17" spans="1:7" ht="8.5500000000000007" customHeight="1" x14ac:dyDescent="0.3">
      <c r="A17" s="332"/>
      <c r="B17" s="333"/>
      <c r="C17" s="333"/>
      <c r="D17" s="333"/>
      <c r="E17" s="333"/>
      <c r="F17" s="333"/>
      <c r="G17" s="334"/>
    </row>
    <row r="18" spans="1:7" x14ac:dyDescent="0.3">
      <c r="A18" s="3" t="s">
        <v>421</v>
      </c>
      <c r="B18" s="4"/>
      <c r="C18" s="5"/>
      <c r="D18" s="5"/>
      <c r="E18" s="335"/>
      <c r="F18" s="335"/>
      <c r="G18" s="336"/>
    </row>
    <row r="19" spans="1:7" ht="13.8" customHeight="1" x14ac:dyDescent="0.3">
      <c r="A19" s="6"/>
      <c r="C19" s="7"/>
      <c r="E19" s="288"/>
      <c r="F19" s="288"/>
      <c r="G19" s="325"/>
    </row>
    <row r="20" spans="1:7" ht="45.75" customHeight="1" x14ac:dyDescent="0.3">
      <c r="A20" s="337" t="s">
        <v>422</v>
      </c>
      <c r="B20" s="338"/>
      <c r="C20" s="338"/>
      <c r="D20" s="8" t="s">
        <v>423</v>
      </c>
      <c r="E20" s="9" t="s">
        <v>424</v>
      </c>
      <c r="F20" s="8" t="s">
        <v>425</v>
      </c>
      <c r="G20" s="10" t="s">
        <v>426</v>
      </c>
    </row>
    <row r="21" spans="1:7" x14ac:dyDescent="0.3">
      <c r="A21" s="339" t="s">
        <v>427</v>
      </c>
      <c r="B21" s="340"/>
      <c r="C21" s="340"/>
      <c r="D21" s="23"/>
      <c r="E21" s="24"/>
      <c r="F21" s="24"/>
      <c r="G21" s="25"/>
    </row>
    <row r="22" spans="1:7" x14ac:dyDescent="0.3">
      <c r="A22" s="326" t="s">
        <v>104</v>
      </c>
      <c r="B22" s="327"/>
      <c r="C22" s="327"/>
      <c r="D22" s="23"/>
      <c r="E22" s="24"/>
      <c r="F22" s="24"/>
      <c r="G22" s="25"/>
    </row>
    <row r="23" spans="1:7" x14ac:dyDescent="0.3">
      <c r="A23" s="12" t="s">
        <v>428</v>
      </c>
      <c r="B23" s="13"/>
      <c r="C23" s="13"/>
      <c r="D23" s="23" t="s">
        <v>429</v>
      </c>
      <c r="E23" s="24"/>
      <c r="F23" s="24"/>
      <c r="G23" s="25"/>
    </row>
    <row r="24" spans="1:7" x14ac:dyDescent="0.3">
      <c r="A24" s="12" t="s">
        <v>106</v>
      </c>
      <c r="B24" s="13"/>
      <c r="C24" s="13"/>
      <c r="D24" s="23"/>
      <c r="E24" s="24"/>
      <c r="F24" s="24"/>
      <c r="G24" s="25"/>
    </row>
    <row r="25" spans="1:7" x14ac:dyDescent="0.3">
      <c r="A25" s="326" t="s">
        <v>107</v>
      </c>
      <c r="B25" s="327"/>
      <c r="C25" s="327"/>
      <c r="D25" s="23"/>
      <c r="E25" s="24"/>
      <c r="F25" s="24"/>
      <c r="G25" s="25"/>
    </row>
    <row r="26" spans="1:7" x14ac:dyDescent="0.3">
      <c r="A26" s="12" t="s">
        <v>108</v>
      </c>
      <c r="B26" s="13"/>
      <c r="C26" s="13"/>
      <c r="D26" s="23"/>
      <c r="E26" s="24"/>
      <c r="F26" s="24"/>
      <c r="G26" s="25"/>
    </row>
    <row r="27" spans="1:7" x14ac:dyDescent="0.3">
      <c r="A27" s="326" t="s">
        <v>109</v>
      </c>
      <c r="B27" s="327"/>
      <c r="C27" s="327"/>
      <c r="D27" s="23"/>
      <c r="E27" s="24"/>
      <c r="F27" s="24"/>
      <c r="G27" s="25"/>
    </row>
    <row r="28" spans="1:7" x14ac:dyDescent="0.3">
      <c r="A28" s="12" t="s">
        <v>110</v>
      </c>
      <c r="B28" s="13"/>
      <c r="C28" s="13"/>
      <c r="D28" s="23"/>
      <c r="E28" s="24"/>
      <c r="F28" s="24"/>
      <c r="G28" s="25"/>
    </row>
    <row r="29" spans="1:7" x14ac:dyDescent="0.3">
      <c r="A29" s="12" t="s">
        <v>111</v>
      </c>
      <c r="B29" s="13"/>
      <c r="C29" s="13"/>
      <c r="D29" s="23"/>
      <c r="E29" s="24"/>
      <c r="F29" s="24"/>
      <c r="G29" s="25"/>
    </row>
    <row r="30" spans="1:7" x14ac:dyDescent="0.3">
      <c r="A30" s="326" t="s">
        <v>112</v>
      </c>
      <c r="B30" s="327"/>
      <c r="C30" s="327"/>
      <c r="D30" s="23"/>
      <c r="E30" s="24"/>
      <c r="F30" s="24"/>
      <c r="G30" s="25"/>
    </row>
    <row r="31" spans="1:7" x14ac:dyDescent="0.3">
      <c r="A31" s="326" t="s">
        <v>113</v>
      </c>
      <c r="B31" s="327"/>
      <c r="C31" s="327"/>
      <c r="D31" s="23"/>
      <c r="E31" s="24"/>
      <c r="F31" s="24"/>
      <c r="G31" s="25"/>
    </row>
    <row r="32" spans="1:7" x14ac:dyDescent="0.3">
      <c r="A32" s="326" t="s">
        <v>430</v>
      </c>
      <c r="B32" s="327"/>
      <c r="C32" s="327"/>
      <c r="D32" s="23"/>
      <c r="E32" s="24"/>
      <c r="F32" s="24"/>
      <c r="G32" s="25"/>
    </row>
    <row r="33" spans="1:7" ht="21.75" customHeight="1" x14ac:dyDescent="0.3">
      <c r="A33" s="14" t="s">
        <v>431</v>
      </c>
      <c r="B33" s="15"/>
      <c r="C33" s="13"/>
      <c r="D33" s="23">
        <f>SUM(D22:D32)</f>
        <v>0</v>
      </c>
      <c r="E33" s="24"/>
      <c r="F33" s="24"/>
      <c r="G33" s="25"/>
    </row>
    <row r="34" spans="1:7" ht="9.75" customHeight="1" x14ac:dyDescent="0.3">
      <c r="A34" s="17"/>
      <c r="B34" s="18"/>
      <c r="C34" s="18"/>
      <c r="D34" s="19"/>
      <c r="E34" s="341"/>
      <c r="F34" s="341"/>
      <c r="G34" s="342"/>
    </row>
    <row r="35" spans="1:7" x14ac:dyDescent="0.3">
      <c r="A35" s="20" t="s">
        <v>432</v>
      </c>
      <c r="B35" s="21"/>
      <c r="C35" s="21"/>
      <c r="D35" s="22"/>
      <c r="E35" s="26"/>
      <c r="F35" s="27"/>
      <c r="G35" s="28"/>
    </row>
    <row r="36" spans="1:7" x14ac:dyDescent="0.3">
      <c r="A36" s="326" t="s">
        <v>116</v>
      </c>
      <c r="B36" s="327"/>
      <c r="C36" s="327"/>
      <c r="D36" s="11"/>
      <c r="E36" s="343"/>
      <c r="F36" s="328"/>
      <c r="G36" s="329"/>
    </row>
    <row r="37" spans="1:7" x14ac:dyDescent="0.3">
      <c r="A37" s="326" t="s">
        <v>117</v>
      </c>
      <c r="B37" s="327"/>
      <c r="C37" s="327"/>
      <c r="D37" s="11"/>
      <c r="E37" s="343"/>
      <c r="F37" s="328"/>
      <c r="G37" s="329"/>
    </row>
    <row r="38" spans="1:7" x14ac:dyDescent="0.3">
      <c r="A38" s="326" t="s">
        <v>118</v>
      </c>
      <c r="B38" s="327"/>
      <c r="C38" s="327"/>
      <c r="D38" s="11"/>
      <c r="E38" s="343"/>
      <c r="F38" s="328"/>
      <c r="G38" s="329"/>
    </row>
    <row r="39" spans="1:7" x14ac:dyDescent="0.3">
      <c r="A39" s="326" t="s">
        <v>122</v>
      </c>
      <c r="B39" s="327"/>
      <c r="C39" s="327"/>
      <c r="D39" s="11"/>
      <c r="E39" s="343"/>
      <c r="F39" s="328"/>
      <c r="G39" s="329"/>
    </row>
    <row r="40" spans="1:7" x14ac:dyDescent="0.3">
      <c r="A40" s="326" t="s">
        <v>433</v>
      </c>
      <c r="B40" s="327"/>
      <c r="C40" s="327"/>
      <c r="D40" s="11"/>
      <c r="E40" s="343"/>
      <c r="F40" s="328"/>
      <c r="G40" s="329"/>
    </row>
    <row r="41" spans="1:7" x14ac:dyDescent="0.3">
      <c r="A41" s="326" t="s">
        <v>434</v>
      </c>
      <c r="B41" s="327"/>
      <c r="C41" s="327"/>
      <c r="D41" s="11"/>
      <c r="E41" s="343"/>
      <c r="F41" s="328"/>
      <c r="G41" s="329"/>
    </row>
    <row r="42" spans="1:7" x14ac:dyDescent="0.3">
      <c r="A42" s="326" t="s">
        <v>126</v>
      </c>
      <c r="B42" s="327"/>
      <c r="C42" s="327"/>
      <c r="D42" s="11"/>
      <c r="E42" s="343"/>
      <c r="F42" s="328"/>
      <c r="G42" s="329"/>
    </row>
    <row r="43" spans="1:7" x14ac:dyDescent="0.3">
      <c r="A43" s="12" t="s">
        <v>435</v>
      </c>
      <c r="B43" s="13"/>
      <c r="C43" s="13"/>
      <c r="D43" s="11"/>
      <c r="E43" s="343"/>
      <c r="F43" s="328"/>
      <c r="G43" s="329"/>
    </row>
    <row r="44" spans="1:7" x14ac:dyDescent="0.3">
      <c r="A44" s="326" t="s">
        <v>121</v>
      </c>
      <c r="B44" s="327"/>
      <c r="C44" s="327"/>
      <c r="D44" s="11"/>
      <c r="E44" s="343"/>
      <c r="F44" s="328"/>
      <c r="G44" s="329"/>
    </row>
    <row r="45" spans="1:7" x14ac:dyDescent="0.3">
      <c r="A45" s="326" t="s">
        <v>128</v>
      </c>
      <c r="B45" s="327"/>
      <c r="C45" s="327"/>
      <c r="D45" s="11"/>
      <c r="E45" s="343"/>
      <c r="F45" s="328"/>
      <c r="G45" s="329"/>
    </row>
    <row r="46" spans="1:7" x14ac:dyDescent="0.3">
      <c r="A46" s="326" t="s">
        <v>129</v>
      </c>
      <c r="B46" s="327"/>
      <c r="C46" s="327"/>
      <c r="D46" s="11"/>
      <c r="E46" s="343"/>
      <c r="F46" s="328"/>
      <c r="G46" s="329"/>
    </row>
    <row r="47" spans="1:7" x14ac:dyDescent="0.3">
      <c r="A47" s="326" t="s">
        <v>436</v>
      </c>
      <c r="B47" s="327"/>
      <c r="C47" s="327"/>
      <c r="D47" s="11"/>
      <c r="E47" s="343"/>
      <c r="F47" s="328"/>
      <c r="G47" s="329"/>
    </row>
    <row r="48" spans="1:7" ht="22.5" customHeight="1" x14ac:dyDescent="0.3">
      <c r="A48" s="20" t="s">
        <v>437</v>
      </c>
      <c r="D48" s="16">
        <f>SUM(D36:D47)</f>
        <v>0</v>
      </c>
      <c r="E48" s="298"/>
      <c r="F48" s="299"/>
      <c r="G48" s="349"/>
    </row>
    <row r="49" spans="1:7" ht="11.25" customHeight="1" x14ac:dyDescent="0.3">
      <c r="A49" s="350"/>
      <c r="B49" s="351"/>
      <c r="C49" s="351"/>
      <c r="D49" s="351"/>
      <c r="E49" s="351"/>
      <c r="F49" s="351"/>
      <c r="G49" s="352"/>
    </row>
    <row r="50" spans="1:7" ht="18.600000000000001" customHeight="1" x14ac:dyDescent="0.3">
      <c r="A50" s="353" t="s">
        <v>438</v>
      </c>
      <c r="B50" s="288"/>
      <c r="C50" s="288"/>
      <c r="D50" s="16"/>
      <c r="E50" s="328"/>
      <c r="F50" s="328"/>
      <c r="G50" s="329"/>
    </row>
    <row r="51" spans="1:7" x14ac:dyDescent="0.3">
      <c r="A51" s="326" t="s">
        <v>439</v>
      </c>
      <c r="B51" s="327"/>
      <c r="C51" s="327"/>
      <c r="D51" s="327"/>
      <c r="E51" s="327"/>
      <c r="F51" s="327"/>
      <c r="G51" s="348"/>
    </row>
    <row r="52" spans="1:7" x14ac:dyDescent="0.3">
      <c r="A52" s="344"/>
      <c r="B52" s="328"/>
      <c r="C52" s="328"/>
      <c r="D52" s="328"/>
      <c r="E52" s="328"/>
      <c r="F52" s="328"/>
      <c r="G52" s="329"/>
    </row>
    <row r="53" spans="1:7" x14ac:dyDescent="0.3">
      <c r="A53" s="344"/>
      <c r="B53" s="328"/>
      <c r="C53" s="328"/>
      <c r="D53" s="328"/>
      <c r="E53" s="328"/>
      <c r="F53" s="328"/>
      <c r="G53" s="329"/>
    </row>
    <row r="54" spans="1:7" ht="15" thickBot="1" x14ac:dyDescent="0.35">
      <c r="A54" s="345"/>
      <c r="B54" s="346"/>
      <c r="C54" s="346"/>
      <c r="D54" s="346"/>
      <c r="E54" s="346"/>
      <c r="F54" s="346"/>
      <c r="G54" s="347"/>
    </row>
    <row r="55" spans="1:7" ht="15" thickTop="1" x14ac:dyDescent="0.3"/>
  </sheetData>
  <mergeCells count="69">
    <mergeCell ref="A53:G53"/>
    <mergeCell ref="A54:G54"/>
    <mergeCell ref="A25:C25"/>
    <mergeCell ref="A27:C27"/>
    <mergeCell ref="A30:C30"/>
    <mergeCell ref="A31:C31"/>
    <mergeCell ref="A32:C32"/>
    <mergeCell ref="A51:G51"/>
    <mergeCell ref="E48:G48"/>
    <mergeCell ref="A49:G49"/>
    <mergeCell ref="A50:C50"/>
    <mergeCell ref="E50:G50"/>
    <mergeCell ref="A52:G52"/>
    <mergeCell ref="A45:C45"/>
    <mergeCell ref="E45:G45"/>
    <mergeCell ref="A46:C46"/>
    <mergeCell ref="E46:G46"/>
    <mergeCell ref="A47:C47"/>
    <mergeCell ref="E47:G47"/>
    <mergeCell ref="A41:C41"/>
    <mergeCell ref="E41:G41"/>
    <mergeCell ref="A42:C42"/>
    <mergeCell ref="E42:G42"/>
    <mergeCell ref="E43:G43"/>
    <mergeCell ref="A44:C44"/>
    <mergeCell ref="E44:G44"/>
    <mergeCell ref="A38:C38"/>
    <mergeCell ref="E38:G38"/>
    <mergeCell ref="A39:C39"/>
    <mergeCell ref="E39:G39"/>
    <mergeCell ref="A40:C40"/>
    <mergeCell ref="E40:G40"/>
    <mergeCell ref="E34:G34"/>
    <mergeCell ref="A36:C36"/>
    <mergeCell ref="E36:G36"/>
    <mergeCell ref="A37:C37"/>
    <mergeCell ref="E37:G37"/>
    <mergeCell ref="A22:C22"/>
    <mergeCell ref="A14:C14"/>
    <mergeCell ref="E14:G14"/>
    <mergeCell ref="A15:C15"/>
    <mergeCell ref="E15:G15"/>
    <mergeCell ref="A16:C16"/>
    <mergeCell ref="E16:G16"/>
    <mergeCell ref="A17:G17"/>
    <mergeCell ref="E18:G18"/>
    <mergeCell ref="E19:G19"/>
    <mergeCell ref="A20:C20"/>
    <mergeCell ref="A21:C21"/>
    <mergeCell ref="E11:G11"/>
    <mergeCell ref="A12:C12"/>
    <mergeCell ref="E12:G12"/>
    <mergeCell ref="A13:C13"/>
    <mergeCell ref="E13:G13"/>
    <mergeCell ref="A1:G1"/>
    <mergeCell ref="A2:G2"/>
    <mergeCell ref="C3:G3"/>
    <mergeCell ref="A4:B4"/>
    <mergeCell ref="C4:G4"/>
    <mergeCell ref="I5:K5"/>
    <mergeCell ref="H3:N4"/>
    <mergeCell ref="E7:L7"/>
    <mergeCell ref="C5:G5"/>
    <mergeCell ref="A10:C10"/>
    <mergeCell ref="D10:N10"/>
    <mergeCell ref="A7:B7"/>
    <mergeCell ref="C7:D7"/>
    <mergeCell ref="A6:C6"/>
    <mergeCell ref="D6:F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Program xmlns="f6f59e2a-72cf-4e98-8507-d5f2b131d468" xsi:nil="true"/>
    <Category xmlns="f6f59e2a-72cf-4e98-8507-d5f2b131d468" xsi:nil="true"/>
    <DocumentExpirationDate xmlns="59da1016-2a1b-4f8a-9768-d7a4932f6f16" xsi:nil="true"/>
    <Meeting xmlns="f6f59e2a-72cf-4e98-8507-d5f2b131d468" xsi:nil="true"/>
    <Click_x0020_to_x0020_Exclude_x0020_from_x0020_Webpart_x0020_List xmlns="f6f59e2a-72cf-4e98-8507-d5f2b131d468">false</Click_x0020_to_x0020_Exclude_x0020_from_x0020_Webpart_x0020_List>
    <Location xmlns="f6f59e2a-72cf-4e98-8507-d5f2b131d468"/>
    <IATopic xmlns="59da1016-2a1b-4f8a-9768-d7a4932f6f16" xsi:nil="true"/>
    <URL xmlns="http://schemas.microsoft.com/sharepoint/v3">
      <Url>https://www.oregon.gov/oha/HSD/AMH/docs/HB-5024-Quarterly-Report.xlsx</Url>
      <Description>HB 5024 Quarterly Report Template</Description>
    </URL>
    <IASubtopic xmlns="59da1016-2a1b-4f8a-9768-d7a4932f6f16" xsi:nil="true"/>
    <Metadata xmlns="f6f59e2a-72cf-4e98-8507-d5f2b131d468" xsi:nil="true"/>
    <RoutingRuleDescription xmlns="http://schemas.microsoft.com/sharepoint/v3">HB 5024 Quarterly Report Template</RoutingRuleDescription>
    <Meta_x0020_Keywords xmlns="f6f59e2a-72cf-4e98-8507-d5f2b131d468" xsi:nil="true"/>
    <Applies_x0020_to xmlns="f6f59e2a-72cf-4e98-8507-d5f2b131d468"/>
    <Issue_x0020_Date xmlns="f6f59e2a-72cf-4e98-8507-d5f2b131d468" xsi:nil="true"/>
    <Meta_x0020_Description xmlns="f6f59e2a-72cf-4e98-8507-d5f2b131d46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3236BED640FB4581DBE523032E26F0" ma:contentTypeVersion="40" ma:contentTypeDescription="Create a new document." ma:contentTypeScope="" ma:versionID="c0bf687c0930eff9fcda6392e513b30a">
  <xsd:schema xmlns:xsd="http://www.w3.org/2001/XMLSchema" xmlns:xs="http://www.w3.org/2001/XMLSchema" xmlns:p="http://schemas.microsoft.com/office/2006/metadata/properties" xmlns:ns1="f6f59e2a-72cf-4e98-8507-d5f2b131d468" xmlns:ns2="http://schemas.microsoft.com/sharepoint/v3" xmlns:ns3="59da1016-2a1b-4f8a-9768-d7a4932f6f16" targetNamespace="http://schemas.microsoft.com/office/2006/metadata/properties" ma:root="true" ma:fieldsID="48f41e87b46b6f3320b9a6cd036397ef" ns1:_="" ns2:_="" ns3:_="">
    <xsd:import namespace="f6f59e2a-72cf-4e98-8507-d5f2b131d468"/>
    <xsd:import namespace="http://schemas.microsoft.com/sharepoint/v3"/>
    <xsd:import namespace="59da1016-2a1b-4f8a-9768-d7a4932f6f16"/>
    <xsd:element name="properties">
      <xsd:complexType>
        <xsd:sequence>
          <xsd:element name="documentManagement">
            <xsd:complexType>
              <xsd:all>
                <xsd:element ref="ns1:Issue_x0020_Date" minOccurs="0"/>
                <xsd:element ref="ns1:Applies_x0020_to" minOccurs="0"/>
                <xsd:element ref="ns1:Category" minOccurs="0"/>
                <xsd:element ref="ns1:Location" minOccurs="0"/>
                <xsd:element ref="ns3:DocumentExpirationDate" minOccurs="0"/>
                <xsd:element ref="ns1:Click_x0020_to_x0020_Exclude_x0020_from_x0020_Webpart_x0020_List" minOccurs="0"/>
                <xsd:element ref="ns2:RoutingRuleDescription" minOccurs="0"/>
                <xsd:element ref="ns3:IACategory" minOccurs="0"/>
                <xsd:element ref="ns2:URL" minOccurs="0"/>
                <xsd:element ref="ns3:IATopic" minOccurs="0"/>
                <xsd:element ref="ns3:IASubtopic" minOccurs="0"/>
                <xsd:element ref="ns1:Meta_x0020_Description" minOccurs="0"/>
                <xsd:element ref="ns1:Metadata" minOccurs="0"/>
                <xsd:element ref="ns1:Meta_x0020_Keywords" minOccurs="0"/>
                <xsd:element ref="ns3:SharedWithUsers" minOccurs="0"/>
                <xsd:element ref="ns1:Program" minOccurs="0"/>
                <xsd:element ref="ns1:Meet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59e2a-72cf-4e98-8507-d5f2b131d468" elementFormDefault="qualified">
    <xsd:import namespace="http://schemas.microsoft.com/office/2006/documentManagement/types"/>
    <xsd:import namespace="http://schemas.microsoft.com/office/infopath/2007/PartnerControls"/>
    <xsd:element name="Issue_x0020_Date" ma:index="0" nillable="true" ma:displayName="Issue date" ma:format="DateOnly" ma:internalName="Issue_x0020_Date" ma:readOnly="false">
      <xsd:simpleType>
        <xsd:restriction base="dms:DateTime"/>
      </xsd:simpleType>
    </xsd:element>
    <xsd:element name="Applies_x0020_to" ma:index="3" nillable="true" ma:displayName="Applies to" ma:description="For provider updates: Choose the provider type(s) the update applies to." ma:internalName="Applies_x0020_to" ma:readOnly="false">
      <xsd:complexType>
        <xsd:complexContent>
          <xsd:extension base="dms:MultiChoiceFillIn">
            <xsd:sequence>
              <xsd:element name="Value" maxOccurs="unbounded" minOccurs="0" nillable="true">
                <xsd:simpleType>
                  <xsd:union memberTypes="dms:Text">
                    <xsd:simpleType>
                      <xsd:restriction base="dms:Choice">
                        <xsd:enumeration value="All Behavioral Health Providers"/>
                        <xsd:enumeration value="All interested parties"/>
                        <xsd:enumeration value="Adult Foster Homes"/>
                        <xsd:enumeration value="Community-Based Organizations"/>
                        <xsd:enumeration value="Community Mental Health Programs"/>
                        <xsd:enumeration value="Licensed Residential Programs"/>
                        <xsd:enumeration value="Peer-Run Organizations"/>
                        <xsd:enumeration value="Peer Support Specialists"/>
                        <xsd:enumeration value="Personal Support Workers"/>
                        <xsd:enumeration value="Recovery Support Programs"/>
                        <xsd:enumeration value="Residential Treatment Facilities"/>
                        <xsd:enumeration value="Residential Treatment Homes"/>
                        <xsd:enumeration value="Secure Residential Treatment Facilities"/>
                        <xsd:enumeration value="Young Adults in Transition Programs"/>
                      </xsd:restriction>
                    </xsd:simpleType>
                  </xsd:union>
                </xsd:simpleType>
              </xsd:element>
            </xsd:sequence>
          </xsd:extension>
        </xsd:complexContent>
      </xsd:complexType>
    </xsd:element>
    <xsd:element name="Category" ma:index="4" nillable="true" ma:displayName="Category" ma:format="Dropdown" ma:internalName="Category" ma:readOnly="false">
      <xsd:simpleType>
        <xsd:restriction base="dms:Choice">
          <xsd:enumeration value="Brief Annual Screen"/>
          <xsd:enumeration value="Full Screen - Adolescents"/>
          <xsd:enumeration value="Full Screen - Adults"/>
          <xsd:enumeration value="Children - Adolescents"/>
          <xsd:enumeration value="Native American Population"/>
          <xsd:enumeration value="African-American Population"/>
          <xsd:enumeration value="Latino Population"/>
          <xsd:enumeration value="Approved Tribal Program"/>
          <xsd:enumeration value="Fidelity Scale"/>
          <xsd:enumeration value="Joint Interim Judiciary Committee"/>
          <xsd:enumeration value="Criminal Justice"/>
          <xsd:enumeration value="Reference Document"/>
        </xsd:restriction>
      </xsd:simpleType>
    </xsd:element>
    <xsd:element name="Location" ma:index="5" nillable="true" ma:displayName="Location" ma:description="Choose the page(s) this document should live on." ma:internalName="Location" ma:readOnly="false">
      <xsd:complexType>
        <xsd:complexContent>
          <xsd:extension base="dms:MultiChoice">
            <xsd:sequence>
              <xsd:element name="Value" maxOccurs="unbounded" minOccurs="0" nillable="true">
                <xsd:simpleType>
                  <xsd:restriction base="dms:Choice">
                    <xsd:enumeration value="Affordable Housing"/>
                    <xsd:enumeration value="Behavioral Health Mapping"/>
                    <xsd:enumeration value="Choice Model"/>
                    <xsd:enumeration value="Co-Occurring Disorders"/>
                    <xsd:enumeration value="Diversion Services"/>
                    <xsd:enumeration value="Evidence-Based Practices"/>
                    <xsd:enumeration value="Medication-Assisted Treatment"/>
                    <xsd:enumeration value="OCAC"/>
                    <xsd:enumeration value="PASRR"/>
                    <xsd:enumeration value="Provider Updates"/>
                    <xsd:enumeration value="Reporting Requirements"/>
                    <xsd:enumeration value="SBIRT"/>
                    <xsd:enumeration value="SBIRT Tools"/>
                    <xsd:enumeration value="Other"/>
                  </xsd:restriction>
                </xsd:simpleType>
              </xsd:element>
            </xsd:sequence>
          </xsd:extension>
        </xsd:complexContent>
      </xsd:complexType>
    </xsd:element>
    <xsd:element name="Click_x0020_to_x0020_Exclude_x0020_from_x0020_Webpart_x0020_List" ma:index="7" nillable="true" ma:displayName="Click to Exclude from Webpart List" ma:default="0" ma:description="Check yes if this document is a stand-alone document on the page." ma:internalName="Click_x0020_to_x0020_Exclude_x0020_from_x0020_Webpart_x0020_List" ma:readOnly="false">
      <xsd:simpleType>
        <xsd:restriction base="dms:Boolean"/>
      </xsd:simpleType>
    </xsd:element>
    <xsd:element name="Meta_x0020_Description" ma:index="19" nillable="true" ma:displayName="Meta Description" ma:hidden="true" ma:internalName="Meta_x0020_Description" ma:readOnly="false">
      <xsd:simpleType>
        <xsd:restriction base="dms:Text"/>
      </xsd:simpleType>
    </xsd:element>
    <xsd:element name="Metadata" ma:index="20" nillable="true" ma:displayName="Metadata" ma:hidden="true" ma:internalName="Metadata" ma:readOnly="false">
      <xsd:simpleType>
        <xsd:restriction base="dms:Note"/>
      </xsd:simpleType>
    </xsd:element>
    <xsd:element name="Meta_x0020_Keywords" ma:index="22" nillable="true" ma:displayName="Meta Keywords" ma:hidden="true" ma:internalName="Meta_x0020_Keywords" ma:readOnly="false">
      <xsd:simpleType>
        <xsd:restriction base="dms:Text"/>
      </xsd:simpleType>
    </xsd:element>
    <xsd:element name="Program" ma:index="25" nillable="true" ma:displayName="Program" ma:format="Dropdown" ma:internalName="Program">
      <xsd:simpleType>
        <xsd:restriction base="dms:Choice">
          <xsd:enumeration value="Aid and Assist"/>
          <xsd:enumeration value="Crisis Intervention Team Center of Excellence"/>
          <xsd:enumeration value="Jail Diversion"/>
        </xsd:restriction>
      </xsd:simpleType>
    </xsd:element>
    <xsd:element name="Meeting" ma:index="26" nillable="true" ma:displayName="Meeting" ma:list="{6ab41728-c798-41a4-b4e9-58677857ed59}" ma:internalName="Meeting" ma:showField="Meeting_x0020_Lookup_x0020_Refer">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nillable="true" ma:displayName="Description" ma:description="" ma:internalName="RoutingRuleDescription" ma:readOnly="false">
      <xsd:simpleType>
        <xsd:restriction base="dms:Text">
          <xsd:maxLength value="255"/>
        </xsd:restriction>
      </xsd:simpleType>
    </xsd:element>
    <xsd:element name="URL" ma:index="16"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6" nillable="true" ma:displayName="Document Expiration Date" ma:format="DateOnly" ma:internalName="DocumentExpirationDate" ma:readOnly="false">
      <xsd:simpleType>
        <xsd:restriction base="dms:DateTime"/>
      </xsd:simpleType>
    </xsd:element>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2" ma:displayName="Title"/>
        <xsd:element ref="dc:subject" minOccurs="0" maxOccurs="1"/>
        <xsd:element ref="dc:description" minOccurs="0" maxOccurs="1"/>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EF97B3-88C0-4A9F-BE27-975BC1D0E8F7}">
  <ds:schemaRefs>
    <ds:schemaRef ds:uri="http://schemas.microsoft.com/sharepoint/v3/contenttype/forms"/>
  </ds:schemaRefs>
</ds:datastoreItem>
</file>

<file path=customXml/itemProps2.xml><?xml version="1.0" encoding="utf-8"?>
<ds:datastoreItem xmlns:ds="http://schemas.openxmlformats.org/officeDocument/2006/customXml" ds:itemID="{A6F689EF-7699-4F7D-92C0-5FAC1A863F42}">
  <ds:schemaRefs>
    <ds:schemaRef ds:uri="http://schemas.openxmlformats.org/package/2006/metadata/core-properties"/>
    <ds:schemaRef ds:uri="http://purl.org/dc/terms/"/>
    <ds:schemaRef ds:uri="db94bc92-bf81-4e68-a4e8-190f1e36c058"/>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http://schemas.microsoft.com/office/infopath/2007/PartnerControls"/>
    <ds:schemaRef ds:uri="d0976d54-68fa-4cb4-95ff-be7b52ec8c1a"/>
  </ds:schemaRefs>
</ds:datastoreItem>
</file>

<file path=customXml/itemProps3.xml><?xml version="1.0" encoding="utf-8"?>
<ds:datastoreItem xmlns:ds="http://schemas.openxmlformats.org/officeDocument/2006/customXml" ds:itemID="{131E6C10-6DD0-4570-B15D-ABF3091CD4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42</vt:i4>
      </vt:variant>
    </vt:vector>
  </HeadingPairs>
  <TitlesOfParts>
    <vt:vector size="49" baseType="lpstr">
      <vt:lpstr>Instructions</vt:lpstr>
      <vt:lpstr>1. Quarterly Report Form</vt:lpstr>
      <vt:lpstr>2. Certification</vt:lpstr>
      <vt:lpstr>Data Entry Import</vt:lpstr>
      <vt:lpstr>SmartSheet Export</vt:lpstr>
      <vt:lpstr>Data Validation</vt:lpstr>
      <vt:lpstr>Detailed Budget Report</vt:lpstr>
      <vt:lpstr>AdaptGrantNo</vt:lpstr>
      <vt:lpstr>Benton</vt:lpstr>
      <vt:lpstr>BentonGrantNo</vt:lpstr>
      <vt:lpstr>CascadiaGrantNo</vt:lpstr>
      <vt:lpstr>CCareCCSGrantNo</vt:lpstr>
      <vt:lpstr>CCareGrantNo</vt:lpstr>
      <vt:lpstr>CCSGrantNo</vt:lpstr>
      <vt:lpstr>CFSGrantNo</vt:lpstr>
      <vt:lpstr>CGCHGrantNo</vt:lpstr>
      <vt:lpstr>CHCGrantNo</vt:lpstr>
      <vt:lpstr>CHSGrantNo</vt:lpstr>
      <vt:lpstr>Clatsop</vt:lpstr>
      <vt:lpstr>ClatsopGrantNo</vt:lpstr>
      <vt:lpstr>CRCGrantNo</vt:lpstr>
      <vt:lpstr>Curry</vt:lpstr>
      <vt:lpstr>Douglas</vt:lpstr>
      <vt:lpstr>Jackson</vt:lpstr>
      <vt:lpstr>Lane</vt:lpstr>
      <vt:lpstr>Lincoln</vt:lpstr>
      <vt:lpstr>LincolnGrantNo</vt:lpstr>
      <vt:lpstr>Linn</vt:lpstr>
      <vt:lpstr>Marion</vt:lpstr>
      <vt:lpstr>Multnomah</vt:lpstr>
      <vt:lpstr>MWVCAAGrantNo</vt:lpstr>
      <vt:lpstr>NFLLCGrantNo</vt:lpstr>
      <vt:lpstr>NFRTHGrantNo</vt:lpstr>
      <vt:lpstr>NibbusGrantNo</vt:lpstr>
      <vt:lpstr>NNGrantNo</vt:lpstr>
      <vt:lpstr>NWGrantNo</vt:lpstr>
      <vt:lpstr>Ohana4GrantNo</vt:lpstr>
      <vt:lpstr>OhanaGrantNo</vt:lpstr>
      <vt:lpstr>Organizations</vt:lpstr>
      <vt:lpstr>Polk</vt:lpstr>
      <vt:lpstr>ProjectName</vt:lpstr>
      <vt:lpstr>RestGrantNo</vt:lpstr>
      <vt:lpstr>SequoiaGrantNo</vt:lpstr>
      <vt:lpstr>ShangrilaGrantNo</vt:lpstr>
      <vt:lpstr>TheShangrilaGrantNo</vt:lpstr>
      <vt:lpstr>Umatilla</vt:lpstr>
      <vt:lpstr>Wasco</vt:lpstr>
      <vt:lpstr>Yamhill</vt:lpstr>
      <vt:lpstr>YamhillGrantNo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HB 5024 Quarterly Report Template</dc:title>
  <dc:subject/>
  <dc:creator>Susan G Lind</dc:creator>
  <cp:keywords/>
  <dc:description/>
  <cp:lastModifiedBy>Yanez, Vidal</cp:lastModifiedBy>
  <cp:revision/>
  <dcterms:created xsi:type="dcterms:W3CDTF">2019-02-22T19:49:01Z</dcterms:created>
  <dcterms:modified xsi:type="dcterms:W3CDTF">2023-08-28T20:33:04Z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0x010100C43236BED640FB4581DBE523032E26F0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SIP_Label_ea60d57e-af5b-4752-ac57-3e4f28ca11dc_Enabled">
    <vt:lpwstr>true</vt:lpwstr>
  </property>
  <property fmtid="{D5CDD505-2E9C-101B-9397-08002B2CF9AE}" pid="11" name="MSIP_Label_ea60d57e-af5b-4752-ac57-3e4f28ca11dc_SetDate">
    <vt:lpwstr>2023-03-20T16:38:41Z</vt:lpwstr>
  </property>
  <property fmtid="{D5CDD505-2E9C-101B-9397-08002B2CF9AE}" pid="12" name="MSIP_Label_ea60d57e-af5b-4752-ac57-3e4f28ca11dc_Method">
    <vt:lpwstr>Standard</vt:lpwstr>
  </property>
  <property fmtid="{D5CDD505-2E9C-101B-9397-08002B2CF9AE}" pid="13" name="MSIP_Label_ea60d57e-af5b-4752-ac57-3e4f28ca11dc_Name">
    <vt:lpwstr>ea60d57e-af5b-4752-ac57-3e4f28ca11dc</vt:lpwstr>
  </property>
  <property fmtid="{D5CDD505-2E9C-101B-9397-08002B2CF9AE}" pid="14" name="MSIP_Label_ea60d57e-af5b-4752-ac57-3e4f28ca11dc_SiteId">
    <vt:lpwstr>36da45f1-dd2c-4d1f-af13-5abe46b99921</vt:lpwstr>
  </property>
  <property fmtid="{D5CDD505-2E9C-101B-9397-08002B2CF9AE}" pid="15" name="MSIP_Label_ea60d57e-af5b-4752-ac57-3e4f28ca11dc_ActionId">
    <vt:lpwstr>e13d3fa8-2d94-470a-bdb6-ac6c57d18911</vt:lpwstr>
  </property>
  <property fmtid="{D5CDD505-2E9C-101B-9397-08002B2CF9AE}" pid="16" name="MSIP_Label_ea60d57e-af5b-4752-ac57-3e4f28ca11dc_ContentBits">
    <vt:lpwstr>0</vt:lpwstr>
  </property>
  <property fmtid="{D5CDD505-2E9C-101B-9397-08002B2CF9AE}" pid="17" name="WorkflowChangePath">
    <vt:lpwstr>dafb592c-b740-41da-a45e-b0a4e2b87d8a,4;</vt:lpwstr>
  </property>
</Properties>
</file>