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09"/>
  <workbookPr codeName="ThisWorkbook" defaultThemeVersion="166925"/>
  <mc:AlternateContent xmlns:mc="http://schemas.openxmlformats.org/markup-compatibility/2006">
    <mc:Choice Requires="x15">
      <x15ac:absPath xmlns:x15ac="http://schemas.microsoft.com/office/spreadsheetml/2010/11/ac" url="https://amedeloitte.sharepoint.com/sites/OHABehavioralHealth/Shared Documents/General/SDOH/02. 5202/04. Fiscal Reporting &amp; Tracking/Finalized Reporting Templates/"/>
    </mc:Choice>
  </mc:AlternateContent>
  <xr:revisionPtr revIDLastSave="341" documentId="8_{7A731F97-03A9-42F5-8BF9-16B23067358B}" xr6:coauthVersionLast="47" xr6:coauthVersionMax="47" xr10:uidLastSave="{3CFF437E-7E7F-43C9-889B-16037F256963}"/>
  <bookViews>
    <workbookView xWindow="-14970" yWindow="-16320" windowWidth="29040" windowHeight="15840" firstSheet="2" activeTab="2" xr2:uid="{2DBF18F1-1CA4-4698-880F-D9BE973FEBAE}"/>
  </bookViews>
  <sheets>
    <sheet name="Instructions" sheetId="13" r:id="rId1"/>
    <sheet name="1. Expenditure Report Form" sheetId="6" r:id="rId2"/>
    <sheet name="2. Progress Report Form" sheetId="17" r:id="rId3"/>
    <sheet name="3. Certification" sheetId="11" r:id="rId4"/>
    <sheet name="Data Entry Import" sheetId="10" r:id="rId5"/>
    <sheet name="Smartsheet Export" sheetId="9" r:id="rId6"/>
    <sheet name="Data Validation" sheetId="8" r:id="rId7"/>
  </sheets>
  <definedNames>
    <definedName name="_177735_0">'Data Validation'!$AY$2:$AY$8</definedName>
    <definedName name="_xlnm._FilterDatabase" localSheetId="6" hidden="1">'Data Validation'!$AC$1:$AD$31</definedName>
    <definedName name="AdaptCurryGA">'Data Validation'!$AN$1</definedName>
    <definedName name="AdaptCurryID">'Data Validation'!$AM$3:$AM$9</definedName>
    <definedName name="AdaptCurryName">'Data Validation'!$AP$3:$AP$9</definedName>
    <definedName name="AdaptCurryPhone">'Data Validation'!$AI$2</definedName>
    <definedName name="AdaptDouglasGA">'Data Validation'!$AN$11</definedName>
    <definedName name="AdaptDouglasID">'Data Validation'!$AM$13:$AM$18</definedName>
    <definedName name="AdaptDouglasName">'Data Validation'!$AP$13:$AP$18</definedName>
    <definedName name="Agreement">'Data Validation'!$AB$2:$AB$31</definedName>
    <definedName name="BentonGA">'Data Validation'!$AN$20</definedName>
    <definedName name="BentonID">'Data Validation'!$AM$22:$AM$24</definedName>
    <definedName name="BentonName">'Data Validation'!$AP$22:$AP$24</definedName>
    <definedName name="BestCareGA">'Data Validation'!$AN$26</definedName>
    <definedName name="BestCareID">'Data Validation'!$AM$28:$AM$35</definedName>
    <definedName name="BestCareName">'Data Validation'!$AP$28:$AP$35</definedName>
    <definedName name="CCSGA">'Data Validation'!$AN$70</definedName>
    <definedName name="CCSID">'Data Validation'!$AM$72:$AM$93</definedName>
    <definedName name="CCSName">'Data Validation'!$AP$72:$AP$93</definedName>
    <definedName name="CHDGA">'Data Validation'!$AN$37</definedName>
    <definedName name="CHDID">'Data Validation'!$AM$39:$AM$45</definedName>
    <definedName name="CHDName">'Data Validation'!$AP$39:$AP$45</definedName>
    <definedName name="ClackamasGA">'Data Validation'!$AN$47</definedName>
    <definedName name="ClackamasID">'Data Validation'!$AM$49:$AM$53</definedName>
    <definedName name="ClackamasName">'Data Validation'!$AP$49:$AP$53</definedName>
    <definedName name="ClatsopGA">'Data Validation'!$AN$55</definedName>
    <definedName name="ClatsopID">'Data Validation'!$AM$57:$AM$60</definedName>
    <definedName name="ClatsopName">'Data Validation'!$AP$57:$AP$60</definedName>
    <definedName name="ColumbiaGA">'Data Validation'!$AN$62</definedName>
    <definedName name="ColumbiaID">'Data Validation'!$AM$64:$AM$68</definedName>
    <definedName name="ColumbiaName">'Data Validation'!$AP$64:$AP$68</definedName>
    <definedName name="CoosGA">'Data Validation'!$AN$95</definedName>
    <definedName name="CoosID">'Data Validation'!$AM$97:$AM$103</definedName>
    <definedName name="CoosName">'Data Validation'!$AP$97:$AP$103</definedName>
    <definedName name="DeschutesGA">'Data Validation'!$AN$105</definedName>
    <definedName name="DeschutesID">'Data Validation'!$AM$107:$AM$109</definedName>
    <definedName name="DeschutesName">'Data Validation'!$AP$107:$AP$109</definedName>
    <definedName name="Example">'Data Validation'!$AN$2</definedName>
    <definedName name="Grantee">'Data Validation'!$AD$2:$AD$31</definedName>
    <definedName name="Grantee_Name">'Data Validation'!$AL$2:$AL$31</definedName>
    <definedName name="GrantNo">'Data Validation'!$D$3</definedName>
    <definedName name="JacksonGA">'Data Validation'!$AN$111</definedName>
    <definedName name="JacksonID">'Data Validation'!$AM$113:$AM$114</definedName>
    <definedName name="JacksonName">'Data Validation'!$AP$113:$AP$114</definedName>
    <definedName name="KlamathGA">'Data Validation'!$AN$116</definedName>
    <definedName name="KlamathID">'Data Validation'!$AM$118:$AM$123</definedName>
    <definedName name="KlamathName">'Data Validation'!$AP$118:$AP$123</definedName>
    <definedName name="LakeGA">'Data Validation'!$AN$125</definedName>
    <definedName name="LakeID">'Data Validation'!$AM$127:$AM$130</definedName>
    <definedName name="LakeName">'Data Validation'!$AP$127:$AP$130</definedName>
    <definedName name="LaneGA">'Data Validation'!$AN$132</definedName>
    <definedName name="LaneID">'Data Validation'!$AM$134:$AM$143</definedName>
    <definedName name="LaneName">'Data Validation'!$AP$134:$AP$143</definedName>
    <definedName name="LifewaysGA">'Data Validation'!$AN$145</definedName>
    <definedName name="LifewaysID">'Data Validation'!$AM$147</definedName>
    <definedName name="LifewaysName">'Data Validation'!$AP$147</definedName>
    <definedName name="LincolnGA">'Data Validation'!$AN$149</definedName>
    <definedName name="LincolnID">'Data Validation'!$AM$151:$AM$153</definedName>
    <definedName name="LincolnName">'Data Validation'!$AP$151:$AP$153</definedName>
    <definedName name="LinnGA">'Data Validation'!$AN$155</definedName>
    <definedName name="LinnID">'Data Validation'!$AM$157:$AM$162</definedName>
    <definedName name="LinnName">'Data Validation'!$AP$157:$AP$162</definedName>
    <definedName name="MarionGA">'Data Validation'!$AN$164</definedName>
    <definedName name="MarionID">'Data Validation'!$AM$166:$AM$184</definedName>
    <definedName name="MarionName">'Data Validation'!$AP$166:$AP$184</definedName>
    <definedName name="MCCLGA">'Data Validation'!$AN$186</definedName>
    <definedName name="MCCLID">'Data Validation'!$AM$188:$AM$192</definedName>
    <definedName name="MCCLName">'Data Validation'!$AP$188:$AP$192</definedName>
    <definedName name="MultnomahGA">'Data Validation'!$AN$194</definedName>
    <definedName name="MultnomahID">'Data Validation'!$AM$196:$AM$208</definedName>
    <definedName name="MultnomahName">'Data Validation'!$AP$196:$AP$208</definedName>
    <definedName name="New_Medical_Supplies_and_Clothing">'Data Validation'!$AY$1:$AY$7</definedName>
    <definedName name="NewGA">'Data Validation'!$AN$210</definedName>
    <definedName name="NewID">'Data Validation'!$AM$212:$AM$224</definedName>
    <definedName name="NewName">'Data Validation'!$AP$212:$AP$224</definedName>
    <definedName name="OptionsGA">'Data Validation'!$AN$226</definedName>
    <definedName name="OptionsID">'Data Validation'!$AM$228:$AM$237</definedName>
    <definedName name="OptionsName">'Data Validation'!$AP$228:$AP$237</definedName>
    <definedName name="Organizations">'Data Validation'!$AD$2:$AD$31</definedName>
    <definedName name="PolkGA">'Data Validation'!$AN$239</definedName>
    <definedName name="PolkID">'Data Validation'!$AM$241:$AM$243</definedName>
    <definedName name="PolkName">'Data Validation'!$AP$241:$AP$243</definedName>
    <definedName name="ProjectIDs">'Data Validation'!$D$13:$D$56</definedName>
    <definedName name="ShortGrantNo">'Data Validation'!$D$4</definedName>
    <definedName name="SymmetryGA">'Data Validation'!$AN$245</definedName>
    <definedName name="SymmetryID">'Data Validation'!$AM$247:$AM$252</definedName>
    <definedName name="SymmetryName">'Data Validation'!$AP$247:$AP$252</definedName>
    <definedName name="TillamookGA">'Data Validation'!$AN$254</definedName>
    <definedName name="TillamookID">'Data Validation'!$AM$256:$AM$261</definedName>
    <definedName name="TillamookName">'Data Validation'!$AP$256:$AP$261</definedName>
    <definedName name="WallowaGA">'Data Validation'!$AN$263</definedName>
    <definedName name="WallowaID">'Data Validation'!$AM$265:$AM$269</definedName>
    <definedName name="WallowaName">'Data Validation'!$AP$265:$AP$269</definedName>
    <definedName name="WarmGA">'Data Validation'!$AN$271</definedName>
    <definedName name="WarmID">'Data Validation'!$AM$273:$AM$281</definedName>
    <definedName name="WarmName">'Data Validation'!$AP$273:$AP$281</definedName>
    <definedName name="WashingtonGA">'Data Validation'!$AN$283</definedName>
    <definedName name="WashingtonID">'Data Validation'!$AM$285:$AM$287</definedName>
    <definedName name="WashingtonName">'Data Validation'!$AP$285:$AP$287</definedName>
    <definedName name="YamhillGA">'Data Validation'!$AN$289</definedName>
    <definedName name="YamhillID">'Data Validation'!$AM$291:$AM$297</definedName>
    <definedName name="YamhillName">'Data Validation'!$AP$291:$AP$297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273" i="8" l="1"/>
  <c r="AP273" i="8" s="1"/>
  <c r="AP208" i="8"/>
  <c r="AP297" i="8"/>
  <c r="AP296" i="8"/>
  <c r="AP295" i="8"/>
  <c r="AP294" i="8"/>
  <c r="AP293" i="8"/>
  <c r="AP292" i="8"/>
  <c r="AP291" i="8"/>
  <c r="AP287" i="8"/>
  <c r="AP286" i="8"/>
  <c r="AP285" i="8"/>
  <c r="AP280" i="8"/>
  <c r="AP279" i="8"/>
  <c r="AP277" i="8"/>
  <c r="AP278" i="8"/>
  <c r="AP276" i="8"/>
  <c r="AP275" i="8"/>
  <c r="AP274" i="8"/>
  <c r="AP269" i="8"/>
  <c r="AP268" i="8"/>
  <c r="AP267" i="8"/>
  <c r="AP266" i="8"/>
  <c r="AP265" i="8"/>
  <c r="AP261" i="8"/>
  <c r="AP260" i="8"/>
  <c r="AP259" i="8"/>
  <c r="AP258" i="8"/>
  <c r="AP257" i="8"/>
  <c r="AP256" i="8"/>
  <c r="AP252" i="8"/>
  <c r="AP251" i="8"/>
  <c r="AP250" i="8"/>
  <c r="AP249" i="8"/>
  <c r="AP248" i="8"/>
  <c r="AP247" i="8"/>
  <c r="AP243" i="8"/>
  <c r="AP242" i="8"/>
  <c r="AP241" i="8"/>
  <c r="AP237" i="8"/>
  <c r="AP236" i="8"/>
  <c r="AP235" i="8"/>
  <c r="AP234" i="8"/>
  <c r="AP233" i="8"/>
  <c r="AP232" i="8"/>
  <c r="AP231" i="8"/>
  <c r="AP230" i="8"/>
  <c r="AP229" i="8"/>
  <c r="AP228" i="8"/>
  <c r="AP224" i="8"/>
  <c r="AP223" i="8"/>
  <c r="AP222" i="8"/>
  <c r="AP221" i="8"/>
  <c r="AP220" i="8"/>
  <c r="AP219" i="8"/>
  <c r="AP218" i="8"/>
  <c r="AP217" i="8"/>
  <c r="AP216" i="8"/>
  <c r="AP215" i="8"/>
  <c r="AP214" i="8"/>
  <c r="AP213" i="8"/>
  <c r="AP212" i="8"/>
  <c r="AP207" i="8"/>
  <c r="AP206" i="8"/>
  <c r="AP205" i="8"/>
  <c r="AP204" i="8"/>
  <c r="AP203" i="8"/>
  <c r="AP202" i="8"/>
  <c r="AP201" i="8"/>
  <c r="AP200" i="8"/>
  <c r="AP199" i="8"/>
  <c r="AP198" i="8"/>
  <c r="AP197" i="8"/>
  <c r="AP196" i="8"/>
  <c r="AP192" i="8"/>
  <c r="AP191" i="8"/>
  <c r="AP190" i="8"/>
  <c r="AP189" i="8"/>
  <c r="AP188" i="8"/>
  <c r="AP184" i="8"/>
  <c r="AP183" i="8"/>
  <c r="AP182" i="8"/>
  <c r="AP181" i="8"/>
  <c r="AP180" i="8"/>
  <c r="AP179" i="8"/>
  <c r="AP178" i="8"/>
  <c r="AP177" i="8"/>
  <c r="AP176" i="8"/>
  <c r="AP175" i="8"/>
  <c r="AP174" i="8"/>
  <c r="AP173" i="8"/>
  <c r="AP172" i="8"/>
  <c r="AP171" i="8"/>
  <c r="AP170" i="8"/>
  <c r="AP169" i="8"/>
  <c r="AP168" i="8"/>
  <c r="AP167" i="8"/>
  <c r="AP166" i="8"/>
  <c r="AP162" i="8"/>
  <c r="AP161" i="8"/>
  <c r="AP160" i="8"/>
  <c r="AP159" i="8"/>
  <c r="AP158" i="8"/>
  <c r="AP157" i="8"/>
  <c r="AP153" i="8"/>
  <c r="AP152" i="8"/>
  <c r="AP151" i="8"/>
  <c r="AP147" i="8"/>
  <c r="AP143" i="8"/>
  <c r="AP142" i="8"/>
  <c r="AP141" i="8"/>
  <c r="AP140" i="8"/>
  <c r="AP139" i="8"/>
  <c r="AP138" i="8"/>
  <c r="AP137" i="8"/>
  <c r="AP136" i="8"/>
  <c r="AP135" i="8"/>
  <c r="AP134" i="8"/>
  <c r="AP130" i="8"/>
  <c r="AP129" i="8"/>
  <c r="AP128" i="8"/>
  <c r="AP127" i="8"/>
  <c r="AP123" i="8"/>
  <c r="AP122" i="8"/>
  <c r="AP121" i="8"/>
  <c r="AP120" i="8"/>
  <c r="AP119" i="8"/>
  <c r="AP118" i="8"/>
  <c r="AP114" i="8"/>
  <c r="AP113" i="8"/>
  <c r="AP109" i="8"/>
  <c r="AP108" i="8"/>
  <c r="AP107" i="8"/>
  <c r="AP103" i="8"/>
  <c r="AP102" i="8"/>
  <c r="AP101" i="8"/>
  <c r="AP100" i="8"/>
  <c r="AP99" i="8"/>
  <c r="AP98" i="8"/>
  <c r="AP97" i="8"/>
  <c r="AP93" i="8"/>
  <c r="AP87" i="8"/>
  <c r="AP86" i="8"/>
  <c r="AP85" i="8"/>
  <c r="AP84" i="8"/>
  <c r="AP83" i="8"/>
  <c r="AP82" i="8"/>
  <c r="AP81" i="8"/>
  <c r="AP80" i="8"/>
  <c r="AP79" i="8"/>
  <c r="AP78" i="8"/>
  <c r="AP77" i="8"/>
  <c r="AP76" i="8"/>
  <c r="AP75" i="8"/>
  <c r="AP74" i="8"/>
  <c r="AP73" i="8"/>
  <c r="AP72" i="8"/>
  <c r="AP68" i="8"/>
  <c r="AP67" i="8"/>
  <c r="AP66" i="8"/>
  <c r="AP65" i="8"/>
  <c r="AP64" i="8"/>
  <c r="AP60" i="8"/>
  <c r="AP59" i="8"/>
  <c r="AP58" i="8"/>
  <c r="AP57" i="8"/>
  <c r="AP50" i="8"/>
  <c r="AP51" i="8"/>
  <c r="AP52" i="8"/>
  <c r="AP53" i="8"/>
  <c r="AP49" i="8"/>
  <c r="AP290" i="8"/>
  <c r="AP284" i="8"/>
  <c r="AP272" i="8"/>
  <c r="AP264" i="8"/>
  <c r="AP255" i="8"/>
  <c r="AP246" i="8"/>
  <c r="AP240" i="8"/>
  <c r="AP227" i="8"/>
  <c r="AP211" i="8"/>
  <c r="AP195" i="8"/>
  <c r="AP187" i="8"/>
  <c r="AP165" i="8"/>
  <c r="AP156" i="8"/>
  <c r="AP150" i="8"/>
  <c r="AP146" i="8"/>
  <c r="AP133" i="8"/>
  <c r="AP126" i="8"/>
  <c r="AP117" i="8"/>
  <c r="AP112" i="8"/>
  <c r="AP106" i="8"/>
  <c r="AP96" i="8"/>
  <c r="AP71" i="8"/>
  <c r="AP63" i="8"/>
  <c r="AP56" i="8"/>
  <c r="AP48" i="8"/>
  <c r="AP38" i="8"/>
  <c r="AP4" i="8"/>
  <c r="AP5" i="8"/>
  <c r="AP6" i="8"/>
  <c r="AP7" i="8"/>
  <c r="AP8" i="8"/>
  <c r="AP9" i="8"/>
  <c r="AP3" i="8"/>
  <c r="AP2" i="8"/>
  <c r="AP12" i="8"/>
  <c r="AP27" i="8"/>
  <c r="AP13" i="8"/>
  <c r="AP14" i="8"/>
  <c r="AP15" i="8"/>
  <c r="AP16" i="8"/>
  <c r="AP17" i="8"/>
  <c r="AP18" i="8"/>
  <c r="AP21" i="8"/>
  <c r="AP22" i="8"/>
  <c r="AP23" i="8"/>
  <c r="AP24" i="8"/>
  <c r="AP40" i="8"/>
  <c r="AP41" i="8"/>
  <c r="AP42" i="8"/>
  <c r="AP43" i="8"/>
  <c r="AP44" i="8"/>
  <c r="AP45" i="8"/>
  <c r="AP39" i="8"/>
  <c r="AP29" i="8"/>
  <c r="AP30" i="8"/>
  <c r="AP31" i="8"/>
  <c r="AP32" i="8"/>
  <c r="AP33" i="8"/>
  <c r="AP34" i="8"/>
  <c r="AP35" i="8"/>
  <c r="AP28" i="8"/>
  <c r="G4" i="11" a="1"/>
  <c r="G4" i="11" s="1"/>
  <c r="I4" i="17"/>
  <c r="P26" i="10"/>
  <c r="P27" i="10"/>
  <c r="P28" i="10"/>
  <c r="P29" i="10"/>
  <c r="P30" i="10"/>
  <c r="P31" i="10"/>
  <c r="P32" i="10"/>
  <c r="P22" i="10"/>
  <c r="P23" i="10"/>
  <c r="P24" i="10"/>
  <c r="P25" i="10"/>
  <c r="P12" i="10"/>
  <c r="P13" i="10"/>
  <c r="P14" i="10"/>
  <c r="P15" i="10"/>
  <c r="P16" i="10"/>
  <c r="P17" i="10"/>
  <c r="P18" i="10"/>
  <c r="P19" i="10"/>
  <c r="P20" i="10"/>
  <c r="P21" i="10"/>
  <c r="P11" i="10"/>
  <c r="H11" i="10"/>
  <c r="I11" i="10"/>
  <c r="J11" i="10"/>
  <c r="H12" i="10"/>
  <c r="I12" i="10"/>
  <c r="J12" i="10"/>
  <c r="H13" i="10"/>
  <c r="I13" i="10"/>
  <c r="J13" i="10"/>
  <c r="H14" i="10"/>
  <c r="I14" i="10"/>
  <c r="J14" i="10"/>
  <c r="H15" i="10"/>
  <c r="I15" i="10"/>
  <c r="J15" i="10"/>
  <c r="H16" i="10"/>
  <c r="I16" i="10"/>
  <c r="J16" i="10"/>
  <c r="H17" i="10"/>
  <c r="I17" i="10"/>
  <c r="J17" i="10"/>
  <c r="H18" i="10"/>
  <c r="I18" i="10"/>
  <c r="J18" i="10"/>
  <c r="H19" i="10"/>
  <c r="I19" i="10"/>
  <c r="J19" i="10"/>
  <c r="H20" i="10"/>
  <c r="I20" i="10"/>
  <c r="J20" i="10"/>
  <c r="H21" i="10"/>
  <c r="I21" i="10"/>
  <c r="J21" i="10"/>
  <c r="H22" i="10"/>
  <c r="I22" i="10"/>
  <c r="J22" i="10"/>
  <c r="H23" i="10"/>
  <c r="I23" i="10"/>
  <c r="J23" i="10"/>
  <c r="H24" i="10"/>
  <c r="I24" i="10"/>
  <c r="J24" i="10"/>
  <c r="H25" i="10"/>
  <c r="I25" i="10"/>
  <c r="J25" i="10"/>
  <c r="H26" i="10"/>
  <c r="I26" i="10"/>
  <c r="J26" i="10"/>
  <c r="H27" i="10"/>
  <c r="I27" i="10"/>
  <c r="J27" i="10"/>
  <c r="H28" i="10"/>
  <c r="I28" i="10"/>
  <c r="J28" i="10"/>
  <c r="H29" i="10"/>
  <c r="I29" i="10"/>
  <c r="J29" i="10"/>
  <c r="H30" i="10"/>
  <c r="I30" i="10"/>
  <c r="J30" i="10"/>
  <c r="H31" i="10"/>
  <c r="I31" i="10"/>
  <c r="J31" i="10"/>
  <c r="H32" i="10"/>
  <c r="I32" i="10"/>
  <c r="J32" i="10"/>
  <c r="G32" i="10"/>
  <c r="G31" i="10"/>
  <c r="G30" i="10"/>
  <c r="G29" i="10"/>
  <c r="G28" i="10"/>
  <c r="G27" i="10"/>
  <c r="G26" i="10"/>
  <c r="G25" i="10"/>
  <c r="G24" i="10"/>
  <c r="G23" i="10"/>
  <c r="G22" i="10"/>
  <c r="G21" i="10"/>
  <c r="G20" i="10"/>
  <c r="G19" i="10"/>
  <c r="G18" i="10"/>
  <c r="G17" i="10"/>
  <c r="G16" i="10"/>
  <c r="G15" i="10"/>
  <c r="K16" i="10"/>
  <c r="G14" i="10"/>
  <c r="G13" i="10"/>
  <c r="G12" i="10"/>
  <c r="G33" i="10"/>
  <c r="H33" i="10"/>
  <c r="I33" i="10"/>
  <c r="J33" i="10"/>
  <c r="G11" i="10"/>
  <c r="K30" i="10"/>
  <c r="L30" i="10"/>
  <c r="M30" i="10"/>
  <c r="N30" i="10"/>
  <c r="O30" i="10"/>
  <c r="K31" i="10"/>
  <c r="L31" i="10"/>
  <c r="M31" i="10"/>
  <c r="N31" i="10"/>
  <c r="O31" i="10"/>
  <c r="K32" i="10"/>
  <c r="L32" i="10"/>
  <c r="M32" i="10"/>
  <c r="N32" i="10"/>
  <c r="O32" i="10"/>
  <c r="K22" i="10"/>
  <c r="L22" i="10"/>
  <c r="M22" i="10"/>
  <c r="N22" i="10"/>
  <c r="O22" i="10"/>
  <c r="K23" i="10"/>
  <c r="L23" i="10"/>
  <c r="M23" i="10"/>
  <c r="N23" i="10"/>
  <c r="O23" i="10"/>
  <c r="K24" i="10"/>
  <c r="L24" i="10"/>
  <c r="M24" i="10"/>
  <c r="N24" i="10"/>
  <c r="O24" i="10"/>
  <c r="K25" i="10"/>
  <c r="L25" i="10"/>
  <c r="M25" i="10"/>
  <c r="N25" i="10"/>
  <c r="O25" i="10"/>
  <c r="K26" i="10"/>
  <c r="L26" i="10"/>
  <c r="M26" i="10"/>
  <c r="N26" i="10"/>
  <c r="O26" i="10"/>
  <c r="K27" i="10"/>
  <c r="L27" i="10"/>
  <c r="M27" i="10"/>
  <c r="N27" i="10"/>
  <c r="O27" i="10"/>
  <c r="K28" i="10"/>
  <c r="L28" i="10"/>
  <c r="M28" i="10"/>
  <c r="N28" i="10"/>
  <c r="O28" i="10"/>
  <c r="K29" i="10"/>
  <c r="L29" i="10"/>
  <c r="M29" i="10"/>
  <c r="N29" i="10"/>
  <c r="O29" i="10"/>
  <c r="AQ5" i="10"/>
  <c r="AP5" i="10"/>
  <c r="J5" i="10"/>
  <c r="I5" i="10"/>
  <c r="AP92" i="8" l="1"/>
  <c r="AP91" i="8"/>
  <c r="AP90" i="8"/>
  <c r="AP89" i="8"/>
  <c r="AP88" i="8"/>
  <c r="AO5" i="10"/>
  <c r="D4" i="8"/>
  <c r="D2" i="8" s="1"/>
  <c r="C4" i="6" s="1"/>
  <c r="D5" i="8" l="1"/>
  <c r="D9" i="8"/>
  <c r="C6" i="6" s="1"/>
  <c r="D7" i="8"/>
  <c r="D8" i="8"/>
  <c r="C5" i="6" s="1"/>
  <c r="D10" i="8"/>
  <c r="D3" i="8"/>
  <c r="K12" i="10"/>
  <c r="L12" i="10"/>
  <c r="M12" i="10"/>
  <c r="N12" i="10"/>
  <c r="O12" i="10"/>
  <c r="K13" i="10"/>
  <c r="L13" i="10"/>
  <c r="M13" i="10"/>
  <c r="N13" i="10"/>
  <c r="O13" i="10"/>
  <c r="K14" i="10"/>
  <c r="L14" i="10"/>
  <c r="M14" i="10"/>
  <c r="N14" i="10"/>
  <c r="O14" i="10"/>
  <c r="K15" i="10"/>
  <c r="L15" i="10"/>
  <c r="M15" i="10"/>
  <c r="N15" i="10"/>
  <c r="O15" i="10"/>
  <c r="L16" i="10"/>
  <c r="M16" i="10"/>
  <c r="N16" i="10"/>
  <c r="O16" i="10"/>
  <c r="K17" i="10"/>
  <c r="L17" i="10"/>
  <c r="M17" i="10"/>
  <c r="N17" i="10"/>
  <c r="O17" i="10"/>
  <c r="K18" i="10"/>
  <c r="L18" i="10"/>
  <c r="M18" i="10"/>
  <c r="N18" i="10"/>
  <c r="O18" i="10"/>
  <c r="K19" i="10"/>
  <c r="L19" i="10"/>
  <c r="M19" i="10"/>
  <c r="N19" i="10"/>
  <c r="O19" i="10"/>
  <c r="K20" i="10"/>
  <c r="L20" i="10"/>
  <c r="M20" i="10"/>
  <c r="N20" i="10"/>
  <c r="O20" i="10"/>
  <c r="K21" i="10"/>
  <c r="L21" i="10"/>
  <c r="M21" i="10"/>
  <c r="N21" i="10"/>
  <c r="O21" i="10"/>
  <c r="C7" i="6" l="1"/>
  <c r="H5" i="10" s="1"/>
  <c r="C10" i="6"/>
  <c r="K4" i="17"/>
  <c r="AM5" i="10"/>
  <c r="K11" i="10" l="1"/>
  <c r="L11" i="10"/>
  <c r="M11" i="10"/>
  <c r="N11" i="10"/>
  <c r="O11" i="10"/>
  <c r="D6" i="8" l="1"/>
  <c r="D4" i="17"/>
  <c r="C13" i="8" a="1"/>
  <c r="D55" i="8" l="1"/>
  <c r="D56" i="8" s="1"/>
  <c r="D53" i="8"/>
  <c r="D54" i="8" s="1"/>
  <c r="D51" i="8"/>
  <c r="D52" i="8" s="1"/>
  <c r="D49" i="8"/>
  <c r="D50" i="8" s="1"/>
  <c r="D47" i="8"/>
  <c r="D48" i="8" s="1"/>
  <c r="D45" i="8"/>
  <c r="D46" i="8" s="1"/>
  <c r="D43" i="8"/>
  <c r="D44" i="8" s="1"/>
  <c r="D41" i="8"/>
  <c r="D42" i="8" s="1"/>
  <c r="D39" i="8"/>
  <c r="D40" i="8" s="1"/>
  <c r="D37" i="8"/>
  <c r="D38" i="8" s="1"/>
  <c r="D35" i="8"/>
  <c r="D36" i="8" s="1"/>
  <c r="D33" i="8"/>
  <c r="D34" i="8" s="1"/>
  <c r="D31" i="8"/>
  <c r="D32" i="8" s="1"/>
  <c r="D29" i="8"/>
  <c r="D30" i="8" s="1"/>
  <c r="D27" i="8"/>
  <c r="D28" i="8" s="1"/>
  <c r="D25" i="8"/>
  <c r="D26" i="8" s="1"/>
  <c r="D15" i="8"/>
  <c r="D16" i="8" s="1"/>
  <c r="D23" i="8"/>
  <c r="D24" i="8" s="1"/>
  <c r="D21" i="8"/>
  <c r="D22" i="8" s="1"/>
  <c r="D19" i="8"/>
  <c r="D20" i="8" s="1"/>
  <c r="D17" i="8"/>
  <c r="D18" i="8" s="1"/>
  <c r="C13" i="8"/>
  <c r="D13" i="8" s="1"/>
  <c r="D14" i="8" s="1"/>
  <c r="I11" i="6"/>
  <c r="H11" i="6"/>
  <c r="G11" i="6"/>
  <c r="F11" i="6"/>
  <c r="E11" i="6"/>
  <c r="D11" i="6"/>
  <c r="C11" i="6"/>
  <c r="K12" i="8"/>
  <c r="K11" i="8"/>
  <c r="K10" i="8"/>
  <c r="K9" i="8"/>
  <c r="K8" i="8"/>
  <c r="K7" i="8"/>
  <c r="K6" i="8"/>
  <c r="K5" i="8"/>
  <c r="K4" i="8"/>
  <c r="K2" i="8"/>
  <c r="B9" i="17" l="1" a="1"/>
  <c r="C5" i="10"/>
  <c r="B12" i="6"/>
  <c r="C50" i="17" l="1"/>
  <c r="C52" i="17"/>
  <c r="C46" i="17"/>
  <c r="C48" i="17"/>
  <c r="C42" i="17"/>
  <c r="C44" i="17"/>
  <c r="C38" i="17"/>
  <c r="C40" i="17"/>
  <c r="C34" i="17"/>
  <c r="C36" i="17"/>
  <c r="C30" i="17"/>
  <c r="C32" i="17"/>
  <c r="C26" i="17"/>
  <c r="C28" i="17"/>
  <c r="C22" i="17"/>
  <c r="C24" i="17"/>
  <c r="C18" i="17"/>
  <c r="C20" i="17"/>
  <c r="C14" i="17"/>
  <c r="C16" i="17"/>
  <c r="C10" i="17"/>
  <c r="C12" i="17"/>
  <c r="G51" i="17"/>
  <c r="F51" i="17"/>
  <c r="E51" i="17"/>
  <c r="D51" i="17"/>
  <c r="G49" i="17"/>
  <c r="F49" i="17"/>
  <c r="E49" i="17"/>
  <c r="D49" i="17"/>
  <c r="G47" i="17"/>
  <c r="F47" i="17"/>
  <c r="E47" i="17"/>
  <c r="D47" i="17"/>
  <c r="G45" i="17"/>
  <c r="F45" i="17"/>
  <c r="E45" i="17"/>
  <c r="D45" i="17"/>
  <c r="G43" i="17"/>
  <c r="F43" i="17"/>
  <c r="E43" i="17"/>
  <c r="D43" i="17"/>
  <c r="G41" i="17"/>
  <c r="F41" i="17"/>
  <c r="E41" i="17"/>
  <c r="D41" i="17"/>
  <c r="G39" i="17"/>
  <c r="F39" i="17"/>
  <c r="E39" i="17"/>
  <c r="D39" i="17"/>
  <c r="G37" i="17"/>
  <c r="F37" i="17"/>
  <c r="E37" i="17"/>
  <c r="D37" i="17"/>
  <c r="G35" i="17"/>
  <c r="F35" i="17"/>
  <c r="E35" i="17"/>
  <c r="D35" i="17"/>
  <c r="G33" i="17"/>
  <c r="F33" i="17"/>
  <c r="E33" i="17"/>
  <c r="D33" i="17"/>
  <c r="G31" i="17"/>
  <c r="F31" i="17"/>
  <c r="E31" i="17"/>
  <c r="D31" i="17"/>
  <c r="G29" i="17"/>
  <c r="F29" i="17"/>
  <c r="E29" i="17"/>
  <c r="D29" i="17"/>
  <c r="G27" i="17"/>
  <c r="F27" i="17"/>
  <c r="E27" i="17"/>
  <c r="D27" i="17"/>
  <c r="G25" i="17"/>
  <c r="F25" i="17"/>
  <c r="E25" i="17"/>
  <c r="D25" i="17"/>
  <c r="G23" i="17"/>
  <c r="F23" i="17"/>
  <c r="E23" i="17"/>
  <c r="D23" i="17"/>
  <c r="G21" i="17"/>
  <c r="F21" i="17"/>
  <c r="E21" i="17"/>
  <c r="D21" i="17"/>
  <c r="E19" i="17"/>
  <c r="F19" i="17"/>
  <c r="G19" i="17"/>
  <c r="D19" i="17"/>
  <c r="G17" i="17"/>
  <c r="F17" i="17"/>
  <c r="E17" i="17"/>
  <c r="D17" i="17"/>
  <c r="G13" i="17"/>
  <c r="G15" i="17"/>
  <c r="F15" i="17"/>
  <c r="E15" i="17"/>
  <c r="D15" i="17"/>
  <c r="E13" i="17"/>
  <c r="F13" i="17"/>
  <c r="G11" i="17"/>
  <c r="D13" i="17"/>
  <c r="E11" i="17"/>
  <c r="F11" i="17"/>
  <c r="D11" i="17"/>
  <c r="E32" i="10"/>
  <c r="C32" i="10" s="1"/>
  <c r="E31" i="10"/>
  <c r="C31" i="10" s="1"/>
  <c r="E30" i="10"/>
  <c r="C30" i="10" s="1"/>
  <c r="E24" i="10"/>
  <c r="C24" i="10" s="1"/>
  <c r="E29" i="10"/>
  <c r="C29" i="10" s="1"/>
  <c r="E27" i="10"/>
  <c r="C27" i="10" s="1"/>
  <c r="E26" i="10"/>
  <c r="C26" i="10" s="1"/>
  <c r="E23" i="10"/>
  <c r="C23" i="10" s="1"/>
  <c r="E25" i="10"/>
  <c r="C25" i="10" s="1"/>
  <c r="E28" i="10"/>
  <c r="C28" i="10" s="1"/>
  <c r="E22" i="10"/>
  <c r="C22" i="10" s="1"/>
  <c r="C21" i="17"/>
  <c r="C19" i="17"/>
  <c r="C17" i="17"/>
  <c r="C15" i="17"/>
  <c r="C13" i="17"/>
  <c r="C11" i="17"/>
  <c r="C51" i="17"/>
  <c r="C49" i="17"/>
  <c r="C47" i="17"/>
  <c r="C45" i="17"/>
  <c r="C43" i="17"/>
  <c r="C41" i="17"/>
  <c r="C39" i="17"/>
  <c r="C37" i="17"/>
  <c r="C35" i="17"/>
  <c r="C33" i="17"/>
  <c r="C31" i="17"/>
  <c r="C29" i="17"/>
  <c r="C27" i="17"/>
  <c r="C25" i="17"/>
  <c r="C23" i="17"/>
  <c r="B9" i="17"/>
  <c r="C9" i="17" s="1"/>
  <c r="AN5" i="10"/>
  <c r="C5" i="11"/>
  <c r="AK5" i="10"/>
  <c r="AJ5" i="10"/>
  <c r="AI5" i="10"/>
  <c r="AH5" i="10"/>
  <c r="G5" i="10"/>
  <c r="F5" i="10"/>
  <c r="F9" i="17" l="1"/>
  <c r="G9" i="17"/>
  <c r="D9" i="17"/>
  <c r="E9" i="17"/>
  <c r="F32" i="10"/>
  <c r="D32" i="10" s="1"/>
  <c r="F31" i="10"/>
  <c r="D31" i="10" s="1"/>
  <c r="F30" i="10"/>
  <c r="D30" i="10" s="1"/>
  <c r="F29" i="10"/>
  <c r="D29" i="10" s="1"/>
  <c r="F28" i="10"/>
  <c r="D28" i="10" s="1"/>
  <c r="F27" i="10"/>
  <c r="D27" i="10" s="1"/>
  <c r="F26" i="10"/>
  <c r="D26" i="10" s="1"/>
  <c r="F25" i="10"/>
  <c r="D25" i="10" s="1"/>
  <c r="F24" i="10"/>
  <c r="D24" i="10" s="1"/>
  <c r="F23" i="10"/>
  <c r="D23" i="10" s="1"/>
  <c r="F22" i="10"/>
  <c r="D22" i="10" s="1"/>
  <c r="I15" i="6"/>
  <c r="H15" i="6"/>
  <c r="G15" i="6"/>
  <c r="F15" i="6"/>
  <c r="E15" i="6"/>
  <c r="D15" i="6"/>
  <c r="C15" i="6"/>
  <c r="C16" i="6" s="1"/>
  <c r="B14" i="6"/>
  <c r="B13" i="6"/>
  <c r="I10" i="6"/>
  <c r="H10" i="6"/>
  <c r="G10" i="6"/>
  <c r="F10" i="6"/>
  <c r="E10" i="6"/>
  <c r="D10" i="6"/>
  <c r="I6" i="6"/>
  <c r="C4" i="11"/>
  <c r="J15" i="6" l="1"/>
  <c r="E16" i="6"/>
  <c r="H16" i="6"/>
  <c r="G16" i="6"/>
  <c r="D16" i="6"/>
  <c r="F16" i="6"/>
  <c r="I16" i="6"/>
  <c r="AL5" i="10" l="1"/>
  <c r="AG5" i="10"/>
  <c r="AF5" i="10"/>
  <c r="AE5" i="10"/>
  <c r="AD5" i="10"/>
  <c r="AC5" i="10"/>
  <c r="AB5" i="10"/>
  <c r="AA5" i="10"/>
  <c r="Z5" i="10"/>
  <c r="Y5" i="10"/>
  <c r="X5" i="10"/>
  <c r="W5" i="10"/>
  <c r="V5" i="10"/>
  <c r="U5" i="10"/>
  <c r="T5" i="10"/>
  <c r="S5" i="10"/>
  <c r="R5" i="10"/>
  <c r="Q5" i="10"/>
  <c r="P5" i="10"/>
  <c r="O5" i="10"/>
  <c r="N5" i="10"/>
  <c r="M5" i="10"/>
  <c r="L5" i="10"/>
  <c r="K5" i="10"/>
  <c r="D5" i="10"/>
  <c r="E5" i="10"/>
  <c r="E2" i="8" l="1"/>
  <c r="E3" i="8" s="1"/>
  <c r="J12" i="6"/>
  <c r="J13" i="6"/>
  <c r="J14" i="6"/>
  <c r="J11" i="6"/>
  <c r="E4" i="8" l="1"/>
  <c r="J16" i="6"/>
  <c r="J10" i="6"/>
  <c r="F11" i="10" l="1"/>
  <c r="D11" i="10" s="1"/>
  <c r="F21" i="10"/>
  <c r="D21" i="10" s="1"/>
  <c r="E21" i="10"/>
  <c r="C21" i="10" s="1"/>
  <c r="E16" i="10"/>
  <c r="C16" i="10" s="1"/>
  <c r="E15" i="10"/>
  <c r="C15" i="10" s="1"/>
  <c r="E17" i="10"/>
  <c r="C17" i="10" s="1"/>
  <c r="E20" i="10"/>
  <c r="C20" i="10" s="1"/>
  <c r="E18" i="10"/>
  <c r="C18" i="10" s="1"/>
  <c r="E19" i="10"/>
  <c r="C19" i="10" s="1"/>
  <c r="E14" i="10"/>
  <c r="C14" i="10" s="1"/>
  <c r="E11" i="10"/>
  <c r="C11" i="10" s="1"/>
  <c r="E12" i="10"/>
  <c r="C12" i="10" s="1"/>
  <c r="E13" i="10"/>
  <c r="C13" i="10" s="1"/>
  <c r="F14" i="10"/>
  <c r="D14" i="10" s="1"/>
  <c r="F17" i="10"/>
  <c r="D17" i="10" s="1"/>
  <c r="F12" i="10"/>
  <c r="D12" i="10" s="1"/>
  <c r="F16" i="10"/>
  <c r="D16" i="10" s="1"/>
  <c r="F20" i="10"/>
  <c r="D20" i="10" s="1"/>
  <c r="F19" i="10"/>
  <c r="D19" i="10" s="1"/>
  <c r="F15" i="10"/>
  <c r="D15" i="10" s="1"/>
  <c r="F18" i="10"/>
  <c r="D18" i="10" s="1"/>
  <c r="F13" i="10"/>
  <c r="D13"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<sst xmlns="http://schemas.openxmlformats.org/spreadsheetml/2006/main" count="2065" uniqueCount="1136">
  <si>
    <t xml:space="preserve"> HB-5202 Behavioral Health Housing Investment: 
Quarterly Report Instructions (July 1 - September 30, 2023)</t>
  </si>
  <si>
    <t>Grant Program Objectives:</t>
  </si>
  <si>
    <t xml:space="preserve"> House Bill 5202 appropriates money for distribution to community mental health programs (CMHP) and related administrative support in OHA. The goals of this funding are to provide an array of supported housing and residential treatment, relieve bottlenecks in the continuum of care, and address health inequities and housing access disparities.</t>
  </si>
  <si>
    <t>Eligible Program Activities:</t>
  </si>
  <si>
    <t>Each of the following are eligible program activities and Grant funds may be expended for the costs of such activities, if such costs are in accordance with Recipient’s budget approved by OHA.
a. Repurpose or build new secure residential treatment facilities, residential treatment homes, adult foster homes, supported housing units, and
supportive housing units.
b. Operational and administrative costs to manage housing.
c. Housing support services.
d. Planning, coordination, siting, purchasing buildings/land (pre-build or renovation activities).
e. Subsidies for short-term shelter beds.
f. Long-term rental assistance.
g. Outreach and engagement items such as food or clothing to meet immediate needs for houseless individuals.</t>
  </si>
  <si>
    <t>Quarterly Reporting Information:</t>
  </si>
  <si>
    <t>Report Period</t>
  </si>
  <si>
    <t>Report Start Date</t>
  </si>
  <si>
    <t>Report End Date</t>
  </si>
  <si>
    <t>Report Due Date:</t>
  </si>
  <si>
    <t>Grantees are required to prepare and electronically submit written quarterly reports that describe the grant activities for the quarter. These reports are due 30 days after fiscal quarter-end except for the Q4 report, which is due 50 days after quarter-end. Please see table to the right for dates.</t>
  </si>
  <si>
    <t>Q1 (Jul 1 - Sep 30)</t>
  </si>
  <si>
    <t>Q2 (Oct 1 - Dec 31)</t>
  </si>
  <si>
    <t>Q3 (Jan 1 - Mar 31)</t>
  </si>
  <si>
    <t>Q4 (Apr 1 - Jun 30)</t>
  </si>
  <si>
    <t>Data Fields &amp; Cell Colors</t>
  </si>
  <si>
    <t>Cell Color</t>
  </si>
  <si>
    <t>Information</t>
  </si>
  <si>
    <t>Please note that this file uses color coding to indicate what cells/fields require updates and which are formula driven or auto-populated.</t>
  </si>
  <si>
    <t>Blue shaded cells</t>
  </si>
  <si>
    <t>Blue shaded cells require input by the individual completing this form.</t>
  </si>
  <si>
    <t>Gray shaded cells</t>
  </si>
  <si>
    <t>Gray shaded cells contain links, formulas, or references and do not need to be edited.</t>
  </si>
  <si>
    <r>
      <rPr>
        <sz val="14"/>
        <color theme="1"/>
        <rFont val="Arial Narrow"/>
        <family val="2"/>
      </rPr>
      <t>Please send completed reports and any questions to:</t>
    </r>
    <r>
      <rPr>
        <b/>
        <sz val="14"/>
        <color theme="1"/>
        <rFont val="Arial Narrow"/>
        <family val="2"/>
      </rPr>
      <t xml:space="preserve"> SDOH.HB5202@odhsoha.oregon.gov</t>
    </r>
  </si>
  <si>
    <t>Tab 1: Expenditure Report Form</t>
  </si>
  <si>
    <t>Section:</t>
  </si>
  <si>
    <t>Data Field:</t>
  </si>
  <si>
    <t>Field Type</t>
  </si>
  <si>
    <t>Instructions/Notes:</t>
  </si>
  <si>
    <t>A. Grantee Information</t>
  </si>
  <si>
    <t>Community Mental Health Program</t>
  </si>
  <si>
    <t>Formula Driven</t>
  </si>
  <si>
    <t xml:space="preserve">Your Organization Name will auto-populate from the manual entry of your Grant Agreement #. Please notify us if there is any incorrect information. </t>
  </si>
  <si>
    <t>Grant Agreement Number</t>
  </si>
  <si>
    <t>Manual Entry</t>
  </si>
  <si>
    <t>Please enter your Grant Agreement Number. Note, by entering your Grant Agreement #, this will auto-populate the following cells: Community Mental Health Program, Contact Name, Contact Phone Number, and Contact Email. If you are not able to find your Grant Agreement Number, please reach out to our team.</t>
  </si>
  <si>
    <t>Contact Name, Phone Number &amp; Email</t>
  </si>
  <si>
    <t>Your organization contact information will auto-populate based on your entered Grant Agreement #. The contact information in these cells will be the point-of-contact that our team member may reach out to if we have any questions regarding your report.</t>
  </si>
  <si>
    <t>Date of Report</t>
  </si>
  <si>
    <t>Please enter the date this report was completed.</t>
  </si>
  <si>
    <t>Prepared By</t>
  </si>
  <si>
    <t>Please enter the name of the individual who is completing this report. Note, the same individual can be the main point of contact and report preparer.</t>
  </si>
  <si>
    <t>OHA Reviewed By</t>
  </si>
  <si>
    <t>Please disregard this cell (for internal use only). The OHA team will enter the name of the reviewer of this package for documentation purposes.</t>
  </si>
  <si>
    <t xml:space="preserve">Construction Complete: </t>
  </si>
  <si>
    <t>Drop-down Selection</t>
  </si>
  <si>
    <t xml:space="preserve">Please indicate if the construction is complete for your project from the drop-down list. This will grey out cells in Section B. and Section C., dependent on the answer selected. </t>
  </si>
  <si>
    <t>B. Budget &amp; Expenditures Information</t>
  </si>
  <si>
    <t>Total Funding Provided</t>
  </si>
  <si>
    <t>This row will auto-populate the current approved budget based on the entered Grant Agreement #. Note, these budgets are the latest our team has in our records; if these amounts are incorrect, please reach out to our team.</t>
  </si>
  <si>
    <t>Previous Amount Expended</t>
  </si>
  <si>
    <t>This row will auto-populate the current spend to date based on the entered Grant Agreement # and the Quarterly Expenditure Reports received by our team; if these amounts are incorrect, please reach out to our team.</t>
  </si>
  <si>
    <t>Month 1 - Month 3</t>
  </si>
  <si>
    <t>Please enter the amount spent in each month for each of the applicable budget categories. Note, the form will show the applicable month based on the Reporting Period. (I.E. Reporting Period Q1 2023 will show January 2023, February 2023, and March 2023).</t>
  </si>
  <si>
    <t>Total Expenditures this Quarter</t>
  </si>
  <si>
    <t>This row will auto-sum the three month's expenditures for each budget category.</t>
  </si>
  <si>
    <t>Total Funding Remaining</t>
  </si>
  <si>
    <t>This row will auto-populate the remaining funds for each budget category based on the Total Funding Provided, Previous Amount Expended, and Prior Quarter Spend.</t>
  </si>
  <si>
    <t>C. Expenditure Descriptions</t>
  </si>
  <si>
    <t>Budget Categories 1 - 7</t>
  </si>
  <si>
    <t>Please enter detailed descriptions for each line-item expenditure over $1,000 within each budget category.</t>
  </si>
  <si>
    <t>Tab 2: Progress Report Form</t>
  </si>
  <si>
    <t>A. Project Information</t>
  </si>
  <si>
    <t>Project Name</t>
  </si>
  <si>
    <t>This column will auto-populate with each of your Grant Agreement's projects from the most recently approved Exhibit D. If any of these projects are missing, incorrect, or need to be updated, please reach out to our team for support.</t>
  </si>
  <si>
    <t>Project Start Date</t>
  </si>
  <si>
    <t>Formula Driven / Manual Entry</t>
  </si>
  <si>
    <t>The grey fields will auto-populate with each of your Grant Agreement's Project Start Dates from the most recent Quarterly Expenditure Report received by our team. If any of these dates are missing, incorrect, or need to be updated, please provide the correct date in the blue field below.</t>
  </si>
  <si>
    <t>Estimated Project Completion Date</t>
  </si>
  <si>
    <t>The grey fields will auto-populate with each of your Grant Agreement's Estimated Project Completion Dates from the most recent Quarterly Expenditure Report received by our team. If any of these dates are missing, incorrect, or need to be updated, please provide the correct date in the blue field below.</t>
  </si>
  <si>
    <t>Initial Date of Occupancy</t>
  </si>
  <si>
    <t>The grey fields will auto-populate with the Initial Date of Occupancy for each of the projects in your Grant Agreement. These dates are from the most recent Quarterly Expenditure Report received by our team. If any of these dates are missing, incorrect, or need to be updated, please provide the correct date in the blue field below.</t>
  </si>
  <si>
    <t>New Number of Beds/Units</t>
  </si>
  <si>
    <t>The grey fields will auto-populate with the New Number of Beds/Units for each of the projects in your Grant Agreement (resulting from 5202 funds). These values are from the most recent Quarterly Expenditure Report received by our team. If any of these values are missing, incorrect, or need to be updated, please provide the correct amount in the blue field below.</t>
  </si>
  <si>
    <t>Rationale for Updated Values</t>
  </si>
  <si>
    <t>Please provide rationale for any updates and/or changes made to Project Start Date, Estimated Project Completion Date, Initial Date of Occupancy, and/or Number of Beds/Units in Section A.</t>
  </si>
  <si>
    <t>B. Project Progress Information</t>
  </si>
  <si>
    <t>Project Progress Summary</t>
  </si>
  <si>
    <t>Please provide a summary of progress on funding deliverables and project activities, where applicable.</t>
  </si>
  <si>
    <t xml:space="preserve">Accomplishments &amp; Upcoming Action Items </t>
  </si>
  <si>
    <t>Please provide a summary on accomplishments milestones and upcoming action items, where applicable.</t>
  </si>
  <si>
    <t>Barrier Summary</t>
  </si>
  <si>
    <t>Please describe barriers to any project deliverables, where applicable.</t>
  </si>
  <si>
    <t>Mitigation Strategies</t>
  </si>
  <si>
    <t>Please provide strategies to overcome barriers identified above, where applicable.</t>
  </si>
  <si>
    <t>Success Story &amp; Recommendations</t>
  </si>
  <si>
    <t>Please consider sharing a success story with us as well as any recommendations or areas where OHA can provide additional support, where applicable.</t>
  </si>
  <si>
    <t>Tab 3: Certification</t>
  </si>
  <si>
    <t>A. Certificate</t>
  </si>
  <si>
    <t>Authorized Agent Signature</t>
  </si>
  <si>
    <t>Please electronically sign this form by typing in name. Note, Authorized Agent should be the grant program responsible party or their designee.</t>
  </si>
  <si>
    <t>Authorized Agent Title</t>
  </si>
  <si>
    <t>Please provide the title of the Authorized Agent certifying this report.</t>
  </si>
  <si>
    <t>Date</t>
  </si>
  <si>
    <t>Please provide the date the Authorized Agent completed this certification.</t>
  </si>
  <si>
    <t>Updated: Sept. 2023</t>
  </si>
  <si>
    <t xml:space="preserve"> HB-5202 Behavioral Health Housing Investment: 
Quarterly Expenditure Report (July 1 - September 30, 2023)</t>
  </si>
  <si>
    <t>Please only populate data in blue shaded cells.</t>
  </si>
  <si>
    <t>Community Mental Health Program:</t>
  </si>
  <si>
    <t>Grant Agreement Number:</t>
  </si>
  <si>
    <t>Grey shaded cells contain links, formulas or functions.</t>
  </si>
  <si>
    <t>Contact Name:</t>
  </si>
  <si>
    <t>Date of Report:</t>
  </si>
  <si>
    <t>Report Period:</t>
  </si>
  <si>
    <t>Q1 2024 (Jul 1 - Sep 30)</t>
  </si>
  <si>
    <t>Contact Phone Number:</t>
  </si>
  <si>
    <t>Prepared By:</t>
  </si>
  <si>
    <t>Contact Email:</t>
  </si>
  <si>
    <t>OHA Reviewed By:</t>
  </si>
  <si>
    <t>Construction Complete?</t>
  </si>
  <si>
    <t>Budget Category</t>
  </si>
  <si>
    <t>Repurpose Or Build New Secure Residential Treatment Facilities, etc.</t>
  </si>
  <si>
    <t>Operational and Administrative Costs To Manage Housing</t>
  </si>
  <si>
    <t>Housing Support Services</t>
  </si>
  <si>
    <t>Planning, Coordination, Siting, Purchasing Buildings/Land (Pre-Build Or Renovation Activities)</t>
  </si>
  <si>
    <t>Subsidy For Short Term Shelter Beds</t>
  </si>
  <si>
    <t>Long Term Rental Assistance</t>
  </si>
  <si>
    <t>Outreach And Engagement Items To Meet Immediate Needs For Houseless Individuals</t>
  </si>
  <si>
    <t>Total</t>
  </si>
  <si>
    <r>
      <t>C. Expenditure Descriptions: Please enter detailed descriptions for each line-item expenditure over $1,000 within each budget category.</t>
    </r>
    <r>
      <rPr>
        <sz val="14"/>
        <color theme="1"/>
        <rFont val="Arial Narrow"/>
        <family val="2"/>
      </rPr>
      <t xml:space="preserve"> (if applicable)</t>
    </r>
  </si>
  <si>
    <t>Expenditure Description Example</t>
  </si>
  <si>
    <t>The $10,000 in reported long-term rental assistance expenditures was used to help provide 8 individuals with 1-bedroom housing units at an average cost of $1,250 per unit. These individuals moved into the units during the first week of January 2023 and assistance will be provided for 6 months.</t>
  </si>
  <si>
    <t>Repurpose or Build New Secure Residential Treatment Facilities, etc.</t>
  </si>
  <si>
    <t>Operational and Administrative Costs to manage housing</t>
  </si>
  <si>
    <t>Housing support services</t>
  </si>
  <si>
    <t>Planning, coordination, siting, purchasing buildings/land (pre-build or renovation activities)</t>
  </si>
  <si>
    <t>Subsidy for short term shelter beds</t>
  </si>
  <si>
    <t>Long term rental assistance</t>
  </si>
  <si>
    <t>Outreach and engagement items such as food or clothing to meet immediate needs for houseless individuals</t>
  </si>
  <si>
    <t xml:space="preserve"> HB-5202 Behavioral Health Housing Investment: 
Quarterly Progress Report (July 1 - September 30, 2023)</t>
  </si>
  <si>
    <t>Grantee Information</t>
  </si>
  <si>
    <t>Reporting Period:</t>
  </si>
  <si>
    <t>NOTE: If you are requesting to update your project's Start Date, Estimated Completion Date, Initial Date of Occupancy, or Bed/Unit Capacity, please ensure that the 5202 Team is aware by emailing the SDOH 5202 Shared Inbox at SDOH.HB5202@odhsoha.oregon.gov so they can discuss possible changes with you.</t>
  </si>
  <si>
    <t>Project ID</t>
  </si>
  <si>
    <t>Project Name &amp; Description:</t>
  </si>
  <si>
    <t>Project Start Date:</t>
  </si>
  <si>
    <t>Estimated Project Completion Date:</t>
  </si>
  <si>
    <t>Initial Date of Occupancy:</t>
  </si>
  <si>
    <t>New Bed/Unit Capacity upon Project Completion (resulting from 5202 funds)</t>
  </si>
  <si>
    <t>If any updated values were provided in Columns D - G, please provide a narrative and rationale for each update:</t>
  </si>
  <si>
    <t>Please provide a summary of progress on funding deliverables and project activities.</t>
  </si>
  <si>
    <t>Please provide a summary on accomplishments milestones and upcoming action items.</t>
  </si>
  <si>
    <t>Please describe barriers to any project deliverables.</t>
  </si>
  <si>
    <t>Please provide strategies to overcome the identified barriers.</t>
  </si>
  <si>
    <t>Please use the space below to share a success story / positive outcome as a result of this funding. Please also provide any recommendations to the SDOH team on how we can better support you.</t>
  </si>
  <si>
    <t>Example Project: Apartment Complex Acquisition &amp; Renovation</t>
  </si>
  <si>
    <t>Due to supply chain delays, construction is behind schedule, and will likely result in a later than anticipated completion date.</t>
  </si>
  <si>
    <t>With the property acquisition having recently been completed, we are currently beginning renovation work and making steady progress in alignment with our project plan.</t>
  </si>
  <si>
    <t>The first part of our renovation plan is to complete the necessary plumbing, electrical, and utility repairs.</t>
  </si>
  <si>
    <t>We currently do not have any foreseen barriers but if the renovation repairs take longer than expected that may impact our estimated completion date.</t>
  </si>
  <si>
    <t>Our organization will create a plan of action and coordinate with the SDOH team if barriers that impact our completion and occupancy dates do arise.</t>
  </si>
  <si>
    <t>Through this funding we will be able to create 10 net-new beds for the community. Once the renovations have been completed and the facility is occupied we can provide personal accounts and stories.</t>
  </si>
  <si>
    <t>Report Information</t>
  </si>
  <si>
    <t>Organization:</t>
  </si>
  <si>
    <t>Please email completed reports to:</t>
  </si>
  <si>
    <t>SDOH.HB5202@odhsoha.oregon.gov</t>
  </si>
  <si>
    <t>I certify to the best of my knowledge and belief that the report is true, complete and accurate, and the expenditures, disbursements and cash receipts are for the purposes and objectives set forth in the terms and conditions of the grant award. I am aware that any false, fictitious or fraudulent information, or the omission of any material fact, may subject me to criminal, civil or administrative penalties for fraud, false statements, false claims or otherwise. (2 CFR 200.415)</t>
  </si>
  <si>
    <t>Authorized Agent Signature:</t>
  </si>
  <si>
    <t>Authorized Agent Title:</t>
  </si>
  <si>
    <t>Date:</t>
  </si>
  <si>
    <t>*"OHA Reviewed By" and "Construction Complete" at end*</t>
  </si>
  <si>
    <t>Indicative Data</t>
  </si>
  <si>
    <t>First Month Spend</t>
  </si>
  <si>
    <t>Second Month Spend</t>
  </si>
  <si>
    <t>Third Month Spend</t>
  </si>
  <si>
    <t>Spend Descriptions</t>
  </si>
  <si>
    <t>Certification</t>
  </si>
  <si>
    <t>CMHP Name</t>
  </si>
  <si>
    <t>Contact Name</t>
  </si>
  <si>
    <t>Contact Phone</t>
  </si>
  <si>
    <t>Contact Email</t>
  </si>
  <si>
    <t>Prepared by</t>
  </si>
  <si>
    <t>Repurpose/Build New Facility</t>
  </si>
  <si>
    <t>Operational and Administrative Costs</t>
  </si>
  <si>
    <t>Planning, Coordinating, and Purchasing</t>
  </si>
  <si>
    <t>Short Term Bed Subsidy</t>
  </si>
  <si>
    <t>Outreach and Engagement</t>
  </si>
  <si>
    <t>Certification Date</t>
  </si>
  <si>
    <t>Copy this row --&gt;</t>
  </si>
  <si>
    <t>*Revision rationale at end*</t>
  </si>
  <si>
    <t>Progress Report Form</t>
  </si>
  <si>
    <t>Reporting Period</t>
  </si>
  <si>
    <t>Number of Beds/Units (if applicable):</t>
  </si>
  <si>
    <t>If any updated values were provided in Columns D - G, please provide a narrative and rationale for each update</t>
  </si>
  <si>
    <t>Copy these rows --&gt;</t>
  </si>
  <si>
    <t>Begin Paste here --&gt;</t>
  </si>
  <si>
    <t>Primary Column</t>
  </si>
  <si>
    <t>Short Grant Agreement Number</t>
  </si>
  <si>
    <t>Grantee Name</t>
  </si>
  <si>
    <t>County</t>
  </si>
  <si>
    <t>Total NTE</t>
  </si>
  <si>
    <t>NTE vs Budget Variance</t>
  </si>
  <si>
    <t>Total Reported Expenditures</t>
  </si>
  <si>
    <t>Repurpose/Build New Facility Spend to Date</t>
  </si>
  <si>
    <t>Operational and Administrative Costs Spend to Date</t>
  </si>
  <si>
    <t>Housing Support Services Spend to Date</t>
  </si>
  <si>
    <t>Planning, Coordinating, and Purchasing Spend</t>
  </si>
  <si>
    <t>Short Term Bed Subsidy Spend to Date</t>
  </si>
  <si>
    <t>Long Term Rental Assistance Spend to Date</t>
  </si>
  <si>
    <t>Outreach and Engagement Spend to Date</t>
  </si>
  <si>
    <t>177734-0</t>
  </si>
  <si>
    <t>Adapt Integrated Health</t>
  </si>
  <si>
    <t>Douglas</t>
  </si>
  <si>
    <t>177735-0</t>
  </si>
  <si>
    <t>Curry</t>
  </si>
  <si>
    <t>177680-0</t>
  </si>
  <si>
    <t>Benton County Health Department Behavioral Health Division</t>
  </si>
  <si>
    <t>Benton</t>
  </si>
  <si>
    <t>177770-0</t>
  </si>
  <si>
    <t>BestCare Treatment Services</t>
  </si>
  <si>
    <t>Jefferson</t>
  </si>
  <si>
    <t>177751-0</t>
  </si>
  <si>
    <t>Center for Human Development</t>
  </si>
  <si>
    <t>Union</t>
  </si>
  <si>
    <t>177736-0</t>
  </si>
  <si>
    <t>Clackamas County Behavioral Health Division</t>
  </si>
  <si>
    <t>Clackamas</t>
  </si>
  <si>
    <t>177670-0</t>
  </si>
  <si>
    <t>Clatsop County  Behavioral Healthcare</t>
  </si>
  <si>
    <t>Clatsop</t>
  </si>
  <si>
    <t>177716-0</t>
  </si>
  <si>
    <t>Columbia Community Mental Health</t>
  </si>
  <si>
    <t>#NO MATCH</t>
  </si>
  <si>
    <t>177737-0</t>
  </si>
  <si>
    <t>Community Counseling Solutions</t>
  </si>
  <si>
    <t>Umatilla</t>
  </si>
  <si>
    <t>177671-0</t>
  </si>
  <si>
    <t>Coos County Health &amp; Wellness</t>
  </si>
  <si>
    <t>Coos</t>
  </si>
  <si>
    <t>177672-0</t>
  </si>
  <si>
    <t>Deschutes County</t>
  </si>
  <si>
    <t>Deschutes</t>
  </si>
  <si>
    <t>177726-0</t>
  </si>
  <si>
    <t>Jackson County Behavioral Health Services</t>
  </si>
  <si>
    <t>177698-0</t>
  </si>
  <si>
    <t>Klamath Basin Behavioral Health</t>
  </si>
  <si>
    <t>Klamath</t>
  </si>
  <si>
    <t>177674-0</t>
  </si>
  <si>
    <t>Lake County Health District</t>
  </si>
  <si>
    <t>Lake</t>
  </si>
  <si>
    <t>177675-0</t>
  </si>
  <si>
    <t>Lane County</t>
  </si>
  <si>
    <t>177687-0</t>
  </si>
  <si>
    <t>Lifeways Inc</t>
  </si>
  <si>
    <t>Malheur</t>
  </si>
  <si>
    <t>177676-0</t>
  </si>
  <si>
    <t>Lincoln County Health and Human Services</t>
  </si>
  <si>
    <t>177747-0</t>
  </si>
  <si>
    <t>Linn County</t>
  </si>
  <si>
    <t>177688-0</t>
  </si>
  <si>
    <t>Marion County Health and Human Services</t>
  </si>
  <si>
    <t>Marion</t>
  </si>
  <si>
    <t>177689-0</t>
  </si>
  <si>
    <t>Mid Columbia Center for Living</t>
  </si>
  <si>
    <t>Wasco</t>
  </si>
  <si>
    <t>177677-0</t>
  </si>
  <si>
    <t>Multnomah County Health Department</t>
  </si>
  <si>
    <t>177684-0</t>
  </si>
  <si>
    <t>New Directions Northwest, Inc.</t>
  </si>
  <si>
    <t>Baker</t>
  </si>
  <si>
    <t>177685-0</t>
  </si>
  <si>
    <t>Options for Southern Oregon’s Behavioral Health</t>
  </si>
  <si>
    <t>177690-0</t>
  </si>
  <si>
    <t>Polk County Health Services</t>
  </si>
  <si>
    <t>Polk</t>
  </si>
  <si>
    <t>177713-0</t>
  </si>
  <si>
    <t>Symmetry Care</t>
  </si>
  <si>
    <t>Harney</t>
  </si>
  <si>
    <t>177679-0</t>
  </si>
  <si>
    <t>Tillamook Family Counseling Center</t>
  </si>
  <si>
    <t>Tillamook</t>
  </si>
  <si>
    <t>177692-0</t>
  </si>
  <si>
    <t>Wallowa Valley Center for Wellness</t>
  </si>
  <si>
    <t>Wallowa</t>
  </si>
  <si>
    <t>178501-0</t>
  </si>
  <si>
    <t>Warm Springs</t>
  </si>
  <si>
    <t>177694-0</t>
  </si>
  <si>
    <t>Washington County Department of Health and Human Services</t>
  </si>
  <si>
    <t>177708-0</t>
  </si>
  <si>
    <t>Yamhill County Health and Human Services</t>
  </si>
  <si>
    <t>Yamhill</t>
  </si>
  <si>
    <t>Grantee Information Selected:</t>
  </si>
  <si>
    <t>Selection</t>
  </si>
  <si>
    <t>Short Name</t>
  </si>
  <si>
    <t>Quarter</t>
  </si>
  <si>
    <t>Year</t>
  </si>
  <si>
    <t>Timeframe</t>
  </si>
  <si>
    <t>Due Date</t>
  </si>
  <si>
    <t>First Month</t>
  </si>
  <si>
    <t>Second Month</t>
  </si>
  <si>
    <t>Third Month</t>
  </si>
  <si>
    <t>County Formal Name</t>
  </si>
  <si>
    <t># of Clients</t>
  </si>
  <si>
    <t>Project Type</t>
  </si>
  <si>
    <t>Project Status</t>
  </si>
  <si>
    <t>ID</t>
  </si>
  <si>
    <t>Name</t>
  </si>
  <si>
    <t>AdaptCurry</t>
  </si>
  <si>
    <t>177735-0-1</t>
  </si>
  <si>
    <t>Hammond House Purchase - Repurpose/Build New Facility</t>
  </si>
  <si>
    <t>Grantee:</t>
  </si>
  <si>
    <t>Q</t>
  </si>
  <si>
    <t>Oct 1 - Dec 31</t>
  </si>
  <si>
    <t>Q2 2022 (Oct 1 - Dec 31)</t>
  </si>
  <si>
    <t>Baker County</t>
  </si>
  <si>
    <t>N/A - 0</t>
  </si>
  <si>
    <t>Secure Residential Treatment Facilities</t>
  </si>
  <si>
    <t>Not Started</t>
  </si>
  <si>
    <t>Adapt Integrated Health (Curry)</t>
  </si>
  <si>
    <t>AdaptCurryID</t>
  </si>
  <si>
    <t>AdaptCurryName</t>
  </si>
  <si>
    <t>Grayson Bly</t>
  </si>
  <si>
    <t>541-672-2691</t>
  </si>
  <si>
    <t>graysonb@adaptoregon.org</t>
  </si>
  <si>
    <t>Category</t>
  </si>
  <si>
    <t>Est Project Completion Date</t>
  </si>
  <si>
    <t># Beds/Units (if applicable)</t>
  </si>
  <si>
    <t>177735-0-2</t>
  </si>
  <si>
    <t>Apartment Complex Purchase - Repurpose/Build New Facility</t>
  </si>
  <si>
    <t>Hammond House Purchase</t>
  </si>
  <si>
    <t>Q1</t>
  </si>
  <si>
    <t>Jan 1 - Mar 31</t>
  </si>
  <si>
    <t>Q3 2023 (Jan 1 - Mar 31)</t>
  </si>
  <si>
    <t>Benton County</t>
  </si>
  <si>
    <t>Residential Treatment Homes</t>
  </si>
  <si>
    <t>Less than 50% Complete</t>
  </si>
  <si>
    <t>Adapt Integrated Health (Douglas)</t>
  </si>
  <si>
    <t>AdaptDouglas</t>
  </si>
  <si>
    <t>AdaptDouglasID</t>
  </si>
  <si>
    <t>AdaptDouglasName</t>
  </si>
  <si>
    <t>177735-0-3</t>
  </si>
  <si>
    <t>Administrative Oversight and Project Management - Operational and Administrative Costs</t>
  </si>
  <si>
    <t>Apartment Complex Purchase</t>
  </si>
  <si>
    <t xml:space="preserve">Short Grant Agreement Number: </t>
  </si>
  <si>
    <t>Q2</t>
  </si>
  <si>
    <t>Apr 1 - Jun 30</t>
  </si>
  <si>
    <t>Q4 2023 (Apr 1 - Jun 30)</t>
  </si>
  <si>
    <t>Clackamas County</t>
  </si>
  <si>
    <t>Adult Foster Homes</t>
  </si>
  <si>
    <t>More than 50% Complete</t>
  </si>
  <si>
    <t>BentonID</t>
  </si>
  <si>
    <t>BentonName</t>
  </si>
  <si>
    <t>N/A</t>
  </si>
  <si>
    <t>177735-0-4</t>
  </si>
  <si>
    <t>Full-Time Employee - Housing Support Services</t>
  </si>
  <si>
    <t>Administrative Oversight and Project Management</t>
  </si>
  <si>
    <t>Short Name:</t>
  </si>
  <si>
    <t>Q3</t>
  </si>
  <si>
    <t>Jul 1 - Sep 30</t>
  </si>
  <si>
    <t>Clatsop County</t>
  </si>
  <si>
    <t>Supported Housing Units</t>
  </si>
  <si>
    <t>BestCare</t>
  </si>
  <si>
    <t>BestCareID</t>
  </si>
  <si>
    <t>BestCareName</t>
  </si>
  <si>
    <t>Rhonda Navarra</t>
  </si>
  <si>
    <t>541-504-1995</t>
  </si>
  <si>
    <t>rhodan@bestcaretreatment.org</t>
  </si>
  <si>
    <t>177735-0-5</t>
  </si>
  <si>
    <t>Senior Level Staff Member and Project Manager - Planning, Coordinating, and Purchasing</t>
  </si>
  <si>
    <t>Full-Time Employee</t>
  </si>
  <si>
    <t>Short Name &amp; ID:</t>
  </si>
  <si>
    <t>Q4</t>
  </si>
  <si>
    <t>Q2 2024 (Oct 1 - Dec 31)</t>
  </si>
  <si>
    <t>Columbia</t>
  </si>
  <si>
    <t>Columbia County</t>
  </si>
  <si>
    <t>Supportive Housing Units</t>
  </si>
  <si>
    <t>CHD</t>
  </si>
  <si>
    <t>CHDID</t>
  </si>
  <si>
    <t>CHDName</t>
  </si>
  <si>
    <t>Kory Escobar</t>
  </si>
  <si>
    <t>541-962-8805</t>
  </si>
  <si>
    <t>gthompson@chdinc.org</t>
  </si>
  <si>
    <t>177735-0-6</t>
  </si>
  <si>
    <t>Rental Funds for Five Individuals - Long Term Rental Assistance</t>
  </si>
  <si>
    <t>Senior Level Staff Member and Project Manager</t>
  </si>
  <si>
    <t>Category &amp; Project Name:</t>
  </si>
  <si>
    <t>Q3 2024 (Jan 1 - Mar 31)</t>
  </si>
  <si>
    <t>Coos County</t>
  </si>
  <si>
    <t>ClackamasID</t>
  </si>
  <si>
    <t>ClackamasName</t>
  </si>
  <si>
    <t>Mary Rumbaugh</t>
  </si>
  <si>
    <t>503-406-7005</t>
  </si>
  <si>
    <t>maryrum@clackamas.us</t>
  </si>
  <si>
    <t>177735-0-7</t>
  </si>
  <si>
    <t>New Medical Supplies and Clothing - Outreach and Engagement</t>
  </si>
  <si>
    <t>Rental Funds for Five Individuals</t>
  </si>
  <si>
    <t>Contact:</t>
  </si>
  <si>
    <t>Q4 2024 (Apr 1 - Jun 30)</t>
  </si>
  <si>
    <t>Crook</t>
  </si>
  <si>
    <t>Crook County</t>
  </si>
  <si>
    <t>ClatsopID</t>
  </si>
  <si>
    <t>ClatsopName</t>
  </si>
  <si>
    <t>Amy Baker</t>
  </si>
  <si>
    <t>503-939-1857</t>
  </si>
  <si>
    <t>amyb@clatsopbh.org</t>
  </si>
  <si>
    <t>177734-0-1</t>
  </si>
  <si>
    <t>Building Purchase and Renovation - Repurpose/Build New Facility</t>
  </si>
  <si>
    <t>New Medical Supplies and Clothing</t>
  </si>
  <si>
    <t>Contact Phone:</t>
  </si>
  <si>
    <t>Q1 2025 (Jul 1 - Sep 30)</t>
  </si>
  <si>
    <t>Curry County</t>
  </si>
  <si>
    <t>ColumbiaID</t>
  </si>
  <si>
    <t>ColumbiaName</t>
  </si>
  <si>
    <t>Todd Jacobson</t>
  </si>
  <si>
    <t>503-438-2201</t>
  </si>
  <si>
    <t>toddj@ccmh1.com</t>
  </si>
  <si>
    <t>177734-0-2</t>
  </si>
  <si>
    <t>Q2 2025 (Oct 1 - Dec 31)</t>
  </si>
  <si>
    <t>CCS</t>
  </si>
  <si>
    <t>CCSID</t>
  </si>
  <si>
    <t>CCSName</t>
  </si>
  <si>
    <t>Matt Bergstrom</t>
  </si>
  <si>
    <t>541-571-1439</t>
  </si>
  <si>
    <t>matt.bergstrom@ccsemail.org</t>
  </si>
  <si>
    <t>177734-0-3</t>
  </si>
  <si>
    <t>Two Full-Time Employees - Housing Support Services</t>
  </si>
  <si>
    <t>Q3 2025 (Jan 1 - Mar 31)</t>
  </si>
  <si>
    <t>Douglas County</t>
  </si>
  <si>
    <t>CoosID</t>
  </si>
  <si>
    <t>CoosName</t>
  </si>
  <si>
    <t>David Geels</t>
  </si>
  <si>
    <t>541-266-6738</t>
  </si>
  <si>
    <t>david.geels@chw.coos.or.us</t>
  </si>
  <si>
    <t>177734-0-4</t>
  </si>
  <si>
    <t>ProjectIDs:</t>
  </si>
  <si>
    <t>Q4 2025 (Apr 1 - Jun 30)</t>
  </si>
  <si>
    <t>Gilliam</t>
  </si>
  <si>
    <t>Gilliam County</t>
  </si>
  <si>
    <t>DeschutesID</t>
  </si>
  <si>
    <t>DeschutesName</t>
  </si>
  <si>
    <t>Holly Harris</t>
  </si>
  <si>
    <t>541-322-7508</t>
  </si>
  <si>
    <t>holly.harris@deschutes.org</t>
  </si>
  <si>
    <t>177734-0-5</t>
  </si>
  <si>
    <t>Rental Funds for 18 months for 10 Individuals - Long Term Rental Assistance</t>
  </si>
  <si>
    <t>Grant</t>
  </si>
  <si>
    <t>Grant County</t>
  </si>
  <si>
    <t>Jackson</t>
  </si>
  <si>
    <t>JacksonID</t>
  </si>
  <si>
    <t>JacksonName</t>
  </si>
  <si>
    <t>Jenn Inman</t>
  </si>
  <si>
    <t>541-774-7921</t>
  </si>
  <si>
    <t>inmanjk@jacksoncounty.org</t>
  </si>
  <si>
    <t>Building Purchase and Renovation</t>
  </si>
  <si>
    <t>177734-0-6</t>
  </si>
  <si>
    <t>New Supplies that Cannot be Donated - Outreach and Engagement</t>
  </si>
  <si>
    <t>Harney County</t>
  </si>
  <si>
    <t>KlamathID</t>
  </si>
  <si>
    <t>KlamathName</t>
  </si>
  <si>
    <t>Jennifer Hill</t>
  </si>
  <si>
    <t>541-883-1030</t>
  </si>
  <si>
    <t>jhill@kbbh.org</t>
  </si>
  <si>
    <t>177680-0-1</t>
  </si>
  <si>
    <t>TBD - Housing Support Services</t>
  </si>
  <si>
    <t>Hood River</t>
  </si>
  <si>
    <t>Hood River County</t>
  </si>
  <si>
    <t>LakeID</t>
  </si>
  <si>
    <t>LakeName</t>
  </si>
  <si>
    <t>Kristi Albertson</t>
  </si>
  <si>
    <t>(406) 471-7680</t>
  </si>
  <si>
    <t>kalbertson@lakehealthdistrict.org</t>
  </si>
  <si>
    <t>Two Full-Time Employees</t>
  </si>
  <si>
    <t>177680-0-2</t>
  </si>
  <si>
    <t>Rental Funds for 8 years for 10 Individuals - Long Term Rental Assistance</t>
  </si>
  <si>
    <t>Jackson County</t>
  </si>
  <si>
    <t>Lane</t>
  </si>
  <si>
    <t>LaneID</t>
  </si>
  <si>
    <t>LaneName</t>
  </si>
  <si>
    <t>Risa Holden</t>
  </si>
  <si>
    <t>541-513-4600</t>
  </si>
  <si>
    <t>rholden@sheltercare.org</t>
  </si>
  <si>
    <t>177680-0-3</t>
  </si>
  <si>
    <t>Outreach and Engagement - Outreach and Engagement</t>
  </si>
  <si>
    <t>Jefferson County</t>
  </si>
  <si>
    <t>Lifeways</t>
  </si>
  <si>
    <t>LifewaysID</t>
  </si>
  <si>
    <t>LifewaysName</t>
  </si>
  <si>
    <t>Steve Jensen</t>
  </si>
  <si>
    <t>541-823-9005</t>
  </si>
  <si>
    <t>sjensen@lifeways.org</t>
  </si>
  <si>
    <t>Rental Funds for 18 months for 10 Individuals</t>
  </si>
  <si>
    <t>177770-0-1</t>
  </si>
  <si>
    <t>New Facility Construction (Jefferson) - Repurpose/Build New Facility</t>
  </si>
  <si>
    <t>Josephine</t>
  </si>
  <si>
    <t>Josephine County</t>
  </si>
  <si>
    <t>Lincoln</t>
  </si>
  <si>
    <t>LincolnID</t>
  </si>
  <si>
    <t>LincolnName</t>
  </si>
  <si>
    <t>Marie Laper/Lori Allen</t>
  </si>
  <si>
    <t>541-265-0581</t>
  </si>
  <si>
    <t>mlaper@co.lincoln.or.us / lallen@co.lincoln.or.us</t>
  </si>
  <si>
    <t>New Supplies that Cannot be Donated</t>
  </si>
  <si>
    <t>177770-0-2</t>
  </si>
  <si>
    <t>Administrative Costs (Jefferson) - Operational and Administrative Costs</t>
  </si>
  <si>
    <t>Klamath County</t>
  </si>
  <si>
    <t>17 +</t>
  </si>
  <si>
    <t>Linn</t>
  </si>
  <si>
    <t>LinnID</t>
  </si>
  <si>
    <t>LinnName</t>
  </si>
  <si>
    <t>Tanya Thompson</t>
  </si>
  <si>
    <t>541-967-3866 (2304)</t>
  </si>
  <si>
    <t>tthompson@co.linn.or.us</t>
  </si>
  <si>
    <t>177770-0-3</t>
  </si>
  <si>
    <t>Expansion of Exceptional Needs Care Coordination Capacity (Jefferson) - Housing Support Services</t>
  </si>
  <si>
    <t>Lake County</t>
  </si>
  <si>
    <t>MarionID</t>
  </si>
  <si>
    <t>MarionName</t>
  </si>
  <si>
    <t>Nike Neuvenheim</t>
  </si>
  <si>
    <t>503-576-4611</t>
  </si>
  <si>
    <t>nneuvenheim@co.marion.or.us</t>
  </si>
  <si>
    <t>177770-0-4</t>
  </si>
  <si>
    <t>Land Purchase (Jefferson) - Planning, Coordinating, and Purchasing</t>
  </si>
  <si>
    <t>MCCL</t>
  </si>
  <si>
    <t>MCCLID</t>
  </si>
  <si>
    <t>MCCLName</t>
  </si>
  <si>
    <t>Al Barton</t>
  </si>
  <si>
    <t>541-296-5452</t>
  </si>
  <si>
    <t>abarton@mccfl.org</t>
  </si>
  <si>
    <t>177770-0-5</t>
  </si>
  <si>
    <t>New Facility Construction (Crook) - Repurpose/Build New Facility</t>
  </si>
  <si>
    <t>Lincoln County</t>
  </si>
  <si>
    <t>Multnomah</t>
  </si>
  <si>
    <t>MultnomahID</t>
  </si>
  <si>
    <t>MultnomahName</t>
  </si>
  <si>
    <t>Desiree Batiste</t>
  </si>
  <si>
    <t>971-325-6409</t>
  </si>
  <si>
    <t>desiree.batiste@multco.us</t>
  </si>
  <si>
    <t>TBD</t>
  </si>
  <si>
    <t>177770-0-6</t>
  </si>
  <si>
    <t>Administrative Costs (Crook) - Operational and Administrative Costs</t>
  </si>
  <si>
    <t>New</t>
  </si>
  <si>
    <t>NewID</t>
  </si>
  <si>
    <t>NewName</t>
  </si>
  <si>
    <t>Judy Lind</t>
  </si>
  <si>
    <t>541-523-7400</t>
  </si>
  <si>
    <t>jlind@ndninc.org</t>
  </si>
  <si>
    <t>Rental Funds for 8 years for 10 Individuals</t>
  </si>
  <si>
    <t>177770-0-7</t>
  </si>
  <si>
    <t>Expansion of Exceptional Needs Care Coordination Capacity (Crook) - Housing Support Services</t>
  </si>
  <si>
    <t>Malheur County</t>
  </si>
  <si>
    <t>Options</t>
  </si>
  <si>
    <t>OptionsID</t>
  </si>
  <si>
    <t>OptionsName</t>
  </si>
  <si>
    <t>Karla McCafferty</t>
  </si>
  <si>
    <t>541-476-2373</t>
  </si>
  <si>
    <t>kmccafferty@optionsonline.org</t>
  </si>
  <si>
    <t>177770-0-8</t>
  </si>
  <si>
    <t>Land Purchase (Crook) - Planning, Coordinating, and Purchasing</t>
  </si>
  <si>
    <t>Marion County</t>
  </si>
  <si>
    <t>PolkID</t>
  </si>
  <si>
    <t>PolkName</t>
  </si>
  <si>
    <t>Jennifer Lief</t>
  </si>
  <si>
    <t>503-623-9289</t>
  </si>
  <si>
    <t>lief.jennifer@co.polk.or.us</t>
  </si>
  <si>
    <t>177751-0-1</t>
  </si>
  <si>
    <t>Supportive and Transitional Housing - Repurpose/Build New Facility</t>
  </si>
  <si>
    <t>Morrow</t>
  </si>
  <si>
    <t>Morrow County</t>
  </si>
  <si>
    <t>Symmetry</t>
  </si>
  <si>
    <t>SymmetryID</t>
  </si>
  <si>
    <t>SymmetryName</t>
  </si>
  <si>
    <t>Chris Siegner</t>
  </si>
  <si>
    <t>541.573.8376</t>
  </si>
  <si>
    <t>csiegner@symmetrycareinc.com</t>
  </si>
  <si>
    <t>177751-0-2</t>
  </si>
  <si>
    <t>Housing Coordinator and Administrative Costs - Operational and Administrative Costs</t>
  </si>
  <si>
    <t>Multnomah County</t>
  </si>
  <si>
    <t>TillamookID</t>
  </si>
  <si>
    <t>TillamookName</t>
  </si>
  <si>
    <t>Frank Hanna-Williams</t>
  </si>
  <si>
    <t>503-815-5414</t>
  </si>
  <si>
    <t>frankhw@tfcc.org</t>
  </si>
  <si>
    <t>177751-0-3</t>
  </si>
  <si>
    <t>Case Management Employees and Support Training - Housing Support Services</t>
  </si>
  <si>
    <t>Polk County</t>
  </si>
  <si>
    <t>WallowaID</t>
  </si>
  <si>
    <t>WallowaName</t>
  </si>
  <si>
    <t>Chantay Jett</t>
  </si>
  <si>
    <t>206-371-1497</t>
  </si>
  <si>
    <t>chantay.jett@wvcenterforwellness.org</t>
  </si>
  <si>
    <t>New Facility Construction (Jefferson)</t>
  </si>
  <si>
    <t>177751-0-4</t>
  </si>
  <si>
    <t>Establish Housing Advisory Committee and Need Assessment/Planning Process - Planning, Coordinating, and Purchasing</t>
  </si>
  <si>
    <t>Sherman</t>
  </si>
  <si>
    <t>Sherman County</t>
  </si>
  <si>
    <t>Warm</t>
  </si>
  <si>
    <t>WarmID</t>
  </si>
  <si>
    <t>WarmName</t>
  </si>
  <si>
    <t>Caroline M. Cruz</t>
  </si>
  <si>
    <t>541-615-0140</t>
  </si>
  <si>
    <t>caroline.cruz@wstribes.org</t>
  </si>
  <si>
    <t>Administrative Costs (Jefferson)</t>
  </si>
  <si>
    <t>177751-0-5</t>
  </si>
  <si>
    <t>Emergency Hotel Vouchers - Short Term Bed Subsidy</t>
  </si>
  <si>
    <t>Tillamook County</t>
  </si>
  <si>
    <t>Washington</t>
  </si>
  <si>
    <t>WashingtonID</t>
  </si>
  <si>
    <t>WashingtonName</t>
  </si>
  <si>
    <t>Kristin Burke</t>
  </si>
  <si>
    <t>503-846-4563</t>
  </si>
  <si>
    <t>kristin_burke@washingtoncountyor.gov</t>
  </si>
  <si>
    <t>Expansion of Exceptional Needs Care Coordination Capacity (Jefferson)</t>
  </si>
  <si>
    <t>177751-0-6</t>
  </si>
  <si>
    <t>Rental, Deposit, and Utility Assistance - Long Term Rental Assistance</t>
  </si>
  <si>
    <t>Umatilla County</t>
  </si>
  <si>
    <t>YamhillID</t>
  </si>
  <si>
    <t>YamhillName</t>
  </si>
  <si>
    <t>Lindsey Manfrin</t>
  </si>
  <si>
    <t>503-434-7525</t>
  </si>
  <si>
    <t>manfrinl@co.yamhill.or.us</t>
  </si>
  <si>
    <t>Land Purchase (Jefferson)</t>
  </si>
  <si>
    <t>177751-0-7</t>
  </si>
  <si>
    <t>Union County</t>
  </si>
  <si>
    <t>New Facility Construction (Crook)</t>
  </si>
  <si>
    <t>177736-0-5</t>
  </si>
  <si>
    <t>Property Purchase - Repurpose/Build New Facility</t>
  </si>
  <si>
    <t>Wallowa County</t>
  </si>
  <si>
    <t>Administrative Costs (Crook)</t>
  </si>
  <si>
    <t>177736-0-6</t>
  </si>
  <si>
    <t>Operational and Administrative Costs - Operational and Administrative Costs</t>
  </si>
  <si>
    <t>Wasco County</t>
  </si>
  <si>
    <t>Expansion of Exceptional Needs Care Coordination Capacity (Crook)</t>
  </si>
  <si>
    <t>177736-0-7</t>
  </si>
  <si>
    <t>Partner with HACC to Access SH Services - Housing Support Services</t>
  </si>
  <si>
    <t>Washington County</t>
  </si>
  <si>
    <t>Land Purchase (Crook)</t>
  </si>
  <si>
    <t>177736-0-8</t>
  </si>
  <si>
    <t>Pursue Rent-to-Own or Purchase - Planning, Coordinating, and Purchasing</t>
  </si>
  <si>
    <t>Wheeler</t>
  </si>
  <si>
    <t>Wheeler County</t>
  </si>
  <si>
    <t>177736-0-9</t>
  </si>
  <si>
    <t>Outreach and Engagement Services - Outreach and Engagement</t>
  </si>
  <si>
    <t>Yamhill County</t>
  </si>
  <si>
    <t>177670-0-1</t>
  </si>
  <si>
    <t>Build Permanent Supportive Housing and Clinic - Repurpose/Build New Facility</t>
  </si>
  <si>
    <t>177670-0-2</t>
  </si>
  <si>
    <t>Vacant Land Purchase - Planning, Coordinating, and Purchasing</t>
  </si>
  <si>
    <t>Supportive and Transitional Housing</t>
  </si>
  <si>
    <t>177670-0-3</t>
  </si>
  <si>
    <t>Staff for Transitional Housing - Operational and Administrative Costs</t>
  </si>
  <si>
    <t>Housing Coordinator and Administrative Costs</t>
  </si>
  <si>
    <t>177670-0-4</t>
  </si>
  <si>
    <t>Renovate Apartments in Clinic Building - Repurpose/Build New Facility</t>
  </si>
  <si>
    <t>Case Management Employees and Support Training</t>
  </si>
  <si>
    <t>177716-0-1</t>
  </si>
  <si>
    <t>Transitional Supportive Housing - Repurpose/Build New Facility</t>
  </si>
  <si>
    <t>Establish Housing Advisory Committee and Need Assessment/Planning Process</t>
  </si>
  <si>
    <t>177716-0-2</t>
  </si>
  <si>
    <t>Emergency Hotel Vouchers</t>
  </si>
  <si>
    <t>177716-0-3</t>
  </si>
  <si>
    <t>Crisis Stabilization Center - Repurpose/Build New Facility</t>
  </si>
  <si>
    <t>Rental, Deposit, and Utility Assistance</t>
  </si>
  <si>
    <t>177716-0-4</t>
  </si>
  <si>
    <t>TBD - Operational and Administrative Costs</t>
  </si>
  <si>
    <t>177716-0-5</t>
  </si>
  <si>
    <t>One year of staffing for both proposed projects - Housing Support Services</t>
  </si>
  <si>
    <t>177737-0-1</t>
  </si>
  <si>
    <t>Aspen Springs - Repurpose/Build New Facility</t>
  </si>
  <si>
    <t>177737-0-2</t>
  </si>
  <si>
    <t>14-bedroom home in Pendleton - Repurpose/Build New Facility</t>
  </si>
  <si>
    <t>177737-0-3</t>
  </si>
  <si>
    <t>Hermiston Home (7 Bed) - Repurpose/Build New Facility</t>
  </si>
  <si>
    <t>Property Purchase</t>
  </si>
  <si>
    <t>177737-0-4</t>
  </si>
  <si>
    <t>Hermiston Home (5 Bed) - Repurpose/Build New Facility</t>
  </si>
  <si>
    <t>177737-0-5</t>
  </si>
  <si>
    <t>Milton Freewater Home - Repurpose/Build New Facility</t>
  </si>
  <si>
    <t>Partner with HACC to Access SH Services</t>
  </si>
  <si>
    <t>177737-0-6</t>
  </si>
  <si>
    <t>Home #1 for Supportive or Transitional Housing - Repurpose/Build New Facility</t>
  </si>
  <si>
    <t>Pursue Rent-to-Own or Purchase</t>
  </si>
  <si>
    <t>177737-0-7</t>
  </si>
  <si>
    <t>Home #2 for Supportive or Transitional Housing - Repurpose/Build New Facility</t>
  </si>
  <si>
    <t>Outreach and Engagement Services</t>
  </si>
  <si>
    <t>177737-0-8</t>
  </si>
  <si>
    <t>Home #3 for Supportive or Transitional Housing - Repurpose/Build New Facility</t>
  </si>
  <si>
    <t>177737-0-9</t>
  </si>
  <si>
    <t>2 unit house for Supportive Housing - Repurpose/Build New Facility</t>
  </si>
  <si>
    <t>177737-0-10</t>
  </si>
  <si>
    <t>177737-0-11</t>
  </si>
  <si>
    <t>Build Permanent Supportive Housing and Clinic</t>
  </si>
  <si>
    <t>177737-0-12</t>
  </si>
  <si>
    <t>Vacant Land Purchase</t>
  </si>
  <si>
    <t>177737-0-13</t>
  </si>
  <si>
    <t>1-2 Homes for Supportive or Transitional Housing - Repurpose/Build New Facility</t>
  </si>
  <si>
    <t>Staff for Transitional Housing</t>
  </si>
  <si>
    <t>177737-0-14</t>
  </si>
  <si>
    <t>Renovate Apartments in Clinic Building</t>
  </si>
  <si>
    <t>177737-0-15</t>
  </si>
  <si>
    <t>Full-Time Housing Manager - Operational and Administrative Costs</t>
  </si>
  <si>
    <t>177737-0-16</t>
  </si>
  <si>
    <t>Full-Time Support Service - Operational and Administrative Costs</t>
  </si>
  <si>
    <t>177737-0-17</t>
  </si>
  <si>
    <t>Provide funding to CTUIR - Operational and Administrative Costs</t>
  </si>
  <si>
    <t>177737-0-18</t>
  </si>
  <si>
    <t>CTUIR Wheelchair-Accessible Van - Housing Support Services</t>
  </si>
  <si>
    <t>Transitional Supportive Housing</t>
  </si>
  <si>
    <t>177737-0-19</t>
  </si>
  <si>
    <t>Architect, permit, planning fees work for remodel and construction projects - Planning, Coordinating, and Purchasing</t>
  </si>
  <si>
    <t>177737-0-20</t>
  </si>
  <si>
    <t>Short-Term Funding for 400 Individuals - Short Term Bed Subsidy</t>
  </si>
  <si>
    <t>Crisis Stabilization Center</t>
  </si>
  <si>
    <t>177737-0-21</t>
  </si>
  <si>
    <t>Long-Term Funding for 60 Individuals - Long Term Rental Assistance</t>
  </si>
  <si>
    <t>177737-0-22</t>
  </si>
  <si>
    <t>Supplies and Support for Immediate Needs - Outreach and Engagement</t>
  </si>
  <si>
    <t>One year of staffing for both proposed projects</t>
  </si>
  <si>
    <t>177671-0-1</t>
  </si>
  <si>
    <t>Supportive Housing Units - Repurpose/Build New Facility</t>
  </si>
  <si>
    <t>177671-0-2</t>
  </si>
  <si>
    <t>Project-Based Vouchers for Supportive Housing Projects - Operational and Administrative Costs</t>
  </si>
  <si>
    <t>177671-0-3</t>
  </si>
  <si>
    <t>Managing Additional Units - Housing Support Services</t>
  </si>
  <si>
    <t>177671-0-4</t>
  </si>
  <si>
    <t>Full Time Employee to Develop Projects - Planning, Coordinating, and Purchasing</t>
  </si>
  <si>
    <t>Aspen Springs</t>
  </si>
  <si>
    <t>177671-0-5</t>
  </si>
  <si>
    <t>Expansion of Pallet Home Project - Short Term Bed Subsidy</t>
  </si>
  <si>
    <t>14-bedroom home in Pendleton</t>
  </si>
  <si>
    <t>177671-0-6</t>
  </si>
  <si>
    <t>Long Term Rental Assistance - Long Term Rental Assistance</t>
  </si>
  <si>
    <t>Hermiston Home (7 Bed)</t>
  </si>
  <si>
    <t>177671-0-7</t>
  </si>
  <si>
    <t>Provide Basic Needs to Homeless Population - Outreach and Engagement</t>
  </si>
  <si>
    <t>Hermiston Home (5 Bed)</t>
  </si>
  <si>
    <t>177672-0-1</t>
  </si>
  <si>
    <t>16-Bed SRTF - Repurpose/Build New Facility</t>
  </si>
  <si>
    <t>Milton Freewater Home</t>
  </si>
  <si>
    <t>177672-0-2</t>
  </si>
  <si>
    <t>Administrative Activities and Oversight - Operational and Administrative Costs</t>
  </si>
  <si>
    <t>Home #1 for Supportive or Transitional Housing</t>
  </si>
  <si>
    <t>177672-0-3</t>
  </si>
  <si>
    <t>Inpatient Beds for Youth and Young Adults - Planning, Coordinating, and Purchasing</t>
  </si>
  <si>
    <t>Home #2 for Supportive or Transitional Housing</t>
  </si>
  <si>
    <t>177726-0-1</t>
  </si>
  <si>
    <t>30-Unit Permanent Supportive Housing - Repurpose/Build New Facility</t>
  </si>
  <si>
    <t>Home #3 for Supportive or Transitional Housing</t>
  </si>
  <si>
    <t>177726-0-2</t>
  </si>
  <si>
    <t>Project Workgroup Planning - Planning, Coordinating, and Purchasing</t>
  </si>
  <si>
    <t>2 unit house for Supportive Housing</t>
  </si>
  <si>
    <t>177698-0-1</t>
  </si>
  <si>
    <t>RTF and CRC - Repurpose/Build New Facility</t>
  </si>
  <si>
    <t>177698-0-2</t>
  </si>
  <si>
    <t>Administrative and Facility Expenses - Operational and Administrative Costs</t>
  </si>
  <si>
    <t>177698-0-3</t>
  </si>
  <si>
    <t>Assume Ownership of Vacant Lots - Planning, Coordinating, and Purchasing</t>
  </si>
  <si>
    <t>177698-0-4</t>
  </si>
  <si>
    <t>Annual Contract with Travelodge - Short Term Bed Subsidy</t>
  </si>
  <si>
    <t>1-2 Homes for Supportive or Transitional Housing</t>
  </si>
  <si>
    <t>177698-0-5</t>
  </si>
  <si>
    <t>Treatment Supports - Outreach and Engagement</t>
  </si>
  <si>
    <t>177698-0-6</t>
  </si>
  <si>
    <t>Rental Subsidy Program - Long Term Rental Assistance</t>
  </si>
  <si>
    <t>Full-Time Housing Manager</t>
  </si>
  <si>
    <t>177674-0-1</t>
  </si>
  <si>
    <t>Supportive Housing for SPMI and/or SUD - Repurpose/Build New Facility</t>
  </si>
  <si>
    <t>Full-Time Support Service</t>
  </si>
  <si>
    <t>177674-0-2</t>
  </si>
  <si>
    <t>Job Skills Training, Childcare, and Screenings - Housing Support Services</t>
  </si>
  <si>
    <t>Provide funding to CTUIR</t>
  </si>
  <si>
    <t>177674-0-3</t>
  </si>
  <si>
    <t>Planning and Coordination; Pre-Build Activities and Purchases - Planning, Coordinating, and Purchasing</t>
  </si>
  <si>
    <t>CTUIR Wheelchair-Accessible Van</t>
  </si>
  <si>
    <t>177674-0-4</t>
  </si>
  <si>
    <t>Immediate Client Needs - Outreach and Engagement</t>
  </si>
  <si>
    <t>Architect, permit, planning fees work for remodel and construction projects</t>
  </si>
  <si>
    <t>177675-0-1</t>
  </si>
  <si>
    <t>Repurpose a 5-Bed RTH - Repurpose/Build New Facility</t>
  </si>
  <si>
    <t>Short-Term Funding for 400 Individuals</t>
  </si>
  <si>
    <t>177675-0-2</t>
  </si>
  <si>
    <t>16-Bed RTF - Repurpose/Build New Facility</t>
  </si>
  <si>
    <t>Long-Term Funding for 60 Individuals</t>
  </si>
  <si>
    <t>177675-0-3</t>
  </si>
  <si>
    <t>5-Bed RTH - Repurpose/Build New Facility</t>
  </si>
  <si>
    <t>Supplies and Support for Immediate Needs</t>
  </si>
  <si>
    <t>177675-0-4</t>
  </si>
  <si>
    <t>5-Bed AFH - Repurpose/Build New Facility</t>
  </si>
  <si>
    <t>177675-0-5</t>
  </si>
  <si>
    <t>Purchase #1 of 2 housing units for Aid &amp; Assist shelter/supportive services - Repurpose/Build New Facility</t>
  </si>
  <si>
    <t>177675-0-6</t>
  </si>
  <si>
    <t>Purchase #2 of 2 housing units for Aid &amp; Assist shelter/supportive services - Repurpose/Build New Facility</t>
  </si>
  <si>
    <t>177675-0-7</t>
  </si>
  <si>
    <t>Equipment, Training, and Administrative Costs - Operational and Administrative Costs</t>
  </si>
  <si>
    <t>177675-0-8</t>
  </si>
  <si>
    <t>Support Services for The Commons on MLK PSF - Housing Support Services</t>
  </si>
  <si>
    <t>Project-Based Vouchers for Supportive Housing Projects</t>
  </si>
  <si>
    <t>177675-0-9</t>
  </si>
  <si>
    <t>Peer Navigator - Housing Support Services</t>
  </si>
  <si>
    <t>Managing Additional Units</t>
  </si>
  <si>
    <t>177675-0-10</t>
  </si>
  <si>
    <t>Project Coordinator - Planning, Coordinating, and Purchasing</t>
  </si>
  <si>
    <t>Full Time Employee to Develop Projects</t>
  </si>
  <si>
    <t>177687-0-1</t>
  </si>
  <si>
    <t>Supportive Housing - Repurpose/Build New Facility</t>
  </si>
  <si>
    <t>Expansion of Pallet Home Project</t>
  </si>
  <si>
    <t>177676-0-1</t>
  </si>
  <si>
    <t>Administrative costs to repurpose a group home as a 23 hour crisis resolution center. - Operational and Administrative Costs</t>
  </si>
  <si>
    <t>177676-0-2</t>
  </si>
  <si>
    <t>Development of a housing complex dedicated to housing individuals referred by LC HHS with SPMI - Planning, Coordinating, and Purchasing</t>
  </si>
  <si>
    <t>Provide Basic Needs to Homeless Population</t>
  </si>
  <si>
    <t>177676-0-3</t>
  </si>
  <si>
    <t>Emergency Items - Outreach and Engagement</t>
  </si>
  <si>
    <t>177747-0-1</t>
  </si>
  <si>
    <t xml:space="preserve">Deschutes </t>
  </si>
  <si>
    <t>177747-0-2</t>
  </si>
  <si>
    <t>Community Center - Repurpose/Build New Facility</t>
  </si>
  <si>
    <t>177747-0-3</t>
  </si>
  <si>
    <t>APHCD Funding - Operational and Administrative Costs</t>
  </si>
  <si>
    <t>16-Bed SRTF</t>
  </si>
  <si>
    <t>177747-0-4</t>
  </si>
  <si>
    <t>LCHD Funding - Operational and Administrative Costs</t>
  </si>
  <si>
    <t>Administrative Activities and Oversight</t>
  </si>
  <si>
    <t>177747-0-5</t>
  </si>
  <si>
    <t>APHCD and LCMH Funding - Housing Support Services</t>
  </si>
  <si>
    <t>Inpatient Beds for Youth and Young Adults</t>
  </si>
  <si>
    <t>177747-0-6</t>
  </si>
  <si>
    <t>Oxford Housing for SUD/BH Population - Short Term Bed Subsidy</t>
  </si>
  <si>
    <t>177688-0-1</t>
  </si>
  <si>
    <t>IDD/Behavioral Health RTH - Repurpose/Build New Facility</t>
  </si>
  <si>
    <t xml:space="preserve">Jackson </t>
  </si>
  <si>
    <t>177688-0-2</t>
  </si>
  <si>
    <t>Staffing, Training, and Support - Operational and Administrative Costs</t>
  </si>
  <si>
    <t>177688-0-3</t>
  </si>
  <si>
    <t>Start up costs for IDD/Behavioral Health RTH - Planning, Coordinating, and Purchasing</t>
  </si>
  <si>
    <t>30-Unit Permanent Supportive Housing</t>
  </si>
  <si>
    <t>177688-0-4</t>
  </si>
  <si>
    <t>Develop an RTH for individuals diagnosed with Co-Occurring Disorders - Repurpose/Build New Facility</t>
  </si>
  <si>
    <t>Project Workgroup Planning</t>
  </si>
  <si>
    <t>177688-0-5</t>
  </si>
  <si>
    <t>177688-0-6</t>
  </si>
  <si>
    <t>Nursing Service for Aging Population - Housing Support Services</t>
  </si>
  <si>
    <t xml:space="preserve">Klamath </t>
  </si>
  <si>
    <t>177688-0-7</t>
  </si>
  <si>
    <t>Acquire Building for Supportive Housing - Repurpose/Build New Facility</t>
  </si>
  <si>
    <t>177688-0-8</t>
  </si>
  <si>
    <t>Administrative costs - Operational and Administrative Costs</t>
  </si>
  <si>
    <t>RTF and CRC</t>
  </si>
  <si>
    <t>177688-0-9</t>
  </si>
  <si>
    <t>0.5 FTE Care Coordinator - Operational and Administrative Costs</t>
  </si>
  <si>
    <t>Administrative and Facility Expenses</t>
  </si>
  <si>
    <t>177688-0-10</t>
  </si>
  <si>
    <t>0.5 FTE Peer Support Specialist - Operational and Administrative Costs</t>
  </si>
  <si>
    <t>Assume Ownership of Vacant Lots</t>
  </si>
  <si>
    <t>177688-0-11</t>
  </si>
  <si>
    <t>1.0 FTE Housing Navigator - Operational and Administrative Costs</t>
  </si>
  <si>
    <t>Annual Contract with Travelodge</t>
  </si>
  <si>
    <t>177688-0-12</t>
  </si>
  <si>
    <t>1.0 FTE Program Coordinator 2 - Operational and Administrative Costs</t>
  </si>
  <si>
    <t>Treatment Supports</t>
  </si>
  <si>
    <t>177688-0-13</t>
  </si>
  <si>
    <t>Five 2-Bed Subsidies - Long Term Rental Assistance</t>
  </si>
  <si>
    <t>Rental Subsidy Program</t>
  </si>
  <si>
    <t>177688-0-14</t>
  </si>
  <si>
    <t>Five 3-Bed Subsidies - Long Term Rental Assistance</t>
  </si>
  <si>
    <t>177688-0-15</t>
  </si>
  <si>
    <t>5 RAP Subsidies - Long Term Rental Assistance</t>
  </si>
  <si>
    <t xml:space="preserve">Lake </t>
  </si>
  <si>
    <t>177688-0-16</t>
  </si>
  <si>
    <t>Administrative Cost for Family RAP - Operational and Administrative Costs</t>
  </si>
  <si>
    <t>177688-0-17</t>
  </si>
  <si>
    <t>Barrier Removal - Housing Support Services</t>
  </si>
  <si>
    <t>Supportive Housing for SPMI and/or SUD</t>
  </si>
  <si>
    <t>177688-0-18</t>
  </si>
  <si>
    <t>Hotel Vouchers &amp; Tiny Homes - Short Term Bed Subsidy</t>
  </si>
  <si>
    <t>Job Skills Training, Childcare, and Screenings</t>
  </si>
  <si>
    <t>177688-0-19</t>
  </si>
  <si>
    <t>Barrier Removal - Outreach and Engagement</t>
  </si>
  <si>
    <t>Planning and Coordination; Pre-Build Activities and Purchases</t>
  </si>
  <si>
    <t>177689-0-1</t>
  </si>
  <si>
    <t>Immediate Client Needs</t>
  </si>
  <si>
    <t>177689-0-2</t>
  </si>
  <si>
    <t>177689-0-3</t>
  </si>
  <si>
    <t>Peer Supports - Housing Support Services</t>
  </si>
  <si>
    <t xml:space="preserve">Lane </t>
  </si>
  <si>
    <t>177689-0-4</t>
  </si>
  <si>
    <t>Shelter Support - Short Term Bed Subsidy</t>
  </si>
  <si>
    <t>177689-0-5</t>
  </si>
  <si>
    <t>Street Outreach Program - Outreach and Engagement</t>
  </si>
  <si>
    <t>Repurpose a 5-Bed RTH</t>
  </si>
  <si>
    <t>177677-0-1</t>
  </si>
  <si>
    <t>Holistic Healing Facility - Repurpose/Build New Facility</t>
  </si>
  <si>
    <t>16-Bed RTF</t>
  </si>
  <si>
    <t>177677-0-2</t>
  </si>
  <si>
    <t>Miracles Club Facility - Repurpose/Build New Facility</t>
  </si>
  <si>
    <t>5-Bed RTH</t>
  </si>
  <si>
    <t>177677-0-3</t>
  </si>
  <si>
    <t>VOA Recovery Homes - Repurpose/Build New Facility</t>
  </si>
  <si>
    <t>5-Bed AFH</t>
  </si>
  <si>
    <t>177677-0-4</t>
  </si>
  <si>
    <t>Quest Admin and Assistance Costs - Operational and Administrative Costs</t>
  </si>
  <si>
    <t>Purchase #1 of 2 housing units for Aid &amp; Assist shelter/supportive services</t>
  </si>
  <si>
    <t>177677-0-5</t>
  </si>
  <si>
    <t>Housing Program Specialist - Operational and Administrative Costs</t>
  </si>
  <si>
    <t>Purchase #2 of 2 housing units for Aid &amp; Assist shelter/supportive services</t>
  </si>
  <si>
    <t>177677-0-6</t>
  </si>
  <si>
    <t>Holistic Healing Admin and Assistance Costs - Operational and Administrative Costs</t>
  </si>
  <si>
    <t>Equipment, Training, and Administrative Costs</t>
  </si>
  <si>
    <t>177677-0-7</t>
  </si>
  <si>
    <t>Cascadia Enhanced Outreach Team - Housing Support Services</t>
  </si>
  <si>
    <t>Support Services for The Commons on MLK PSF</t>
  </si>
  <si>
    <t>177677-0-8</t>
  </si>
  <si>
    <t>MCHD BHD Internal Program Assistance - Housing Support Services</t>
  </si>
  <si>
    <t>Peer Navigator</t>
  </si>
  <si>
    <t>177677-0-9</t>
  </si>
  <si>
    <t>MCHD BHD BHRC Program Specialist - Housing Support Services</t>
  </si>
  <si>
    <t>Project Coordinator</t>
  </si>
  <si>
    <t>177677-0-10</t>
  </si>
  <si>
    <t>MHAAO Headquarters - Planning, Coordinating, and Purchasing</t>
  </si>
  <si>
    <t>177677-0-11</t>
  </si>
  <si>
    <t>Client Assistance Funds - Outreach and Engagement</t>
  </si>
  <si>
    <t xml:space="preserve">Lifeways </t>
  </si>
  <si>
    <t>177677-0-12</t>
  </si>
  <si>
    <t>TBD - Repurpose/Build New Facility</t>
  </si>
  <si>
    <t>177684-0-1</t>
  </si>
  <si>
    <t>Facility and Maintenance - Operational and Administrative Costs</t>
  </si>
  <si>
    <t>Supportive Housing</t>
  </si>
  <si>
    <t>177684-0-2</t>
  </si>
  <si>
    <t>Liability and Fire Insurance - Operational and Administrative Costs</t>
  </si>
  <si>
    <t>177684-0-3</t>
  </si>
  <si>
    <t>Utility Costs - Operational and Administrative Costs</t>
  </si>
  <si>
    <t xml:space="preserve">Lincoln </t>
  </si>
  <si>
    <t>177684-0-4</t>
  </si>
  <si>
    <t>Administrative Costs - Operational and Administrative Costs</t>
  </si>
  <si>
    <t>177684-0-5</t>
  </si>
  <si>
    <t>Full Time Housing Case Manager - Housing Support Services</t>
  </si>
  <si>
    <t>Administrative costs to repurpose a group home as a 23 hour crisis resolution center.</t>
  </si>
  <si>
    <t>177684-0-6</t>
  </si>
  <si>
    <t>Purchase Land and two structures for Men's TH - Planning, Coordinating, and Purchasing</t>
  </si>
  <si>
    <t>Development of a housing complex dedicated to housing individuals referred by LC HHS with SPMI</t>
  </si>
  <si>
    <t>177684-0-7</t>
  </si>
  <si>
    <t>Purchase Manufactured/Modular Home for Men's TH - Planning, Coordinating, and Purchasing</t>
  </si>
  <si>
    <t>Emergency Items</t>
  </si>
  <si>
    <t>177684-0-8</t>
  </si>
  <si>
    <t>Purchase homes for women's transitional housing - Planning, Coordinating, and Purchasing</t>
  </si>
  <si>
    <t>177684-0-9</t>
  </si>
  <si>
    <t>Purchase home for supportive housing - Planning, Coordinating, and Purchasing</t>
  </si>
  <si>
    <t xml:space="preserve">Linn </t>
  </si>
  <si>
    <t>177684-0-10</t>
  </si>
  <si>
    <t>Subcontract with Local Hotel - Short Term Bed Subsidy</t>
  </si>
  <si>
    <t>177684-0-11</t>
  </si>
  <si>
    <t>177684-0-12</t>
  </si>
  <si>
    <t>Necessities for Homeless Population - Outreach and Engagement</t>
  </si>
  <si>
    <t>Community Center</t>
  </si>
  <si>
    <t>177684-0-13</t>
  </si>
  <si>
    <t>Sleep Supplies for Homeless Population - Outreach and Engagement</t>
  </si>
  <si>
    <t>APHCD Funding</t>
  </si>
  <si>
    <t>177685-0-1</t>
  </si>
  <si>
    <t>Purchase house #1 of 3-4 houses to provide supportive/supported housing services - Repurpose/Build New Facility</t>
  </si>
  <si>
    <t>LCHD Funding</t>
  </si>
  <si>
    <t>177685-0-2</t>
  </si>
  <si>
    <t>Purchase house #2 of 3-4 houses to provide supportive/supported housing services - Repurpose/Build New Facility</t>
  </si>
  <si>
    <t>APHCD and LCMH Funding</t>
  </si>
  <si>
    <t>177685-0-3</t>
  </si>
  <si>
    <t>Purchase house #3 of 3-4 houses to provide supportive/supported housing services - Repurpose/Build New Facility</t>
  </si>
  <si>
    <t>Oxford Housing for SUD/BH Population</t>
  </si>
  <si>
    <t>177685-0-4</t>
  </si>
  <si>
    <t>Purchase house #4 of 3-4 houses to provide supportive/supported housing services - Repurpose/Build New Facility</t>
  </si>
  <si>
    <t>177685-0-5</t>
  </si>
  <si>
    <t>Housing Coordination Services - Operational and Administrative Costs</t>
  </si>
  <si>
    <t xml:space="preserve">Marion </t>
  </si>
  <si>
    <t>177685-0-6</t>
  </si>
  <si>
    <t>Housing Support Service Staff - Housing Support Services</t>
  </si>
  <si>
    <t>177685-0-7</t>
  </si>
  <si>
    <t>Transitional Step-Down Housing Program - Planning, Coordinating, and Purchasing</t>
  </si>
  <si>
    <t>IDD/Behavioral Health RTH</t>
  </si>
  <si>
    <t>177685-0-8</t>
  </si>
  <si>
    <t>Short Term Shelter - Short Term Bed Subsidy</t>
  </si>
  <si>
    <t>Staffing, Training, and Support</t>
  </si>
  <si>
    <t>177685-0-9</t>
  </si>
  <si>
    <t>Start up costs for IDD/Behavioral Health RTH</t>
  </si>
  <si>
    <t>177685-0-10</t>
  </si>
  <si>
    <t>Develop an RTH for individuals diagnosed with Co-Occurring Disorders</t>
  </si>
  <si>
    <t>177690-0-1</t>
  </si>
  <si>
    <t>CSRC - Planning, Coordinating, and Purchasing</t>
  </si>
  <si>
    <t>177690-0-2</t>
  </si>
  <si>
    <t>STTP - Planning, Coordinating, and Purchasing</t>
  </si>
  <si>
    <t>Nursing Service for Aging Population</t>
  </si>
  <si>
    <t>177690-0-3</t>
  </si>
  <si>
    <t>Salaries, Benefits, and Wages - Operational and Administrative Costs</t>
  </si>
  <si>
    <t>Acquire Building for Supportive Housing</t>
  </si>
  <si>
    <t>177713-0-1</t>
  </si>
  <si>
    <t>SH Apartments - Repurpose/Build New Facility</t>
  </si>
  <si>
    <t>Administrative costs</t>
  </si>
  <si>
    <t>177713-0-2</t>
  </si>
  <si>
    <t>Recovery Mentor - Operational and Administrative Costs</t>
  </si>
  <si>
    <t>0.5 FTE Care Coordinator</t>
  </si>
  <si>
    <t>177713-0-3</t>
  </si>
  <si>
    <t>Resident-Employed Coffee Shop - Housing Support Services</t>
  </si>
  <si>
    <t>0.5 FTE Peer Support Specialist</t>
  </si>
  <si>
    <t>177713-0-4</t>
  </si>
  <si>
    <t>Building Purchase and Related Costs - Planning, Coordinating, and Purchasing</t>
  </si>
  <si>
    <t>1.0 FTE Housing Navigator</t>
  </si>
  <si>
    <t>177713-0-5</t>
  </si>
  <si>
    <t>Rental Assistance for 4-Plex Tenants - Long Term Rental Assistance</t>
  </si>
  <si>
    <t>1.0 FTE Program Coordinator 2</t>
  </si>
  <si>
    <t>177713-0-6</t>
  </si>
  <si>
    <t>Outreach and Resources - Outreach and Engagement</t>
  </si>
  <si>
    <t>Five 2-Bed Subsidies</t>
  </si>
  <si>
    <t>177679-0-1</t>
  </si>
  <si>
    <t>Five 3-Bed Subsidies</t>
  </si>
  <si>
    <t>177679-0-2</t>
  </si>
  <si>
    <t>Operations Manager - Operational and Administrative Costs</t>
  </si>
  <si>
    <t>Five RAP Subsidies</t>
  </si>
  <si>
    <t>177679-0-3</t>
  </si>
  <si>
    <t>Purchase Microwaves - Housing Support Services</t>
  </si>
  <si>
    <t>Administrative Cost for Family RAP</t>
  </si>
  <si>
    <t>177679-0-4</t>
  </si>
  <si>
    <t>SH Flooring Replacement - Planning, Coordinating, and Purchasing</t>
  </si>
  <si>
    <t>Barrier Removal</t>
  </si>
  <si>
    <t>177679-0-5</t>
  </si>
  <si>
    <t>Interior/Exterior Building Supplies, Equipment and Repairs - Planning, Coordinating, and Purchasing</t>
  </si>
  <si>
    <t>Hotel Vouchers &amp; Tiny Homes</t>
  </si>
  <si>
    <t>177679-0-6</t>
  </si>
  <si>
    <t>Striping for Parking - Planning, Coordinating, and Purchasing</t>
  </si>
  <si>
    <t>177692-0-1</t>
  </si>
  <si>
    <t>Supported Transitional Housing - Repurpose/Build New Facility</t>
  </si>
  <si>
    <t>177692-0-2</t>
  </si>
  <si>
    <t>Add Two Units to Facility - Repurpose/Build New Facility</t>
  </si>
  <si>
    <t>177692-0-3</t>
  </si>
  <si>
    <t>Operational Costs - Operational and Administrative Costs</t>
  </si>
  <si>
    <t>177692-0-4</t>
  </si>
  <si>
    <t>Offsite House Manager - Housing Support Services</t>
  </si>
  <si>
    <t>177692-0-5</t>
  </si>
  <si>
    <t>178501-0-1</t>
  </si>
  <si>
    <t>Repurpose/Build New Housing Units - Outreach and Engagement</t>
  </si>
  <si>
    <t>Peer Supports</t>
  </si>
  <si>
    <t>178501-0-2</t>
  </si>
  <si>
    <t>TBD - Short Term Bed Subsidy</t>
  </si>
  <si>
    <t>Shelter Support</t>
  </si>
  <si>
    <t>178501-0-3</t>
  </si>
  <si>
    <t>Street Outreach Program</t>
  </si>
  <si>
    <t>178501-0-4</t>
  </si>
  <si>
    <t>Purchase Items for Facility - Housing Support Services</t>
  </si>
  <si>
    <t>178501-0-5</t>
  </si>
  <si>
    <t>Long Term Rental Assistance - Planning, Coordinating, and Purchasing</t>
  </si>
  <si>
    <t xml:space="preserve">Multnomah </t>
  </si>
  <si>
    <t>178501-0-6</t>
  </si>
  <si>
    <t>TBD - Long Term Rental Assistance</t>
  </si>
  <si>
    <t>178501-0-7</t>
  </si>
  <si>
    <t>TBD - Outreach and Engagement</t>
  </si>
  <si>
    <t>Holistic Healing Facility</t>
  </si>
  <si>
    <t>178501-0-8</t>
  </si>
  <si>
    <t>Miracles Club Facility</t>
  </si>
  <si>
    <t>177694-0-1</t>
  </si>
  <si>
    <t>Permanent Supportive Housing - Repurpose/Build New Facility</t>
  </si>
  <si>
    <t>VOA Recovery Homes</t>
  </si>
  <si>
    <t>177694-0-2</t>
  </si>
  <si>
    <t>Center for Addictions Triage and Treatment - Repurpose/Build New Facility</t>
  </si>
  <si>
    <t>Quest Admin and Assistance Costs</t>
  </si>
  <si>
    <t>177694-0-3</t>
  </si>
  <si>
    <t>Supportive Housing for Aid and Assist Population - Repurpose/Build New Facility</t>
  </si>
  <si>
    <t>Housing Program Specialist</t>
  </si>
  <si>
    <t>177708-0-1</t>
  </si>
  <si>
    <t>Transitional Treatment Recovery Services; Transitional Treatment with On-Site Support; On-Site Support and Services Expansion - Operational and Administrative Costs</t>
  </si>
  <si>
    <t>Holistic Healing Admin and Assistance Costs</t>
  </si>
  <si>
    <t>177708-0-2</t>
  </si>
  <si>
    <t>Barrier Removal Support - Housing Support Services</t>
  </si>
  <si>
    <t>Cascadia Enhanced Outreach Team</t>
  </si>
  <si>
    <t>177708-0-3</t>
  </si>
  <si>
    <t>Transitional Treatment Residential Services Expansion - Planning, Coordinating, and Purchasing</t>
  </si>
  <si>
    <t>MCHD BHD Internal Program Assistance</t>
  </si>
  <si>
    <t>177708-0-4</t>
  </si>
  <si>
    <t>Non-Congregate Transitional Housing with On-Site Support Expansion - Planning, Coordinating, and Purchasing</t>
  </si>
  <si>
    <t>MCHD BHD BHRC Program Specialist</t>
  </si>
  <si>
    <t>177708-0-5</t>
  </si>
  <si>
    <t>Congregate Sheltering with On-Site Support and Services Expansion - Planning, Coordinating, and Purchasing</t>
  </si>
  <si>
    <t>MHAAO Headquarters</t>
  </si>
  <si>
    <t>177708-0-6</t>
  </si>
  <si>
    <t>Crisis House Renovation - Planning, Coordinating, and Purchasing</t>
  </si>
  <si>
    <t>Client Assistance Funds</t>
  </si>
  <si>
    <t>177708-0-7</t>
  </si>
  <si>
    <t>Basic Necessities - Outreach and Engagement</t>
  </si>
  <si>
    <t>Volunteers of America will purchase a facility to house their Latino Home Base Recovery Home (LHBR)</t>
  </si>
  <si>
    <t>177677-0-13</t>
  </si>
  <si>
    <t>MCHD BHD will work with partners to determine the best usage of remaining grant funds for one or more of the following activities: repurpose or build new secure residential treatment facilities, residential treatment homes, adult foster homes, supported housing units, and supportive housing units; operational and administrative costs to manage housing; supportive housing</t>
  </si>
  <si>
    <t xml:space="preserve">New </t>
  </si>
  <si>
    <t>Facility and Maintenance</t>
  </si>
  <si>
    <t>Liability and Fire Insurance</t>
  </si>
  <si>
    <t>Utility Costs</t>
  </si>
  <si>
    <t>Administrative Costs</t>
  </si>
  <si>
    <t>Full Time Housing Case Manager</t>
  </si>
  <si>
    <t>Purchase Land and two structures for Men's TH</t>
  </si>
  <si>
    <t>Purchase Manufactured/Modular Home for Men's TH</t>
  </si>
  <si>
    <t>Purchase homes for women's transitional housing</t>
  </si>
  <si>
    <t>Purchase home for supportive housing</t>
  </si>
  <si>
    <t>Subcontract with Local Hotel</t>
  </si>
  <si>
    <t>Necessities for Homeless Population</t>
  </si>
  <si>
    <t>Sleep Supplies for Homeless Population</t>
  </si>
  <si>
    <t xml:space="preserve">Options </t>
  </si>
  <si>
    <t>Purchase house #1 of 3-4 houses to provide supportive/supported housing services</t>
  </si>
  <si>
    <t>Purchase house #2 of 3-4 houses to provide supportive/supported housing services</t>
  </si>
  <si>
    <t>Purchase house #3 of 3-4 houses to provide supportive/supported housing services</t>
  </si>
  <si>
    <t>Purchase house #4 of 3-4 houses to provide supportive/supported housing services</t>
  </si>
  <si>
    <t>Housing Coordination Services</t>
  </si>
  <si>
    <t>Housing Support Service Staff</t>
  </si>
  <si>
    <t>Transitional Step-Down Housing Program</t>
  </si>
  <si>
    <t>Short Term Shelter</t>
  </si>
  <si>
    <t xml:space="preserve">Polk </t>
  </si>
  <si>
    <t>CSRC</t>
  </si>
  <si>
    <t>STTP</t>
  </si>
  <si>
    <t>Salaries, Benefits, and Wages</t>
  </si>
  <si>
    <t xml:space="preserve">Symmetry </t>
  </si>
  <si>
    <t>SH Apartments</t>
  </si>
  <si>
    <t>Recovery Mentor</t>
  </si>
  <si>
    <t>Resident-Employed Coffee Shop</t>
  </si>
  <si>
    <t>Building Purchase and Related Costs</t>
  </si>
  <si>
    <t>Rental Assistance for 4-Plex Tenants</t>
  </si>
  <si>
    <t>Outreach and Resources</t>
  </si>
  <si>
    <t xml:space="preserve">Tillamook </t>
  </si>
  <si>
    <t>Operations Manager</t>
  </si>
  <si>
    <t>Purchase Microwaves</t>
  </si>
  <si>
    <t>SH Flooring Replacement</t>
  </si>
  <si>
    <t>Interior/Exterior Building Supplies, Equipment and Repairs</t>
  </si>
  <si>
    <t>Striping for Parking</t>
  </si>
  <si>
    <t xml:space="preserve">Wallowa </t>
  </si>
  <si>
    <t>Supported Transitional Housing</t>
  </si>
  <si>
    <t>Add Two Units to Facility</t>
  </si>
  <si>
    <t>Operational Costs</t>
  </si>
  <si>
    <t>Offsite House Manager</t>
  </si>
  <si>
    <t xml:space="preserve">Warm </t>
  </si>
  <si>
    <t>Repurpose/Build New Housing Units</t>
  </si>
  <si>
    <t>Purchase Items for Facility</t>
  </si>
  <si>
    <t>Repurpose/Build New Housing Units - 178501-0-1</t>
  </si>
  <si>
    <t>178501-0-9</t>
  </si>
  <si>
    <t xml:space="preserve">Washington </t>
  </si>
  <si>
    <t>Permanent Supportive Housing</t>
  </si>
  <si>
    <t>Center for Addictions Triage and Treatment</t>
  </si>
  <si>
    <t>Supportive Housing for Aid and Assist Population</t>
  </si>
  <si>
    <t xml:space="preserve">Yamhill </t>
  </si>
  <si>
    <t>Transitional Treatment Recovery Services; Transitional Treatment with On-Site Support; On-Site Support and Services Expansion</t>
  </si>
  <si>
    <t>Barrier Removal Support</t>
  </si>
  <si>
    <t>Transitional Treatment Residential Services Expansion</t>
  </si>
  <si>
    <t>Non-Congregate Transitional Housing with On-Site Support Expansion</t>
  </si>
  <si>
    <t>Congregate Sheltering with On-Site Support and Services Expansion</t>
  </si>
  <si>
    <t>Crisis House Renovation</t>
  </si>
  <si>
    <t>Basic Necessities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</si>
</sst>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8" formatCode="&quot;$&quot;#,##0.00_);[Red]\(&quot;$&quot;#,##0.00\)"/>
    <numFmt numFmtId="44" formatCode="_(&quot;$&quot;* #,##0.00_);_(&quot;$&quot;* \(#,##0.00\);_(&quot;$&quot;* &quot;-&quot;??_);_(@_)"/>
    <numFmt numFmtId="164" formatCode="mmmm\ yyyy"/>
    <numFmt numFmtId="165" formatCode="[$-409]mmmm\ d;@"/>
  </numFmts>
  <fonts count="12">
    <font>
      <sz val="11"/>
      <color theme="1"/>
      <name val="Calibri"/>
      <family val="2"/>
      <scheme val="minor"/>
    </font>
    <font>
      <sz val="11"/>
      <color theme="1"/>
      <name val="Calibri"/>
      <family val="2"/>
      <scheme val="minor"/>
    </font>
    <font>
      <sz val="14"/>
      <color theme="1"/>
      <name val="Arial Narrow"/>
      <family val="2"/>
    </font>
    <font>
      <b/>
      <sz val="11"/>
      <color theme="1"/>
      <name val="Arial Narrow"/>
      <family val="2"/>
    </font>
    <font>
      <b/>
      <sz val="14"/>
      <color theme="1"/>
      <name val="Arial Narrow"/>
      <family val="2"/>
    </font>
    <font>
      <sz val="11"/>
      <color theme="1"/>
      <name val="Arial Narrow"/>
      <family val="2"/>
    </font>
    <font>
      <b/>
      <sz val="16"/>
      <color theme="1"/>
      <name val="Arial Narrow"/>
      <family val="2"/>
    </font>
    <font>
      <sz val="8"/>
      <name val="Calibri"/>
      <family val="2"/>
      <scheme val="minor"/>
    </font>
    <font>
      <b/>
      <sz val="11"/>
      <color theme="0"/>
      <name val="Calibri"/>
      <family val="2"/>
      <scheme val="minor"/>
    </font>
    <font>
      <b/>
      <i/>
      <sz val="14"/>
      <color theme="1"/>
      <name val="Arial Narrow"/>
      <family val="2"/>
    </font>
    <font>
      <sz val="11"/>
      <color rgb="FF000000"/>
      <name val="Calibri"/>
      <family val="2"/>
      <scheme val="minor"/>
    </font>
    <font>
      <sz val="14"/>
      <color theme="0"/>
      <name val="Arial Narrow"/>
      <family val="2"/>
    </font>
  </fonts>
  <fills count="6">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theme="1"/>
        <bgColor theme="1"/>
      </patternFill>
    </fill>
  </fills>
  <borders count="58">
    <border>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right/>
      <top style="thin">
        <color indexed="64"/>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ck">
        <color auto="1"/>
      </left>
      <right/>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s>
  <cellStyleXfs count="2">
    <xf numFmtId="0" fontId="0" fillId="0" borderId="0"/>
    <xf numFmtId="44" fontId="1" fillId="0" borderId="0" applyFont="0" applyFill="0" applyBorder="0" applyAlignment="0" applyProtection="0"/>
  </cellStyleXfs>
  <cellXfs count="264">
    <xf numFmtId="0" fontId="0" fillId="0" borderId="0" xfId="0"/>
    <xf numFmtId="49" fontId="5" fillId="0" borderId="0" xfId="0" applyNumberFormat="1" applyFont="1" applyAlignment="1">
      <alignment horizontal="right" vertical="center" wrapText="1"/>
    </xf>
    <xf numFmtId="0" fontId="2" fillId="0" borderId="6" xfId="0" applyFont="1" applyBorder="1" applyAlignment="1">
      <alignment horizontal="left" vertical="center" wrapText="1" indent="1"/>
    </xf>
    <xf numFmtId="0" fontId="2" fillId="0" borderId="9" xfId="0" applyFont="1" applyBorder="1" applyAlignment="1">
      <alignment horizontal="left" vertical="center" wrapText="1" indent="1"/>
    </xf>
    <xf numFmtId="14" fontId="0" fillId="0" borderId="0" xfId="0" applyNumberFormat="1"/>
    <xf numFmtId="8" fontId="0" fillId="0" borderId="0" xfId="0" applyNumberFormat="1"/>
    <xf numFmtId="0" fontId="0" fillId="0" borderId="4" xfId="0" applyBorder="1"/>
    <xf numFmtId="0" fontId="0" fillId="0" borderId="21" xfId="0" applyBorder="1"/>
    <xf numFmtId="0" fontId="5" fillId="0" borderId="0" xfId="0" applyFont="1" applyAlignment="1">
      <alignment vertical="center"/>
    </xf>
    <xf numFmtId="0" fontId="2" fillId="0" borderId="29" xfId="0" applyFont="1" applyBorder="1" applyAlignment="1">
      <alignment horizontal="center" vertical="center" wrapText="1"/>
    </xf>
    <xf numFmtId="0" fontId="2" fillId="0" borderId="25" xfId="0" applyFont="1" applyBorder="1" applyAlignment="1">
      <alignment horizontal="center" vertical="center" wrapText="1"/>
    </xf>
    <xf numFmtId="164" fontId="2" fillId="0" borderId="6" xfId="0" applyNumberFormat="1" applyFont="1" applyBorder="1" applyAlignment="1">
      <alignment horizontal="left" vertical="center" wrapText="1" indent="1"/>
    </xf>
    <xf numFmtId="164" fontId="2" fillId="0" borderId="15" xfId="0" applyNumberFormat="1" applyFont="1" applyBorder="1" applyAlignment="1">
      <alignment horizontal="left" vertical="center" wrapText="1" indent="1"/>
    </xf>
    <xf numFmtId="0" fontId="4" fillId="0" borderId="8" xfId="0" applyFont="1" applyBorder="1" applyAlignment="1">
      <alignment horizontal="center" vertical="center" wrapText="1"/>
    </xf>
    <xf numFmtId="0" fontId="2" fillId="0" borderId="20" xfId="0" applyFont="1" applyBorder="1" applyAlignment="1">
      <alignment horizontal="right" vertical="center" wrapText="1" indent="1"/>
    </xf>
    <xf numFmtId="49" fontId="2" fillId="0" borderId="3" xfId="0" applyNumberFormat="1" applyFont="1" applyBorder="1" applyAlignment="1">
      <alignment horizontal="right" vertical="center"/>
    </xf>
    <xf numFmtId="14" fontId="2" fillId="2" borderId="23" xfId="1" applyNumberFormat="1" applyFont="1" applyFill="1" applyBorder="1" applyAlignment="1" applyProtection="1">
      <alignment horizontal="left" vertical="center" wrapText="1" indent="1"/>
    </xf>
    <xf numFmtId="14" fontId="2" fillId="2" borderId="34" xfId="1" applyNumberFormat="1" applyFont="1" applyFill="1" applyBorder="1" applyAlignment="1" applyProtection="1">
      <alignment horizontal="left" vertical="center" wrapText="1" indent="1"/>
    </xf>
    <xf numFmtId="0" fontId="4" fillId="2" borderId="0" xfId="1" applyNumberFormat="1" applyFont="1" applyFill="1" applyBorder="1" applyAlignment="1" applyProtection="1">
      <alignment horizontal="center" vertical="center" wrapText="1"/>
    </xf>
    <xf numFmtId="49" fontId="4" fillId="0" borderId="7" xfId="0" applyNumberFormat="1" applyFont="1" applyBorder="1" applyAlignment="1">
      <alignment horizontal="center" vertical="center" wrapText="1"/>
    </xf>
    <xf numFmtId="49" fontId="4" fillId="0" borderId="18" xfId="0" applyNumberFormat="1" applyFont="1" applyBorder="1" applyAlignment="1">
      <alignment horizontal="center" vertical="center"/>
    </xf>
    <xf numFmtId="0" fontId="4" fillId="0" borderId="19" xfId="1" applyNumberFormat="1" applyFont="1" applyFill="1" applyBorder="1" applyAlignment="1" applyProtection="1">
      <alignment horizontal="center" vertical="center" wrapText="1"/>
    </xf>
    <xf numFmtId="0" fontId="4" fillId="0" borderId="14" xfId="1" applyNumberFormat="1" applyFont="1" applyFill="1" applyBorder="1" applyAlignment="1" applyProtection="1">
      <alignment horizontal="center" vertical="center" wrapText="1"/>
    </xf>
    <xf numFmtId="0" fontId="2" fillId="0" borderId="6" xfId="1" applyNumberFormat="1" applyFont="1" applyFill="1" applyBorder="1" applyAlignment="1" applyProtection="1">
      <alignment horizontal="center" vertical="center" wrapText="1"/>
    </xf>
    <xf numFmtId="0" fontId="2" fillId="0" borderId="33" xfId="1" applyNumberFormat="1" applyFont="1" applyFill="1" applyBorder="1" applyAlignment="1" applyProtection="1">
      <alignment horizontal="center" vertical="center" wrapText="1"/>
    </xf>
    <xf numFmtId="0" fontId="0" fillId="0" borderId="36" xfId="0" applyBorder="1"/>
    <xf numFmtId="0" fontId="2" fillId="0" borderId="0" xfId="0" applyFont="1" applyAlignment="1">
      <alignment horizontal="center" vertical="center" wrapText="1"/>
    </xf>
    <xf numFmtId="8" fontId="2" fillId="3" borderId="5" xfId="1" applyNumberFormat="1" applyFont="1" applyFill="1" applyBorder="1" applyAlignment="1" applyProtection="1">
      <alignment horizontal="right" wrapText="1" indent="2"/>
      <protection locked="0"/>
    </xf>
    <xf numFmtId="8" fontId="4" fillId="4" borderId="5" xfId="1" applyNumberFormat="1" applyFont="1" applyFill="1" applyBorder="1" applyAlignment="1" applyProtection="1">
      <alignment horizontal="right" wrapText="1" indent="2"/>
    </xf>
    <xf numFmtId="8" fontId="4" fillId="4" borderId="16" xfId="1" applyNumberFormat="1" applyFont="1" applyFill="1" applyBorder="1" applyAlignment="1" applyProtection="1">
      <alignment horizontal="right" wrapText="1" indent="1"/>
    </xf>
    <xf numFmtId="8" fontId="4" fillId="4" borderId="10" xfId="1" applyNumberFormat="1" applyFont="1" applyFill="1" applyBorder="1" applyAlignment="1" applyProtection="1">
      <alignment horizontal="right" wrapText="1" indent="1"/>
    </xf>
    <xf numFmtId="8" fontId="4" fillId="4" borderId="17" xfId="1" applyNumberFormat="1" applyFont="1" applyFill="1" applyBorder="1" applyAlignment="1" applyProtection="1">
      <alignment horizontal="right" wrapText="1" indent="2"/>
    </xf>
    <xf numFmtId="165" fontId="2" fillId="0" borderId="20" xfId="0" applyNumberFormat="1" applyFont="1" applyBorder="1" applyAlignment="1">
      <alignment horizontal="center" vertical="center"/>
    </xf>
    <xf numFmtId="165" fontId="2" fillId="0" borderId="16" xfId="1" applyNumberFormat="1" applyFont="1" applyFill="1" applyBorder="1" applyAlignment="1" applyProtection="1">
      <alignment horizontal="center" vertical="center" wrapText="1"/>
    </xf>
    <xf numFmtId="165" fontId="2" fillId="0" borderId="34" xfId="0" applyNumberFormat="1" applyFont="1" applyBorder="1" applyAlignment="1">
      <alignment horizontal="center" vertical="center"/>
    </xf>
    <xf numFmtId="165" fontId="2" fillId="0" borderId="35" xfId="1" applyNumberFormat="1" applyFont="1" applyFill="1" applyBorder="1" applyAlignment="1" applyProtection="1">
      <alignment horizontal="center" vertical="center" wrapText="1"/>
    </xf>
    <xf numFmtId="0" fontId="2" fillId="0" borderId="0" xfId="0" applyFont="1" applyAlignment="1">
      <alignment vertical="center" wrapText="1"/>
    </xf>
    <xf numFmtId="0" fontId="2" fillId="0" borderId="0" xfId="0" applyFont="1" applyAlignment="1">
      <alignment vertical="center"/>
    </xf>
    <xf numFmtId="0" fontId="8" fillId="5" borderId="37" xfId="0" applyFont="1" applyFill="1" applyBorder="1"/>
    <xf numFmtId="0" fontId="8" fillId="5" borderId="38" xfId="0" applyFont="1" applyFill="1" applyBorder="1"/>
    <xf numFmtId="0" fontId="8" fillId="5" borderId="39" xfId="0" applyFont="1" applyFill="1" applyBorder="1"/>
    <xf numFmtId="0" fontId="2" fillId="0" borderId="24" xfId="0" applyFont="1" applyBorder="1" applyAlignment="1">
      <alignment vertical="center"/>
    </xf>
    <xf numFmtId="0" fontId="2" fillId="0" borderId="4" xfId="0" applyFont="1" applyBorder="1" applyAlignment="1">
      <alignment horizontal="left" vertical="center" wrapText="1"/>
    </xf>
    <xf numFmtId="0" fontId="4" fillId="4" borderId="40" xfId="1" applyNumberFormat="1" applyFont="1" applyFill="1" applyBorder="1" applyAlignment="1">
      <alignment horizontal="center" vertical="center" wrapText="1"/>
    </xf>
    <xf numFmtId="0" fontId="3" fillId="3" borderId="43" xfId="0" applyFont="1" applyFill="1" applyBorder="1" applyAlignment="1">
      <alignment horizontal="center" vertical="center" wrapText="1"/>
    </xf>
    <xf numFmtId="0" fontId="3" fillId="4" borderId="42" xfId="0" applyFont="1" applyFill="1" applyBorder="1" applyAlignment="1">
      <alignment horizontal="center" vertical="center" wrapText="1"/>
    </xf>
    <xf numFmtId="0" fontId="0" fillId="0" borderId="1" xfId="0" applyBorder="1"/>
    <xf numFmtId="0" fontId="0" fillId="0" borderId="30" xfId="0" applyBorder="1"/>
    <xf numFmtId="0" fontId="0" fillId="0" borderId="31" xfId="0" applyBorder="1"/>
    <xf numFmtId="0" fontId="5" fillId="0" borderId="0" xfId="0" applyFont="1"/>
    <xf numFmtId="0" fontId="5" fillId="0" borderId="0" xfId="0" applyFont="1" applyAlignment="1">
      <alignment horizontal="left" vertical="center"/>
    </xf>
    <xf numFmtId="0" fontId="4" fillId="3" borderId="26" xfId="1" applyNumberFormat="1" applyFont="1" applyFill="1" applyBorder="1" applyAlignment="1" applyProtection="1">
      <alignment horizontal="center" vertical="center" wrapText="1"/>
      <protection locked="0"/>
    </xf>
    <xf numFmtId="0" fontId="4" fillId="0" borderId="45" xfId="0" applyFont="1" applyBorder="1" applyAlignment="1">
      <alignment horizontal="center" vertical="center" wrapText="1"/>
    </xf>
    <xf numFmtId="49" fontId="2" fillId="0" borderId="4" xfId="0" applyNumberFormat="1" applyFont="1" applyBorder="1" applyAlignment="1">
      <alignment horizontal="right" vertical="center" wrapText="1"/>
    </xf>
    <xf numFmtId="14" fontId="4" fillId="3" borderId="35" xfId="1" applyNumberFormat="1" applyFont="1" applyFill="1" applyBorder="1" applyAlignment="1" applyProtection="1">
      <alignment horizontal="center" vertical="center" wrapText="1"/>
      <protection locked="0"/>
    </xf>
    <xf numFmtId="0" fontId="2" fillId="0" borderId="5" xfId="0" applyFont="1" applyBorder="1" applyAlignment="1">
      <alignment horizontal="right" vertical="center" wrapText="1"/>
    </xf>
    <xf numFmtId="0" fontId="2" fillId="0" borderId="50" xfId="0" applyFont="1" applyBorder="1" applyAlignment="1">
      <alignment horizontal="right" vertical="center" wrapText="1"/>
    </xf>
    <xf numFmtId="0" fontId="2" fillId="0" borderId="9" xfId="0" applyFont="1" applyBorder="1" applyAlignment="1">
      <alignment horizontal="right" vertical="center" wrapText="1"/>
    </xf>
    <xf numFmtId="0" fontId="0" fillId="0" borderId="0" xfId="0" applyAlignment="1">
      <alignment horizontal="left"/>
    </xf>
    <xf numFmtId="1" fontId="2" fillId="0" borderId="0" xfId="0" applyNumberFormat="1" applyFont="1" applyAlignment="1">
      <alignment vertical="center"/>
    </xf>
    <xf numFmtId="0" fontId="2" fillId="0" borderId="0" xfId="0" applyFont="1" applyAlignment="1">
      <alignment horizontal="center" vertical="center"/>
    </xf>
    <xf numFmtId="0" fontId="0" fillId="0" borderId="2" xfId="0" applyBorder="1" applyAlignment="1">
      <alignment horizontal="left" vertical="center"/>
    </xf>
    <xf numFmtId="0" fontId="0" fillId="0" borderId="3" xfId="0" applyBorder="1" applyAlignment="1">
      <alignment horizontal="left" vertical="center"/>
    </xf>
    <xf numFmtId="14" fontId="0" fillId="0" borderId="28" xfId="0" applyNumberFormat="1" applyBorder="1" applyAlignment="1">
      <alignment horizontal="left" vertical="center"/>
    </xf>
    <xf numFmtId="2" fontId="0" fillId="0" borderId="3" xfId="0" applyNumberFormat="1" applyBorder="1" applyAlignment="1">
      <alignment horizontal="left" vertical="center"/>
    </xf>
    <xf numFmtId="2" fontId="0" fillId="0" borderId="28" xfId="0" applyNumberFormat="1" applyBorder="1" applyAlignment="1">
      <alignment horizontal="left" vertical="center"/>
    </xf>
    <xf numFmtId="0" fontId="0" fillId="0" borderId="28" xfId="0" applyBorder="1" applyAlignment="1">
      <alignment horizontal="left" vertical="center"/>
    </xf>
    <xf numFmtId="1" fontId="0" fillId="0" borderId="0" xfId="0" applyNumberFormat="1"/>
    <xf numFmtId="0" fontId="10" fillId="0" borderId="0" xfId="0" applyFont="1"/>
    <xf numFmtId="14" fontId="10" fillId="0" borderId="0" xfId="0" applyNumberFormat="1" applyFont="1"/>
    <xf numFmtId="0" fontId="0" fillId="0" borderId="0" xfId="0" applyAlignment="1">
      <alignment wrapText="1"/>
    </xf>
    <xf numFmtId="0" fontId="10" fillId="0" borderId="0" xfId="0" applyFont="1" applyAlignment="1">
      <alignment wrapText="1"/>
    </xf>
    <xf numFmtId="0" fontId="2" fillId="0" borderId="52" xfId="0" applyFont="1" applyBorder="1" applyAlignment="1">
      <alignment horizontal="right" vertical="center" wrapText="1"/>
    </xf>
    <xf numFmtId="0" fontId="2" fillId="0" borderId="33" xfId="0" applyFont="1" applyBorder="1" applyAlignment="1">
      <alignment horizontal="right" vertical="center" wrapText="1" indent="1"/>
    </xf>
    <xf numFmtId="0" fontId="2" fillId="0" borderId="7" xfId="0" applyFont="1" applyBorder="1" applyAlignment="1">
      <alignment horizontal="center" vertical="center" wrapText="1"/>
    </xf>
    <xf numFmtId="0" fontId="2" fillId="0" borderId="0" xfId="0" applyFont="1" applyAlignment="1">
      <alignment horizontal="left" vertical="center" wrapText="1"/>
    </xf>
    <xf numFmtId="14" fontId="2" fillId="0" borderId="0" xfId="0" applyNumberFormat="1" applyFont="1" applyAlignment="1">
      <alignment horizontal="center" vertical="center"/>
    </xf>
    <xf numFmtId="1" fontId="2" fillId="0" borderId="0" xfId="0" applyNumberFormat="1" applyFont="1" applyAlignment="1">
      <alignment horizontal="center" vertical="center"/>
    </xf>
    <xf numFmtId="0" fontId="2" fillId="0" borderId="0" xfId="0" applyFont="1" applyAlignment="1">
      <alignment horizontal="left" vertical="center"/>
    </xf>
    <xf numFmtId="14" fontId="2" fillId="2" borderId="0" xfId="0" applyNumberFormat="1" applyFont="1" applyFill="1" applyAlignment="1">
      <alignment horizontal="center" vertical="center"/>
    </xf>
    <xf numFmtId="1" fontId="2" fillId="2" borderId="0" xfId="0" applyNumberFormat="1" applyFont="1" applyFill="1" applyAlignment="1">
      <alignment horizontal="center" vertical="center"/>
    </xf>
    <xf numFmtId="0" fontId="2" fillId="0" borderId="33" xfId="0" applyFont="1" applyBorder="1" applyAlignment="1">
      <alignment horizontal="left" vertical="center" wrapText="1" indent="1"/>
    </xf>
    <xf numFmtId="0" fontId="4" fillId="0" borderId="41" xfId="0" applyFont="1" applyBorder="1" applyAlignment="1">
      <alignment horizontal="center" vertical="center" wrapText="1"/>
    </xf>
    <xf numFmtId="0" fontId="11" fillId="2" borderId="0" xfId="0" applyFont="1" applyFill="1" applyAlignment="1">
      <alignment horizontal="left" vertical="center" wrapText="1"/>
    </xf>
    <xf numFmtId="0" fontId="11" fillId="2" borderId="0" xfId="0" applyFont="1" applyFill="1" applyAlignment="1">
      <alignment horizontal="right" vertical="center" wrapText="1"/>
    </xf>
    <xf numFmtId="14" fontId="11" fillId="2" borderId="0" xfId="0" applyNumberFormat="1" applyFont="1" applyFill="1" applyAlignment="1">
      <alignment horizontal="center" vertical="center"/>
    </xf>
    <xf numFmtId="1" fontId="11" fillId="2" borderId="0" xfId="0" applyNumberFormat="1" applyFont="1" applyFill="1" applyAlignment="1">
      <alignment horizontal="center" vertical="center"/>
    </xf>
    <xf numFmtId="0" fontId="11" fillId="2" borderId="0" xfId="0" applyFont="1" applyFill="1" applyAlignment="1">
      <alignment horizontal="center" vertical="center"/>
    </xf>
    <xf numFmtId="0" fontId="5" fillId="0" borderId="53" xfId="0" applyFont="1" applyBorder="1" applyAlignment="1">
      <alignment vertical="center"/>
    </xf>
    <xf numFmtId="0" fontId="5" fillId="0" borderId="54" xfId="0" applyFont="1" applyBorder="1" applyAlignment="1">
      <alignment vertical="center"/>
    </xf>
    <xf numFmtId="0" fontId="4" fillId="0" borderId="29" xfId="0" applyFont="1" applyBorder="1" applyAlignment="1">
      <alignment horizontal="center" vertical="center" wrapText="1"/>
    </xf>
    <xf numFmtId="0" fontId="4" fillId="4" borderId="22" xfId="1" applyNumberFormat="1" applyFont="1" applyFill="1" applyBorder="1" applyAlignment="1" applyProtection="1">
      <alignment horizontal="center" vertical="center" wrapText="1"/>
    </xf>
    <xf numFmtId="0" fontId="4" fillId="2" borderId="40" xfId="1" applyNumberFormat="1" applyFont="1" applyFill="1" applyBorder="1" applyAlignment="1" applyProtection="1">
      <alignment horizontal="center" vertical="center" wrapText="1"/>
    </xf>
    <xf numFmtId="49" fontId="2" fillId="0" borderId="7" xfId="0" applyNumberFormat="1" applyFont="1" applyBorder="1" applyAlignment="1">
      <alignment horizontal="right" vertical="center" wrapText="1"/>
    </xf>
    <xf numFmtId="49" fontId="2" fillId="0" borderId="46" xfId="0" applyNumberFormat="1" applyFont="1" applyBorder="1" applyAlignment="1">
      <alignment horizontal="right" vertical="center"/>
    </xf>
    <xf numFmtId="49" fontId="2" fillId="0" borderId="2" xfId="0" applyNumberFormat="1" applyFont="1" applyBorder="1" applyAlignment="1">
      <alignment horizontal="right" vertical="center"/>
    </xf>
    <xf numFmtId="49" fontId="2" fillId="0" borderId="33" xfId="0" applyNumberFormat="1" applyFont="1" applyBorder="1" applyAlignment="1">
      <alignment horizontal="right" vertical="center" wrapText="1"/>
    </xf>
    <xf numFmtId="49" fontId="2" fillId="0" borderId="34" xfId="0" applyNumberFormat="1" applyFont="1" applyBorder="1" applyAlignment="1">
      <alignment horizontal="right" vertical="center" wrapText="1"/>
    </xf>
    <xf numFmtId="0" fontId="9" fillId="4" borderId="5" xfId="0" applyFont="1" applyFill="1" applyBorder="1" applyAlignment="1">
      <alignment horizontal="center" vertical="center" wrapText="1"/>
    </xf>
    <xf numFmtId="14" fontId="9" fillId="4" borderId="5" xfId="0" applyNumberFormat="1" applyFont="1" applyFill="1" applyBorder="1" applyAlignment="1">
      <alignment horizontal="center" vertical="center" wrapText="1"/>
    </xf>
    <xf numFmtId="0" fontId="4" fillId="0" borderId="46" xfId="0" applyFont="1" applyBorder="1" applyAlignment="1">
      <alignment horizontal="center" vertical="center" wrapText="1"/>
    </xf>
    <xf numFmtId="0" fontId="4" fillId="0" borderId="5" xfId="0" applyFont="1" applyBorder="1" applyAlignment="1">
      <alignment horizontal="center" vertical="center" wrapText="1"/>
    </xf>
    <xf numFmtId="0" fontId="3" fillId="4" borderId="34" xfId="0" applyFont="1" applyFill="1" applyBorder="1" applyAlignment="1">
      <alignment horizontal="center" vertical="center" wrapText="1"/>
    </xf>
    <xf numFmtId="0" fontId="5" fillId="0" borderId="10" xfId="0" applyFont="1" applyBorder="1" applyAlignment="1">
      <alignment vertical="center"/>
    </xf>
    <xf numFmtId="0" fontId="2" fillId="2" borderId="27" xfId="1" applyNumberFormat="1" applyFont="1" applyFill="1" applyBorder="1" applyAlignment="1" applyProtection="1">
      <alignment horizontal="left" vertical="center" wrapText="1" indent="1"/>
    </xf>
    <xf numFmtId="0" fontId="5" fillId="0" borderId="4" xfId="0" applyFont="1" applyBorder="1" applyAlignment="1">
      <alignment vertical="center"/>
    </xf>
    <xf numFmtId="0" fontId="2" fillId="2" borderId="30" xfId="1" applyNumberFormat="1" applyFont="1" applyFill="1" applyBorder="1" applyAlignment="1" applyProtection="1">
      <alignment horizontal="left" vertical="center" wrapText="1" indent="1"/>
    </xf>
    <xf numFmtId="0" fontId="2" fillId="2" borderId="0" xfId="1" applyNumberFormat="1" applyFont="1" applyFill="1" applyBorder="1" applyAlignment="1" applyProtection="1">
      <alignment horizontal="left" vertical="center" wrapText="1" indent="1"/>
    </xf>
    <xf numFmtId="0" fontId="0" fillId="0" borderId="2" xfId="0" applyBorder="1"/>
    <xf numFmtId="0" fontId="0" fillId="0" borderId="28" xfId="0" applyBorder="1"/>
    <xf numFmtId="14" fontId="0" fillId="0" borderId="0" xfId="0" applyNumberFormat="1" applyAlignment="1">
      <alignment horizontal="left" vertical="center"/>
    </xf>
    <xf numFmtId="49" fontId="0" fillId="0" borderId="0" xfId="0" applyNumberFormat="1" applyAlignment="1">
      <alignment horizontal="left" vertical="center"/>
    </xf>
    <xf numFmtId="0" fontId="0" fillId="0" borderId="5" xfId="0" applyBorder="1"/>
    <xf numFmtId="49" fontId="0" fillId="0" borderId="5" xfId="0" applyNumberFormat="1" applyBorder="1"/>
    <xf numFmtId="14" fontId="0" fillId="0" borderId="5" xfId="0" applyNumberFormat="1" applyBorder="1" applyAlignment="1">
      <alignment horizontal="left" vertical="center"/>
    </xf>
    <xf numFmtId="0" fontId="0" fillId="0" borderId="5" xfId="0" applyBorder="1" applyAlignment="1">
      <alignment horizontal="left" vertical="center"/>
    </xf>
    <xf numFmtId="0" fontId="0" fillId="0" borderId="47" xfId="0" applyBorder="1"/>
    <xf numFmtId="0" fontId="0" fillId="0" borderId="48" xfId="0" applyBorder="1"/>
    <xf numFmtId="49" fontId="0" fillId="0" borderId="48" xfId="0" applyNumberFormat="1" applyBorder="1"/>
    <xf numFmtId="14" fontId="0" fillId="0" borderId="48" xfId="0" applyNumberFormat="1" applyBorder="1" applyAlignment="1">
      <alignment horizontal="left" vertical="center"/>
    </xf>
    <xf numFmtId="0" fontId="0" fillId="0" borderId="48" xfId="0" applyBorder="1" applyAlignment="1">
      <alignment horizontal="left" vertical="center"/>
    </xf>
    <xf numFmtId="49" fontId="0" fillId="0" borderId="49" xfId="0" applyNumberFormat="1" applyBorder="1" applyAlignment="1">
      <alignment horizontal="left" vertical="center"/>
    </xf>
    <xf numFmtId="0" fontId="0" fillId="0" borderId="50" xfId="0" applyBorder="1"/>
    <xf numFmtId="49" fontId="0" fillId="0" borderId="55" xfId="0" applyNumberFormat="1" applyBorder="1" applyAlignment="1">
      <alignment horizontal="left" vertical="center"/>
    </xf>
    <xf numFmtId="0" fontId="0" fillId="0" borderId="9" xfId="0" applyBorder="1"/>
    <xf numFmtId="0" fontId="0" fillId="0" borderId="56" xfId="0" applyBorder="1"/>
    <xf numFmtId="49" fontId="0" fillId="0" borderId="56" xfId="0" applyNumberFormat="1" applyBorder="1"/>
    <xf numFmtId="14" fontId="0" fillId="0" borderId="56" xfId="0" applyNumberFormat="1" applyBorder="1" applyAlignment="1">
      <alignment horizontal="left" vertical="center"/>
    </xf>
    <xf numFmtId="0" fontId="0" fillId="0" borderId="56" xfId="0" applyBorder="1" applyAlignment="1">
      <alignment horizontal="left" vertical="center"/>
    </xf>
    <xf numFmtId="0" fontId="2" fillId="2" borderId="23" xfId="1" applyNumberFormat="1" applyFont="1" applyFill="1" applyBorder="1" applyAlignment="1" applyProtection="1">
      <alignment horizontal="left" vertical="center" wrapText="1" indent="1"/>
    </xf>
    <xf numFmtId="0" fontId="4" fillId="0" borderId="1" xfId="0" applyFont="1" applyBorder="1" applyAlignment="1">
      <alignment horizontal="center" vertical="center" wrapText="1"/>
    </xf>
    <xf numFmtId="0" fontId="2" fillId="2" borderId="20" xfId="1" applyNumberFormat="1" applyFont="1" applyFill="1" applyBorder="1" applyAlignment="1" applyProtection="1">
      <alignment horizontal="left" vertical="center" wrapText="1" indent="1"/>
    </xf>
    <xf numFmtId="0" fontId="4" fillId="2" borderId="27" xfId="1" applyNumberFormat="1" applyFont="1" applyFill="1" applyBorder="1" applyAlignment="1" applyProtection="1">
      <alignment horizontal="center" vertical="center" wrapText="1"/>
    </xf>
    <xf numFmtId="0" fontId="4" fillId="2" borderId="30" xfId="1" applyNumberFormat="1" applyFont="1" applyFill="1" applyBorder="1" applyAlignment="1" applyProtection="1">
      <alignment horizontal="center" vertical="center" wrapText="1"/>
    </xf>
    <xf numFmtId="0" fontId="4" fillId="2" borderId="12" xfId="1" applyNumberFormat="1" applyFont="1" applyFill="1" applyBorder="1" applyAlignment="1" applyProtection="1">
      <alignment horizontal="center" vertical="center" wrapText="1"/>
    </xf>
    <xf numFmtId="49" fontId="2" fillId="0" borderId="1" xfId="0" applyNumberFormat="1" applyFont="1" applyBorder="1" applyAlignment="1">
      <alignment horizontal="center" vertical="center" wrapText="1"/>
    </xf>
    <xf numFmtId="0" fontId="2" fillId="2" borderId="18" xfId="1" applyNumberFormat="1" applyFont="1" applyFill="1" applyBorder="1" applyAlignment="1" applyProtection="1">
      <alignment horizontal="left" vertical="center" wrapText="1" indent="1"/>
    </xf>
    <xf numFmtId="0" fontId="2" fillId="2" borderId="34" xfId="1" applyNumberFormat="1" applyFont="1" applyFill="1" applyBorder="1" applyAlignment="1" applyProtection="1">
      <alignment horizontal="left" vertical="center" wrapText="1" indent="1"/>
    </xf>
    <xf numFmtId="0" fontId="2" fillId="2" borderId="3" xfId="1" applyNumberFormat="1" applyFont="1" applyFill="1" applyBorder="1" applyAlignment="1" applyProtection="1">
      <alignment horizontal="left" vertical="center" wrapText="1" indent="1"/>
    </xf>
    <xf numFmtId="14" fontId="2" fillId="2" borderId="20" xfId="1" applyNumberFormat="1" applyFont="1" applyFill="1" applyBorder="1" applyAlignment="1" applyProtection="1">
      <alignment horizontal="left" vertical="center" wrapText="1" indent="1"/>
    </xf>
    <xf numFmtId="0" fontId="2" fillId="0" borderId="2" xfId="0" applyFont="1" applyBorder="1" applyAlignment="1">
      <alignment horizontal="center" vertical="center" wrapText="1"/>
    </xf>
    <xf numFmtId="0" fontId="2" fillId="2" borderId="0" xfId="0" applyFont="1" applyFill="1" applyAlignment="1" applyProtection="1">
      <alignment horizontal="center" vertical="center"/>
      <protection locked="0"/>
    </xf>
    <xf numFmtId="14" fontId="2" fillId="2" borderId="0" xfId="0" applyNumberFormat="1" applyFont="1" applyFill="1" applyAlignment="1" applyProtection="1">
      <alignment horizontal="center" vertical="center"/>
      <protection locked="0"/>
    </xf>
    <xf numFmtId="0" fontId="2" fillId="2" borderId="0" xfId="0" applyFont="1" applyFill="1" applyAlignment="1">
      <alignment horizontal="center" vertical="center"/>
    </xf>
    <xf numFmtId="0" fontId="9" fillId="4" borderId="5" xfId="0" applyFont="1" applyFill="1" applyBorder="1" applyAlignment="1">
      <alignment horizontal="left" vertical="center" wrapText="1"/>
    </xf>
    <xf numFmtId="0" fontId="4" fillId="4" borderId="5" xfId="0" applyFont="1" applyFill="1" applyBorder="1" applyAlignment="1">
      <alignment horizontal="left" vertical="center" wrapText="1"/>
    </xf>
    <xf numFmtId="0" fontId="0" fillId="2" borderId="0" xfId="0" applyFill="1" applyAlignment="1">
      <alignment wrapText="1"/>
    </xf>
    <xf numFmtId="0" fontId="10" fillId="2" borderId="0" xfId="0" applyFont="1" applyFill="1" applyAlignment="1">
      <alignment wrapText="1"/>
    </xf>
    <xf numFmtId="0" fontId="6" fillId="4" borderId="11" xfId="0" applyFont="1" applyFill="1" applyBorder="1" applyAlignment="1">
      <alignment horizontal="center" vertical="center" wrapText="1"/>
    </xf>
    <xf numFmtId="0" fontId="6" fillId="4" borderId="12" xfId="0" applyFont="1" applyFill="1" applyBorder="1" applyAlignment="1">
      <alignment horizontal="center" vertical="center" wrapText="1"/>
    </xf>
    <xf numFmtId="0" fontId="6" fillId="4" borderId="13" xfId="0" applyFont="1" applyFill="1" applyBorder="1" applyAlignment="1">
      <alignment horizontal="center" vertical="center" wrapText="1"/>
    </xf>
    <xf numFmtId="0" fontId="6" fillId="4" borderId="11" xfId="0" applyFont="1" applyFill="1" applyBorder="1" applyAlignment="1">
      <alignment horizontal="left" vertical="center" wrapText="1" indent="3"/>
    </xf>
    <xf numFmtId="0" fontId="6" fillId="4" borderId="12" xfId="0" applyFont="1" applyFill="1" applyBorder="1" applyAlignment="1">
      <alignment horizontal="left" vertical="center" wrapText="1" indent="3"/>
    </xf>
    <xf numFmtId="0" fontId="6" fillId="4" borderId="13" xfId="0" applyFont="1" applyFill="1" applyBorder="1" applyAlignment="1">
      <alignment horizontal="left" vertical="center" wrapText="1" indent="3"/>
    </xf>
    <xf numFmtId="0" fontId="2" fillId="0" borderId="20" xfId="1" applyNumberFormat="1" applyFont="1" applyFill="1" applyBorder="1" applyAlignment="1" applyProtection="1">
      <alignment horizontal="left" vertical="center" wrapText="1" indent="1"/>
    </xf>
    <xf numFmtId="0" fontId="2" fillId="0" borderId="16" xfId="1" applyNumberFormat="1" applyFont="1" applyFill="1" applyBorder="1" applyAlignment="1" applyProtection="1">
      <alignment horizontal="left" vertical="center" wrapText="1" indent="1"/>
    </xf>
    <xf numFmtId="0" fontId="2" fillId="0" borderId="20" xfId="1" applyNumberFormat="1" applyFont="1" applyFill="1" applyBorder="1" applyAlignment="1" applyProtection="1">
      <alignment horizontal="left" vertical="center" wrapText="1"/>
    </xf>
    <xf numFmtId="0" fontId="2" fillId="0" borderId="16" xfId="1" applyNumberFormat="1" applyFont="1" applyFill="1" applyBorder="1" applyAlignment="1" applyProtection="1">
      <alignment horizontal="left" vertical="center" wrapText="1"/>
    </xf>
    <xf numFmtId="0" fontId="2" fillId="2" borderId="23" xfId="1" applyNumberFormat="1" applyFont="1" applyFill="1" applyBorder="1" applyAlignment="1" applyProtection="1">
      <alignment horizontal="left" vertical="center" wrapText="1" indent="1"/>
    </xf>
    <xf numFmtId="0" fontId="2" fillId="2" borderId="22" xfId="1" applyNumberFormat="1" applyFont="1" applyFill="1" applyBorder="1" applyAlignment="1" applyProtection="1">
      <alignment horizontal="left" vertical="center" wrapText="1" indent="1"/>
    </xf>
    <xf numFmtId="49" fontId="4" fillId="0" borderId="14" xfId="0" applyNumberFormat="1" applyFont="1" applyBorder="1" applyAlignment="1">
      <alignment horizontal="center" vertical="center" wrapText="1"/>
    </xf>
    <xf numFmtId="49" fontId="4" fillId="0" borderId="18" xfId="0" applyNumberFormat="1" applyFont="1" applyBorder="1" applyAlignment="1">
      <alignment horizontal="center" vertical="center" wrapText="1"/>
    </xf>
    <xf numFmtId="49" fontId="4" fillId="0" borderId="19" xfId="0" applyNumberFormat="1" applyFont="1" applyBorder="1" applyAlignment="1">
      <alignment horizontal="center" vertical="center" wrapText="1"/>
    </xf>
    <xf numFmtId="49" fontId="2" fillId="0" borderId="4" xfId="0" applyNumberFormat="1" applyFont="1" applyBorder="1" applyAlignment="1">
      <alignment horizontal="left" vertical="center" wrapText="1" indent="1"/>
    </xf>
    <xf numFmtId="49" fontId="2" fillId="0" borderId="0" xfId="0" applyNumberFormat="1" applyFont="1" applyAlignment="1">
      <alignment horizontal="left" vertical="center" wrapText="1" indent="1"/>
    </xf>
    <xf numFmtId="49" fontId="2" fillId="0" borderId="2"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indent="1"/>
    </xf>
    <xf numFmtId="0" fontId="4" fillId="0" borderId="1"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49" fontId="2" fillId="0" borderId="4" xfId="0" applyNumberFormat="1" applyFont="1" applyBorder="1" applyAlignment="1">
      <alignment horizontal="center" vertical="center" wrapText="1"/>
    </xf>
    <xf numFmtId="49" fontId="2" fillId="0" borderId="21"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3" borderId="6"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4" xfId="0" applyFont="1" applyBorder="1" applyAlignment="1">
      <alignment horizontal="center" vertical="center" wrapText="1"/>
    </xf>
    <xf numFmtId="0" fontId="2" fillId="3" borderId="16" xfId="0" applyFont="1" applyFill="1" applyBorder="1" applyAlignment="1">
      <alignment horizontal="center" vertical="center" wrapText="1"/>
    </xf>
    <xf numFmtId="49" fontId="6" fillId="4" borderId="11" xfId="0" applyNumberFormat="1" applyFont="1" applyFill="1" applyBorder="1" applyAlignment="1">
      <alignment horizontal="left" vertical="center" wrapText="1" indent="3"/>
    </xf>
    <xf numFmtId="49" fontId="6" fillId="4" borderId="12" xfId="0" applyNumberFormat="1" applyFont="1" applyFill="1" applyBorder="1" applyAlignment="1">
      <alignment horizontal="left" vertical="center" wrapText="1" indent="3"/>
    </xf>
    <xf numFmtId="49" fontId="6" fillId="4" borderId="13" xfId="0" applyNumberFormat="1" applyFont="1" applyFill="1" applyBorder="1" applyAlignment="1">
      <alignment horizontal="left" vertical="center" wrapText="1" indent="3"/>
    </xf>
    <xf numFmtId="0" fontId="2" fillId="2" borderId="20" xfId="1" applyNumberFormat="1" applyFont="1" applyFill="1" applyBorder="1" applyAlignment="1" applyProtection="1">
      <alignment horizontal="left" vertical="center" wrapText="1" indent="1"/>
    </xf>
    <xf numFmtId="0" fontId="2" fillId="2" borderId="16" xfId="1" applyNumberFormat="1" applyFont="1" applyFill="1" applyBorder="1" applyAlignment="1" applyProtection="1">
      <alignment horizontal="left" vertical="center" wrapText="1" indent="1"/>
    </xf>
    <xf numFmtId="0" fontId="4" fillId="2" borderId="27" xfId="1" applyNumberFormat="1" applyFont="1" applyFill="1" applyBorder="1" applyAlignment="1" applyProtection="1">
      <alignment horizontal="center" vertical="center" wrapText="1"/>
    </xf>
    <xf numFmtId="0" fontId="4" fillId="2" borderId="32" xfId="1" applyNumberFormat="1" applyFont="1" applyFill="1" applyBorder="1" applyAlignment="1" applyProtection="1">
      <alignment horizontal="center" vertical="center" wrapText="1"/>
    </xf>
    <xf numFmtId="0" fontId="4" fillId="2" borderId="30" xfId="1" applyNumberFormat="1" applyFont="1" applyFill="1" applyBorder="1" applyAlignment="1" applyProtection="1">
      <alignment horizontal="center" vertical="center" wrapText="1"/>
    </xf>
    <xf numFmtId="0" fontId="4" fillId="2" borderId="31" xfId="1" applyNumberFormat="1" applyFont="1" applyFill="1" applyBorder="1" applyAlignment="1" applyProtection="1">
      <alignment horizontal="center" vertical="center" wrapText="1"/>
    </xf>
    <xf numFmtId="0" fontId="4" fillId="2" borderId="12" xfId="1" applyNumberFormat="1" applyFont="1" applyFill="1" applyBorder="1" applyAlignment="1" applyProtection="1">
      <alignment horizontal="center" vertical="center" wrapText="1"/>
    </xf>
    <xf numFmtId="0" fontId="4" fillId="2" borderId="13" xfId="1" applyNumberFormat="1" applyFont="1" applyFill="1" applyBorder="1" applyAlignment="1" applyProtection="1">
      <alignment horizontal="center" vertical="center" wrapText="1"/>
    </xf>
    <xf numFmtId="49" fontId="2" fillId="0" borderId="1" xfId="0" applyNumberFormat="1" applyFont="1" applyBorder="1" applyAlignment="1">
      <alignment horizontal="center" vertical="center" wrapText="1"/>
    </xf>
    <xf numFmtId="0" fontId="2" fillId="2" borderId="18" xfId="1" applyNumberFormat="1" applyFont="1" applyFill="1" applyBorder="1" applyAlignment="1" applyProtection="1">
      <alignment horizontal="left" vertical="center" wrapText="1" indent="1"/>
    </xf>
    <xf numFmtId="0" fontId="2" fillId="2" borderId="19" xfId="1" applyNumberFormat="1" applyFont="1" applyFill="1" applyBorder="1" applyAlignment="1" applyProtection="1">
      <alignment horizontal="left" vertical="center" wrapText="1" indent="1"/>
    </xf>
    <xf numFmtId="0" fontId="2" fillId="2" borderId="34" xfId="1" applyNumberFormat="1" applyFont="1" applyFill="1" applyBorder="1" applyAlignment="1" applyProtection="1">
      <alignment horizontal="left" vertical="center" wrapText="1" indent="1"/>
    </xf>
    <xf numFmtId="0" fontId="2" fillId="2" borderId="35" xfId="1" applyNumberFormat="1" applyFont="1" applyFill="1" applyBorder="1" applyAlignment="1" applyProtection="1">
      <alignment horizontal="left" vertical="center" wrapText="1" indent="1"/>
    </xf>
    <xf numFmtId="0" fontId="2" fillId="2" borderId="3" xfId="1" applyNumberFormat="1" applyFont="1" applyFill="1" applyBorder="1" applyAlignment="1" applyProtection="1">
      <alignment horizontal="left" vertical="center" wrapText="1" indent="1"/>
    </xf>
    <xf numFmtId="0" fontId="2" fillId="2" borderId="28" xfId="1" applyNumberFormat="1" applyFont="1" applyFill="1" applyBorder="1" applyAlignment="1" applyProtection="1">
      <alignment horizontal="left" vertical="center" wrapText="1" indent="1"/>
    </xf>
    <xf numFmtId="14" fontId="2" fillId="2" borderId="20" xfId="1" applyNumberFormat="1" applyFont="1" applyFill="1" applyBorder="1" applyAlignment="1" applyProtection="1">
      <alignment horizontal="left" vertical="center" wrapText="1" indent="1"/>
    </xf>
    <xf numFmtId="14" fontId="2" fillId="2" borderId="16" xfId="1" applyNumberFormat="1" applyFont="1" applyFill="1" applyBorder="1" applyAlignment="1" applyProtection="1">
      <alignment horizontal="left" vertical="center" wrapText="1" indent="1"/>
    </xf>
    <xf numFmtId="0" fontId="2" fillId="4" borderId="28" xfId="0" applyFont="1" applyFill="1" applyBorder="1" applyAlignment="1">
      <alignment horizontal="center" vertical="center" wrapText="1"/>
    </xf>
    <xf numFmtId="0" fontId="2" fillId="0" borderId="2" xfId="0" applyFont="1" applyBorder="1" applyAlignment="1">
      <alignment horizontal="center" vertical="center" wrapText="1"/>
    </xf>
    <xf numFmtId="0" fontId="6" fillId="4" borderId="1" xfId="0" applyFont="1" applyFill="1" applyBorder="1" applyAlignment="1">
      <alignment horizontal="center" vertical="center" wrapText="1"/>
    </xf>
    <xf numFmtId="0" fontId="6" fillId="4" borderId="30"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28" xfId="0" applyFont="1" applyFill="1" applyBorder="1" applyAlignment="1">
      <alignment horizontal="center" vertical="center" wrapText="1"/>
    </xf>
    <xf numFmtId="49" fontId="6" fillId="0" borderId="47" xfId="0" applyNumberFormat="1" applyFont="1" applyBorder="1" applyAlignment="1">
      <alignment horizontal="left" vertical="center" wrapText="1" indent="3"/>
    </xf>
    <xf numFmtId="49" fontId="6" fillId="0" borderId="48" xfId="0" applyNumberFormat="1" applyFont="1" applyBorder="1" applyAlignment="1">
      <alignment horizontal="left" vertical="center" wrapText="1" indent="3"/>
    </xf>
    <xf numFmtId="49" fontId="6" fillId="0" borderId="49" xfId="0" applyNumberFormat="1" applyFont="1" applyBorder="1" applyAlignment="1">
      <alignment horizontal="left" vertical="center" wrapText="1" indent="3"/>
    </xf>
    <xf numFmtId="0" fontId="3" fillId="3" borderId="18" xfId="0" applyFont="1" applyFill="1" applyBorder="1" applyAlignment="1">
      <alignment horizontal="center" vertical="center" wrapText="1"/>
    </xf>
    <xf numFmtId="0" fontId="3" fillId="3" borderId="19" xfId="0" applyFont="1" applyFill="1" applyBorder="1" applyAlignment="1">
      <alignment horizontal="center" vertical="center" wrapText="1"/>
    </xf>
    <xf numFmtId="0" fontId="4" fillId="4" borderId="24" xfId="0" applyFont="1" applyFill="1" applyBorder="1" applyAlignment="1">
      <alignment horizontal="left" vertical="center" wrapText="1"/>
    </xf>
    <xf numFmtId="0" fontId="4" fillId="4" borderId="52" xfId="0" applyFont="1" applyFill="1" applyBorder="1" applyAlignment="1">
      <alignment horizontal="left" vertical="center" wrapText="1"/>
    </xf>
    <xf numFmtId="0" fontId="4" fillId="3" borderId="24" xfId="0" applyFont="1" applyFill="1" applyBorder="1" applyAlignment="1" applyProtection="1">
      <alignment horizontal="left" vertical="center" wrapText="1"/>
      <protection locked="0"/>
    </xf>
    <xf numFmtId="0" fontId="4" fillId="3" borderId="16" xfId="0" applyFont="1" applyFill="1" applyBorder="1" applyAlignment="1" applyProtection="1">
      <alignment horizontal="left" vertical="center" wrapText="1"/>
      <protection locked="0"/>
    </xf>
    <xf numFmtId="0" fontId="2" fillId="3" borderId="34" xfId="1" applyNumberFormat="1" applyFont="1" applyFill="1" applyBorder="1" applyAlignment="1" applyProtection="1">
      <alignment horizontal="left" vertical="center" wrapText="1" indent="1"/>
      <protection locked="0"/>
    </xf>
    <xf numFmtId="0" fontId="2" fillId="3" borderId="35" xfId="1" applyNumberFormat="1" applyFont="1" applyFill="1" applyBorder="1" applyAlignment="1" applyProtection="1">
      <alignment horizontal="left" vertical="center" wrapText="1" indent="1"/>
      <protection locked="0"/>
    </xf>
    <xf numFmtId="49" fontId="6" fillId="0" borderId="14" xfId="0" applyNumberFormat="1" applyFont="1" applyBorder="1" applyAlignment="1">
      <alignment horizontal="left" vertical="center" wrapText="1" indent="3"/>
    </xf>
    <xf numFmtId="49" fontId="6" fillId="0" borderId="18" xfId="0" applyNumberFormat="1" applyFont="1" applyBorder="1" applyAlignment="1">
      <alignment horizontal="left" vertical="center" wrapText="1" indent="3"/>
    </xf>
    <xf numFmtId="49" fontId="6" fillId="0" borderId="19" xfId="0" applyNumberFormat="1" applyFont="1" applyBorder="1" applyAlignment="1">
      <alignment horizontal="left" vertical="center" wrapText="1" indent="3"/>
    </xf>
    <xf numFmtId="0" fontId="2" fillId="3" borderId="27" xfId="1" applyNumberFormat="1" applyFont="1" applyFill="1" applyBorder="1" applyAlignment="1" applyProtection="1">
      <alignment horizontal="left" vertical="center" wrapText="1" indent="1"/>
      <protection locked="0"/>
    </xf>
    <xf numFmtId="0" fontId="2" fillId="3" borderId="32" xfId="1" applyNumberFormat="1" applyFont="1" applyFill="1" applyBorder="1" applyAlignment="1" applyProtection="1">
      <alignment horizontal="left" vertical="center" wrapText="1" indent="1"/>
      <protection locked="0"/>
    </xf>
    <xf numFmtId="14" fontId="4" fillId="4" borderId="20" xfId="0" applyNumberFormat="1" applyFont="1" applyFill="1" applyBorder="1" applyAlignment="1">
      <alignment horizontal="center" vertical="center" wrapText="1"/>
    </xf>
    <xf numFmtId="14" fontId="4" fillId="4" borderId="16" xfId="0" applyNumberFormat="1" applyFont="1" applyFill="1" applyBorder="1" applyAlignment="1">
      <alignment horizontal="center" vertical="center" wrapText="1"/>
    </xf>
    <xf numFmtId="0" fontId="4" fillId="4" borderId="20"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2" fillId="4" borderId="27" xfId="1" applyNumberFormat="1" applyFont="1" applyFill="1" applyBorder="1" applyAlignment="1" applyProtection="1">
      <alignment horizontal="left" vertical="center" wrapText="1" indent="1"/>
    </xf>
    <xf numFmtId="0" fontId="2" fillId="4" borderId="32" xfId="1" applyNumberFormat="1" applyFont="1" applyFill="1" applyBorder="1" applyAlignment="1" applyProtection="1">
      <alignment horizontal="left" vertical="center" wrapText="1" indent="1"/>
    </xf>
    <xf numFmtId="0" fontId="4" fillId="4" borderId="51" xfId="0" applyFont="1" applyFill="1" applyBorder="1" applyAlignment="1">
      <alignment horizontal="left" vertical="center" wrapText="1"/>
    </xf>
    <xf numFmtId="0" fontId="4" fillId="4" borderId="26" xfId="0" applyFont="1" applyFill="1" applyBorder="1" applyAlignment="1">
      <alignment horizontal="left" vertical="center" wrapText="1"/>
    </xf>
    <xf numFmtId="14" fontId="4" fillId="3" borderId="24" xfId="0" applyNumberFormat="1" applyFont="1" applyFill="1" applyBorder="1" applyAlignment="1" applyProtection="1">
      <alignment horizontal="left" vertical="center" wrapText="1"/>
      <protection locked="0"/>
    </xf>
    <xf numFmtId="0" fontId="4" fillId="4" borderId="51" xfId="0" applyFont="1" applyFill="1" applyBorder="1" applyAlignment="1" applyProtection="1">
      <alignment horizontal="left" vertical="center" wrapText="1"/>
      <protection locked="0"/>
    </xf>
    <xf numFmtId="0" fontId="4" fillId="4" borderId="34" xfId="0" applyFont="1" applyFill="1" applyBorder="1" applyAlignment="1" applyProtection="1">
      <alignment horizontal="left" vertical="center" wrapText="1"/>
      <protection locked="0"/>
    </xf>
    <xf numFmtId="0" fontId="4" fillId="3" borderId="24" xfId="0" applyFont="1" applyFill="1" applyBorder="1" applyAlignment="1" applyProtection="1">
      <alignment horizontal="center" vertical="center" wrapText="1"/>
      <protection locked="0"/>
    </xf>
    <xf numFmtId="0" fontId="4" fillId="3" borderId="16" xfId="0" applyFont="1" applyFill="1" applyBorder="1" applyAlignment="1" applyProtection="1">
      <alignment horizontal="center" vertical="center" wrapText="1"/>
      <protection locked="0"/>
    </xf>
    <xf numFmtId="49" fontId="2" fillId="0" borderId="0" xfId="0" applyNumberFormat="1" applyFont="1" applyAlignment="1" applyProtection="1">
      <alignment horizontal="center" vertical="center" wrapText="1"/>
      <protection locked="0"/>
    </xf>
    <xf numFmtId="49" fontId="2" fillId="0" borderId="0" xfId="0" applyNumberFormat="1" applyFont="1" applyAlignment="1" applyProtection="1">
      <alignment horizontal="center" vertical="center"/>
      <protection locked="0"/>
    </xf>
    <xf numFmtId="49" fontId="6" fillId="0" borderId="14" xfId="0" applyNumberFormat="1" applyFont="1" applyBorder="1" applyAlignment="1">
      <alignment horizontal="center" vertical="center" wrapText="1"/>
    </xf>
    <xf numFmtId="49" fontId="6" fillId="0" borderId="18" xfId="0" applyNumberFormat="1" applyFont="1" applyBorder="1" applyAlignment="1">
      <alignment horizontal="center" vertical="center" wrapText="1"/>
    </xf>
    <xf numFmtId="0" fontId="6" fillId="4" borderId="31" xfId="0" applyFont="1" applyFill="1" applyBorder="1" applyAlignment="1">
      <alignment horizontal="center" vertical="center" wrapText="1"/>
    </xf>
    <xf numFmtId="0" fontId="4" fillId="4" borderId="44" xfId="1" applyNumberFormat="1" applyFont="1" applyFill="1" applyBorder="1" applyAlignment="1" applyProtection="1">
      <alignment horizontal="center" vertical="center" wrapText="1"/>
    </xf>
    <xf numFmtId="0" fontId="4" fillId="4" borderId="27" xfId="1" applyNumberFormat="1" applyFont="1" applyFill="1" applyBorder="1" applyAlignment="1" applyProtection="1">
      <alignment horizontal="center" vertical="center" wrapText="1"/>
    </xf>
    <xf numFmtId="49" fontId="6" fillId="0" borderId="19" xfId="0" applyNumberFormat="1" applyFont="1" applyBorder="1" applyAlignment="1">
      <alignment horizontal="center" vertical="center" wrapText="1"/>
    </xf>
    <xf numFmtId="49" fontId="6" fillId="0" borderId="6" xfId="0" applyNumberFormat="1" applyFont="1" applyBorder="1" applyAlignment="1">
      <alignment horizontal="center" vertical="center" wrapText="1"/>
    </xf>
    <xf numFmtId="49" fontId="6" fillId="0" borderId="20" xfId="0" applyNumberFormat="1" applyFont="1" applyBorder="1" applyAlignment="1">
      <alignment horizontal="center" vertical="center" wrapText="1"/>
    </xf>
    <xf numFmtId="49" fontId="6" fillId="0" borderId="52" xfId="0" applyNumberFormat="1" applyFont="1" applyBorder="1" applyAlignment="1">
      <alignment horizontal="center" vertical="center" wrapText="1"/>
    </xf>
    <xf numFmtId="49" fontId="6" fillId="0" borderId="57" xfId="0" applyNumberFormat="1" applyFont="1" applyBorder="1" applyAlignment="1">
      <alignment horizontal="center" vertical="center" wrapText="1"/>
    </xf>
    <xf numFmtId="49" fontId="6" fillId="0" borderId="30" xfId="0" applyNumberFormat="1" applyFont="1" applyBorder="1" applyAlignment="1">
      <alignment horizontal="center" vertical="center" wrapText="1"/>
    </xf>
    <xf numFmtId="49" fontId="6" fillId="0" borderId="31" xfId="0" applyNumberFormat="1" applyFont="1" applyBorder="1" applyAlignment="1">
      <alignment horizontal="center" vertical="center" wrapText="1"/>
    </xf>
    <xf numFmtId="49" fontId="6" fillId="0" borderId="46" xfId="0" applyNumberFormat="1" applyFont="1" applyBorder="1" applyAlignment="1">
      <alignment horizontal="center" vertical="center" wrapText="1"/>
    </xf>
    <xf numFmtId="49" fontId="6" fillId="0" borderId="23" xfId="0" applyNumberFormat="1" applyFont="1" applyBorder="1" applyAlignment="1">
      <alignment horizontal="center" vertical="center" wrapText="1"/>
    </xf>
    <xf numFmtId="49" fontId="6" fillId="0" borderId="22" xfId="0" applyNumberFormat="1" applyFont="1" applyBorder="1" applyAlignment="1">
      <alignment horizontal="center" vertical="center" wrapText="1"/>
    </xf>
    <xf numFmtId="49" fontId="2" fillId="0" borderId="7" xfId="0" applyNumberFormat="1" applyFont="1" applyBorder="1" applyAlignment="1">
      <alignment horizontal="left" vertical="center" wrapText="1" indent="1"/>
    </xf>
    <xf numFmtId="49" fontId="2" fillId="0" borderId="23" xfId="0" applyNumberFormat="1" applyFont="1" applyBorder="1" applyAlignment="1">
      <alignment horizontal="left" vertical="center" wrapText="1" indent="1"/>
    </xf>
    <xf numFmtId="49" fontId="2" fillId="0" borderId="22" xfId="0" applyNumberFormat="1" applyFont="1" applyBorder="1" applyAlignment="1">
      <alignment horizontal="left" vertical="center" wrapText="1" indent="1"/>
    </xf>
    <xf numFmtId="0" fontId="4" fillId="4" borderId="23" xfId="1" applyNumberFormat="1" applyFont="1" applyFill="1" applyBorder="1" applyAlignment="1" applyProtection="1">
      <alignment horizontal="center" vertical="center" wrapText="1"/>
    </xf>
    <xf numFmtId="0" fontId="4" fillId="4" borderId="45" xfId="1" applyNumberFormat="1" applyFont="1" applyFill="1" applyBorder="1" applyAlignment="1" applyProtection="1">
      <alignment horizontal="center" vertical="center" wrapText="1"/>
    </xf>
    <xf numFmtId="0" fontId="4" fillId="4" borderId="3" xfId="1" applyNumberFormat="1" applyFont="1" applyFill="1" applyBorder="1" applyAlignment="1" applyProtection="1">
      <alignment horizontal="center" vertical="center" wrapText="1"/>
    </xf>
    <xf numFmtId="0" fontId="4" fillId="4" borderId="35" xfId="1" applyNumberFormat="1" applyFont="1" applyFill="1" applyBorder="1" applyAlignment="1" applyProtection="1">
      <alignment horizontal="center" vertical="center" wrapText="1"/>
    </xf>
    <xf numFmtId="14" fontId="4" fillId="4" borderId="3" xfId="1" applyNumberFormat="1" applyFont="1" applyFill="1" applyBorder="1" applyAlignment="1" applyProtection="1">
      <alignment horizontal="center" vertical="center" wrapText="1"/>
    </xf>
    <xf numFmtId="0" fontId="0" fillId="0" borderId="1" xfId="0" applyBorder="1" applyAlignment="1">
      <alignment horizontal="center"/>
    </xf>
    <xf numFmtId="0" fontId="0" fillId="0" borderId="30" xfId="0" applyBorder="1" applyAlignment="1">
      <alignment horizontal="center"/>
    </xf>
    <xf numFmtId="0" fontId="0" fillId="0" borderId="31" xfId="0" applyBorder="1" applyAlignment="1">
      <alignment horizontal="center"/>
    </xf>
  </cellXfs>
  <cellStyles count="2">
    <cellStyle name="Currency" xfId="1" builtinId="4"/>
    <cellStyle name="Normal" xfId="0" builtinId="0"/>
  </cellStyles>
  <dxfs count="206">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border>
        <left/>
        <right/>
        <top/>
        <bottom/>
        <vertical/>
        <horizontal/>
      </border>
    </dxf>
    <dxf>
      <font>
        <color theme="0"/>
      </font>
      <fill>
        <patternFill patternType="none">
          <bgColor auto="1"/>
        </patternFill>
      </fill>
      <border>
        <left/>
        <right/>
        <top/>
        <bottom/>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solid">
          <bgColor theme="0"/>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ont>
        <color theme="1"/>
      </font>
      <fill>
        <patternFill>
          <bgColor theme="8" tint="0.39994506668294322"/>
        </patternFill>
      </fill>
      <border>
        <left style="thin">
          <color auto="1"/>
        </left>
        <right style="thin">
          <color auto="1"/>
        </right>
        <top style="thin">
          <color auto="1"/>
        </top>
        <bottom style="thin">
          <color auto="1"/>
        </bottom>
        <vertical/>
        <horizontal/>
      </border>
    </dxf>
    <dxf>
      <fill>
        <patternFill patternType="solid">
          <bgColor theme="8" tint="0.39994506668294322"/>
        </patternFill>
      </fill>
      <border>
        <left style="thin">
          <color auto="1"/>
        </left>
        <right style="thin">
          <color auto="1"/>
        </right>
        <top style="thin">
          <color auto="1"/>
        </top>
        <bottom style="thin">
          <color auto="1"/>
        </bottom>
      </border>
    </dxf>
    <dxf>
      <fill>
        <patternFill patternType="solid">
          <bgColor theme="8" tint="0.39994506668294322"/>
        </patternFill>
      </fill>
      <border>
        <left style="thin">
          <color auto="1"/>
        </left>
        <right style="thin">
          <color auto="1"/>
        </right>
        <top style="thin">
          <color auto="1"/>
        </top>
        <bottom style="thin">
          <color auto="1"/>
        </bottom>
      </border>
    </dxf>
    <dxf>
      <fill>
        <patternFill patternType="solid">
          <bgColor theme="8" tint="0.39994506668294322"/>
        </patternFill>
      </fill>
      <border>
        <left style="thin">
          <color auto="1"/>
        </left>
        <right style="thin">
          <color auto="1"/>
        </right>
        <top style="thin">
          <color auto="1"/>
        </top>
        <bottom style="thin">
          <color auto="1"/>
        </bottom>
      </border>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color theme="0"/>
      </font>
    </dxf>
    <dxf>
      <fill>
        <patternFill patternType="solid">
          <bgColor theme="8" tint="0.39994506668294322"/>
        </patternFill>
      </fill>
      <border>
        <left style="thin">
          <color auto="1"/>
        </left>
        <right style="thin">
          <color auto="1"/>
        </right>
        <top style="thin">
          <color auto="1"/>
        </top>
        <bottom style="thin">
          <color auto="1"/>
        </bottom>
      </border>
    </dxf>
    <dxf>
      <font>
        <b/>
        <i val="0"/>
        <color theme="1"/>
      </font>
      <fill>
        <patternFill>
          <bgColor theme="0" tint="-0.24994659260841701"/>
        </patternFill>
      </fill>
      <border>
        <left style="thin">
          <color auto="1"/>
        </left>
        <right style="thin">
          <color auto="1"/>
        </right>
        <top style="thin">
          <color auto="1"/>
        </top>
        <bottom style="thin">
          <color auto="1"/>
        </bottom>
        <vertical/>
        <horizontal/>
      </border>
    </dxf>
    <dxf>
      <font>
        <b/>
        <i/>
        <color theme="1"/>
      </font>
      <fill>
        <patternFill>
          <bgColor theme="0" tint="-0.24994659260841701"/>
        </patternFill>
      </fill>
      <border>
        <left style="thin">
          <color auto="1"/>
        </left>
        <right style="thin">
          <color auto="1"/>
        </right>
        <top style="thin">
          <color auto="1"/>
        </top>
        <bottom style="thin">
          <color auto="1"/>
        </bottom>
        <vertical/>
        <horizontal/>
      </border>
    </dxf>
    <dxf>
      <font>
        <color theme="1"/>
      </font>
      <fill>
        <patternFill>
          <bgColor theme="0" tint="-0.24994659260841701"/>
        </patternFill>
      </fill>
      <border>
        <left style="thin">
          <color auto="1"/>
        </left>
        <right style="thin">
          <color auto="1"/>
        </right>
        <top style="thin">
          <color auto="1"/>
        </top>
        <bottom style="thin">
          <color auto="1"/>
        </bottom>
        <vertical/>
        <horizontal/>
      </border>
    </dxf>
    <dxf>
      <fill>
        <patternFill patternType="solid">
          <bgColor theme="8" tint="0.3999450666829432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ont>
        <color rgb="FF9C0006"/>
      </font>
      <fill>
        <patternFill>
          <bgColor rgb="FFFFC7CE"/>
        </patternFill>
      </fill>
    </dxf>
  </dxfs>
  <tableStyles count="1" defaultTableStyle="TableStyleMedium2" defaultPivotStyle="PivotStyleLight16">
    <tableStyle name="Invisible" pivot="0" table="0" count="0" xr9:uid="{6DA35104-0C62-4578-BC63-0A60B6DF6A34}"/>
  </tableStyles>
  <colors>
    <mruColors>
      <color rgb="FF9BC2E6"/>
      <color rgb="FF99CCFF"/>
      <color rgb="FF0067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598464</xdr:colOff>
      <xdr:row>1</xdr:row>
      <xdr:rowOff>87628</xdr:rowOff>
    </xdr:from>
    <xdr:to>
      <xdr:col>6</xdr:col>
      <xdr:colOff>2677090</xdr:colOff>
      <xdr:row>1</xdr:row>
      <xdr:rowOff>1000758</xdr:rowOff>
    </xdr:to>
    <xdr:pic>
      <xdr:nvPicPr>
        <xdr:cNvPr id="2" name="Picture 1" descr="Logo&#10;&#10;Description automatically generated with medium confidenc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771539" y="268603"/>
          <a:ext cx="2078626" cy="9067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1095517</xdr:colOff>
      <xdr:row>1</xdr:row>
      <xdr:rowOff>75952</xdr:rowOff>
    </xdr:from>
    <xdr:to>
      <xdr:col>9</xdr:col>
      <xdr:colOff>1450359</xdr:colOff>
      <xdr:row>1</xdr:row>
      <xdr:rowOff>997337</xdr:rowOff>
    </xdr:to>
    <xdr:pic>
      <xdr:nvPicPr>
        <xdr:cNvPr id="5" name="Picture 4" descr="Logo&#10;&#10;Description automatically generated with medium confidence">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830567" y="266452"/>
          <a:ext cx="2340412" cy="91821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3235934</xdr:colOff>
      <xdr:row>1</xdr:row>
      <xdr:rowOff>70166</xdr:rowOff>
    </xdr:from>
    <xdr:to>
      <xdr:col>15</xdr:col>
      <xdr:colOff>258126</xdr:colOff>
      <xdr:row>1</xdr:row>
      <xdr:rowOff>983296</xdr:rowOff>
    </xdr:to>
    <xdr:pic>
      <xdr:nvPicPr>
        <xdr:cNvPr id="2" name="Picture 1" descr="Logo&#10;&#10;Description automatically generated with medium confidence">
          <a:extLst>
            <a:ext uri="{FF2B5EF4-FFF2-40B4-BE49-F238E27FC236}">
              <a16:creationId xmlns:a16="http://schemas.microsoft.com/office/drawing/2014/main" id="{B852A3A1-D82F-4C4D-B616-344B33FA63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815389" y="250275"/>
          <a:ext cx="2229005" cy="91313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134527</xdr:colOff>
      <xdr:row>1</xdr:row>
      <xdr:rowOff>63745</xdr:rowOff>
    </xdr:from>
    <xdr:to>
      <xdr:col>6</xdr:col>
      <xdr:colOff>1987695</xdr:colOff>
      <xdr:row>1</xdr:row>
      <xdr:rowOff>1021960</xdr:rowOff>
    </xdr:to>
    <xdr:pic>
      <xdr:nvPicPr>
        <xdr:cNvPr id="2" name="Picture 1" descr="Logo&#10;&#10;Description automatically generated with medium confidenc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13249" y="247189"/>
          <a:ext cx="1855073" cy="94742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graysonb@adaptoregon.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6D49C-6C74-4588-8C6D-B84DECC296EF}">
  <sheetPr codeName="Sheet1"/>
  <dimension ref="B1:H47"/>
  <sheetViews>
    <sheetView showGridLines="0" topLeftCell="B1" zoomScale="70" zoomScaleNormal="70" workbookViewId="0">
      <selection activeCell="D23" sqref="D23"/>
    </sheetView>
  </sheetViews>
  <sheetFormatPr defaultColWidth="8.85546875" defaultRowHeight="14.1"/>
  <cols>
    <col min="1" max="1" width="2.85546875" style="8" customWidth="1"/>
    <col min="2" max="2" width="35.85546875" style="8" customWidth="1"/>
    <col min="3" max="3" width="30.85546875" style="8" customWidth="1"/>
    <col min="4" max="4" width="33.7109375" style="8" customWidth="1"/>
    <col min="5" max="5" width="40.85546875" style="8" customWidth="1"/>
    <col min="6" max="7" width="43.42578125" style="8" customWidth="1"/>
    <col min="8" max="16384" width="8.85546875" style="8"/>
  </cols>
  <sheetData>
    <row r="1" spans="2:7" ht="14.45" thickBot="1"/>
    <row r="2" spans="2:7" ht="85.35" customHeight="1" thickBot="1">
      <c r="B2" s="148" t="s">
        <v>0</v>
      </c>
      <c r="C2" s="149"/>
      <c r="D2" s="149"/>
      <c r="E2" s="149"/>
      <c r="F2" s="149"/>
      <c r="G2" s="150"/>
    </row>
    <row r="3" spans="2:7" ht="62.1" customHeight="1">
      <c r="B3" s="19" t="s">
        <v>1</v>
      </c>
      <c r="C3" s="156" t="s">
        <v>2</v>
      </c>
      <c r="D3" s="156"/>
      <c r="E3" s="156"/>
      <c r="F3" s="156"/>
      <c r="G3" s="157"/>
    </row>
    <row r="4" spans="2:7" ht="188.1" customHeight="1" thickBot="1">
      <c r="B4" s="19" t="s">
        <v>3</v>
      </c>
      <c r="C4" s="154" t="s">
        <v>4</v>
      </c>
      <c r="D4" s="154"/>
      <c r="E4" s="154"/>
      <c r="F4" s="154"/>
      <c r="G4" s="155"/>
    </row>
    <row r="5" spans="2:7" ht="45" customHeight="1">
      <c r="B5" s="160" t="s">
        <v>5</v>
      </c>
      <c r="C5" s="161"/>
      <c r="D5" s="22" t="s">
        <v>6</v>
      </c>
      <c r="E5" s="20" t="s">
        <v>7</v>
      </c>
      <c r="F5" s="20" t="s">
        <v>8</v>
      </c>
      <c r="G5" s="21" t="s">
        <v>9</v>
      </c>
    </row>
    <row r="6" spans="2:7" ht="25.35" customHeight="1">
      <c r="B6" s="163" t="s">
        <v>10</v>
      </c>
      <c r="C6" s="164"/>
      <c r="D6" s="23" t="s">
        <v>11</v>
      </c>
      <c r="E6" s="32">
        <v>45108</v>
      </c>
      <c r="F6" s="32">
        <v>45199</v>
      </c>
      <c r="G6" s="33">
        <v>45229</v>
      </c>
    </row>
    <row r="7" spans="2:7" ht="25.35" customHeight="1">
      <c r="B7" s="163"/>
      <c r="C7" s="164"/>
      <c r="D7" s="23" t="s">
        <v>12</v>
      </c>
      <c r="E7" s="32">
        <v>45200</v>
      </c>
      <c r="F7" s="32">
        <v>45291</v>
      </c>
      <c r="G7" s="33">
        <v>45321</v>
      </c>
    </row>
    <row r="8" spans="2:7" ht="25.35" customHeight="1">
      <c r="B8" s="163"/>
      <c r="C8" s="164"/>
      <c r="D8" s="23" t="s">
        <v>13</v>
      </c>
      <c r="E8" s="32">
        <v>44927</v>
      </c>
      <c r="F8" s="32">
        <v>45016</v>
      </c>
      <c r="G8" s="33">
        <v>45046</v>
      </c>
    </row>
    <row r="9" spans="2:7" ht="25.35" customHeight="1" thickBot="1">
      <c r="B9" s="165"/>
      <c r="C9" s="166"/>
      <c r="D9" s="24" t="s">
        <v>14</v>
      </c>
      <c r="E9" s="34">
        <v>45017</v>
      </c>
      <c r="F9" s="34">
        <v>45107</v>
      </c>
      <c r="G9" s="35">
        <v>45158</v>
      </c>
    </row>
    <row r="10" spans="2:7" ht="25.35" customHeight="1">
      <c r="B10" s="160" t="s">
        <v>15</v>
      </c>
      <c r="C10" s="162"/>
      <c r="D10" s="167" t="s">
        <v>16</v>
      </c>
      <c r="E10" s="168"/>
      <c r="F10" s="168" t="s">
        <v>17</v>
      </c>
      <c r="G10" s="169"/>
    </row>
    <row r="11" spans="2:7" ht="25.35" customHeight="1">
      <c r="B11" s="170" t="s">
        <v>18</v>
      </c>
      <c r="C11" s="171"/>
      <c r="D11" s="174" t="s">
        <v>19</v>
      </c>
      <c r="E11" s="175"/>
      <c r="F11" s="175" t="s">
        <v>20</v>
      </c>
      <c r="G11" s="180"/>
    </row>
    <row r="12" spans="2:7" ht="25.35" customHeight="1" thickBot="1">
      <c r="B12" s="172"/>
      <c r="C12" s="173"/>
      <c r="D12" s="176" t="s">
        <v>21</v>
      </c>
      <c r="E12" s="177"/>
      <c r="F12" s="177" t="s">
        <v>22</v>
      </c>
      <c r="G12" s="201"/>
    </row>
    <row r="13" spans="2:7" ht="45" customHeight="1" thickBot="1">
      <c r="B13" s="160" t="s">
        <v>23</v>
      </c>
      <c r="C13" s="161"/>
      <c r="D13" s="161"/>
      <c r="E13" s="161"/>
      <c r="F13" s="161"/>
      <c r="G13" s="162"/>
    </row>
    <row r="14" spans="2:7" ht="45" customHeight="1" thickBot="1">
      <c r="B14" s="151" t="s">
        <v>24</v>
      </c>
      <c r="C14" s="152"/>
      <c r="D14" s="152"/>
      <c r="E14" s="152"/>
      <c r="F14" s="152"/>
      <c r="G14" s="153"/>
    </row>
    <row r="15" spans="2:7" ht="35.1" customHeight="1" thickBot="1">
      <c r="B15" s="130" t="s">
        <v>25</v>
      </c>
      <c r="C15" s="132" t="s">
        <v>26</v>
      </c>
      <c r="D15" s="134" t="s">
        <v>27</v>
      </c>
      <c r="E15" s="190" t="s">
        <v>28</v>
      </c>
      <c r="F15" s="190"/>
      <c r="G15" s="191"/>
    </row>
    <row r="16" spans="2:7" ht="45" customHeight="1">
      <c r="B16" s="178" t="s">
        <v>29</v>
      </c>
      <c r="C16" s="136" t="s">
        <v>30</v>
      </c>
      <c r="D16" s="129" t="s">
        <v>31</v>
      </c>
      <c r="E16" s="158" t="s">
        <v>32</v>
      </c>
      <c r="F16" s="158"/>
      <c r="G16" s="159"/>
    </row>
    <row r="17" spans="2:8" ht="60" customHeight="1">
      <c r="B17" s="179"/>
      <c r="C17" s="131" t="s">
        <v>33</v>
      </c>
      <c r="D17" s="131" t="s">
        <v>34</v>
      </c>
      <c r="E17" s="184" t="s">
        <v>35</v>
      </c>
      <c r="F17" s="184"/>
      <c r="G17" s="185"/>
    </row>
    <row r="18" spans="2:8" ht="45" customHeight="1">
      <c r="B18" s="179"/>
      <c r="C18" s="131" t="s">
        <v>36</v>
      </c>
      <c r="D18" s="131" t="s">
        <v>31</v>
      </c>
      <c r="E18" s="184" t="s">
        <v>37</v>
      </c>
      <c r="F18" s="184"/>
      <c r="G18" s="185"/>
    </row>
    <row r="19" spans="2:8" ht="45" customHeight="1">
      <c r="B19" s="179"/>
      <c r="C19" s="104" t="s">
        <v>38</v>
      </c>
      <c r="D19" s="131" t="s">
        <v>34</v>
      </c>
      <c r="E19" s="184" t="s">
        <v>39</v>
      </c>
      <c r="F19" s="184"/>
      <c r="G19" s="185"/>
    </row>
    <row r="20" spans="2:8" ht="45" customHeight="1">
      <c r="B20" s="179"/>
      <c r="C20" s="131" t="s">
        <v>40</v>
      </c>
      <c r="D20" s="129" t="s">
        <v>34</v>
      </c>
      <c r="E20" s="158" t="s">
        <v>41</v>
      </c>
      <c r="F20" s="158"/>
      <c r="G20" s="159"/>
    </row>
    <row r="21" spans="2:8" ht="45" customHeight="1">
      <c r="B21" s="179"/>
      <c r="C21" s="131" t="s">
        <v>42</v>
      </c>
      <c r="D21" s="129" t="s">
        <v>34</v>
      </c>
      <c r="E21" s="158" t="s">
        <v>43</v>
      </c>
      <c r="F21" s="158"/>
      <c r="G21" s="159"/>
    </row>
    <row r="22" spans="2:8" ht="45" customHeight="1" thickBot="1">
      <c r="B22" s="140"/>
      <c r="C22" s="104" t="s">
        <v>44</v>
      </c>
      <c r="D22" s="131" t="s">
        <v>45</v>
      </c>
      <c r="E22" s="184" t="s">
        <v>46</v>
      </c>
      <c r="F22" s="184"/>
      <c r="G22" s="184"/>
      <c r="H22" s="105"/>
    </row>
    <row r="23" spans="2:8" ht="45" customHeight="1">
      <c r="B23" s="178" t="s">
        <v>47</v>
      </c>
      <c r="C23" s="136" t="s">
        <v>48</v>
      </c>
      <c r="D23" s="136" t="s">
        <v>31</v>
      </c>
      <c r="E23" s="193" t="s">
        <v>49</v>
      </c>
      <c r="F23" s="193"/>
      <c r="G23" s="194"/>
    </row>
    <row r="24" spans="2:8" ht="45" customHeight="1">
      <c r="B24" s="179"/>
      <c r="C24" s="131" t="s">
        <v>50</v>
      </c>
      <c r="D24" s="131" t="s">
        <v>31</v>
      </c>
      <c r="E24" s="184" t="s">
        <v>51</v>
      </c>
      <c r="F24" s="184"/>
      <c r="G24" s="185"/>
    </row>
    <row r="25" spans="2:8" ht="45" customHeight="1">
      <c r="B25" s="179"/>
      <c r="C25" s="131" t="s">
        <v>52</v>
      </c>
      <c r="D25" s="131" t="s">
        <v>34</v>
      </c>
      <c r="E25" s="184" t="s">
        <v>53</v>
      </c>
      <c r="F25" s="184"/>
      <c r="G25" s="185"/>
    </row>
    <row r="26" spans="2:8" ht="45" customHeight="1">
      <c r="B26" s="179"/>
      <c r="C26" s="139" t="s">
        <v>54</v>
      </c>
      <c r="D26" s="139" t="s">
        <v>31</v>
      </c>
      <c r="E26" s="199" t="s">
        <v>55</v>
      </c>
      <c r="F26" s="199"/>
      <c r="G26" s="200"/>
    </row>
    <row r="27" spans="2:8" ht="44.45" customHeight="1" thickBot="1">
      <c r="B27" s="202"/>
      <c r="C27" s="17" t="s">
        <v>56</v>
      </c>
      <c r="D27" s="17" t="s">
        <v>31</v>
      </c>
      <c r="E27" s="195" t="s">
        <v>57</v>
      </c>
      <c r="F27" s="195"/>
      <c r="G27" s="196"/>
    </row>
    <row r="28" spans="2:8" ht="30" customHeight="1" thickBot="1">
      <c r="B28" s="135" t="s">
        <v>58</v>
      </c>
      <c r="C28" s="16" t="s">
        <v>59</v>
      </c>
      <c r="D28" s="16" t="s">
        <v>34</v>
      </c>
      <c r="E28" s="158" t="s">
        <v>60</v>
      </c>
      <c r="F28" s="158"/>
      <c r="G28" s="159"/>
    </row>
    <row r="29" spans="2:8" ht="45" customHeight="1" thickBot="1">
      <c r="B29" s="181" t="s">
        <v>61</v>
      </c>
      <c r="C29" s="182"/>
      <c r="D29" s="182"/>
      <c r="E29" s="182"/>
      <c r="F29" s="182"/>
      <c r="G29" s="183"/>
    </row>
    <row r="30" spans="2:8" ht="35.1" customHeight="1" thickBot="1">
      <c r="B30" s="130" t="s">
        <v>25</v>
      </c>
      <c r="C30" s="133" t="s">
        <v>26</v>
      </c>
      <c r="D30" s="133" t="s">
        <v>27</v>
      </c>
      <c r="E30" s="188" t="s">
        <v>28</v>
      </c>
      <c r="F30" s="188"/>
      <c r="G30" s="189"/>
    </row>
    <row r="31" spans="2:8" ht="50.1" customHeight="1">
      <c r="B31" s="192" t="s">
        <v>62</v>
      </c>
      <c r="C31" s="136" t="s">
        <v>63</v>
      </c>
      <c r="D31" s="106" t="s">
        <v>31</v>
      </c>
      <c r="E31" s="193" t="s">
        <v>64</v>
      </c>
      <c r="F31" s="193"/>
      <c r="G31" s="194"/>
    </row>
    <row r="32" spans="2:8" ht="60" customHeight="1">
      <c r="B32" s="170"/>
      <c r="C32" s="129" t="s">
        <v>65</v>
      </c>
      <c r="D32" s="131" t="s">
        <v>66</v>
      </c>
      <c r="E32" s="158" t="s">
        <v>67</v>
      </c>
      <c r="F32" s="158"/>
      <c r="G32" s="159"/>
    </row>
    <row r="33" spans="2:7" ht="60" customHeight="1">
      <c r="B33" s="170"/>
      <c r="C33" s="131" t="s">
        <v>68</v>
      </c>
      <c r="D33" s="131" t="s">
        <v>31</v>
      </c>
      <c r="E33" s="158" t="s">
        <v>69</v>
      </c>
      <c r="F33" s="158"/>
      <c r="G33" s="159"/>
    </row>
    <row r="34" spans="2:7" ht="60" customHeight="1">
      <c r="B34" s="170"/>
      <c r="C34" s="131" t="s">
        <v>70</v>
      </c>
      <c r="D34" s="107" t="s">
        <v>31</v>
      </c>
      <c r="E34" s="158" t="s">
        <v>71</v>
      </c>
      <c r="F34" s="158"/>
      <c r="G34" s="159"/>
    </row>
    <row r="35" spans="2:7" ht="60" customHeight="1" thickBot="1">
      <c r="B35" s="172"/>
      <c r="C35" s="137" t="s">
        <v>72</v>
      </c>
      <c r="D35" s="137" t="s">
        <v>31</v>
      </c>
      <c r="E35" s="158" t="s">
        <v>73</v>
      </c>
      <c r="F35" s="158"/>
      <c r="G35" s="159"/>
    </row>
    <row r="36" spans="2:7" ht="45.6" customHeight="1">
      <c r="B36" s="135"/>
      <c r="C36" s="136" t="s">
        <v>74</v>
      </c>
      <c r="D36" s="136" t="s">
        <v>34</v>
      </c>
      <c r="E36" s="193" t="s">
        <v>75</v>
      </c>
      <c r="F36" s="193"/>
      <c r="G36" s="194"/>
    </row>
    <row r="37" spans="2:7" ht="30.6" customHeight="1">
      <c r="B37" s="170" t="s">
        <v>76</v>
      </c>
      <c r="C37" s="129" t="s">
        <v>77</v>
      </c>
      <c r="D37" s="129" t="s">
        <v>34</v>
      </c>
      <c r="E37" s="184" t="s">
        <v>78</v>
      </c>
      <c r="F37" s="184"/>
      <c r="G37" s="185"/>
    </row>
    <row r="38" spans="2:7" ht="45.6" customHeight="1">
      <c r="B38" s="170"/>
      <c r="C38" s="131" t="s">
        <v>79</v>
      </c>
      <c r="D38" s="131" t="s">
        <v>34</v>
      </c>
      <c r="E38" s="184" t="s">
        <v>80</v>
      </c>
      <c r="F38" s="184"/>
      <c r="G38" s="185"/>
    </row>
    <row r="39" spans="2:7" ht="30" customHeight="1">
      <c r="B39" s="170"/>
      <c r="C39" s="129" t="s">
        <v>81</v>
      </c>
      <c r="D39" s="129" t="s">
        <v>34</v>
      </c>
      <c r="E39" s="158" t="s">
        <v>82</v>
      </c>
      <c r="F39" s="158"/>
      <c r="G39" s="159"/>
    </row>
    <row r="40" spans="2:7" ht="30" customHeight="1">
      <c r="B40" s="170"/>
      <c r="C40" s="131" t="s">
        <v>83</v>
      </c>
      <c r="D40" s="131" t="s">
        <v>34</v>
      </c>
      <c r="E40" s="184" t="s">
        <v>84</v>
      </c>
      <c r="F40" s="184"/>
      <c r="G40" s="185"/>
    </row>
    <row r="41" spans="2:7" ht="45.6" customHeight="1" thickBot="1">
      <c r="B41" s="172"/>
      <c r="C41" s="138" t="s">
        <v>85</v>
      </c>
      <c r="D41" s="138" t="s">
        <v>34</v>
      </c>
      <c r="E41" s="197" t="s">
        <v>86</v>
      </c>
      <c r="F41" s="197"/>
      <c r="G41" s="198"/>
    </row>
    <row r="42" spans="2:7" ht="45" customHeight="1" thickBot="1">
      <c r="B42" s="181" t="s">
        <v>87</v>
      </c>
      <c r="C42" s="182"/>
      <c r="D42" s="182"/>
      <c r="E42" s="182"/>
      <c r="F42" s="182"/>
      <c r="G42" s="183"/>
    </row>
    <row r="43" spans="2:7" ht="35.1" customHeight="1" thickBot="1">
      <c r="B43" s="130" t="s">
        <v>25</v>
      </c>
      <c r="C43" s="132" t="s">
        <v>26</v>
      </c>
      <c r="D43" s="18" t="s">
        <v>27</v>
      </c>
      <c r="E43" s="186" t="s">
        <v>28</v>
      </c>
      <c r="F43" s="186"/>
      <c r="G43" s="187"/>
    </row>
    <row r="44" spans="2:7" ht="45" customHeight="1">
      <c r="B44" s="192" t="s">
        <v>88</v>
      </c>
      <c r="C44" s="136" t="s">
        <v>89</v>
      </c>
      <c r="D44" s="136" t="s">
        <v>34</v>
      </c>
      <c r="E44" s="193" t="s">
        <v>90</v>
      </c>
      <c r="F44" s="193"/>
      <c r="G44" s="194"/>
    </row>
    <row r="45" spans="2:7" ht="30" customHeight="1">
      <c r="B45" s="170"/>
      <c r="C45" s="131" t="s">
        <v>91</v>
      </c>
      <c r="D45" s="131" t="s">
        <v>34</v>
      </c>
      <c r="E45" s="184" t="s">
        <v>92</v>
      </c>
      <c r="F45" s="184"/>
      <c r="G45" s="185"/>
    </row>
    <row r="46" spans="2:7" ht="30" customHeight="1" thickBot="1">
      <c r="B46" s="172"/>
      <c r="C46" s="137" t="s">
        <v>93</v>
      </c>
      <c r="D46" s="137" t="s">
        <v>34</v>
      </c>
      <c r="E46" s="195" t="s">
        <v>94</v>
      </c>
      <c r="F46" s="195"/>
      <c r="G46" s="196"/>
    </row>
    <row r="47" spans="2:7">
      <c r="G47" s="1" t="s">
        <v>95</v>
      </c>
    </row>
  </sheetData>
  <mergeCells count="52">
    <mergeCell ref="E32:G32"/>
    <mergeCell ref="B37:B41"/>
    <mergeCell ref="F12:G12"/>
    <mergeCell ref="E25:G25"/>
    <mergeCell ref="E17:G17"/>
    <mergeCell ref="E18:G18"/>
    <mergeCell ref="E20:G20"/>
    <mergeCell ref="B23:B27"/>
    <mergeCell ref="E19:G19"/>
    <mergeCell ref="E23:G23"/>
    <mergeCell ref="E24:G24"/>
    <mergeCell ref="B29:G29"/>
    <mergeCell ref="E21:G21"/>
    <mergeCell ref="E22:G22"/>
    <mergeCell ref="E36:G36"/>
    <mergeCell ref="E43:G43"/>
    <mergeCell ref="E30:G30"/>
    <mergeCell ref="E15:G15"/>
    <mergeCell ref="B44:B46"/>
    <mergeCell ref="E44:G44"/>
    <mergeCell ref="E46:G46"/>
    <mergeCell ref="E45:G45"/>
    <mergeCell ref="E31:G31"/>
    <mergeCell ref="E33:G33"/>
    <mergeCell ref="E34:G34"/>
    <mergeCell ref="E35:G35"/>
    <mergeCell ref="E41:G41"/>
    <mergeCell ref="E26:G26"/>
    <mergeCell ref="B31:B35"/>
    <mergeCell ref="E27:G27"/>
    <mergeCell ref="E28:G28"/>
    <mergeCell ref="B42:G42"/>
    <mergeCell ref="E40:G40"/>
    <mergeCell ref="E37:G37"/>
    <mergeCell ref="E38:G38"/>
    <mergeCell ref="E39:G39"/>
    <mergeCell ref="B2:G2"/>
    <mergeCell ref="B14:G14"/>
    <mergeCell ref="C4:G4"/>
    <mergeCell ref="C3:G3"/>
    <mergeCell ref="E16:G16"/>
    <mergeCell ref="B5:C5"/>
    <mergeCell ref="B13:G13"/>
    <mergeCell ref="B6:C9"/>
    <mergeCell ref="D10:E10"/>
    <mergeCell ref="F10:G10"/>
    <mergeCell ref="B10:C10"/>
    <mergeCell ref="B11:C12"/>
    <mergeCell ref="D11:E11"/>
    <mergeCell ref="D12:E12"/>
    <mergeCell ref="B16:B21"/>
    <mergeCell ref="F11:G11"/>
  </mergeCells>
  <pageMargins left="0.7" right="0.7" top="0.75" bottom="0.75" header="0.3" footer="0.3"/>
  <pageSetup scale="51" orientation="portrait" r:id="rId1"/>
  <headerFooter>
    <oddHeader>&amp;C&amp;"-,Bold"&amp;14HEALTH SYSTEMS DIVISION
HOUSING ASSISTANCE SERVICES  PROGRAM
SUMMARY REPORTING FORM</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F3117-D17F-4988-8950-2BDE99CC32BB}">
  <sheetPr codeName="Sheet2"/>
  <dimension ref="B1:J26"/>
  <sheetViews>
    <sheetView showGridLines="0" topLeftCell="A13" zoomScale="60" zoomScaleNormal="60" workbookViewId="0">
      <selection activeCell="G9" sqref="G9"/>
    </sheetView>
  </sheetViews>
  <sheetFormatPr defaultColWidth="8.85546875" defaultRowHeight="14.45"/>
  <cols>
    <col min="1" max="1" width="2.85546875" customWidth="1"/>
    <col min="2" max="2" width="38.42578125" bestFit="1" customWidth="1"/>
    <col min="3" max="10" width="29.140625" customWidth="1"/>
    <col min="11" max="11" width="2.85546875" customWidth="1"/>
  </cols>
  <sheetData>
    <row r="1" spans="2:10" ht="15" thickBot="1"/>
    <row r="2" spans="2:10" ht="85.35" customHeight="1" thickBot="1">
      <c r="B2" s="203" t="s">
        <v>96</v>
      </c>
      <c r="C2" s="204"/>
      <c r="D2" s="204"/>
      <c r="E2" s="204"/>
      <c r="F2" s="204"/>
      <c r="G2" s="204"/>
      <c r="H2" s="149"/>
      <c r="I2" s="149"/>
      <c r="J2" s="150"/>
    </row>
    <row r="3" spans="2:10" ht="45" customHeight="1">
      <c r="B3" s="207" t="s">
        <v>29</v>
      </c>
      <c r="C3" s="208"/>
      <c r="D3" s="208"/>
      <c r="E3" s="208"/>
      <c r="F3" s="208"/>
      <c r="G3" s="209"/>
      <c r="H3" s="210" t="s">
        <v>97</v>
      </c>
      <c r="I3" s="210"/>
      <c r="J3" s="211"/>
    </row>
    <row r="4" spans="2:10" ht="27.95" customHeight="1">
      <c r="B4" s="56" t="s">
        <v>98</v>
      </c>
      <c r="C4" s="212" t="str">
        <f>IFERROR('Data Validation'!D2,"")</f>
        <v>Adapt Integrated Health (Douglas)</v>
      </c>
      <c r="D4" s="213"/>
      <c r="E4" s="55" t="s">
        <v>99</v>
      </c>
      <c r="F4" s="214">
        <v>177734</v>
      </c>
      <c r="G4" s="215"/>
      <c r="H4" s="205" t="s">
        <v>100</v>
      </c>
      <c r="I4" s="205"/>
      <c r="J4" s="206"/>
    </row>
    <row r="5" spans="2:10" ht="27.6" customHeight="1">
      <c r="B5" s="56" t="s">
        <v>101</v>
      </c>
      <c r="C5" s="212" t="str">
        <f>IFERROR('Data Validation'!D8,"")</f>
        <v>Grayson Bly</v>
      </c>
      <c r="D5" s="213"/>
      <c r="E5" s="72" t="s">
        <v>102</v>
      </c>
      <c r="F5" s="231"/>
      <c r="G5" s="215"/>
      <c r="H5" s="14" t="s">
        <v>103</v>
      </c>
      <c r="I5" s="225" t="s">
        <v>104</v>
      </c>
      <c r="J5" s="226"/>
    </row>
    <row r="6" spans="2:10" ht="27.95" customHeight="1">
      <c r="B6" s="56" t="s">
        <v>105</v>
      </c>
      <c r="C6" s="212" t="str">
        <f>IFERROR('Data Validation'!D9,"")</f>
        <v>541-672-2691</v>
      </c>
      <c r="D6" s="213"/>
      <c r="E6" s="72" t="s">
        <v>106</v>
      </c>
      <c r="F6" s="214"/>
      <c r="G6" s="215"/>
      <c r="H6" s="14" t="s">
        <v>9</v>
      </c>
      <c r="I6" s="223">
        <f>INDEX('Data Validation'!K:K,MATCH('1. Expenditure Report Form'!$I$5,'Data Validation'!J:J,0))</f>
        <v>45229</v>
      </c>
      <c r="J6" s="224"/>
    </row>
    <row r="7" spans="2:10" ht="27.95" customHeight="1" thickBot="1">
      <c r="B7" s="57" t="s">
        <v>107</v>
      </c>
      <c r="C7" s="229" t="str">
        <f>IFERROR('Data Validation'!D10,"")</f>
        <v>graysonb@adaptoregon.org</v>
      </c>
      <c r="D7" s="230"/>
      <c r="E7" s="72" t="s">
        <v>108</v>
      </c>
      <c r="F7" s="232"/>
      <c r="G7" s="233"/>
      <c r="H7" s="73" t="s">
        <v>109</v>
      </c>
      <c r="I7" s="234"/>
      <c r="J7" s="235"/>
    </row>
    <row r="8" spans="2:10" ht="54.6" customHeight="1">
      <c r="B8" s="218" t="s">
        <v>47</v>
      </c>
      <c r="C8" s="219"/>
      <c r="D8" s="219"/>
      <c r="E8" s="219"/>
      <c r="F8" s="219"/>
      <c r="G8" s="219"/>
      <c r="H8" s="219"/>
      <c r="I8" s="219"/>
      <c r="J8" s="220"/>
    </row>
    <row r="9" spans="2:10" ht="72">
      <c r="B9" s="74" t="s">
        <v>110</v>
      </c>
      <c r="C9" s="9" t="s">
        <v>111</v>
      </c>
      <c r="D9" s="9" t="s">
        <v>112</v>
      </c>
      <c r="E9" s="9" t="s">
        <v>113</v>
      </c>
      <c r="F9" s="9" t="s">
        <v>114</v>
      </c>
      <c r="G9" s="10" t="s">
        <v>115</v>
      </c>
      <c r="H9" s="26" t="s">
        <v>116</v>
      </c>
      <c r="I9" s="10" t="s">
        <v>117</v>
      </c>
      <c r="J9" s="13" t="s">
        <v>118</v>
      </c>
    </row>
    <row r="10" spans="2:10" ht="27" customHeight="1">
      <c r="B10" s="2" t="s">
        <v>48</v>
      </c>
      <c r="C10" s="28">
        <f>IFERROR(INDEX('Smartsheet Export'!J:J,MATCH('1. Expenditure Report Form'!$F$4,'Smartsheet Export'!$D:$D,0)),"")</f>
        <v>2325000</v>
      </c>
      <c r="D10" s="28">
        <f>IFERROR(INDEX('Smartsheet Export'!K:K,MATCH('1. Expenditure Report Form'!$F$4,'Smartsheet Export'!$D:$D,0)),"")</f>
        <v>50000</v>
      </c>
      <c r="E10" s="28">
        <f>IFERROR(INDEX('Smartsheet Export'!L:L,MATCH('1. Expenditure Report Form'!$F$4,'Smartsheet Export'!$D:$D,0)),"")</f>
        <v>267853</v>
      </c>
      <c r="F10" s="28">
        <f>IFERROR(INDEX('Smartsheet Export'!M:M,MATCH('1. Expenditure Report Form'!$F$4,'Smartsheet Export'!$D:$D,0)),"")</f>
        <v>300000</v>
      </c>
      <c r="G10" s="28">
        <f>IFERROR(INDEX('Smartsheet Export'!N:N,MATCH('1. Expenditure Report Form'!$F$4,'Smartsheet Export'!$D:$D,0)),"")</f>
        <v>0</v>
      </c>
      <c r="H10" s="28">
        <f>IFERROR(INDEX('Smartsheet Export'!O:O,MATCH('1. Expenditure Report Form'!$F$4,'Smartsheet Export'!$D:$D,0)),"")</f>
        <v>360000</v>
      </c>
      <c r="I10" s="28">
        <f>IFERROR(INDEX('Smartsheet Export'!P:P,MATCH('1. Expenditure Report Form'!$F$4,'Smartsheet Export'!$D:$D,0)),"")</f>
        <v>5584</v>
      </c>
      <c r="J10" s="29">
        <f t="shared" ref="J10:J16" si="0">SUM(C10:I10)</f>
        <v>3308437</v>
      </c>
    </row>
    <row r="11" spans="2:10" ht="27" customHeight="1">
      <c r="B11" s="2" t="s">
        <v>50</v>
      </c>
      <c r="C11" s="28">
        <f>IFERROR(INDEX('Smartsheet Export'!R:R,MATCH('1. Expenditure Report Form'!$F$4,'Smartsheet Export'!$D:$D,0)),"")</f>
        <v>2325000</v>
      </c>
      <c r="D11" s="28">
        <f>IFERROR(INDEX('Smartsheet Export'!S:S,MATCH('1. Expenditure Report Form'!$F$4,'Smartsheet Export'!$D:$D,0)),"")</f>
        <v>8379</v>
      </c>
      <c r="E11" s="28">
        <f>IFERROR(INDEX('Smartsheet Export'!T:T,MATCH('1. Expenditure Report Form'!$F$4,'Smartsheet Export'!$D:$D,0)),"")</f>
        <v>0</v>
      </c>
      <c r="F11" s="28">
        <f>IFERROR(INDEX('Smartsheet Export'!U:U,MATCH('1. Expenditure Report Form'!$F$4,'Smartsheet Export'!$D:$D,0)),"")</f>
        <v>0</v>
      </c>
      <c r="G11" s="28">
        <f>IFERROR(INDEX('Smartsheet Export'!V:V,MATCH('1. Expenditure Report Form'!$F$4,'Smartsheet Export'!$D:$D,0)),"")</f>
        <v>0</v>
      </c>
      <c r="H11" s="28">
        <f>IFERROR(INDEX('Smartsheet Export'!W:W,MATCH('1. Expenditure Report Form'!$F$4,'Smartsheet Export'!$D:$D,0)),"")</f>
        <v>0</v>
      </c>
      <c r="I11" s="28">
        <f>IFERROR(INDEX('Smartsheet Export'!X:X,MATCH('1. Expenditure Report Form'!$F$4,'Smartsheet Export'!$D:$D,0)),"")</f>
        <v>0</v>
      </c>
      <c r="J11" s="29">
        <f t="shared" si="0"/>
        <v>2333379</v>
      </c>
    </row>
    <row r="12" spans="2:10" ht="27" customHeight="1">
      <c r="B12" s="11">
        <f>INDEX('Data Validation'!L:L,MATCH('1. Expenditure Report Form'!$I$5,'Data Validation'!J:J,0))</f>
        <v>45108</v>
      </c>
      <c r="C12" s="27"/>
      <c r="D12" s="27"/>
      <c r="E12" s="27"/>
      <c r="F12" s="27"/>
      <c r="G12" s="27"/>
      <c r="H12" s="27"/>
      <c r="I12" s="27"/>
      <c r="J12" s="29">
        <f t="shared" si="0"/>
        <v>0</v>
      </c>
    </row>
    <row r="13" spans="2:10" ht="27" customHeight="1">
      <c r="B13" s="11">
        <f>INDEX('Data Validation'!M:M,MATCH('1. Expenditure Report Form'!$I$5,'Data Validation'!J:J,0))</f>
        <v>45139</v>
      </c>
      <c r="C13" s="27"/>
      <c r="D13" s="27"/>
      <c r="E13" s="27"/>
      <c r="F13" s="27"/>
      <c r="G13" s="27">
        <v>40000</v>
      </c>
      <c r="H13" s="27"/>
      <c r="I13" s="27"/>
      <c r="J13" s="29">
        <f t="shared" si="0"/>
        <v>40000</v>
      </c>
    </row>
    <row r="14" spans="2:10" ht="27" customHeight="1">
      <c r="B14" s="11">
        <f>INDEX('Data Validation'!N:N,MATCH('1. Expenditure Report Form'!$I$5,'Data Validation'!J:J,0))</f>
        <v>45170</v>
      </c>
      <c r="C14" s="27"/>
      <c r="D14" s="27"/>
      <c r="E14" s="27"/>
      <c r="F14" s="27"/>
      <c r="G14" s="27"/>
      <c r="H14" s="27"/>
      <c r="I14" s="27"/>
      <c r="J14" s="29">
        <f t="shared" si="0"/>
        <v>0</v>
      </c>
    </row>
    <row r="15" spans="2:10" ht="27" customHeight="1">
      <c r="B15" s="12" t="s">
        <v>54</v>
      </c>
      <c r="C15" s="28">
        <f t="shared" ref="C15:I15" si="1">SUM(C12:C14)</f>
        <v>0</v>
      </c>
      <c r="D15" s="28">
        <f t="shared" si="1"/>
        <v>0</v>
      </c>
      <c r="E15" s="28">
        <f t="shared" si="1"/>
        <v>0</v>
      </c>
      <c r="F15" s="28">
        <f t="shared" si="1"/>
        <v>0</v>
      </c>
      <c r="G15" s="28">
        <f t="shared" si="1"/>
        <v>40000</v>
      </c>
      <c r="H15" s="28">
        <f t="shared" si="1"/>
        <v>0</v>
      </c>
      <c r="I15" s="28">
        <f t="shared" si="1"/>
        <v>0</v>
      </c>
      <c r="J15" s="29">
        <f t="shared" si="0"/>
        <v>40000</v>
      </c>
    </row>
    <row r="16" spans="2:10" ht="27" customHeight="1" thickBot="1">
      <c r="B16" s="3" t="s">
        <v>56</v>
      </c>
      <c r="C16" s="31">
        <f>IFERROR((C10-C11)-C15,"")</f>
        <v>0</v>
      </c>
      <c r="D16" s="31">
        <f t="shared" ref="D16:I16" si="2">IFERROR(D10-D11-D15,"")</f>
        <v>41621</v>
      </c>
      <c r="E16" s="31">
        <f t="shared" si="2"/>
        <v>267853</v>
      </c>
      <c r="F16" s="31">
        <f t="shared" si="2"/>
        <v>300000</v>
      </c>
      <c r="G16" s="31">
        <f t="shared" si="2"/>
        <v>-40000</v>
      </c>
      <c r="H16" s="31">
        <f t="shared" si="2"/>
        <v>360000</v>
      </c>
      <c r="I16" s="31">
        <f t="shared" si="2"/>
        <v>5584</v>
      </c>
      <c r="J16" s="30">
        <f t="shared" si="0"/>
        <v>935058</v>
      </c>
    </row>
    <row r="17" spans="2:10" ht="55.35" customHeight="1">
      <c r="B17" s="218" t="s">
        <v>119</v>
      </c>
      <c r="C17" s="219"/>
      <c r="D17" s="219"/>
      <c r="E17" s="219"/>
      <c r="F17" s="219"/>
      <c r="G17" s="219"/>
      <c r="H17" s="219"/>
      <c r="I17" s="219"/>
      <c r="J17" s="220"/>
    </row>
    <row r="18" spans="2:10" ht="69.95" customHeight="1">
      <c r="B18" s="2" t="s">
        <v>120</v>
      </c>
      <c r="C18" s="227" t="s">
        <v>121</v>
      </c>
      <c r="D18" s="227"/>
      <c r="E18" s="227"/>
      <c r="F18" s="227"/>
      <c r="G18" s="227"/>
      <c r="H18" s="227"/>
      <c r="I18" s="227"/>
      <c r="J18" s="228"/>
    </row>
    <row r="19" spans="2:10" ht="69.95" customHeight="1">
      <c r="B19" s="2" t="s">
        <v>122</v>
      </c>
      <c r="C19" s="221"/>
      <c r="D19" s="221"/>
      <c r="E19" s="221"/>
      <c r="F19" s="221"/>
      <c r="G19" s="221"/>
      <c r="H19" s="221"/>
      <c r="I19" s="221"/>
      <c r="J19" s="222"/>
    </row>
    <row r="20" spans="2:10" ht="69.95" customHeight="1">
      <c r="B20" s="2" t="s">
        <v>123</v>
      </c>
      <c r="C20" s="221"/>
      <c r="D20" s="221"/>
      <c r="E20" s="221"/>
      <c r="F20" s="221"/>
      <c r="G20" s="221"/>
      <c r="H20" s="221"/>
      <c r="I20" s="221"/>
      <c r="J20" s="222"/>
    </row>
    <row r="21" spans="2:10" ht="69.95" customHeight="1">
      <c r="B21" s="2" t="s">
        <v>124</v>
      </c>
      <c r="C21" s="221"/>
      <c r="D21" s="221"/>
      <c r="E21" s="221"/>
      <c r="F21" s="221"/>
      <c r="G21" s="221"/>
      <c r="H21" s="221"/>
      <c r="I21" s="221"/>
      <c r="J21" s="222"/>
    </row>
    <row r="22" spans="2:10" ht="69.95" customHeight="1">
      <c r="B22" s="2" t="s">
        <v>125</v>
      </c>
      <c r="C22" s="221"/>
      <c r="D22" s="221"/>
      <c r="E22" s="221"/>
      <c r="F22" s="221"/>
      <c r="G22" s="221"/>
      <c r="H22" s="221"/>
      <c r="I22" s="221"/>
      <c r="J22" s="222"/>
    </row>
    <row r="23" spans="2:10" ht="69.95" customHeight="1">
      <c r="B23" s="2" t="s">
        <v>126</v>
      </c>
      <c r="C23" s="221"/>
      <c r="D23" s="221"/>
      <c r="E23" s="221"/>
      <c r="F23" s="221"/>
      <c r="G23" s="221"/>
      <c r="H23" s="221"/>
      <c r="I23" s="221"/>
      <c r="J23" s="222"/>
    </row>
    <row r="24" spans="2:10" ht="69.95" customHeight="1">
      <c r="B24" s="2" t="s">
        <v>127</v>
      </c>
      <c r="C24" s="221"/>
      <c r="D24" s="221"/>
      <c r="E24" s="221"/>
      <c r="F24" s="221"/>
      <c r="G24" s="221"/>
      <c r="H24" s="221"/>
      <c r="I24" s="221"/>
      <c r="J24" s="222"/>
    </row>
    <row r="25" spans="2:10" ht="69.95" customHeight="1" thickBot="1">
      <c r="B25" s="81" t="s">
        <v>128</v>
      </c>
      <c r="C25" s="216"/>
      <c r="D25" s="216"/>
      <c r="E25" s="216"/>
      <c r="F25" s="216"/>
      <c r="G25" s="216"/>
      <c r="H25" s="216"/>
      <c r="I25" s="216"/>
      <c r="J25" s="217"/>
    </row>
    <row r="26" spans="2:10">
      <c r="J26" s="1" t="s">
        <v>95</v>
      </c>
    </row>
  </sheetData>
  <mergeCells count="25">
    <mergeCell ref="I6:J6"/>
    <mergeCell ref="C23:J23"/>
    <mergeCell ref="C24:J24"/>
    <mergeCell ref="B8:J8"/>
    <mergeCell ref="I5:J5"/>
    <mergeCell ref="C18:J18"/>
    <mergeCell ref="C5:D5"/>
    <mergeCell ref="C6:D6"/>
    <mergeCell ref="C7:D7"/>
    <mergeCell ref="F5:G5"/>
    <mergeCell ref="F6:G6"/>
    <mergeCell ref="F7:G7"/>
    <mergeCell ref="I7:J7"/>
    <mergeCell ref="C25:J25"/>
    <mergeCell ref="B17:J17"/>
    <mergeCell ref="C19:J19"/>
    <mergeCell ref="C20:J20"/>
    <mergeCell ref="C21:J21"/>
    <mergeCell ref="C22:J22"/>
    <mergeCell ref="B2:J2"/>
    <mergeCell ref="H4:J4"/>
    <mergeCell ref="B3:G3"/>
    <mergeCell ref="H3:J3"/>
    <mergeCell ref="C4:D4"/>
    <mergeCell ref="F4:G4"/>
  </mergeCells>
  <conditionalFormatting sqref="C16:I16">
    <cfRule type="cellIs" dxfId="205" priority="1" operator="lessThan">
      <formula>0</formula>
    </cfRule>
  </conditionalFormatting>
  <dataValidations count="4">
    <dataValidation type="decimal" allowBlank="1" showInputMessage="1" showErrorMessage="1" sqref="D12:I14 C13:C14 C12" xr:uid="{B12A2191-2418-499E-89CB-6292DD5BBFC5}">
      <formula1>0</formula1>
      <formula2>10000000</formula2>
    </dataValidation>
    <dataValidation type="list" allowBlank="1" showInputMessage="1" showErrorMessage="1" sqref="I7:J7" xr:uid="{2A699E85-B992-441F-BE0F-2465939ACD19}">
      <formula1>"Yes, In-Progress, No"</formula1>
    </dataValidation>
    <dataValidation type="date" allowBlank="1" showInputMessage="1" showErrorMessage="1" sqref="F5:G5" xr:uid="{8493A1C2-C413-4EEB-AB8C-405476EBD05C}">
      <formula1>44562</formula1>
      <formula2>49674</formula2>
    </dataValidation>
    <dataValidation type="whole" allowBlank="1" showInputMessage="1" showErrorMessage="1" sqref="F4:G4" xr:uid="{E7D29071-33A6-4577-9B62-6A20EACACD48}">
      <formula1>177000</formula1>
      <formula2>179000</formula2>
    </dataValidation>
  </dataValidations>
  <pageMargins left="0.7" right="0.7" top="0.75" bottom="0.75" header="0.3" footer="0.3"/>
  <pageSetup scale="51" orientation="portrait" r:id="rId1"/>
  <headerFooter>
    <oddHeader>&amp;C&amp;"-,Bold"&amp;14HEALTH SYSTEMS DIVISION
HOUSING ASSISTANCE SERVICES  PROGRAM
SUMMARY REPORTING FORM</oddHeader>
  </headerFooter>
  <ignoredErrors>
    <ignoredError sqref="I6"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89BAB1B-C19D-4D39-B3B7-400C6D28ACFC}">
          <x14:formula1>
            <xm:f>'Data Validation'!$J$2:$J$12</xm:f>
          </x14:formula1>
          <xm:sqref>I5:J5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89082-8097-4927-A266-693CF50233E1}">
  <dimension ref="A1:BV225"/>
  <sheetViews>
    <sheetView showGridLines="0" tabSelected="1" zoomScale="55" zoomScaleNormal="55" workbookViewId="0">
      <pane xSplit="3" topLeftCell="D1" activePane="topRight" state="frozen"/>
      <selection pane="topRight" activeCell="J11" sqref="J11:J12"/>
    </sheetView>
  </sheetViews>
  <sheetFormatPr defaultColWidth="8.85546875" defaultRowHeight="16.5" customHeight="1"/>
  <cols>
    <col min="1" max="1" width="2.85546875" style="8" customWidth="1"/>
    <col min="2" max="2" width="0.5703125" style="8" customWidth="1"/>
    <col min="3" max="3" width="74.7109375" style="8" bestFit="1" customWidth="1"/>
    <col min="4" max="7" width="25.5703125" style="8" customWidth="1"/>
    <col min="8" max="13" width="55.5703125" style="8" customWidth="1"/>
    <col min="14" max="14" width="8.85546875" style="8" customWidth="1"/>
    <col min="15" max="16384" width="8.85546875" style="8"/>
  </cols>
  <sheetData>
    <row r="1" spans="1:74" ht="14.45" thickBot="1"/>
    <row r="2" spans="1:74" ht="85.35" customHeight="1" thickBot="1">
      <c r="A2" s="89"/>
      <c r="C2" s="203" t="s">
        <v>129</v>
      </c>
      <c r="D2" s="204"/>
      <c r="E2" s="204"/>
      <c r="F2" s="204"/>
      <c r="G2" s="204"/>
      <c r="H2" s="204"/>
      <c r="I2" s="204"/>
      <c r="J2" s="204"/>
      <c r="K2" s="204"/>
      <c r="L2" s="204"/>
      <c r="M2" s="240"/>
    </row>
    <row r="3" spans="1:74" ht="45" customHeight="1">
      <c r="C3" s="238" t="s">
        <v>130</v>
      </c>
      <c r="D3" s="239"/>
      <c r="E3" s="239"/>
      <c r="F3" s="239"/>
      <c r="G3" s="239"/>
      <c r="H3" s="239"/>
      <c r="I3" s="239"/>
      <c r="J3" s="239"/>
      <c r="K3" s="239"/>
      <c r="L3" s="243"/>
      <c r="M3" s="44" t="s">
        <v>97</v>
      </c>
    </row>
    <row r="4" spans="1:74" ht="45" customHeight="1" thickBot="1">
      <c r="C4" s="53" t="s">
        <v>98</v>
      </c>
      <c r="D4" s="241" t="str">
        <f>'1. Expenditure Report Form'!C4</f>
        <v>Adapt Integrated Health (Douglas)</v>
      </c>
      <c r="E4" s="242"/>
      <c r="F4" s="242"/>
      <c r="G4" s="242"/>
      <c r="H4" s="15" t="s">
        <v>99</v>
      </c>
      <c r="I4" s="43">
        <f>IF('1. Expenditure Report Form'!F4&lt;1,"",'1. Expenditure Report Form'!F4)</f>
        <v>177734</v>
      </c>
      <c r="J4" s="15" t="s">
        <v>131</v>
      </c>
      <c r="K4" s="102" t="str">
        <f>'1. Expenditure Report Form'!I5</f>
        <v>Q1 2024 (Jul 1 - Sep 30)</v>
      </c>
      <c r="L4" s="103"/>
      <c r="M4" s="45" t="s">
        <v>100</v>
      </c>
    </row>
    <row r="5" spans="1:74" ht="45" customHeight="1">
      <c r="C5" s="238" t="s">
        <v>62</v>
      </c>
      <c r="D5" s="239"/>
      <c r="E5" s="239"/>
      <c r="F5" s="239"/>
      <c r="G5" s="239"/>
      <c r="H5" s="247" t="s">
        <v>76</v>
      </c>
      <c r="I5" s="248"/>
      <c r="J5" s="248"/>
      <c r="K5" s="248"/>
      <c r="L5" s="248"/>
      <c r="M5" s="249"/>
    </row>
    <row r="6" spans="1:74" ht="60" customHeight="1">
      <c r="C6" s="244" t="s">
        <v>132</v>
      </c>
      <c r="D6" s="245"/>
      <c r="E6" s="245"/>
      <c r="F6" s="245"/>
      <c r="G6" s="246"/>
      <c r="H6" s="250"/>
      <c r="I6" s="251"/>
      <c r="J6" s="251"/>
      <c r="K6" s="251"/>
      <c r="L6" s="251"/>
      <c r="M6" s="252"/>
    </row>
    <row r="7" spans="1:74" ht="75" customHeight="1">
      <c r="B7" s="41" t="s">
        <v>133</v>
      </c>
      <c r="C7" s="82" t="s">
        <v>134</v>
      </c>
      <c r="D7" s="90" t="s">
        <v>135</v>
      </c>
      <c r="E7" s="90" t="s">
        <v>136</v>
      </c>
      <c r="F7" s="90" t="s">
        <v>137</v>
      </c>
      <c r="G7" s="100" t="s">
        <v>138</v>
      </c>
      <c r="H7" s="101" t="s">
        <v>139</v>
      </c>
      <c r="I7" s="52" t="s">
        <v>140</v>
      </c>
      <c r="J7" s="90" t="s">
        <v>141</v>
      </c>
      <c r="K7" s="90" t="s">
        <v>142</v>
      </c>
      <c r="L7" s="90" t="s">
        <v>143</v>
      </c>
      <c r="M7" s="13" t="s">
        <v>144</v>
      </c>
      <c r="N7" s="36"/>
    </row>
    <row r="8" spans="1:74" ht="75" customHeight="1">
      <c r="A8" s="88"/>
      <c r="B8" s="37"/>
      <c r="C8" s="144" t="s">
        <v>145</v>
      </c>
      <c r="D8" s="99">
        <v>45017</v>
      </c>
      <c r="E8" s="99">
        <v>45214</v>
      </c>
      <c r="F8" s="99">
        <v>45231</v>
      </c>
      <c r="G8" s="98">
        <v>10</v>
      </c>
      <c r="H8" s="98" t="s">
        <v>146</v>
      </c>
      <c r="I8" s="98" t="s">
        <v>147</v>
      </c>
      <c r="J8" s="98" t="s">
        <v>148</v>
      </c>
      <c r="K8" s="98" t="s">
        <v>149</v>
      </c>
      <c r="L8" s="98" t="s">
        <v>150</v>
      </c>
      <c r="M8" s="98" t="s">
        <v>151</v>
      </c>
      <c r="N8" s="36"/>
    </row>
    <row r="9" spans="1:74" ht="65.099999999999994" customHeight="1">
      <c r="B9" s="37" t="str" cm="1">
        <f t="array" aca="1" ref="B9:B52" ca="1">ProjectIDs</f>
        <v>177734-0-1</v>
      </c>
      <c r="C9" s="145" t="str">
        <f ca="1">IF(I4="","Please complete the Grantee Information section on Tab 1 before completing this tab.",INDEX('Data Validation'!$AV$1:$AY$206,MATCH($B9,'Data Validation'!$AW$1:$AW$206,0),3))</f>
        <v>Building Purchase and Renovation - Repurpose/Build New Facility</v>
      </c>
      <c r="D9" s="85">
        <f ca="1">IF($B9&gt;0,IF(INDEX('Data Validation'!$AM$1:$AT$297,MATCH('2. Progress Report Form'!$B9,'Data Validation'!$AM:$AM,0),5)&gt;0,INDEX('Data Validation'!$AM$1:$AT$297,MATCH('2. Progress Report Form'!$B9,'Data Validation'!$AM:$AM,0),5),"N/A"),"")</f>
        <v>44887</v>
      </c>
      <c r="E9" s="85">
        <f ca="1">IF($B9&gt;0,IF(INDEX('Data Validation'!$AM$1:$AT$297,MATCH('2. Progress Report Form'!$B9,'Data Validation'!$AM:$AM,0),6)&gt;0,INDEX('Data Validation'!$AM$1:$AT$297,MATCH('2. Progress Report Form'!$B9,'Data Validation'!$AM:$AM,0),6),"N/A"),"")</f>
        <v>45444</v>
      </c>
      <c r="F9" s="85" t="str">
        <f ca="1">IF($B9&gt;0,IF(INDEX('Data Validation'!$AM$1:$AT$297,MATCH('2. Progress Report Form'!$B9,'Data Validation'!$AM:$AM,0),7)&gt;0,INDEX('Data Validation'!$AM$1:$AT$297,MATCH('2. Progress Report Form'!$B9,'Data Validation'!$AM:$AM,0),7),"N/A"),"")</f>
        <v>N/A</v>
      </c>
      <c r="G9" s="87">
        <f ca="1">IF($B9&gt;0,IF(INDEX('Data Validation'!$AM$1:$AT$297,MATCH('2. Progress Report Form'!$B9,'Data Validation'!$AM:$AM,0),8)&gt;0,INDEX('Data Validation'!$AM$1:$AT$297,MATCH('2. Progress Report Form'!$B9,'Data Validation'!$AM:$AM,0),8),"N/A"),"")</f>
        <v>50</v>
      </c>
      <c r="H9" s="236"/>
      <c r="I9" s="236"/>
      <c r="J9" s="236"/>
      <c r="K9" s="236"/>
      <c r="L9" s="236"/>
      <c r="M9" s="236"/>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row>
    <row r="10" spans="1:74" ht="18" customHeight="1">
      <c r="B10" s="37">
        <f ca="1"/>
        <v>1</v>
      </c>
      <c r="C10" s="84" t="str">
        <f ca="1">IF(B10=1,"If any of these values have changed, please provide the updated value:","")</f>
        <v>If any of these values have changed, please provide the updated value:</v>
      </c>
      <c r="D10" s="141"/>
      <c r="E10" s="141"/>
      <c r="F10" s="141"/>
      <c r="G10" s="141"/>
      <c r="H10" s="236"/>
      <c r="I10" s="236"/>
      <c r="J10" s="236"/>
      <c r="K10" s="236"/>
      <c r="L10" s="236"/>
      <c r="M10" s="236"/>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row>
    <row r="11" spans="1:74" ht="65.099999999999994" customHeight="1">
      <c r="B11" s="37" t="str">
        <f ca="1"/>
        <v>177734-0-2</v>
      </c>
      <c r="C11" s="83" t="str">
        <f ca="1">IFERROR(INDEX('Data Validation'!$AV$1:$AY$206,MATCH($B11,'Data Validation'!$AW$1:$AW$206,0),3),0)</f>
        <v>Administrative Oversight and Project Management - Operational and Administrative Costs</v>
      </c>
      <c r="D11" s="79" t="str">
        <f ca="1">IF($B11&gt;0,IF(INDEX('Data Validation'!$AM$1:$AT$297,MATCH('2. Progress Report Form'!$B11,'Data Validation'!$AM:$AM,0),5)&gt;0,INDEX('Data Validation'!$AM$1:$AT$297,MATCH('2. Progress Report Form'!$B11,'Data Validation'!$AM:$AM,0),5),"N/A"),"")</f>
        <v>N/A</v>
      </c>
      <c r="E11" s="79" t="str">
        <f ca="1">IF($B11&gt;0,IF(INDEX('Data Validation'!$AM$1:$AT$297,MATCH('2. Progress Report Form'!$B11,'Data Validation'!$AM:$AM,0),6)&gt;0,INDEX('Data Validation'!$AM$1:$AT$297,MATCH('2. Progress Report Form'!$B11,'Data Validation'!$AM:$AM,0),6),"N/A"),"")</f>
        <v>N/A</v>
      </c>
      <c r="F11" s="79" t="str">
        <f ca="1">IF($B11&gt;0,IF(INDEX('Data Validation'!$AM$1:$AT$297,MATCH('2. Progress Report Form'!$B11,'Data Validation'!$AM:$AM,0),7)&gt;0,INDEX('Data Validation'!$AM$1:$AT$297,MATCH('2. Progress Report Form'!$B11,'Data Validation'!$AM:$AM,0),7),"N/A"),"")</f>
        <v>N/A</v>
      </c>
      <c r="G11" s="143" t="str">
        <f ca="1">IF($B11&gt;0,IF(INDEX('Data Validation'!$AM$1:$AT$297,MATCH('2. Progress Report Form'!$B11,'Data Validation'!$AM:$AM,0),8)&gt;0,INDEX('Data Validation'!$AM$1:$AT$297,MATCH('2. Progress Report Form'!$B11,'Data Validation'!$AM:$AM,0),8),"N/A"),"")</f>
        <v>N/A</v>
      </c>
      <c r="H11" s="236"/>
      <c r="I11" s="237"/>
      <c r="J11" s="237"/>
      <c r="K11" s="237"/>
      <c r="L11" s="237"/>
      <c r="M11" s="2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row>
    <row r="12" spans="1:74" ht="18" customHeight="1">
      <c r="B12" s="37">
        <f ca="1"/>
        <v>1</v>
      </c>
      <c r="C12" s="84" t="str">
        <f ca="1">IF(B12=1,"If any of these values have changed, please provide the updated value:","")</f>
        <v>If any of these values have changed, please provide the updated value:</v>
      </c>
      <c r="D12" s="141"/>
      <c r="E12" s="141"/>
      <c r="F12" s="141"/>
      <c r="G12" s="141"/>
      <c r="H12" s="236"/>
      <c r="I12" s="237"/>
      <c r="J12" s="237"/>
      <c r="K12" s="237"/>
      <c r="L12" s="237"/>
      <c r="M12" s="2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row>
    <row r="13" spans="1:74" ht="65.099999999999994" customHeight="1">
      <c r="B13" s="37" t="str">
        <f ca="1"/>
        <v>177734-0-3</v>
      </c>
      <c r="C13" s="83" t="str">
        <f ca="1">IFERROR(INDEX('Data Validation'!$AV$1:$AY$206,MATCH($B13,'Data Validation'!$AW$1:$AW$206,0),3),0)</f>
        <v>Two Full-Time Employees - Housing Support Services</v>
      </c>
      <c r="D13" s="79" t="str">
        <f ca="1">IF($B13&gt;0,IF(INDEX('Data Validation'!$AM$1:$AT$297,MATCH('2. Progress Report Form'!$B13,'Data Validation'!$AM:$AM,0),5)&gt;0,INDEX('Data Validation'!$AM$1:$AT$297,MATCH('2. Progress Report Form'!$B13,'Data Validation'!$AM:$AM,0),5),"N/A"),"")</f>
        <v>N/A</v>
      </c>
      <c r="E13" s="79" t="str">
        <f ca="1">IF($B13&gt;0,IF(INDEX('Data Validation'!$AM$1:$AT$297,MATCH('2. Progress Report Form'!$B13,'Data Validation'!$AM:$AM,0),6)&gt;0,INDEX('Data Validation'!$AM$1:$AT$297,MATCH('2. Progress Report Form'!$B13,'Data Validation'!$AM:$AM,0),6),"N/A"),"")</f>
        <v>N/A</v>
      </c>
      <c r="F13" s="79" t="str">
        <f ca="1">IF($B13&gt;0,IF(INDEX('Data Validation'!$AM$1:$AT$297,MATCH('2. Progress Report Form'!$B13,'Data Validation'!$AM:$AM,0),7)&gt;0,INDEX('Data Validation'!$AM$1:$AT$297,MATCH('2. Progress Report Form'!$B13,'Data Validation'!$AM:$AM,0),7),"N/A"),"")</f>
        <v>N/A</v>
      </c>
      <c r="G13" s="143" t="str">
        <f ca="1">IF($B13&gt;0,IF(INDEX('Data Validation'!$AM$1:$AT$297,MATCH('2. Progress Report Form'!$B13,'Data Validation'!$AM:$AM,0),8)&gt;0,INDEX('Data Validation'!$AM$1:$AT$297,MATCH('2. Progress Report Form'!$B13,'Data Validation'!$AM:$AM,0),8),"N/A"),"")</f>
        <v>N/A</v>
      </c>
      <c r="H13" s="236"/>
      <c r="I13" s="237"/>
      <c r="J13" s="237"/>
      <c r="K13" s="237"/>
      <c r="L13" s="237"/>
      <c r="M13" s="2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row>
    <row r="14" spans="1:74" ht="18" customHeight="1">
      <c r="B14" s="37">
        <f ca="1"/>
        <v>1</v>
      </c>
      <c r="C14" s="84" t="str">
        <f ca="1">IF(B14=1,"If any of these values have changed, please provide the updated value:","")</f>
        <v>If any of these values have changed, please provide the updated value:</v>
      </c>
      <c r="D14" s="141"/>
      <c r="E14" s="141"/>
      <c r="F14" s="141"/>
      <c r="G14" s="141"/>
      <c r="H14" s="236"/>
      <c r="I14" s="237"/>
      <c r="J14" s="237"/>
      <c r="K14" s="237"/>
      <c r="L14" s="237"/>
      <c r="M14" s="2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row>
    <row r="15" spans="1:74" ht="65.099999999999994" customHeight="1">
      <c r="B15" s="37" t="str">
        <f ca="1"/>
        <v>177734-0-4</v>
      </c>
      <c r="C15" s="83" t="str">
        <f ca="1">IFERROR(INDEX('Data Validation'!$AV$1:$AY$206,MATCH($B15,'Data Validation'!$AW$1:$AW$206,0),3),0)</f>
        <v>Senior Level Staff Member and Project Manager - Planning, Coordinating, and Purchasing</v>
      </c>
      <c r="D15" s="79" t="str">
        <f ca="1">IF($B15&gt;0,IF(INDEX('Data Validation'!$AM$1:$AT$297,MATCH('2. Progress Report Form'!$B15,'Data Validation'!$AM:$AM,0),5)&gt;0,INDEX('Data Validation'!$AM$1:$AT$297,MATCH('2. Progress Report Form'!$B15,'Data Validation'!$AM:$AM,0),5),"N/A"),"")</f>
        <v>N/A</v>
      </c>
      <c r="E15" s="79" t="str">
        <f ca="1">IF($B15&gt;0,IF(INDEX('Data Validation'!$AM$1:$AT$297,MATCH('2. Progress Report Form'!$B15,'Data Validation'!$AM:$AM,0),6)&gt;0,INDEX('Data Validation'!$AM$1:$AT$297,MATCH('2. Progress Report Form'!$B15,'Data Validation'!$AM:$AM,0),6),"N/A"),"")</f>
        <v>N/A</v>
      </c>
      <c r="F15" s="79" t="str">
        <f ca="1">IF($B15&gt;0,IF(INDEX('Data Validation'!$AM$1:$AT$297,MATCH('2. Progress Report Form'!$B15,'Data Validation'!$AM:$AM,0),7)&gt;0,INDEX('Data Validation'!$AM$1:$AT$297,MATCH('2. Progress Report Form'!$B15,'Data Validation'!$AM:$AM,0),7),"N/A"),"")</f>
        <v>N/A</v>
      </c>
      <c r="G15" s="143" t="str">
        <f ca="1">IF($B15&gt;0,IF(INDEX('Data Validation'!$AM$1:$AT$297,MATCH('2. Progress Report Form'!$B15,'Data Validation'!$AM:$AM,0),8)&gt;0,INDEX('Data Validation'!$AM$1:$AT$297,MATCH('2. Progress Report Form'!$B15,'Data Validation'!$AM:$AM,0),8),"N/A"),"")</f>
        <v>N/A</v>
      </c>
      <c r="H15" s="236"/>
      <c r="I15" s="237"/>
      <c r="J15" s="237"/>
      <c r="K15" s="237"/>
      <c r="L15" s="237"/>
      <c r="M15" s="2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row>
    <row r="16" spans="1:74" ht="18" customHeight="1">
      <c r="B16" s="37">
        <f ca="1"/>
        <v>1</v>
      </c>
      <c r="C16" s="84" t="str">
        <f ca="1">IF(B16=1,"If any of these values have changed, please provide the updated value:","")</f>
        <v>If any of these values have changed, please provide the updated value:</v>
      </c>
      <c r="D16" s="141"/>
      <c r="E16" s="141"/>
      <c r="F16" s="141"/>
      <c r="G16" s="141"/>
      <c r="H16" s="236"/>
      <c r="I16" s="237"/>
      <c r="J16" s="237"/>
      <c r="K16" s="237"/>
      <c r="L16" s="237"/>
      <c r="M16" s="2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row>
    <row r="17" spans="2:74" ht="65.099999999999994" customHeight="1">
      <c r="B17" s="37" t="str">
        <f ca="1"/>
        <v>177734-0-5</v>
      </c>
      <c r="C17" s="83" t="str">
        <f ca="1">IFERROR(INDEX('Data Validation'!$AV$1:$AY$206,MATCH($B17,'Data Validation'!$AW$1:$AW$206,0),3),0)</f>
        <v>Rental Funds for 18 months for 10 Individuals - Long Term Rental Assistance</v>
      </c>
      <c r="D17" s="79" t="str">
        <f ca="1">IF($B17&gt;0,IF(INDEX('Data Validation'!$AM$1:$AT$297,MATCH('2. Progress Report Form'!$B17,'Data Validation'!$AM:$AM,0),5)&gt;0,INDEX('Data Validation'!$AM$1:$AT$297,MATCH('2. Progress Report Form'!$B17,'Data Validation'!$AM:$AM,0),5),"N/A"),"")</f>
        <v>N/A</v>
      </c>
      <c r="E17" s="79" t="str">
        <f ca="1">IF($B17&gt;0,IF(INDEX('Data Validation'!$AM$1:$AT$297,MATCH('2. Progress Report Form'!$B17,'Data Validation'!$AM:$AM,0),6)&gt;0,INDEX('Data Validation'!$AM$1:$AT$297,MATCH('2. Progress Report Form'!$B17,'Data Validation'!$AM:$AM,0),6),"N/A"),"")</f>
        <v>N/A</v>
      </c>
      <c r="F17" s="79" t="str">
        <f ca="1">IF($B17&gt;0,IF(INDEX('Data Validation'!$AM$1:$AT$297,MATCH('2. Progress Report Form'!$B17,'Data Validation'!$AM:$AM,0),7)&gt;0,INDEX('Data Validation'!$AM$1:$AT$297,MATCH('2. Progress Report Form'!$B17,'Data Validation'!$AM:$AM,0),7),"N/A"),"")</f>
        <v>N/A</v>
      </c>
      <c r="G17" s="143" t="str">
        <f ca="1">IF($B17&gt;0,IF(INDEX('Data Validation'!$AM$1:$AT$297,MATCH('2. Progress Report Form'!$B17,'Data Validation'!$AM:$AM,0),8)&gt;0,INDEX('Data Validation'!$AM$1:$AT$297,MATCH('2. Progress Report Form'!$B17,'Data Validation'!$AM:$AM,0),8),"N/A"),"")</f>
        <v>N/A</v>
      </c>
      <c r="H17" s="236"/>
      <c r="I17" s="237"/>
      <c r="J17" s="237"/>
      <c r="K17" s="237"/>
      <c r="L17" s="237"/>
      <c r="M17" s="2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row>
    <row r="18" spans="2:74" ht="18" customHeight="1">
      <c r="B18" s="37">
        <f ca="1"/>
        <v>1</v>
      </c>
      <c r="C18" s="84" t="str">
        <f ca="1">IF(B18=1,"If any of these values have changed, please provide the updated value:","")</f>
        <v>If any of these values have changed, please provide the updated value:</v>
      </c>
      <c r="D18" s="141"/>
      <c r="E18" s="141"/>
      <c r="F18" s="141"/>
      <c r="G18" s="141"/>
      <c r="H18" s="236"/>
      <c r="I18" s="237"/>
      <c r="J18" s="237"/>
      <c r="K18" s="237"/>
      <c r="L18" s="237"/>
      <c r="M18" s="2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row>
    <row r="19" spans="2:74" ht="65.099999999999994" customHeight="1">
      <c r="B19" s="37" t="str">
        <f ca="1"/>
        <v>177734-0-6</v>
      </c>
      <c r="C19" s="83" t="str">
        <f ca="1">IFERROR(INDEX('Data Validation'!$AV$1:$AY$206,MATCH($B19,'Data Validation'!$AW$1:$AW$206,0),3),0)</f>
        <v>New Supplies that Cannot be Donated - Outreach and Engagement</v>
      </c>
      <c r="D19" s="79" t="str">
        <f ca="1">IF($B19&gt;0,IF(INDEX('Data Validation'!$AM$1:$AT$297,MATCH('2. Progress Report Form'!$B19,'Data Validation'!$AM:$AM,0),5)&gt;0,INDEX('Data Validation'!$AM$1:$AT$297,MATCH('2. Progress Report Form'!$B19,'Data Validation'!$AM:$AM,0),5),"N/A"),"")</f>
        <v>N/A</v>
      </c>
      <c r="E19" s="79" t="str">
        <f ca="1">IF($B19&gt;0,IF(INDEX('Data Validation'!$AM$1:$AT$297,MATCH('2. Progress Report Form'!$B19,'Data Validation'!$AM:$AM,0),6)&gt;0,INDEX('Data Validation'!$AM$1:$AT$297,MATCH('2. Progress Report Form'!$B19,'Data Validation'!$AM:$AM,0),6),"N/A"),"")</f>
        <v>N/A</v>
      </c>
      <c r="F19" s="79" t="str">
        <f ca="1">IF($B19&gt;0,IF(INDEX('Data Validation'!$AM$1:$AT$297,MATCH('2. Progress Report Form'!$B19,'Data Validation'!$AM:$AM,0),7)&gt;0,INDEX('Data Validation'!$AM$1:$AT$297,MATCH('2. Progress Report Form'!$B19,'Data Validation'!$AM:$AM,0),7),"N/A"),"")</f>
        <v>N/A</v>
      </c>
      <c r="G19" s="143" t="str">
        <f ca="1">IF($B19&gt;0,IF(INDEX('Data Validation'!$AM$1:$AT$297,MATCH('2. Progress Report Form'!$B19,'Data Validation'!$AM:$AM,0),8)&gt;0,INDEX('Data Validation'!$AM$1:$AT$297,MATCH('2. Progress Report Form'!$B19,'Data Validation'!$AM:$AM,0),8),"N/A"),"")</f>
        <v>N/A</v>
      </c>
      <c r="H19" s="236"/>
      <c r="I19" s="237"/>
      <c r="J19" s="237"/>
      <c r="K19" s="237"/>
      <c r="L19" s="237"/>
      <c r="M19" s="2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c r="AY19" s="37"/>
      <c r="AZ19" s="37"/>
      <c r="BA19" s="37"/>
      <c r="BB19" s="37"/>
      <c r="BC19" s="37"/>
      <c r="BD19" s="37"/>
      <c r="BE19" s="37"/>
      <c r="BF19" s="37"/>
      <c r="BG19" s="37"/>
      <c r="BH19" s="37"/>
      <c r="BI19" s="37"/>
      <c r="BJ19" s="37"/>
      <c r="BK19" s="37"/>
      <c r="BL19" s="37"/>
      <c r="BM19" s="37"/>
      <c r="BN19" s="37"/>
      <c r="BO19" s="37"/>
      <c r="BP19" s="37"/>
      <c r="BQ19" s="37"/>
      <c r="BR19" s="37"/>
      <c r="BS19" s="37"/>
      <c r="BT19" s="37"/>
      <c r="BU19" s="37"/>
      <c r="BV19" s="37"/>
    </row>
    <row r="20" spans="2:74" ht="18" customHeight="1">
      <c r="B20" s="37">
        <f ca="1"/>
        <v>1</v>
      </c>
      <c r="C20" s="84" t="str">
        <f ca="1">IF(B20=1,"If any of these values have changed, please provide the updated value:","")</f>
        <v>If any of these values have changed, please provide the updated value:</v>
      </c>
      <c r="D20" s="141"/>
      <c r="E20" s="141"/>
      <c r="F20" s="142"/>
      <c r="G20" s="141"/>
      <c r="H20" s="236"/>
      <c r="I20" s="237"/>
      <c r="J20" s="237"/>
      <c r="K20" s="237"/>
      <c r="L20" s="237"/>
      <c r="M20" s="2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c r="AX20" s="37"/>
      <c r="AY20" s="37"/>
      <c r="AZ20" s="37"/>
      <c r="BA20" s="37"/>
      <c r="BB20" s="37"/>
      <c r="BC20" s="37"/>
      <c r="BD20" s="37"/>
      <c r="BE20" s="37"/>
      <c r="BF20" s="37"/>
      <c r="BG20" s="37"/>
      <c r="BH20" s="37"/>
      <c r="BI20" s="37"/>
      <c r="BJ20" s="37"/>
      <c r="BK20" s="37"/>
      <c r="BL20" s="37"/>
      <c r="BM20" s="37"/>
      <c r="BN20" s="37"/>
      <c r="BO20" s="37"/>
      <c r="BP20" s="37"/>
      <c r="BQ20" s="37"/>
      <c r="BR20" s="37"/>
      <c r="BS20" s="37"/>
      <c r="BT20" s="37"/>
      <c r="BU20" s="37"/>
      <c r="BV20" s="37"/>
    </row>
    <row r="21" spans="2:74" ht="65.099999999999994" customHeight="1">
      <c r="B21" s="37">
        <f ca="1"/>
        <v>0</v>
      </c>
      <c r="C21" s="83">
        <f ca="1">IFERROR(INDEX('Data Validation'!$AV$1:$AY$206,MATCH($B21,'Data Validation'!$AW$1:$AW$206,0),3),0)</f>
        <v>0</v>
      </c>
      <c r="D21" s="79" t="str">
        <f ca="1">IF($B21&gt;0,IF(INDEX('Data Validation'!$AM$1:$AT$297,MATCH('2. Progress Report Form'!$B21,'Data Validation'!$AM:$AM,0),5)&gt;0,INDEX('Data Validation'!$AM$1:$AT$297,MATCH('2. Progress Report Form'!$B21,'Data Validation'!$AM:$AM,0),5),"N/A"),"")</f>
        <v/>
      </c>
      <c r="E21" s="79" t="str">
        <f ca="1">IF($B21&gt;0,IF(INDEX('Data Validation'!$AM$1:$AT$297,MATCH('2. Progress Report Form'!$B21,'Data Validation'!$AM:$AM,0),6)&gt;0,INDEX('Data Validation'!$AM$1:$AT$297,MATCH('2. Progress Report Form'!$B21,'Data Validation'!$AM:$AM,0),6),"N/A"),"")</f>
        <v/>
      </c>
      <c r="F21" s="79" t="str">
        <f ca="1">IF($B21&gt;0,IF(INDEX('Data Validation'!$AM$1:$AT$297,MATCH('2. Progress Report Form'!$B21,'Data Validation'!$AM:$AM,0),7)&gt;0,INDEX('Data Validation'!$AM$1:$AT$297,MATCH('2. Progress Report Form'!$B21,'Data Validation'!$AM:$AM,0),7),"N/A"),"")</f>
        <v/>
      </c>
      <c r="G21" s="143" t="str">
        <f ca="1">IF($B21&gt;0,IF(INDEX('Data Validation'!$AM$1:$AT$297,MATCH('2. Progress Report Form'!$B21,'Data Validation'!$AM:$AM,0),8)&gt;0,INDEX('Data Validation'!$AM$1:$AT$297,MATCH('2. Progress Report Form'!$B21,'Data Validation'!$AM:$AM,0),8),"N/A"),"")</f>
        <v/>
      </c>
      <c r="H21" s="236"/>
      <c r="I21" s="237"/>
      <c r="J21" s="237"/>
      <c r="K21" s="237"/>
      <c r="L21" s="237"/>
      <c r="M21" s="2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37"/>
      <c r="AW21" s="37"/>
      <c r="AX21" s="37"/>
      <c r="AY21" s="37"/>
      <c r="AZ21" s="37"/>
      <c r="BA21" s="37"/>
      <c r="BB21" s="37"/>
      <c r="BC21" s="37"/>
      <c r="BD21" s="37"/>
      <c r="BE21" s="37"/>
      <c r="BF21" s="37"/>
      <c r="BG21" s="37"/>
      <c r="BH21" s="37"/>
      <c r="BI21" s="37"/>
      <c r="BJ21" s="37"/>
      <c r="BK21" s="37"/>
      <c r="BL21" s="37"/>
      <c r="BM21" s="37"/>
      <c r="BN21" s="37"/>
      <c r="BO21" s="37"/>
      <c r="BP21" s="37"/>
      <c r="BQ21" s="37"/>
      <c r="BR21" s="37"/>
      <c r="BS21" s="37"/>
      <c r="BT21" s="37"/>
      <c r="BU21" s="37"/>
      <c r="BV21" s="37"/>
    </row>
    <row r="22" spans="2:74" ht="18" customHeight="1">
      <c r="B22" s="37">
        <f ca="1"/>
        <v>0</v>
      </c>
      <c r="C22" s="84" t="str">
        <f ca="1">IF(B22=1,"If any of these values have changed, please provide the updated value:","")</f>
        <v/>
      </c>
      <c r="D22" s="141"/>
      <c r="E22" s="141"/>
      <c r="F22" s="141"/>
      <c r="G22" s="141"/>
      <c r="H22" s="236"/>
      <c r="I22" s="237"/>
      <c r="J22" s="237"/>
      <c r="K22" s="237"/>
      <c r="L22" s="237"/>
      <c r="M22" s="2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7"/>
      <c r="BJ22" s="37"/>
      <c r="BK22" s="37"/>
      <c r="BL22" s="37"/>
      <c r="BM22" s="37"/>
      <c r="BN22" s="37"/>
      <c r="BO22" s="37"/>
      <c r="BP22" s="37"/>
      <c r="BQ22" s="37"/>
      <c r="BR22" s="37"/>
      <c r="BS22" s="37"/>
      <c r="BT22" s="37"/>
      <c r="BU22" s="37"/>
      <c r="BV22" s="37"/>
    </row>
    <row r="23" spans="2:74" ht="65.099999999999994" customHeight="1">
      <c r="B23" s="37">
        <f ca="1"/>
        <v>0</v>
      </c>
      <c r="C23" s="83">
        <f ca="1">IFERROR(INDEX('Data Validation'!$AV$1:$AY$206,MATCH($B23,'Data Validation'!$AW$1:$AW$206,0),3),0)</f>
        <v>0</v>
      </c>
      <c r="D23" s="79" t="str">
        <f ca="1">IF($B23&gt;0,IF(INDEX('Data Validation'!$AM$1:$AT$297,MATCH('2. Progress Report Form'!$B23,'Data Validation'!$AM:$AM,0),5)&gt;0,INDEX('Data Validation'!$AM$1:$AT$297,MATCH('2. Progress Report Form'!$B23,'Data Validation'!$AM:$AM,0),5),"N/A"),"")</f>
        <v/>
      </c>
      <c r="E23" s="79" t="str">
        <f ca="1">IF($B23&gt;0,IF(INDEX('Data Validation'!$AM$1:$AT$297,MATCH('2. Progress Report Form'!$B23,'Data Validation'!$AM:$AM,0),6)&gt;0,INDEX('Data Validation'!$AM$1:$AT$297,MATCH('2. Progress Report Form'!$B23,'Data Validation'!$AM:$AM,0),6),"N/A"),"")</f>
        <v/>
      </c>
      <c r="F23" s="79" t="str">
        <f ca="1">IF($B23&gt;0,IF(INDEX('Data Validation'!$AM$1:$AT$297,MATCH('2. Progress Report Form'!$B23,'Data Validation'!$AM:$AM,0),7)&gt;0,INDEX('Data Validation'!$AM$1:$AT$297,MATCH('2. Progress Report Form'!$B23,'Data Validation'!$AM:$AM,0),7),"N/A"),"")</f>
        <v/>
      </c>
      <c r="G23" s="143" t="str">
        <f ca="1">IF($B23&gt;0,IF(INDEX('Data Validation'!$AM$1:$AT$297,MATCH('2. Progress Report Form'!$B23,'Data Validation'!$AM:$AM,0),8)&gt;0,INDEX('Data Validation'!$AM$1:$AT$297,MATCH('2. Progress Report Form'!$B23,'Data Validation'!$AM:$AM,0),8),"N/A"),"")</f>
        <v/>
      </c>
      <c r="H23" s="236"/>
      <c r="I23" s="237"/>
      <c r="J23" s="237"/>
      <c r="K23" s="237"/>
      <c r="L23" s="237"/>
      <c r="M23" s="2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c r="BM23" s="37"/>
      <c r="BN23" s="37"/>
      <c r="BO23" s="37"/>
      <c r="BP23" s="37"/>
      <c r="BQ23" s="37"/>
      <c r="BR23" s="37"/>
      <c r="BS23" s="37"/>
      <c r="BT23" s="37"/>
      <c r="BU23" s="37"/>
      <c r="BV23" s="37"/>
    </row>
    <row r="24" spans="2:74" ht="18" customHeight="1">
      <c r="B24" s="37">
        <f ca="1"/>
        <v>0</v>
      </c>
      <c r="C24" s="84" t="str">
        <f ca="1">IF(B24=1,"If any of these values have changed, please provide the updated value:","")</f>
        <v/>
      </c>
      <c r="D24" s="141"/>
      <c r="E24" s="141"/>
      <c r="F24" s="141"/>
      <c r="G24" s="141"/>
      <c r="H24" s="236"/>
      <c r="I24" s="237"/>
      <c r="J24" s="237"/>
      <c r="K24" s="237"/>
      <c r="L24" s="237"/>
      <c r="M24" s="2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c r="AX24" s="37"/>
      <c r="AY24" s="37"/>
      <c r="AZ24" s="37"/>
      <c r="BA24" s="37"/>
      <c r="BB24" s="37"/>
      <c r="BC24" s="37"/>
      <c r="BD24" s="37"/>
      <c r="BE24" s="37"/>
      <c r="BF24" s="37"/>
      <c r="BG24" s="37"/>
      <c r="BH24" s="37"/>
      <c r="BI24" s="37"/>
      <c r="BJ24" s="37"/>
      <c r="BK24" s="37"/>
      <c r="BL24" s="37"/>
      <c r="BM24" s="37"/>
      <c r="BN24" s="37"/>
      <c r="BO24" s="37"/>
      <c r="BP24" s="37"/>
      <c r="BQ24" s="37"/>
      <c r="BR24" s="37"/>
      <c r="BS24" s="37"/>
      <c r="BT24" s="37"/>
      <c r="BU24" s="37"/>
      <c r="BV24" s="37"/>
    </row>
    <row r="25" spans="2:74" ht="65.099999999999994" customHeight="1">
      <c r="B25" s="37">
        <f ca="1"/>
        <v>0</v>
      </c>
      <c r="C25" s="83">
        <f ca="1">IFERROR(INDEX('Data Validation'!$AV$1:$AY$206,MATCH($B25,'Data Validation'!$AW$1:$AW$206,0),3),0)</f>
        <v>0</v>
      </c>
      <c r="D25" s="79" t="str">
        <f ca="1">IF($B25&gt;0,IF(INDEX('Data Validation'!$AM$1:$AT$297,MATCH('2. Progress Report Form'!$B25,'Data Validation'!$AM:$AM,0),5)&gt;0,INDEX('Data Validation'!$AM$1:$AT$297,MATCH('2. Progress Report Form'!$B25,'Data Validation'!$AM:$AM,0),5),"N/A"),"")</f>
        <v/>
      </c>
      <c r="E25" s="79" t="str">
        <f ca="1">IF($B25&gt;0,IF(INDEX('Data Validation'!$AM$1:$AT$297,MATCH('2. Progress Report Form'!$B25,'Data Validation'!$AM:$AM,0),6)&gt;0,INDEX('Data Validation'!$AM$1:$AT$297,MATCH('2. Progress Report Form'!$B25,'Data Validation'!$AM:$AM,0),6),"N/A"),"")</f>
        <v/>
      </c>
      <c r="F25" s="79" t="str">
        <f ca="1">IF($B25&gt;0,IF(INDEX('Data Validation'!$AM$1:$AT$297,MATCH('2. Progress Report Form'!$B25,'Data Validation'!$AM:$AM,0),7)&gt;0,INDEX('Data Validation'!$AM$1:$AT$297,MATCH('2. Progress Report Form'!$B25,'Data Validation'!$AM:$AM,0),7),"N/A"),"")</f>
        <v/>
      </c>
      <c r="G25" s="143" t="str">
        <f ca="1">IF($B25&gt;0,IF(INDEX('Data Validation'!$AM$1:$AT$297,MATCH('2. Progress Report Form'!$B25,'Data Validation'!$AM:$AM,0),8)&gt;0,INDEX('Data Validation'!$AM$1:$AT$297,MATCH('2. Progress Report Form'!$B25,'Data Validation'!$AM:$AM,0),8),"N/A"),"")</f>
        <v/>
      </c>
      <c r="H25" s="236"/>
      <c r="I25" s="237"/>
      <c r="J25" s="237"/>
      <c r="K25" s="237"/>
      <c r="L25" s="237"/>
      <c r="M25" s="2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c r="AX25" s="37"/>
      <c r="AY25" s="37"/>
      <c r="AZ25" s="37"/>
      <c r="BA25" s="37"/>
      <c r="BB25" s="37"/>
      <c r="BC25" s="37"/>
      <c r="BD25" s="37"/>
      <c r="BE25" s="37"/>
      <c r="BF25" s="37"/>
      <c r="BG25" s="37"/>
      <c r="BH25" s="37"/>
      <c r="BI25" s="37"/>
      <c r="BJ25" s="37"/>
      <c r="BK25" s="37"/>
      <c r="BL25" s="37"/>
      <c r="BM25" s="37"/>
      <c r="BN25" s="37"/>
      <c r="BO25" s="37"/>
      <c r="BP25" s="37"/>
      <c r="BQ25" s="37"/>
      <c r="BR25" s="37"/>
      <c r="BS25" s="37"/>
      <c r="BT25" s="37"/>
      <c r="BU25" s="37"/>
      <c r="BV25" s="37"/>
    </row>
    <row r="26" spans="2:74" ht="18" customHeight="1">
      <c r="B26" s="37">
        <f ca="1"/>
        <v>0</v>
      </c>
      <c r="C26" s="84" t="str">
        <f ca="1">IF(B26=1,"If any of these values have changed, please provide the updated value:","")</f>
        <v/>
      </c>
      <c r="D26" s="141"/>
      <c r="E26" s="141"/>
      <c r="F26" s="141"/>
      <c r="G26" s="141"/>
      <c r="H26" s="236"/>
      <c r="I26" s="237"/>
      <c r="J26" s="237"/>
      <c r="K26" s="237"/>
      <c r="L26" s="237"/>
      <c r="M26" s="2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c r="AY26" s="37"/>
      <c r="AZ26" s="37"/>
      <c r="BA26" s="37"/>
      <c r="BB26" s="37"/>
      <c r="BC26" s="37"/>
      <c r="BD26" s="37"/>
      <c r="BE26" s="37"/>
      <c r="BF26" s="37"/>
      <c r="BG26" s="37"/>
      <c r="BH26" s="37"/>
      <c r="BI26" s="37"/>
      <c r="BJ26" s="37"/>
      <c r="BK26" s="37"/>
      <c r="BL26" s="37"/>
      <c r="BM26" s="37"/>
      <c r="BN26" s="37"/>
      <c r="BO26" s="37"/>
      <c r="BP26" s="37"/>
      <c r="BQ26" s="37"/>
      <c r="BR26" s="37"/>
      <c r="BS26" s="37"/>
      <c r="BT26" s="37"/>
      <c r="BU26" s="37"/>
      <c r="BV26" s="37"/>
    </row>
    <row r="27" spans="2:74" ht="65.099999999999994" customHeight="1">
      <c r="B27" s="37">
        <f ca="1"/>
        <v>0</v>
      </c>
      <c r="C27" s="83">
        <f ca="1">IFERROR(INDEX('Data Validation'!$AV$1:$AY$206,MATCH($B27,'Data Validation'!$AW$1:$AW$206,0),3),0)</f>
        <v>0</v>
      </c>
      <c r="D27" s="79" t="str">
        <f ca="1">IF($B27&gt;0,IF(INDEX('Data Validation'!$AM$1:$AT$297,MATCH('2. Progress Report Form'!$B27,'Data Validation'!$AM:$AM,0),5)&gt;0,INDEX('Data Validation'!$AM$1:$AT$297,MATCH('2. Progress Report Form'!$B27,'Data Validation'!$AM:$AM,0),5),"N/A"),"")</f>
        <v/>
      </c>
      <c r="E27" s="79" t="str">
        <f ca="1">IF($B27&gt;0,IF(INDEX('Data Validation'!$AM$1:$AT$297,MATCH('2. Progress Report Form'!$B27,'Data Validation'!$AM:$AM,0),6)&gt;0,INDEX('Data Validation'!$AM$1:$AT$297,MATCH('2. Progress Report Form'!$B27,'Data Validation'!$AM:$AM,0),6),"N/A"),"")</f>
        <v/>
      </c>
      <c r="F27" s="79" t="str">
        <f ca="1">IF($B27&gt;0,IF(INDEX('Data Validation'!$AM$1:$AT$297,MATCH('2. Progress Report Form'!$B27,'Data Validation'!$AM:$AM,0),7)&gt;0,INDEX('Data Validation'!$AM$1:$AT$297,MATCH('2. Progress Report Form'!$B27,'Data Validation'!$AM:$AM,0),7),"N/A"),"")</f>
        <v/>
      </c>
      <c r="G27" s="143" t="str">
        <f ca="1">IF($B27&gt;0,IF(INDEX('Data Validation'!$AM$1:$AT$297,MATCH('2. Progress Report Form'!$B27,'Data Validation'!$AM:$AM,0),8)&gt;0,INDEX('Data Validation'!$AM$1:$AT$297,MATCH('2. Progress Report Form'!$B27,'Data Validation'!$AM:$AM,0),8),"N/A"),"")</f>
        <v/>
      </c>
      <c r="H27" s="236"/>
      <c r="I27" s="237"/>
      <c r="J27" s="237"/>
      <c r="K27" s="237"/>
      <c r="L27" s="237"/>
      <c r="M27" s="2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c r="BB27" s="37"/>
      <c r="BC27" s="37"/>
      <c r="BD27" s="37"/>
      <c r="BE27" s="37"/>
      <c r="BF27" s="37"/>
      <c r="BG27" s="37"/>
      <c r="BH27" s="37"/>
      <c r="BI27" s="37"/>
      <c r="BJ27" s="37"/>
      <c r="BK27" s="37"/>
      <c r="BL27" s="37"/>
      <c r="BM27" s="37"/>
      <c r="BN27" s="37"/>
      <c r="BO27" s="37"/>
      <c r="BP27" s="37"/>
      <c r="BQ27" s="37"/>
      <c r="BR27" s="37"/>
      <c r="BS27" s="37"/>
      <c r="BT27" s="37"/>
      <c r="BU27" s="37"/>
      <c r="BV27" s="37"/>
    </row>
    <row r="28" spans="2:74" ht="18" customHeight="1">
      <c r="B28" s="37">
        <f ca="1"/>
        <v>0</v>
      </c>
      <c r="C28" s="84" t="str">
        <f ca="1">IF(B28=1,"If any of these values have changed, please provide the updated value:","")</f>
        <v/>
      </c>
      <c r="D28" s="141"/>
      <c r="E28" s="141"/>
      <c r="F28" s="141"/>
      <c r="G28" s="141"/>
      <c r="H28" s="236"/>
      <c r="I28" s="237"/>
      <c r="J28" s="237"/>
      <c r="K28" s="237"/>
      <c r="L28" s="237"/>
      <c r="M28" s="2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c r="BM28" s="37"/>
      <c r="BN28" s="37"/>
      <c r="BO28" s="37"/>
      <c r="BP28" s="37"/>
      <c r="BQ28" s="37"/>
      <c r="BR28" s="37"/>
      <c r="BS28" s="37"/>
      <c r="BT28" s="37"/>
      <c r="BU28" s="37"/>
      <c r="BV28" s="37"/>
    </row>
    <row r="29" spans="2:74" ht="65.099999999999994" customHeight="1">
      <c r="B29" s="37">
        <f ca="1"/>
        <v>0</v>
      </c>
      <c r="C29" s="83">
        <f ca="1">IFERROR(INDEX('Data Validation'!$AV$1:$AY$206,MATCH($B29,'Data Validation'!$AW$1:$AW$206,0),3),0)</f>
        <v>0</v>
      </c>
      <c r="D29" s="79" t="str">
        <f ca="1">IF($B29&gt;0,IF(INDEX('Data Validation'!$AM$1:$AT$297,MATCH('2. Progress Report Form'!$B29,'Data Validation'!$AM:$AM,0),5)&gt;0,INDEX('Data Validation'!$AM$1:$AT$297,MATCH('2. Progress Report Form'!$B29,'Data Validation'!$AM:$AM,0),5),"N/A"),"")</f>
        <v/>
      </c>
      <c r="E29" s="79" t="str">
        <f ca="1">IF($B29&gt;0,IF(INDEX('Data Validation'!$AM$1:$AT$297,MATCH('2. Progress Report Form'!$B29,'Data Validation'!$AM:$AM,0),6)&gt;0,INDEX('Data Validation'!$AM$1:$AT$297,MATCH('2. Progress Report Form'!$B29,'Data Validation'!$AM:$AM,0),6),"N/A"),"")</f>
        <v/>
      </c>
      <c r="F29" s="79" t="str">
        <f ca="1">IF($B29&gt;0,IF(INDEX('Data Validation'!$AM$1:$AT$297,MATCH('2. Progress Report Form'!$B29,'Data Validation'!$AM:$AM,0),7)&gt;0,INDEX('Data Validation'!$AM$1:$AT$297,MATCH('2. Progress Report Form'!$B29,'Data Validation'!$AM:$AM,0),7),"N/A"),"")</f>
        <v/>
      </c>
      <c r="G29" s="143" t="str">
        <f ca="1">IF($B29&gt;0,IF(INDEX('Data Validation'!$AM$1:$AT$297,MATCH('2. Progress Report Form'!$B29,'Data Validation'!$AM:$AM,0),8)&gt;0,INDEX('Data Validation'!$AM$1:$AT$297,MATCH('2. Progress Report Form'!$B29,'Data Validation'!$AM:$AM,0),8),"N/A"),"")</f>
        <v/>
      </c>
      <c r="H29" s="236"/>
      <c r="I29" s="237"/>
      <c r="J29" s="237"/>
      <c r="K29" s="237"/>
      <c r="L29" s="237"/>
      <c r="M29" s="2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7"/>
      <c r="BJ29" s="37"/>
      <c r="BK29" s="37"/>
      <c r="BL29" s="37"/>
      <c r="BM29" s="37"/>
      <c r="BN29" s="37"/>
      <c r="BO29" s="37"/>
      <c r="BP29" s="37"/>
      <c r="BQ29" s="37"/>
      <c r="BR29" s="37"/>
      <c r="BS29" s="37"/>
      <c r="BT29" s="37"/>
      <c r="BU29" s="37"/>
      <c r="BV29" s="37"/>
    </row>
    <row r="30" spans="2:74" ht="18" customHeight="1">
      <c r="B30" s="37">
        <f ca="1"/>
        <v>0</v>
      </c>
      <c r="C30" s="84" t="str">
        <f ca="1">IF(B30=1,"If any of these values have changed, please provide the updated value:","")</f>
        <v/>
      </c>
      <c r="D30" s="141"/>
      <c r="E30" s="141"/>
      <c r="F30" s="141"/>
      <c r="G30" s="141"/>
      <c r="H30" s="236"/>
      <c r="I30" s="237"/>
      <c r="J30" s="237"/>
      <c r="K30" s="237"/>
      <c r="L30" s="237"/>
      <c r="M30" s="2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c r="AX30" s="37"/>
      <c r="AY30" s="37"/>
      <c r="AZ30" s="37"/>
      <c r="BA30" s="37"/>
      <c r="BB30" s="37"/>
      <c r="BC30" s="37"/>
      <c r="BD30" s="37"/>
      <c r="BE30" s="37"/>
      <c r="BF30" s="37"/>
      <c r="BG30" s="37"/>
      <c r="BH30" s="37"/>
      <c r="BI30" s="37"/>
      <c r="BJ30" s="37"/>
      <c r="BK30" s="37"/>
      <c r="BL30" s="37"/>
      <c r="BM30" s="37"/>
      <c r="BN30" s="37"/>
      <c r="BO30" s="37"/>
      <c r="BP30" s="37"/>
      <c r="BQ30" s="37"/>
      <c r="BR30" s="37"/>
      <c r="BS30" s="37"/>
      <c r="BT30" s="37"/>
      <c r="BU30" s="37"/>
      <c r="BV30" s="37"/>
    </row>
    <row r="31" spans="2:74" ht="65.45" customHeight="1">
      <c r="B31" s="37">
        <f ca="1"/>
        <v>0</v>
      </c>
      <c r="C31" s="83">
        <f ca="1">IFERROR(INDEX('Data Validation'!$AV$1:$AY$206,MATCH($B31,'Data Validation'!$AW$1:$AW$206,0),3),0)</f>
        <v>0</v>
      </c>
      <c r="D31" s="79" t="str">
        <f ca="1">IF($B31&gt;0,IF(INDEX('Data Validation'!$AM$1:$AT$297,MATCH('2. Progress Report Form'!$B31,'Data Validation'!$AM:$AM,0),5)&gt;0,INDEX('Data Validation'!$AM$1:$AT$297,MATCH('2. Progress Report Form'!$B31,'Data Validation'!$AM:$AM,0),5),"N/A"),"")</f>
        <v/>
      </c>
      <c r="E31" s="79" t="str">
        <f ca="1">IF($B31&gt;0,IF(INDEX('Data Validation'!$AM$1:$AT$297,MATCH('2. Progress Report Form'!$B31,'Data Validation'!$AM:$AM,0),6)&gt;0,INDEX('Data Validation'!$AM$1:$AT$297,MATCH('2. Progress Report Form'!$B31,'Data Validation'!$AM:$AM,0),6),"N/A"),"")</f>
        <v/>
      </c>
      <c r="F31" s="79" t="str">
        <f ca="1">IF($B31&gt;0,IF(INDEX('Data Validation'!$AM$1:$AT$297,MATCH('2. Progress Report Form'!$B31,'Data Validation'!$AM:$AM,0),7)&gt;0,INDEX('Data Validation'!$AM$1:$AT$297,MATCH('2. Progress Report Form'!$B31,'Data Validation'!$AM:$AM,0),7),"N/A"),"")</f>
        <v/>
      </c>
      <c r="G31" s="143" t="str">
        <f ca="1">IF($B31&gt;0,IF(INDEX('Data Validation'!$AM$1:$AT$297,MATCH('2. Progress Report Form'!$B31,'Data Validation'!$AM:$AM,0),8)&gt;0,INDEX('Data Validation'!$AM$1:$AT$297,MATCH('2. Progress Report Form'!$B31,'Data Validation'!$AM:$AM,0),8),"N/A"),"")</f>
        <v/>
      </c>
      <c r="H31" s="236"/>
      <c r="I31" s="237"/>
      <c r="J31" s="237"/>
      <c r="K31" s="237"/>
      <c r="L31" s="237"/>
      <c r="M31" s="2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c r="BM31" s="37"/>
      <c r="BN31" s="37"/>
      <c r="BO31" s="37"/>
      <c r="BP31" s="37"/>
      <c r="BQ31" s="37"/>
      <c r="BR31" s="37"/>
      <c r="BS31" s="37"/>
      <c r="BT31" s="37"/>
      <c r="BU31" s="37"/>
      <c r="BV31" s="37"/>
    </row>
    <row r="32" spans="2:74" ht="18" customHeight="1">
      <c r="B32" s="37">
        <f ca="1"/>
        <v>0</v>
      </c>
      <c r="C32" s="84" t="str">
        <f ca="1">IF(B32=1,"If any of these values have changed, please provide the updated value:","")</f>
        <v/>
      </c>
      <c r="D32" s="141"/>
      <c r="E32" s="141"/>
      <c r="F32" s="141"/>
      <c r="G32" s="141"/>
      <c r="H32" s="236"/>
      <c r="I32" s="237"/>
      <c r="J32" s="237"/>
      <c r="K32" s="237"/>
      <c r="L32" s="237"/>
      <c r="M32" s="2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c r="AX32" s="37"/>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row>
    <row r="33" spans="2:74" ht="65.45" customHeight="1">
      <c r="B33" s="37">
        <f ca="1"/>
        <v>0</v>
      </c>
      <c r="C33" s="83">
        <f ca="1">IFERROR(INDEX('Data Validation'!$AV$1:$AY$206,MATCH($B33,'Data Validation'!$AW$1:$AW$206,0),3),0)</f>
        <v>0</v>
      </c>
      <c r="D33" s="79" t="str">
        <f ca="1">IF($B33&gt;0,IF(INDEX('Data Validation'!$AM$1:$AT$297,MATCH('2. Progress Report Form'!$B33,'Data Validation'!$AM:$AM,0),5)&gt;0,INDEX('Data Validation'!$AM$1:$AT$297,MATCH('2. Progress Report Form'!$B33,'Data Validation'!$AM:$AM,0),5),"N/A"),"")</f>
        <v/>
      </c>
      <c r="E33" s="79" t="str">
        <f ca="1">IF($B33&gt;0,IF(INDEX('Data Validation'!$AM$1:$AT$297,MATCH('2. Progress Report Form'!$B33,'Data Validation'!$AM:$AM,0),6)&gt;0,INDEX('Data Validation'!$AM$1:$AT$297,MATCH('2. Progress Report Form'!$B33,'Data Validation'!$AM:$AM,0),6),"N/A"),"")</f>
        <v/>
      </c>
      <c r="F33" s="79" t="str">
        <f ca="1">IF($B33&gt;0,IF(INDEX('Data Validation'!$AM$1:$AT$297,MATCH('2. Progress Report Form'!$B33,'Data Validation'!$AM:$AM,0),7)&gt;0,INDEX('Data Validation'!$AM$1:$AT$297,MATCH('2. Progress Report Form'!$B33,'Data Validation'!$AM:$AM,0),7),"N/A"),"")</f>
        <v/>
      </c>
      <c r="G33" s="143" t="str">
        <f ca="1">IF($B33&gt;0,IF(INDEX('Data Validation'!$AM$1:$AT$297,MATCH('2. Progress Report Form'!$B33,'Data Validation'!$AM:$AM,0),8)&gt;0,INDEX('Data Validation'!$AM$1:$AT$297,MATCH('2. Progress Report Form'!$B33,'Data Validation'!$AM:$AM,0),8),"N/A"),"")</f>
        <v/>
      </c>
      <c r="H33" s="236"/>
      <c r="I33" s="237"/>
      <c r="J33" s="237"/>
      <c r="K33" s="237"/>
      <c r="L33" s="237"/>
      <c r="M33" s="2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37"/>
      <c r="AW33" s="37"/>
      <c r="AX33" s="37"/>
      <c r="AY33" s="37"/>
      <c r="AZ33" s="37"/>
      <c r="BA33" s="37"/>
      <c r="BB33" s="37"/>
      <c r="BC33" s="37"/>
      <c r="BD33" s="37"/>
      <c r="BE33" s="37"/>
      <c r="BF33" s="37"/>
      <c r="BG33" s="37"/>
      <c r="BH33" s="37"/>
      <c r="BI33" s="37"/>
      <c r="BJ33" s="37"/>
      <c r="BK33" s="37"/>
      <c r="BL33" s="37"/>
      <c r="BM33" s="37"/>
      <c r="BN33" s="37"/>
      <c r="BO33" s="37"/>
      <c r="BP33" s="37"/>
      <c r="BQ33" s="37"/>
      <c r="BR33" s="37"/>
      <c r="BS33" s="37"/>
      <c r="BT33" s="37"/>
      <c r="BU33" s="37"/>
      <c r="BV33" s="37"/>
    </row>
    <row r="34" spans="2:74" ht="18" customHeight="1">
      <c r="B34" s="37">
        <f ca="1"/>
        <v>0</v>
      </c>
      <c r="C34" s="84" t="str">
        <f ca="1">IF(B34=1,"If any of these values have changed, please provide the updated value:","")</f>
        <v/>
      </c>
      <c r="D34" s="141"/>
      <c r="E34" s="141"/>
      <c r="F34" s="141"/>
      <c r="G34" s="141"/>
      <c r="H34" s="236"/>
      <c r="I34" s="237"/>
      <c r="J34" s="237"/>
      <c r="K34" s="237"/>
      <c r="L34" s="237"/>
      <c r="M34" s="2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c r="AY34" s="37"/>
      <c r="AZ34" s="37"/>
      <c r="BA34" s="37"/>
      <c r="BB34" s="37"/>
      <c r="BC34" s="37"/>
      <c r="BD34" s="37"/>
      <c r="BE34" s="37"/>
      <c r="BF34" s="37"/>
      <c r="BG34" s="37"/>
      <c r="BH34" s="37"/>
      <c r="BI34" s="37"/>
      <c r="BJ34" s="37"/>
      <c r="BK34" s="37"/>
      <c r="BL34" s="37"/>
      <c r="BM34" s="37"/>
      <c r="BN34" s="37"/>
      <c r="BO34" s="37"/>
      <c r="BP34" s="37"/>
      <c r="BQ34" s="37"/>
      <c r="BR34" s="37"/>
      <c r="BS34" s="37"/>
      <c r="BT34" s="37"/>
      <c r="BU34" s="37"/>
      <c r="BV34" s="37"/>
    </row>
    <row r="35" spans="2:74" ht="65.45" customHeight="1">
      <c r="B35" s="37">
        <f ca="1"/>
        <v>0</v>
      </c>
      <c r="C35" s="83">
        <f ca="1">IFERROR(INDEX('Data Validation'!$AV$1:$AY$206,MATCH($B35,'Data Validation'!$AW$1:$AW$206,0),3),0)</f>
        <v>0</v>
      </c>
      <c r="D35" s="79" t="str">
        <f ca="1">IF($B35&gt;0,IF(INDEX('Data Validation'!$AM$1:$AT$297,MATCH('2. Progress Report Form'!$B35,'Data Validation'!$AM:$AM,0),5)&gt;0,INDEX('Data Validation'!$AM$1:$AT$297,MATCH('2. Progress Report Form'!$B35,'Data Validation'!$AM:$AM,0),5),"N/A"),"")</f>
        <v/>
      </c>
      <c r="E35" s="79" t="str">
        <f ca="1">IF($B35&gt;0,IF(INDEX('Data Validation'!$AM$1:$AT$297,MATCH('2. Progress Report Form'!$B35,'Data Validation'!$AM:$AM,0),6)&gt;0,INDEX('Data Validation'!$AM$1:$AT$297,MATCH('2. Progress Report Form'!$B35,'Data Validation'!$AM:$AM,0),6),"N/A"),"")</f>
        <v/>
      </c>
      <c r="F35" s="79" t="str">
        <f ca="1">IF($B35&gt;0,IF(INDEX('Data Validation'!$AM$1:$AT$297,MATCH('2. Progress Report Form'!$B35,'Data Validation'!$AM:$AM,0),7)&gt;0,INDEX('Data Validation'!$AM$1:$AT$297,MATCH('2. Progress Report Form'!$B35,'Data Validation'!$AM:$AM,0),7),"N/A"),"")</f>
        <v/>
      </c>
      <c r="G35" s="143" t="str">
        <f ca="1">IF($B35&gt;0,IF(INDEX('Data Validation'!$AM$1:$AT$297,MATCH('2. Progress Report Form'!$B35,'Data Validation'!$AM:$AM,0),8)&gt;0,INDEX('Data Validation'!$AM$1:$AT$297,MATCH('2. Progress Report Form'!$B35,'Data Validation'!$AM:$AM,0),8),"N/A"),"")</f>
        <v/>
      </c>
      <c r="H35" s="236"/>
      <c r="I35" s="237"/>
      <c r="J35" s="237"/>
      <c r="K35" s="237"/>
      <c r="L35" s="237"/>
      <c r="M35" s="237"/>
      <c r="N35" s="37"/>
      <c r="O35" s="37"/>
      <c r="P35" s="37"/>
      <c r="Q35" s="37"/>
      <c r="R35" s="37"/>
      <c r="S35" s="37"/>
      <c r="T35" s="37"/>
      <c r="U35" s="37"/>
      <c r="V35" s="37"/>
      <c r="W35" s="37"/>
      <c r="X35" s="37"/>
      <c r="Y35" s="37"/>
      <c r="Z35" s="37"/>
      <c r="AA35" s="37"/>
      <c r="AB35" s="37"/>
      <c r="AC35" s="37"/>
      <c r="AD35" s="37"/>
      <c r="AE35" s="37"/>
      <c r="AF35" s="37"/>
      <c r="AG35" s="37"/>
      <c r="AH35" s="37"/>
      <c r="AI35" s="37"/>
      <c r="AJ35" s="37"/>
      <c r="AK35" s="37"/>
      <c r="AL35" s="37"/>
      <c r="AM35" s="37"/>
      <c r="AN35" s="37"/>
      <c r="AO35" s="37"/>
      <c r="AP35" s="37"/>
      <c r="AQ35" s="37"/>
      <c r="AR35" s="37"/>
      <c r="AS35" s="37"/>
      <c r="AT35" s="37"/>
      <c r="AU35" s="37"/>
      <c r="AV35" s="37"/>
      <c r="AW35" s="37"/>
      <c r="AX35" s="37"/>
      <c r="AY35" s="37"/>
      <c r="AZ35" s="37"/>
      <c r="BA35" s="37"/>
      <c r="BB35" s="37"/>
      <c r="BC35" s="37"/>
      <c r="BD35" s="37"/>
      <c r="BE35" s="37"/>
      <c r="BF35" s="37"/>
      <c r="BG35" s="37"/>
      <c r="BH35" s="37"/>
      <c r="BI35" s="37"/>
      <c r="BJ35" s="37"/>
      <c r="BK35" s="37"/>
      <c r="BL35" s="37"/>
      <c r="BM35" s="37"/>
      <c r="BN35" s="37"/>
      <c r="BO35" s="37"/>
      <c r="BP35" s="37"/>
      <c r="BQ35" s="37"/>
      <c r="BR35" s="37"/>
      <c r="BS35" s="37"/>
      <c r="BT35" s="37"/>
      <c r="BU35" s="37"/>
      <c r="BV35" s="37"/>
    </row>
    <row r="36" spans="2:74" ht="18" customHeight="1">
      <c r="B36" s="37">
        <f ca="1"/>
        <v>0</v>
      </c>
      <c r="C36" s="84" t="str">
        <f ca="1">IF(B36=1,"If any of these values have changed, please provide the updated value:","")</f>
        <v/>
      </c>
      <c r="D36" s="141"/>
      <c r="E36" s="141"/>
      <c r="F36" s="141"/>
      <c r="G36" s="141"/>
      <c r="H36" s="236"/>
      <c r="I36" s="237"/>
      <c r="J36" s="237"/>
      <c r="K36" s="237"/>
      <c r="L36" s="237"/>
      <c r="M36" s="2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7"/>
      <c r="BL36" s="37"/>
      <c r="BM36" s="37"/>
      <c r="BN36" s="37"/>
      <c r="BO36" s="37"/>
      <c r="BP36" s="37"/>
      <c r="BQ36" s="37"/>
      <c r="BR36" s="37"/>
      <c r="BS36" s="37"/>
      <c r="BT36" s="37"/>
      <c r="BU36" s="37"/>
      <c r="BV36" s="37"/>
    </row>
    <row r="37" spans="2:74" ht="65.45" customHeight="1">
      <c r="B37" s="37">
        <f ca="1"/>
        <v>0</v>
      </c>
      <c r="C37" s="83">
        <f ca="1">IFERROR(INDEX('Data Validation'!$AV$1:$AY$206,MATCH($B37,'Data Validation'!$AW$1:$AW$206,0),3),0)</f>
        <v>0</v>
      </c>
      <c r="D37" s="79" t="str">
        <f ca="1">IF($B37&gt;0,IF(INDEX('Data Validation'!$AM$1:$AT$297,MATCH('2. Progress Report Form'!$B37,'Data Validation'!$AM:$AM,0),5)&gt;0,INDEX('Data Validation'!$AM$1:$AT$297,MATCH('2. Progress Report Form'!$B37,'Data Validation'!$AM:$AM,0),5),"N/A"),"")</f>
        <v/>
      </c>
      <c r="E37" s="79" t="str">
        <f ca="1">IF($B37&gt;0,IF(INDEX('Data Validation'!$AM$1:$AT$297,MATCH('2. Progress Report Form'!$B37,'Data Validation'!$AM:$AM,0),6)&gt;0,INDEX('Data Validation'!$AM$1:$AT$297,MATCH('2. Progress Report Form'!$B37,'Data Validation'!$AM:$AM,0),6),"N/A"),"")</f>
        <v/>
      </c>
      <c r="F37" s="79" t="str">
        <f ca="1">IF($B37&gt;0,IF(INDEX('Data Validation'!$AM$1:$AT$297,MATCH('2. Progress Report Form'!$B37,'Data Validation'!$AM:$AM,0),7)&gt;0,INDEX('Data Validation'!$AM$1:$AT$297,MATCH('2. Progress Report Form'!$B37,'Data Validation'!$AM:$AM,0),7),"N/A"),"")</f>
        <v/>
      </c>
      <c r="G37" s="143" t="str">
        <f ca="1">IF($B37&gt;0,IF(INDEX('Data Validation'!$AM$1:$AT$297,MATCH('2. Progress Report Form'!$B37,'Data Validation'!$AM:$AM,0),8)&gt;0,INDEX('Data Validation'!$AM$1:$AT$297,MATCH('2. Progress Report Form'!$B37,'Data Validation'!$AM:$AM,0),8),"N/A"),"")</f>
        <v/>
      </c>
      <c r="H37" s="236"/>
      <c r="I37" s="237"/>
      <c r="J37" s="237"/>
      <c r="K37" s="237"/>
      <c r="L37" s="237"/>
      <c r="M37" s="2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7"/>
      <c r="AT37" s="37"/>
      <c r="AU37" s="37"/>
      <c r="AV37" s="37"/>
      <c r="AW37" s="37"/>
      <c r="AX37" s="37"/>
      <c r="AY37" s="37"/>
      <c r="AZ37" s="37"/>
      <c r="BA37" s="37"/>
      <c r="BB37" s="37"/>
      <c r="BC37" s="37"/>
      <c r="BD37" s="37"/>
      <c r="BE37" s="37"/>
      <c r="BF37" s="37"/>
      <c r="BG37" s="37"/>
      <c r="BH37" s="37"/>
      <c r="BI37" s="37"/>
      <c r="BJ37" s="37"/>
      <c r="BK37" s="37"/>
      <c r="BL37" s="37"/>
      <c r="BM37" s="37"/>
      <c r="BN37" s="37"/>
      <c r="BO37" s="37"/>
      <c r="BP37" s="37"/>
      <c r="BQ37" s="37"/>
      <c r="BR37" s="37"/>
      <c r="BS37" s="37"/>
      <c r="BT37" s="37"/>
      <c r="BU37" s="37"/>
      <c r="BV37" s="37"/>
    </row>
    <row r="38" spans="2:74" ht="18" customHeight="1">
      <c r="B38" s="37">
        <f ca="1"/>
        <v>0</v>
      </c>
      <c r="C38" s="84" t="str">
        <f ca="1">IF(B38=1,"If any of these values have changed, please provide the updated value:","")</f>
        <v/>
      </c>
      <c r="D38" s="141"/>
      <c r="E38" s="141"/>
      <c r="F38" s="141"/>
      <c r="G38" s="141"/>
      <c r="H38" s="236"/>
      <c r="I38" s="237"/>
      <c r="J38" s="237"/>
      <c r="K38" s="237"/>
      <c r="L38" s="237"/>
      <c r="M38" s="2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37"/>
      <c r="AW38" s="37"/>
      <c r="AX38" s="37"/>
      <c r="AY38" s="37"/>
      <c r="AZ38" s="37"/>
      <c r="BA38" s="37"/>
      <c r="BB38" s="37"/>
      <c r="BC38" s="37"/>
      <c r="BD38" s="37"/>
      <c r="BE38" s="37"/>
      <c r="BF38" s="37"/>
      <c r="BG38" s="37"/>
      <c r="BH38" s="37"/>
      <c r="BI38" s="37"/>
      <c r="BJ38" s="37"/>
      <c r="BK38" s="37"/>
      <c r="BL38" s="37"/>
      <c r="BM38" s="37"/>
      <c r="BN38" s="37"/>
      <c r="BO38" s="37"/>
      <c r="BP38" s="37"/>
      <c r="BQ38" s="37"/>
      <c r="BR38" s="37"/>
      <c r="BS38" s="37"/>
      <c r="BT38" s="37"/>
      <c r="BU38" s="37"/>
      <c r="BV38" s="37"/>
    </row>
    <row r="39" spans="2:74" ht="65.45" customHeight="1">
      <c r="B39" s="37">
        <f ca="1"/>
        <v>0</v>
      </c>
      <c r="C39" s="83">
        <f ca="1">IFERROR(INDEX('Data Validation'!$AV$1:$AY$206,MATCH($B39,'Data Validation'!$AW$1:$AW$206,0),3),0)</f>
        <v>0</v>
      </c>
      <c r="D39" s="79" t="str">
        <f ca="1">IF($B39&gt;0,IF(INDEX('Data Validation'!$AM$1:$AT$297,MATCH('2. Progress Report Form'!$B39,'Data Validation'!$AM:$AM,0),5)&gt;0,INDEX('Data Validation'!$AM$1:$AT$297,MATCH('2. Progress Report Form'!$B39,'Data Validation'!$AM:$AM,0),5),"N/A"),"")</f>
        <v/>
      </c>
      <c r="E39" s="79" t="str">
        <f ca="1">IF($B39&gt;0,IF(INDEX('Data Validation'!$AM$1:$AT$297,MATCH('2. Progress Report Form'!$B39,'Data Validation'!$AM:$AM,0),6)&gt;0,INDEX('Data Validation'!$AM$1:$AT$297,MATCH('2. Progress Report Form'!$B39,'Data Validation'!$AM:$AM,0),6),"N/A"),"")</f>
        <v/>
      </c>
      <c r="F39" s="79" t="str">
        <f ca="1">IF($B39&gt;0,IF(INDEX('Data Validation'!$AM$1:$AT$297,MATCH('2. Progress Report Form'!$B39,'Data Validation'!$AM:$AM,0),7)&gt;0,INDEX('Data Validation'!$AM$1:$AT$297,MATCH('2. Progress Report Form'!$B39,'Data Validation'!$AM:$AM,0),7),"N/A"),"")</f>
        <v/>
      </c>
      <c r="G39" s="143" t="str">
        <f ca="1">IF($B39&gt;0,IF(INDEX('Data Validation'!$AM$1:$AT$297,MATCH('2. Progress Report Form'!$B39,'Data Validation'!$AM:$AM,0),8)&gt;0,INDEX('Data Validation'!$AM$1:$AT$297,MATCH('2. Progress Report Form'!$B39,'Data Validation'!$AM:$AM,0),8),"N/A"),"")</f>
        <v/>
      </c>
      <c r="H39" s="236"/>
      <c r="I39" s="237"/>
      <c r="J39" s="237"/>
      <c r="K39" s="237"/>
      <c r="L39" s="237"/>
      <c r="M39" s="2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c r="AT39" s="37"/>
      <c r="AU39" s="37"/>
      <c r="AV39" s="37"/>
      <c r="AW39" s="37"/>
      <c r="AX39" s="37"/>
      <c r="AY39" s="37"/>
      <c r="AZ39" s="37"/>
      <c r="BA39" s="37"/>
      <c r="BB39" s="37"/>
      <c r="BC39" s="37"/>
      <c r="BD39" s="37"/>
      <c r="BE39" s="37"/>
      <c r="BF39" s="37"/>
      <c r="BG39" s="37"/>
      <c r="BH39" s="37"/>
      <c r="BI39" s="37"/>
      <c r="BJ39" s="37"/>
      <c r="BK39" s="37"/>
      <c r="BL39" s="37"/>
      <c r="BM39" s="37"/>
      <c r="BN39" s="37"/>
      <c r="BO39" s="37"/>
      <c r="BP39" s="37"/>
      <c r="BQ39" s="37"/>
      <c r="BR39" s="37"/>
      <c r="BS39" s="37"/>
      <c r="BT39" s="37"/>
      <c r="BU39" s="37"/>
      <c r="BV39" s="37"/>
    </row>
    <row r="40" spans="2:74" ht="18" customHeight="1">
      <c r="B40" s="37">
        <f ca="1"/>
        <v>0</v>
      </c>
      <c r="C40" s="84" t="str">
        <f ca="1">IF(B40=1,"If any of these values have changed, please provide the updated value:","")</f>
        <v/>
      </c>
      <c r="D40" s="141"/>
      <c r="E40" s="141"/>
      <c r="F40" s="141"/>
      <c r="G40" s="141"/>
      <c r="H40" s="236"/>
      <c r="I40" s="237"/>
      <c r="J40" s="237"/>
      <c r="K40" s="237"/>
      <c r="L40" s="237"/>
      <c r="M40" s="2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c r="AR40" s="37"/>
      <c r="AS40" s="37"/>
      <c r="AT40" s="37"/>
      <c r="AU40" s="37"/>
      <c r="AV40" s="37"/>
      <c r="AW40" s="37"/>
      <c r="AX40" s="37"/>
      <c r="AY40" s="37"/>
      <c r="AZ40" s="37"/>
      <c r="BA40" s="37"/>
      <c r="BB40" s="37"/>
      <c r="BC40" s="37"/>
      <c r="BD40" s="37"/>
      <c r="BE40" s="37"/>
      <c r="BF40" s="37"/>
      <c r="BG40" s="37"/>
      <c r="BH40" s="37"/>
      <c r="BI40" s="37"/>
      <c r="BJ40" s="37"/>
      <c r="BK40" s="37"/>
      <c r="BL40" s="37"/>
      <c r="BM40" s="37"/>
      <c r="BN40" s="37"/>
      <c r="BO40" s="37"/>
      <c r="BP40" s="37"/>
      <c r="BQ40" s="37"/>
      <c r="BR40" s="37"/>
      <c r="BS40" s="37"/>
      <c r="BT40" s="37"/>
      <c r="BU40" s="37"/>
      <c r="BV40" s="37"/>
    </row>
    <row r="41" spans="2:74" ht="65.45" customHeight="1">
      <c r="B41" s="37">
        <f ca="1"/>
        <v>0</v>
      </c>
      <c r="C41" s="83">
        <f ca="1">IFERROR(INDEX('Data Validation'!$AV$1:$AY$206,MATCH($B41,'Data Validation'!$AW$1:$AW$206,0),3),0)</f>
        <v>0</v>
      </c>
      <c r="D41" s="79" t="str">
        <f ca="1">IF($B41&gt;0,IF(INDEX('Data Validation'!$AM$1:$AT$297,MATCH('2. Progress Report Form'!$B41,'Data Validation'!$AM:$AM,0),5)&gt;0,INDEX('Data Validation'!$AM$1:$AT$297,MATCH('2. Progress Report Form'!$B41,'Data Validation'!$AM:$AM,0),5),"N/A"),"")</f>
        <v/>
      </c>
      <c r="E41" s="79" t="str">
        <f ca="1">IF($B41&gt;0,IF(INDEX('Data Validation'!$AM$1:$AT$297,MATCH('2. Progress Report Form'!$B41,'Data Validation'!$AM:$AM,0),6)&gt;0,INDEX('Data Validation'!$AM$1:$AT$297,MATCH('2. Progress Report Form'!$B41,'Data Validation'!$AM:$AM,0),6),"N/A"),"")</f>
        <v/>
      </c>
      <c r="F41" s="79" t="str">
        <f ca="1">IF($B41&gt;0,IF(INDEX('Data Validation'!$AM$1:$AT$297,MATCH('2. Progress Report Form'!$B41,'Data Validation'!$AM:$AM,0),7)&gt;0,INDEX('Data Validation'!$AM$1:$AT$297,MATCH('2. Progress Report Form'!$B41,'Data Validation'!$AM:$AM,0),7),"N/A"),"")</f>
        <v/>
      </c>
      <c r="G41" s="143" t="str">
        <f ca="1">IF($B41&gt;0,IF(INDEX('Data Validation'!$AM$1:$AT$297,MATCH('2. Progress Report Form'!$B41,'Data Validation'!$AM:$AM,0),8)&gt;0,INDEX('Data Validation'!$AM$1:$AT$297,MATCH('2. Progress Report Form'!$B41,'Data Validation'!$AM:$AM,0),8),"N/A"),"")</f>
        <v/>
      </c>
      <c r="H41" s="236"/>
      <c r="I41" s="237"/>
      <c r="J41" s="237"/>
      <c r="K41" s="237"/>
      <c r="L41" s="237"/>
      <c r="M41" s="2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row>
    <row r="42" spans="2:74" ht="18" customHeight="1">
      <c r="B42" s="37">
        <f ca="1"/>
        <v>0</v>
      </c>
      <c r="C42" s="84" t="str">
        <f ca="1">IF(B42=1,"If any of these values have changed, please provide the updated value:","")</f>
        <v/>
      </c>
      <c r="D42" s="141"/>
      <c r="E42" s="141"/>
      <c r="F42" s="141"/>
      <c r="G42" s="141"/>
      <c r="H42" s="236"/>
      <c r="I42" s="237"/>
      <c r="J42" s="237"/>
      <c r="K42" s="237"/>
      <c r="L42" s="237"/>
      <c r="M42" s="2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row>
    <row r="43" spans="2:74" ht="65.45" customHeight="1">
      <c r="B43" s="37">
        <f ca="1"/>
        <v>0</v>
      </c>
      <c r="C43" s="83">
        <f ca="1">IFERROR(INDEX('Data Validation'!$AV$1:$AY$206,MATCH($B43,'Data Validation'!$AW$1:$AW$206,0),3),0)</f>
        <v>0</v>
      </c>
      <c r="D43" s="79" t="str">
        <f ca="1">IF($B43&gt;0,IF(INDEX('Data Validation'!$AM$1:$AT$297,MATCH('2. Progress Report Form'!$B43,'Data Validation'!$AM:$AM,0),5)&gt;0,INDEX('Data Validation'!$AM$1:$AT$297,MATCH('2. Progress Report Form'!$B43,'Data Validation'!$AM:$AM,0),5),"N/A"),"")</f>
        <v/>
      </c>
      <c r="E43" s="79" t="str">
        <f ca="1">IF($B43&gt;0,IF(INDEX('Data Validation'!$AM$1:$AT$297,MATCH('2. Progress Report Form'!$B43,'Data Validation'!$AM:$AM,0),6)&gt;0,INDEX('Data Validation'!$AM$1:$AT$297,MATCH('2. Progress Report Form'!$B43,'Data Validation'!$AM:$AM,0),6),"N/A"),"")</f>
        <v/>
      </c>
      <c r="F43" s="79" t="str">
        <f ca="1">IF($B43&gt;0,IF(INDEX('Data Validation'!$AM$1:$AT$297,MATCH('2. Progress Report Form'!$B43,'Data Validation'!$AM:$AM,0),7)&gt;0,INDEX('Data Validation'!$AM$1:$AT$297,MATCH('2. Progress Report Form'!$B43,'Data Validation'!$AM:$AM,0),7),"N/A"),"")</f>
        <v/>
      </c>
      <c r="G43" s="143" t="str">
        <f ca="1">IF($B43&gt;0,IF(INDEX('Data Validation'!$AM$1:$AT$297,MATCH('2. Progress Report Form'!$B43,'Data Validation'!$AM:$AM,0),8)&gt;0,INDEX('Data Validation'!$AM$1:$AT$297,MATCH('2. Progress Report Form'!$B43,'Data Validation'!$AM:$AM,0),8),"N/A"),"")</f>
        <v/>
      </c>
      <c r="H43" s="236"/>
      <c r="I43" s="237"/>
      <c r="J43" s="237"/>
      <c r="K43" s="237"/>
      <c r="L43" s="237"/>
      <c r="M43" s="2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row>
    <row r="44" spans="2:74" ht="18" customHeight="1">
      <c r="B44" s="37">
        <f ca="1"/>
        <v>0</v>
      </c>
      <c r="C44" s="84" t="str">
        <f ca="1">IF(B44=1,"If any of these values have changed, please provide the updated value:","")</f>
        <v/>
      </c>
      <c r="D44" s="141"/>
      <c r="E44" s="141"/>
      <c r="F44" s="141"/>
      <c r="G44" s="141"/>
      <c r="H44" s="236"/>
      <c r="I44" s="237"/>
      <c r="J44" s="237"/>
      <c r="K44" s="237"/>
      <c r="L44" s="237"/>
      <c r="M44" s="2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row>
    <row r="45" spans="2:74" ht="65.45" customHeight="1">
      <c r="B45" s="37">
        <f ca="1"/>
        <v>0</v>
      </c>
      <c r="C45" s="83">
        <f ca="1">IFERROR(INDEX('Data Validation'!$AV$1:$AY$206,MATCH($B45,'Data Validation'!$AW$1:$AW$206,0),3),0)</f>
        <v>0</v>
      </c>
      <c r="D45" s="79" t="str">
        <f ca="1">IF($B45&gt;0,IF(INDEX('Data Validation'!$AM$1:$AT$297,MATCH('2. Progress Report Form'!$B45,'Data Validation'!$AM:$AM,0),5)&gt;0,INDEX('Data Validation'!$AM$1:$AT$297,MATCH('2. Progress Report Form'!$B45,'Data Validation'!$AM:$AM,0),5),"N/A"),"")</f>
        <v/>
      </c>
      <c r="E45" s="79" t="str">
        <f ca="1">IF($B45&gt;0,IF(INDEX('Data Validation'!$AM$1:$AT$297,MATCH('2. Progress Report Form'!$B45,'Data Validation'!$AM:$AM,0),6)&gt;0,INDEX('Data Validation'!$AM$1:$AT$297,MATCH('2. Progress Report Form'!$B45,'Data Validation'!$AM:$AM,0),6),"N/A"),"")</f>
        <v/>
      </c>
      <c r="F45" s="79" t="str">
        <f ca="1">IF($B45&gt;0,IF(INDEX('Data Validation'!$AM$1:$AT$297,MATCH('2. Progress Report Form'!$B45,'Data Validation'!$AM:$AM,0),7)&gt;0,INDEX('Data Validation'!$AM$1:$AT$297,MATCH('2. Progress Report Form'!$B45,'Data Validation'!$AM:$AM,0),7),"N/A"),"")</f>
        <v/>
      </c>
      <c r="G45" s="143" t="str">
        <f ca="1">IF($B45&gt;0,IF(INDEX('Data Validation'!$AM$1:$AT$297,MATCH('2. Progress Report Form'!$B45,'Data Validation'!$AM:$AM,0),8)&gt;0,INDEX('Data Validation'!$AM$1:$AT$297,MATCH('2. Progress Report Form'!$B45,'Data Validation'!$AM:$AM,0),8),"N/A"),"")</f>
        <v/>
      </c>
      <c r="H45" s="236"/>
      <c r="I45" s="237"/>
      <c r="J45" s="237"/>
      <c r="K45" s="237"/>
      <c r="L45" s="237"/>
      <c r="M45" s="2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row>
    <row r="46" spans="2:74" ht="18" customHeight="1">
      <c r="B46" s="37">
        <f ca="1"/>
        <v>0</v>
      </c>
      <c r="C46" s="84" t="str">
        <f ca="1">IF(B46=1,"If any of these values have changed, please provide the updated value:","")</f>
        <v/>
      </c>
      <c r="D46" s="141"/>
      <c r="E46" s="141"/>
      <c r="F46" s="141"/>
      <c r="G46" s="141"/>
      <c r="H46" s="236"/>
      <c r="I46" s="237"/>
      <c r="J46" s="237"/>
      <c r="K46" s="237"/>
      <c r="L46" s="237"/>
      <c r="M46" s="2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c r="AY46" s="37"/>
      <c r="AZ46" s="37"/>
      <c r="BA46" s="37"/>
      <c r="BB46" s="37"/>
      <c r="BC46" s="37"/>
      <c r="BD46" s="37"/>
      <c r="BE46" s="37"/>
      <c r="BF46" s="37"/>
      <c r="BG46" s="37"/>
      <c r="BH46" s="37"/>
      <c r="BI46" s="37"/>
      <c r="BJ46" s="37"/>
      <c r="BK46" s="37"/>
      <c r="BL46" s="37"/>
      <c r="BM46" s="37"/>
      <c r="BN46" s="37"/>
      <c r="BO46" s="37"/>
      <c r="BP46" s="37"/>
      <c r="BQ46" s="37"/>
      <c r="BR46" s="37"/>
      <c r="BS46" s="37"/>
      <c r="BT46" s="37"/>
      <c r="BU46" s="37"/>
      <c r="BV46" s="37"/>
    </row>
    <row r="47" spans="2:74" ht="65.45" customHeight="1">
      <c r="B47" s="37">
        <f ca="1"/>
        <v>0</v>
      </c>
      <c r="C47" s="83">
        <f ca="1">IFERROR(INDEX('Data Validation'!$AV$1:$AY$206,MATCH($B47,'Data Validation'!$AW$1:$AW$206,0),3),0)</f>
        <v>0</v>
      </c>
      <c r="D47" s="79" t="str">
        <f ca="1">IF($B47&gt;0,IF(INDEX('Data Validation'!$AM$1:$AT$297,MATCH('2. Progress Report Form'!$B47,'Data Validation'!$AM:$AM,0),5)&gt;0,INDEX('Data Validation'!$AM$1:$AT$297,MATCH('2. Progress Report Form'!$B47,'Data Validation'!$AM:$AM,0),5),"N/A"),"")</f>
        <v/>
      </c>
      <c r="E47" s="79" t="str">
        <f ca="1">IF($B47&gt;0,IF(INDEX('Data Validation'!$AM$1:$AT$297,MATCH('2. Progress Report Form'!$B47,'Data Validation'!$AM:$AM,0),6)&gt;0,INDEX('Data Validation'!$AM$1:$AT$297,MATCH('2. Progress Report Form'!$B47,'Data Validation'!$AM:$AM,0),6),"N/A"),"")</f>
        <v/>
      </c>
      <c r="F47" s="79" t="str">
        <f ca="1">IF($B47&gt;0,IF(INDEX('Data Validation'!$AM$1:$AT$297,MATCH('2. Progress Report Form'!$B47,'Data Validation'!$AM:$AM,0),7)&gt;0,INDEX('Data Validation'!$AM$1:$AT$297,MATCH('2. Progress Report Form'!$B47,'Data Validation'!$AM:$AM,0),7),"N/A"),"")</f>
        <v/>
      </c>
      <c r="G47" s="143" t="str">
        <f ca="1">IF($B47&gt;0,IF(INDEX('Data Validation'!$AM$1:$AT$297,MATCH('2. Progress Report Form'!$B47,'Data Validation'!$AM:$AM,0),8)&gt;0,INDEX('Data Validation'!$AM$1:$AT$297,MATCH('2. Progress Report Form'!$B47,'Data Validation'!$AM:$AM,0),8),"N/A"),"")</f>
        <v/>
      </c>
      <c r="H47" s="236"/>
      <c r="I47" s="237"/>
      <c r="J47" s="237"/>
      <c r="K47" s="237"/>
      <c r="L47" s="237"/>
      <c r="M47" s="2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row>
    <row r="48" spans="2:74" ht="18" customHeight="1">
      <c r="B48" s="37">
        <f ca="1"/>
        <v>0</v>
      </c>
      <c r="C48" s="84" t="str">
        <f ca="1">IF(B48=1,"If any of these values have changed, please provide the updated value:","")</f>
        <v/>
      </c>
      <c r="D48" s="141"/>
      <c r="E48" s="141"/>
      <c r="F48" s="141"/>
      <c r="G48" s="141"/>
      <c r="H48" s="236"/>
      <c r="I48" s="237"/>
      <c r="J48" s="237"/>
      <c r="K48" s="237"/>
      <c r="L48" s="237"/>
      <c r="M48" s="2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c r="AU48" s="37"/>
      <c r="AV48" s="37"/>
      <c r="AW48" s="37"/>
      <c r="AX48" s="37"/>
      <c r="AY48" s="37"/>
      <c r="AZ48" s="37"/>
      <c r="BA48" s="37"/>
      <c r="BB48" s="37"/>
      <c r="BC48" s="37"/>
      <c r="BD48" s="37"/>
      <c r="BE48" s="37"/>
      <c r="BF48" s="37"/>
      <c r="BG48" s="37"/>
      <c r="BH48" s="37"/>
      <c r="BI48" s="37"/>
      <c r="BJ48" s="37"/>
      <c r="BK48" s="37"/>
      <c r="BL48" s="37"/>
      <c r="BM48" s="37"/>
      <c r="BN48" s="37"/>
      <c r="BO48" s="37"/>
      <c r="BP48" s="37"/>
      <c r="BQ48" s="37"/>
      <c r="BR48" s="37"/>
      <c r="BS48" s="37"/>
      <c r="BT48" s="37"/>
      <c r="BU48" s="37"/>
      <c r="BV48" s="37"/>
    </row>
    <row r="49" spans="2:74" ht="65.45" customHeight="1">
      <c r="B49" s="37">
        <f ca="1"/>
        <v>0</v>
      </c>
      <c r="C49" s="83">
        <f ca="1">IFERROR(INDEX('Data Validation'!$AV$1:$AY$206,MATCH($B49,'Data Validation'!$AW$1:$AW$206,0),3),0)</f>
        <v>0</v>
      </c>
      <c r="D49" s="79" t="str">
        <f ca="1">IF($B49&gt;0,IF(INDEX('Data Validation'!$AM$1:$AT$297,MATCH('2. Progress Report Form'!$B49,'Data Validation'!$AM:$AM,0),5)&gt;0,INDEX('Data Validation'!$AM$1:$AT$297,MATCH('2. Progress Report Form'!$B49,'Data Validation'!$AM:$AM,0),5),"N/A"),"")</f>
        <v/>
      </c>
      <c r="E49" s="79" t="str">
        <f ca="1">IF($B49&gt;0,IF(INDEX('Data Validation'!$AM$1:$AT$297,MATCH('2. Progress Report Form'!$B49,'Data Validation'!$AM:$AM,0),6)&gt;0,INDEX('Data Validation'!$AM$1:$AT$297,MATCH('2. Progress Report Form'!$B49,'Data Validation'!$AM:$AM,0),6),"N/A"),"")</f>
        <v/>
      </c>
      <c r="F49" s="79" t="str">
        <f ca="1">IF($B49&gt;0,IF(INDEX('Data Validation'!$AM$1:$AT$297,MATCH('2. Progress Report Form'!$B49,'Data Validation'!$AM:$AM,0),7)&gt;0,INDEX('Data Validation'!$AM$1:$AT$297,MATCH('2. Progress Report Form'!$B49,'Data Validation'!$AM:$AM,0),7),"N/A"),"")</f>
        <v/>
      </c>
      <c r="G49" s="143" t="str">
        <f ca="1">IF($B49&gt;0,IF(INDEX('Data Validation'!$AM$1:$AT$297,MATCH('2. Progress Report Form'!$B49,'Data Validation'!$AM:$AM,0),8)&gt;0,INDEX('Data Validation'!$AM$1:$AT$297,MATCH('2. Progress Report Form'!$B49,'Data Validation'!$AM:$AM,0),8),"N/A"),"")</f>
        <v/>
      </c>
      <c r="H49" s="236"/>
      <c r="I49" s="237"/>
      <c r="J49" s="237"/>
      <c r="K49" s="237"/>
      <c r="L49" s="237"/>
      <c r="M49" s="2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c r="AP49" s="37"/>
      <c r="AQ49" s="37"/>
      <c r="AR49" s="37"/>
      <c r="AS49" s="37"/>
      <c r="AT49" s="37"/>
      <c r="AU49" s="37"/>
      <c r="AV49" s="37"/>
      <c r="AW49" s="37"/>
      <c r="AX49" s="37"/>
      <c r="AY49" s="37"/>
      <c r="AZ49" s="37"/>
      <c r="BA49" s="37"/>
      <c r="BB49" s="37"/>
      <c r="BC49" s="37"/>
      <c r="BD49" s="37"/>
      <c r="BE49" s="37"/>
      <c r="BF49" s="37"/>
      <c r="BG49" s="37"/>
      <c r="BH49" s="37"/>
      <c r="BI49" s="37"/>
      <c r="BJ49" s="37"/>
      <c r="BK49" s="37"/>
      <c r="BL49" s="37"/>
      <c r="BM49" s="37"/>
      <c r="BN49" s="37"/>
      <c r="BO49" s="37"/>
      <c r="BP49" s="37"/>
      <c r="BQ49" s="37"/>
      <c r="BR49" s="37"/>
      <c r="BS49" s="37"/>
      <c r="BT49" s="37"/>
      <c r="BU49" s="37"/>
      <c r="BV49" s="37"/>
    </row>
    <row r="50" spans="2:74" ht="18" customHeight="1">
      <c r="B50" s="37">
        <f ca="1"/>
        <v>0</v>
      </c>
      <c r="C50" s="84" t="str">
        <f ca="1">IF(B50=1,"If any of these values have changed, please provide the updated value:","")</f>
        <v/>
      </c>
      <c r="D50" s="141"/>
      <c r="E50" s="141"/>
      <c r="F50" s="141"/>
      <c r="G50" s="141"/>
      <c r="H50" s="236"/>
      <c r="I50" s="237"/>
      <c r="J50" s="237"/>
      <c r="K50" s="237"/>
      <c r="L50" s="237"/>
      <c r="M50" s="2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c r="AU50" s="37"/>
      <c r="AV50" s="37"/>
      <c r="AW50" s="37"/>
      <c r="AX50" s="37"/>
      <c r="AY50" s="37"/>
      <c r="AZ50" s="37"/>
      <c r="BA50" s="37"/>
      <c r="BB50" s="37"/>
      <c r="BC50" s="37"/>
      <c r="BD50" s="37"/>
      <c r="BE50" s="37"/>
      <c r="BF50" s="37"/>
      <c r="BG50" s="37"/>
      <c r="BH50" s="37"/>
      <c r="BI50" s="37"/>
      <c r="BJ50" s="37"/>
      <c r="BK50" s="37"/>
      <c r="BL50" s="37"/>
      <c r="BM50" s="37"/>
      <c r="BN50" s="37"/>
      <c r="BO50" s="37"/>
      <c r="BP50" s="37"/>
      <c r="BQ50" s="37"/>
      <c r="BR50" s="37"/>
      <c r="BS50" s="37"/>
      <c r="BT50" s="37"/>
      <c r="BU50" s="37"/>
      <c r="BV50" s="37"/>
    </row>
    <row r="51" spans="2:74" ht="65.45" customHeight="1">
      <c r="B51" s="37">
        <f ca="1"/>
        <v>0</v>
      </c>
      <c r="C51" s="83">
        <f ca="1">IFERROR(INDEX('Data Validation'!$AV$1:$AY$206,MATCH($B51,'Data Validation'!$AW$1:$AW$206,0),3),0)</f>
        <v>0</v>
      </c>
      <c r="D51" s="79" t="str">
        <f ca="1">IF($B51&gt;0,IF(INDEX('Data Validation'!$AM$1:$AT$297,MATCH('2. Progress Report Form'!$B51,'Data Validation'!$AM:$AM,0),5)&gt;0,INDEX('Data Validation'!$AM$1:$AT$297,MATCH('2. Progress Report Form'!$B51,'Data Validation'!$AM:$AM,0),5),"N/A"),"")</f>
        <v/>
      </c>
      <c r="E51" s="79" t="str">
        <f ca="1">IF($B51&gt;0,IF(INDEX('Data Validation'!$AM$1:$AT$297,MATCH('2. Progress Report Form'!$B51,'Data Validation'!$AM:$AM,0),6)&gt;0,INDEX('Data Validation'!$AM$1:$AT$297,MATCH('2. Progress Report Form'!$B51,'Data Validation'!$AM:$AM,0),6),"N/A"),"")</f>
        <v/>
      </c>
      <c r="F51" s="79" t="str">
        <f ca="1">IF($B51&gt;0,IF(INDEX('Data Validation'!$AM$1:$AT$297,MATCH('2. Progress Report Form'!$B51,'Data Validation'!$AM:$AM,0),7)&gt;0,INDEX('Data Validation'!$AM$1:$AT$297,MATCH('2. Progress Report Form'!$B51,'Data Validation'!$AM:$AM,0),7),"N/A"),"")</f>
        <v/>
      </c>
      <c r="G51" s="143" t="str">
        <f ca="1">IF($B51&gt;0,IF(INDEX('Data Validation'!$AM$1:$AT$297,MATCH('2. Progress Report Form'!$B51,'Data Validation'!$AM:$AM,0),8)&gt;0,INDEX('Data Validation'!$AM$1:$AT$297,MATCH('2. Progress Report Form'!$B51,'Data Validation'!$AM:$AM,0),8),"N/A"),"")</f>
        <v/>
      </c>
      <c r="H51" s="236"/>
      <c r="I51" s="237"/>
      <c r="J51" s="237"/>
      <c r="K51" s="237"/>
      <c r="L51" s="237"/>
      <c r="M51" s="2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c r="AT51" s="37"/>
      <c r="AU51" s="37"/>
      <c r="AV51" s="37"/>
      <c r="AW51" s="37"/>
      <c r="AX51" s="37"/>
      <c r="AY51" s="37"/>
      <c r="AZ51" s="37"/>
      <c r="BA51" s="37"/>
      <c r="BB51" s="37"/>
      <c r="BC51" s="37"/>
      <c r="BD51" s="37"/>
      <c r="BE51" s="37"/>
      <c r="BF51" s="37"/>
      <c r="BG51" s="37"/>
      <c r="BH51" s="37"/>
      <c r="BI51" s="37"/>
      <c r="BJ51" s="37"/>
      <c r="BK51" s="37"/>
      <c r="BL51" s="37"/>
      <c r="BM51" s="37"/>
      <c r="BN51" s="37"/>
      <c r="BO51" s="37"/>
      <c r="BP51" s="37"/>
      <c r="BQ51" s="37"/>
      <c r="BR51" s="37"/>
      <c r="BS51" s="37"/>
      <c r="BT51" s="37"/>
      <c r="BU51" s="37"/>
      <c r="BV51" s="37"/>
    </row>
    <row r="52" spans="2:74" ht="18" customHeight="1">
      <c r="B52" s="37">
        <f ca="1"/>
        <v>0</v>
      </c>
      <c r="C52" s="84" t="str">
        <f ca="1">IF(B52=1,"If any of these values have changed, please provide the updated value:","")</f>
        <v/>
      </c>
      <c r="D52" s="141"/>
      <c r="E52" s="141"/>
      <c r="F52" s="141"/>
      <c r="G52" s="141"/>
      <c r="H52" s="236"/>
      <c r="I52" s="237"/>
      <c r="J52" s="237"/>
      <c r="K52" s="237"/>
      <c r="L52" s="237"/>
      <c r="M52" s="2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37"/>
      <c r="AU52" s="37"/>
      <c r="AV52" s="37"/>
      <c r="AW52" s="37"/>
      <c r="AX52" s="37"/>
      <c r="AY52" s="37"/>
      <c r="AZ52" s="37"/>
      <c r="BA52" s="37"/>
      <c r="BB52" s="37"/>
      <c r="BC52" s="37"/>
      <c r="BD52" s="37"/>
      <c r="BE52" s="37"/>
      <c r="BF52" s="37"/>
      <c r="BG52" s="37"/>
      <c r="BH52" s="37"/>
      <c r="BI52" s="37"/>
      <c r="BJ52" s="37"/>
      <c r="BK52" s="37"/>
      <c r="BL52" s="37"/>
      <c r="BM52" s="37"/>
      <c r="BN52" s="37"/>
      <c r="BO52" s="37"/>
      <c r="BP52" s="37"/>
      <c r="BQ52" s="37"/>
      <c r="BR52" s="37"/>
      <c r="BS52" s="37"/>
      <c r="BT52" s="37"/>
      <c r="BU52" s="37"/>
      <c r="BV52" s="37"/>
    </row>
    <row r="53" spans="2:74" ht="16.5" customHeight="1">
      <c r="B53" s="37"/>
      <c r="C53" s="83"/>
      <c r="D53" s="85"/>
      <c r="E53" s="85"/>
      <c r="F53" s="85"/>
      <c r="G53" s="86"/>
      <c r="H53" s="87"/>
      <c r="I53" s="78"/>
      <c r="J53" s="78"/>
      <c r="K53" s="78"/>
      <c r="L53" s="78"/>
      <c r="M53" s="78"/>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c r="AV53" s="37"/>
      <c r="AW53" s="37"/>
      <c r="AX53" s="37"/>
      <c r="AY53" s="37"/>
      <c r="AZ53" s="37"/>
      <c r="BA53" s="37"/>
      <c r="BB53" s="37"/>
      <c r="BC53" s="37"/>
      <c r="BD53" s="37"/>
      <c r="BE53" s="37"/>
      <c r="BF53" s="37"/>
      <c r="BG53" s="37"/>
      <c r="BH53" s="37"/>
      <c r="BI53" s="37"/>
      <c r="BJ53" s="37"/>
      <c r="BK53" s="37"/>
      <c r="BL53" s="37"/>
      <c r="BM53" s="37"/>
      <c r="BN53" s="37"/>
      <c r="BO53" s="37"/>
      <c r="BP53" s="37"/>
      <c r="BQ53" s="37"/>
      <c r="BR53" s="37"/>
      <c r="BS53" s="37"/>
      <c r="BT53" s="37"/>
      <c r="BU53" s="37"/>
      <c r="BV53" s="37"/>
    </row>
    <row r="54" spans="2:74" ht="16.5" customHeight="1">
      <c r="B54" s="37"/>
      <c r="C54" s="83"/>
      <c r="D54" s="85"/>
      <c r="E54" s="85"/>
      <c r="F54" s="85"/>
      <c r="G54" s="86"/>
      <c r="H54" s="87"/>
      <c r="I54" s="78"/>
      <c r="J54" s="78"/>
      <c r="K54" s="78"/>
      <c r="L54" s="78"/>
      <c r="M54" s="78"/>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7"/>
      <c r="BB54" s="37"/>
      <c r="BC54" s="37"/>
      <c r="BD54" s="37"/>
      <c r="BE54" s="37"/>
      <c r="BF54" s="37"/>
      <c r="BG54" s="37"/>
      <c r="BH54" s="37"/>
      <c r="BI54" s="37"/>
      <c r="BJ54" s="37"/>
      <c r="BK54" s="37"/>
      <c r="BL54" s="37"/>
      <c r="BM54" s="37"/>
      <c r="BN54" s="37"/>
      <c r="BO54" s="37"/>
      <c r="BP54" s="37"/>
      <c r="BQ54" s="37"/>
      <c r="BR54" s="37"/>
      <c r="BS54" s="37"/>
      <c r="BT54" s="37"/>
      <c r="BU54" s="37"/>
      <c r="BV54" s="37"/>
    </row>
    <row r="55" spans="2:74" ht="16.5" customHeight="1">
      <c r="B55" s="37"/>
      <c r="C55" s="75"/>
      <c r="D55" s="79"/>
      <c r="E55" s="79"/>
      <c r="F55" s="79"/>
      <c r="G55" s="80"/>
      <c r="H55" s="60"/>
      <c r="I55" s="78"/>
      <c r="J55" s="78"/>
      <c r="K55" s="78"/>
      <c r="L55" s="78"/>
      <c r="M55" s="78"/>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37"/>
      <c r="AW55" s="37"/>
      <c r="AX55" s="37"/>
      <c r="AY55" s="37"/>
      <c r="AZ55" s="37"/>
      <c r="BA55" s="37"/>
      <c r="BB55" s="37"/>
      <c r="BC55" s="37"/>
      <c r="BD55" s="37"/>
      <c r="BE55" s="37"/>
      <c r="BF55" s="37"/>
      <c r="BG55" s="37"/>
      <c r="BH55" s="37"/>
      <c r="BI55" s="37"/>
      <c r="BJ55" s="37"/>
      <c r="BK55" s="37"/>
      <c r="BL55" s="37"/>
      <c r="BM55" s="37"/>
      <c r="BN55" s="37"/>
      <c r="BO55" s="37"/>
      <c r="BP55" s="37"/>
      <c r="BQ55" s="37"/>
      <c r="BR55" s="37"/>
      <c r="BS55" s="37"/>
      <c r="BT55" s="37"/>
      <c r="BU55" s="37"/>
      <c r="BV55" s="37"/>
    </row>
    <row r="56" spans="2:74" ht="16.5" customHeight="1">
      <c r="B56" s="37"/>
      <c r="C56" s="75"/>
      <c r="D56" s="76"/>
      <c r="E56" s="76"/>
      <c r="F56" s="76"/>
      <c r="G56" s="77"/>
      <c r="H56" s="60"/>
      <c r="I56" s="78"/>
      <c r="J56" s="78"/>
      <c r="K56" s="78"/>
      <c r="L56" s="78"/>
      <c r="M56" s="78"/>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c r="AS56" s="37"/>
      <c r="AT56" s="37"/>
      <c r="AU56" s="37"/>
      <c r="AV56" s="37"/>
      <c r="AW56" s="37"/>
      <c r="AX56" s="37"/>
      <c r="AY56" s="37"/>
      <c r="AZ56" s="37"/>
      <c r="BA56" s="37"/>
      <c r="BB56" s="37"/>
      <c r="BC56" s="37"/>
      <c r="BD56" s="37"/>
      <c r="BE56" s="37"/>
      <c r="BF56" s="37"/>
      <c r="BG56" s="37"/>
      <c r="BH56" s="37"/>
      <c r="BI56" s="37"/>
      <c r="BJ56" s="37"/>
      <c r="BK56" s="37"/>
      <c r="BL56" s="37"/>
      <c r="BM56" s="37"/>
      <c r="BN56" s="37"/>
      <c r="BO56" s="37"/>
      <c r="BP56" s="37"/>
      <c r="BQ56" s="37"/>
      <c r="BR56" s="37"/>
      <c r="BS56" s="37"/>
      <c r="BT56" s="37"/>
      <c r="BU56" s="37"/>
      <c r="BV56" s="37"/>
    </row>
    <row r="57" spans="2:74" ht="16.5" customHeight="1">
      <c r="B57" s="37"/>
      <c r="C57" s="75"/>
      <c r="D57" s="76"/>
      <c r="E57" s="76"/>
      <c r="F57" s="76"/>
      <c r="G57" s="77"/>
      <c r="H57" s="60"/>
      <c r="I57" s="78"/>
      <c r="J57" s="78"/>
      <c r="K57" s="78"/>
      <c r="L57" s="78"/>
      <c r="M57" s="78"/>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37"/>
      <c r="AW57" s="37"/>
      <c r="AX57" s="37"/>
      <c r="AY57" s="37"/>
      <c r="AZ57" s="37"/>
      <c r="BA57" s="37"/>
      <c r="BB57" s="37"/>
      <c r="BC57" s="37"/>
      <c r="BD57" s="37"/>
      <c r="BE57" s="37"/>
      <c r="BF57" s="37"/>
      <c r="BG57" s="37"/>
      <c r="BH57" s="37"/>
      <c r="BI57" s="37"/>
      <c r="BJ57" s="37"/>
      <c r="BK57" s="37"/>
      <c r="BL57" s="37"/>
      <c r="BM57" s="37"/>
      <c r="BN57" s="37"/>
      <c r="BO57" s="37"/>
      <c r="BP57" s="37"/>
      <c r="BQ57" s="37"/>
      <c r="BR57" s="37"/>
      <c r="BS57" s="37"/>
      <c r="BT57" s="37"/>
      <c r="BU57" s="37"/>
      <c r="BV57" s="37"/>
    </row>
    <row r="58" spans="2:74" ht="16.5" customHeight="1">
      <c r="B58" s="37"/>
      <c r="C58" s="75"/>
      <c r="D58" s="76"/>
      <c r="E58" s="76"/>
      <c r="F58" s="76"/>
      <c r="G58" s="77"/>
      <c r="H58" s="60"/>
      <c r="I58" s="78"/>
      <c r="J58" s="78"/>
      <c r="K58" s="78"/>
      <c r="L58" s="78"/>
      <c r="M58" s="78"/>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c r="AV58" s="37"/>
      <c r="AW58" s="37"/>
      <c r="AX58" s="37"/>
      <c r="AY58" s="37"/>
      <c r="AZ58" s="37"/>
      <c r="BA58" s="37"/>
      <c r="BB58" s="37"/>
      <c r="BC58" s="37"/>
      <c r="BD58" s="37"/>
      <c r="BE58" s="37"/>
      <c r="BF58" s="37"/>
      <c r="BG58" s="37"/>
      <c r="BH58" s="37"/>
      <c r="BI58" s="37"/>
      <c r="BJ58" s="37"/>
      <c r="BK58" s="37"/>
      <c r="BL58" s="37"/>
      <c r="BM58" s="37"/>
      <c r="BN58" s="37"/>
      <c r="BO58" s="37"/>
      <c r="BP58" s="37"/>
      <c r="BQ58" s="37"/>
      <c r="BR58" s="37"/>
      <c r="BS58" s="37"/>
      <c r="BT58" s="37"/>
      <c r="BU58" s="37"/>
      <c r="BV58" s="37"/>
    </row>
    <row r="59" spans="2:74" ht="16.5" customHeight="1">
      <c r="B59" s="37"/>
      <c r="C59" s="75"/>
      <c r="D59" s="76"/>
      <c r="E59" s="76"/>
      <c r="F59" s="76"/>
      <c r="G59" s="77"/>
      <c r="H59" s="60"/>
      <c r="I59" s="78"/>
      <c r="J59" s="78"/>
      <c r="K59" s="78"/>
      <c r="L59" s="78"/>
      <c r="M59" s="78"/>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c r="AN59" s="37"/>
      <c r="AO59" s="37"/>
      <c r="AP59" s="37"/>
      <c r="AQ59" s="37"/>
      <c r="AR59" s="37"/>
      <c r="AS59" s="37"/>
      <c r="AT59" s="37"/>
      <c r="AU59" s="37"/>
      <c r="AV59" s="37"/>
      <c r="AW59" s="37"/>
      <c r="AX59" s="37"/>
      <c r="AY59" s="37"/>
      <c r="AZ59" s="37"/>
      <c r="BA59" s="37"/>
      <c r="BB59" s="37"/>
      <c r="BC59" s="37"/>
      <c r="BD59" s="37"/>
      <c r="BE59" s="37"/>
      <c r="BF59" s="37"/>
      <c r="BG59" s="37"/>
      <c r="BH59" s="37"/>
      <c r="BI59" s="37"/>
      <c r="BJ59" s="37"/>
      <c r="BK59" s="37"/>
      <c r="BL59" s="37"/>
      <c r="BM59" s="37"/>
      <c r="BN59" s="37"/>
      <c r="BO59" s="37"/>
      <c r="BP59" s="37"/>
      <c r="BQ59" s="37"/>
      <c r="BR59" s="37"/>
      <c r="BS59" s="37"/>
      <c r="BT59" s="37"/>
      <c r="BU59" s="37"/>
      <c r="BV59" s="37"/>
    </row>
    <row r="60" spans="2:74" ht="16.5" customHeight="1">
      <c r="B60" s="37"/>
      <c r="C60" s="75"/>
      <c r="D60" s="76"/>
      <c r="E60" s="76"/>
      <c r="F60" s="76"/>
      <c r="G60" s="77"/>
      <c r="H60" s="60"/>
      <c r="I60" s="78"/>
      <c r="J60" s="78"/>
      <c r="K60" s="78"/>
      <c r="L60" s="78"/>
      <c r="M60" s="78"/>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c r="AN60" s="37"/>
      <c r="AO60" s="37"/>
      <c r="AP60" s="37"/>
      <c r="AQ60" s="37"/>
      <c r="AR60" s="37"/>
      <c r="AS60" s="37"/>
      <c r="AT60" s="37"/>
      <c r="AU60" s="37"/>
      <c r="AV60" s="37"/>
      <c r="AW60" s="37"/>
      <c r="AX60" s="37"/>
      <c r="AY60" s="37"/>
      <c r="AZ60" s="37"/>
      <c r="BA60" s="37"/>
      <c r="BB60" s="37"/>
      <c r="BC60" s="37"/>
      <c r="BD60" s="37"/>
      <c r="BE60" s="37"/>
      <c r="BF60" s="37"/>
      <c r="BG60" s="37"/>
      <c r="BH60" s="37"/>
      <c r="BI60" s="37"/>
      <c r="BJ60" s="37"/>
      <c r="BK60" s="37"/>
      <c r="BL60" s="37"/>
      <c r="BM60" s="37"/>
      <c r="BN60" s="37"/>
      <c r="BO60" s="37"/>
      <c r="BP60" s="37"/>
      <c r="BQ60" s="37"/>
      <c r="BR60" s="37"/>
      <c r="BS60" s="37"/>
      <c r="BT60" s="37"/>
      <c r="BU60" s="37"/>
      <c r="BV60" s="37"/>
    </row>
    <row r="61" spans="2:74" ht="16.5" customHeight="1">
      <c r="B61" s="37"/>
      <c r="C61" s="75"/>
      <c r="D61" s="76"/>
      <c r="E61" s="76"/>
      <c r="F61" s="76"/>
      <c r="G61" s="77"/>
      <c r="H61" s="60"/>
      <c r="I61" s="78"/>
      <c r="J61" s="78"/>
      <c r="K61" s="78"/>
      <c r="L61" s="78"/>
      <c r="M61" s="78"/>
      <c r="N61" s="37"/>
      <c r="O61" s="37"/>
      <c r="P61" s="37"/>
      <c r="Q61" s="37"/>
      <c r="R61" s="37"/>
      <c r="S61" s="37"/>
      <c r="T61" s="37"/>
      <c r="U61" s="37"/>
      <c r="V61" s="37"/>
      <c r="W61" s="37"/>
      <c r="X61" s="37"/>
      <c r="Y61" s="37"/>
      <c r="Z61" s="37"/>
      <c r="AA61" s="37"/>
      <c r="AB61" s="37"/>
      <c r="AC61" s="37"/>
      <c r="AD61" s="37"/>
      <c r="AE61" s="37"/>
      <c r="AF61" s="37"/>
      <c r="AG61" s="37"/>
      <c r="AH61" s="37"/>
      <c r="AI61" s="37"/>
      <c r="AJ61" s="37"/>
      <c r="AK61" s="37"/>
      <c r="AL61" s="37"/>
      <c r="AM61" s="37"/>
      <c r="AN61" s="37"/>
      <c r="AO61" s="37"/>
      <c r="AP61" s="37"/>
      <c r="AQ61" s="37"/>
      <c r="AR61" s="37"/>
      <c r="AS61" s="37"/>
      <c r="AT61" s="37"/>
      <c r="AU61" s="37"/>
      <c r="AV61" s="37"/>
      <c r="AW61" s="37"/>
      <c r="AX61" s="37"/>
      <c r="AY61" s="37"/>
      <c r="AZ61" s="37"/>
      <c r="BA61" s="37"/>
      <c r="BB61" s="37"/>
      <c r="BC61" s="37"/>
      <c r="BD61" s="37"/>
      <c r="BE61" s="37"/>
      <c r="BF61" s="37"/>
      <c r="BG61" s="37"/>
      <c r="BH61" s="37"/>
      <c r="BI61" s="37"/>
      <c r="BJ61" s="37"/>
      <c r="BK61" s="37"/>
      <c r="BL61" s="37"/>
      <c r="BM61" s="37"/>
      <c r="BN61" s="37"/>
      <c r="BO61" s="37"/>
      <c r="BP61" s="37"/>
      <c r="BQ61" s="37"/>
      <c r="BR61" s="37"/>
      <c r="BS61" s="37"/>
      <c r="BT61" s="37"/>
      <c r="BU61" s="37"/>
      <c r="BV61" s="37"/>
    </row>
    <row r="62" spans="2:74" ht="16.5" customHeight="1">
      <c r="B62" s="37"/>
      <c r="C62" s="75"/>
      <c r="D62" s="76"/>
      <c r="E62" s="76"/>
      <c r="F62" s="76"/>
      <c r="G62" s="77"/>
      <c r="H62" s="60"/>
      <c r="I62" s="78"/>
      <c r="J62" s="78"/>
      <c r="K62" s="78"/>
      <c r="L62" s="78"/>
      <c r="M62" s="78"/>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c r="AN62" s="37"/>
      <c r="AO62" s="37"/>
      <c r="AP62" s="37"/>
      <c r="AQ62" s="37"/>
      <c r="AR62" s="37"/>
      <c r="AS62" s="37"/>
      <c r="AT62" s="37"/>
      <c r="AU62" s="37"/>
      <c r="AV62" s="37"/>
      <c r="AW62" s="37"/>
      <c r="AX62" s="37"/>
      <c r="AY62" s="37"/>
      <c r="AZ62" s="37"/>
      <c r="BA62" s="37"/>
      <c r="BB62" s="37"/>
      <c r="BC62" s="37"/>
      <c r="BD62" s="37"/>
      <c r="BE62" s="37"/>
      <c r="BF62" s="37"/>
      <c r="BG62" s="37"/>
      <c r="BH62" s="37"/>
      <c r="BI62" s="37"/>
      <c r="BJ62" s="37"/>
      <c r="BK62" s="37"/>
      <c r="BL62" s="37"/>
      <c r="BM62" s="37"/>
      <c r="BN62" s="37"/>
      <c r="BO62" s="37"/>
      <c r="BP62" s="37"/>
      <c r="BQ62" s="37"/>
      <c r="BR62" s="37"/>
      <c r="BS62" s="37"/>
      <c r="BT62" s="37"/>
      <c r="BU62" s="37"/>
      <c r="BV62" s="37"/>
    </row>
    <row r="63" spans="2:74" ht="16.5" customHeight="1">
      <c r="B63" s="37"/>
      <c r="C63" s="75"/>
      <c r="D63" s="76"/>
      <c r="E63" s="76"/>
      <c r="F63" s="76"/>
      <c r="G63" s="77"/>
      <c r="H63" s="60"/>
      <c r="I63" s="78"/>
      <c r="J63" s="78"/>
      <c r="K63" s="78"/>
      <c r="L63" s="78"/>
      <c r="M63" s="78"/>
      <c r="N63" s="37"/>
      <c r="O63" s="37"/>
      <c r="P63" s="37"/>
      <c r="Q63" s="37"/>
      <c r="R63" s="37"/>
      <c r="S63" s="37"/>
      <c r="T63" s="37"/>
      <c r="U63" s="37"/>
      <c r="V63" s="37"/>
      <c r="W63" s="37"/>
      <c r="X63" s="37"/>
      <c r="Y63" s="37"/>
      <c r="Z63" s="37"/>
      <c r="AA63" s="37"/>
      <c r="AB63" s="37"/>
      <c r="AC63" s="37"/>
      <c r="AD63" s="37"/>
      <c r="AE63" s="37"/>
      <c r="AF63" s="37"/>
      <c r="AG63" s="37"/>
      <c r="AH63" s="37"/>
      <c r="AI63" s="37"/>
      <c r="AJ63" s="37"/>
      <c r="AK63" s="37"/>
      <c r="AL63" s="37"/>
      <c r="AM63" s="37"/>
      <c r="AN63" s="37"/>
      <c r="AO63" s="37"/>
      <c r="AP63" s="37"/>
      <c r="AQ63" s="37"/>
      <c r="AR63" s="37"/>
      <c r="AS63" s="37"/>
      <c r="AT63" s="37"/>
      <c r="AU63" s="37"/>
      <c r="AV63" s="37"/>
      <c r="AW63" s="37"/>
      <c r="AX63" s="37"/>
      <c r="AY63" s="37"/>
      <c r="AZ63" s="37"/>
      <c r="BA63" s="37"/>
      <c r="BB63" s="37"/>
      <c r="BC63" s="37"/>
      <c r="BD63" s="37"/>
      <c r="BE63" s="37"/>
      <c r="BF63" s="37"/>
      <c r="BG63" s="37"/>
      <c r="BH63" s="37"/>
      <c r="BI63" s="37"/>
      <c r="BJ63" s="37"/>
      <c r="BK63" s="37"/>
      <c r="BL63" s="37"/>
      <c r="BM63" s="37"/>
      <c r="BN63" s="37"/>
      <c r="BO63" s="37"/>
      <c r="BP63" s="37"/>
      <c r="BQ63" s="37"/>
      <c r="BR63" s="37"/>
      <c r="BS63" s="37"/>
      <c r="BT63" s="37"/>
      <c r="BU63" s="37"/>
      <c r="BV63" s="37"/>
    </row>
    <row r="64" spans="2:74" ht="16.5" customHeight="1">
      <c r="B64" s="37"/>
      <c r="C64" s="75"/>
      <c r="D64" s="76"/>
      <c r="E64" s="76"/>
      <c r="F64" s="76"/>
      <c r="G64" s="77"/>
      <c r="H64" s="60"/>
      <c r="I64" s="37"/>
      <c r="J64" s="37"/>
      <c r="K64" s="37"/>
      <c r="L64" s="37"/>
      <c r="M64" s="37"/>
      <c r="N64" s="37"/>
      <c r="O64" s="37"/>
      <c r="P64" s="37"/>
      <c r="Q64" s="37"/>
      <c r="R64" s="37"/>
      <c r="S64" s="37"/>
      <c r="T64" s="37"/>
      <c r="U64" s="37"/>
      <c r="V64" s="37"/>
      <c r="W64" s="37"/>
      <c r="X64" s="37"/>
      <c r="Y64" s="37"/>
      <c r="Z64" s="37"/>
      <c r="AA64" s="37"/>
      <c r="AB64" s="37"/>
      <c r="AC64" s="37"/>
      <c r="AD64" s="37"/>
      <c r="AE64" s="37"/>
      <c r="AF64" s="37"/>
      <c r="AG64" s="37"/>
      <c r="AH64" s="37"/>
      <c r="AI64" s="37"/>
      <c r="AJ64" s="37"/>
      <c r="AK64" s="37"/>
      <c r="AL64" s="37"/>
      <c r="AM64" s="37"/>
      <c r="AN64" s="37"/>
      <c r="AO64" s="37"/>
      <c r="AP64" s="37"/>
      <c r="AQ64" s="37"/>
      <c r="AR64" s="37"/>
      <c r="AS64" s="37"/>
      <c r="AT64" s="37"/>
      <c r="AU64" s="37"/>
      <c r="AV64" s="37"/>
      <c r="AW64" s="37"/>
      <c r="AX64" s="37"/>
      <c r="AY64" s="37"/>
      <c r="AZ64" s="37"/>
      <c r="BA64" s="37"/>
      <c r="BB64" s="37"/>
      <c r="BC64" s="37"/>
      <c r="BD64" s="37"/>
      <c r="BE64" s="37"/>
      <c r="BF64" s="37"/>
      <c r="BG64" s="37"/>
      <c r="BH64" s="37"/>
      <c r="BI64" s="37"/>
      <c r="BJ64" s="37"/>
      <c r="BK64" s="37"/>
      <c r="BL64" s="37"/>
      <c r="BM64" s="37"/>
      <c r="BN64" s="37"/>
      <c r="BO64" s="37"/>
      <c r="BP64" s="37"/>
      <c r="BQ64" s="37"/>
      <c r="BR64" s="37"/>
      <c r="BS64" s="37"/>
      <c r="BT64" s="37"/>
      <c r="BU64" s="37"/>
      <c r="BV64" s="37"/>
    </row>
    <row r="65" spans="2:74" ht="16.5" customHeight="1">
      <c r="B65" s="37"/>
      <c r="C65" s="75"/>
      <c r="D65" s="76"/>
      <c r="E65" s="76"/>
      <c r="F65" s="76"/>
      <c r="G65" s="77"/>
      <c r="H65" s="60"/>
      <c r="I65" s="37"/>
      <c r="J65" s="37"/>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c r="AX65" s="37"/>
      <c r="AY65" s="37"/>
      <c r="AZ65" s="37"/>
      <c r="BA65" s="37"/>
      <c r="BB65" s="37"/>
      <c r="BC65" s="37"/>
      <c r="BD65" s="37"/>
      <c r="BE65" s="37"/>
      <c r="BF65" s="37"/>
      <c r="BG65" s="37"/>
      <c r="BH65" s="37"/>
      <c r="BI65" s="37"/>
      <c r="BJ65" s="37"/>
      <c r="BK65" s="37"/>
      <c r="BL65" s="37"/>
      <c r="BM65" s="37"/>
      <c r="BN65" s="37"/>
      <c r="BO65" s="37"/>
      <c r="BP65" s="37"/>
      <c r="BQ65" s="37"/>
      <c r="BR65" s="37"/>
      <c r="BS65" s="37"/>
      <c r="BT65" s="37"/>
      <c r="BU65" s="37"/>
      <c r="BV65" s="37"/>
    </row>
    <row r="66" spans="2:74" ht="16.5" customHeight="1">
      <c r="B66" s="37"/>
      <c r="C66" s="75"/>
      <c r="D66" s="76"/>
      <c r="E66" s="76"/>
      <c r="F66" s="76"/>
      <c r="G66" s="77"/>
      <c r="H66" s="60"/>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c r="BM66" s="37"/>
      <c r="BN66" s="37"/>
      <c r="BO66" s="37"/>
      <c r="BP66" s="37"/>
      <c r="BQ66" s="37"/>
      <c r="BR66" s="37"/>
      <c r="BS66" s="37"/>
      <c r="BT66" s="37"/>
      <c r="BU66" s="37"/>
      <c r="BV66" s="37"/>
    </row>
    <row r="67" spans="2:74" ht="16.5" customHeight="1">
      <c r="B67" s="37"/>
      <c r="C67" s="75"/>
      <c r="D67" s="76"/>
      <c r="E67" s="76"/>
      <c r="F67" s="76"/>
      <c r="G67" s="77"/>
      <c r="H67" s="60"/>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c r="AY67" s="37"/>
      <c r="AZ67" s="37"/>
      <c r="BA67" s="37"/>
      <c r="BB67" s="37"/>
      <c r="BC67" s="37"/>
      <c r="BD67" s="37"/>
      <c r="BE67" s="37"/>
      <c r="BF67" s="37"/>
      <c r="BG67" s="37"/>
      <c r="BH67" s="37"/>
      <c r="BI67" s="37"/>
      <c r="BJ67" s="37"/>
      <c r="BK67" s="37"/>
      <c r="BL67" s="37"/>
      <c r="BM67" s="37"/>
      <c r="BN67" s="37"/>
      <c r="BO67" s="37"/>
      <c r="BP67" s="37"/>
      <c r="BQ67" s="37"/>
      <c r="BR67" s="37"/>
      <c r="BS67" s="37"/>
      <c r="BT67" s="37"/>
      <c r="BU67" s="37"/>
      <c r="BV67" s="37"/>
    </row>
    <row r="68" spans="2:74" ht="16.5" customHeight="1">
      <c r="B68" s="37"/>
      <c r="C68" s="75"/>
      <c r="D68" s="76"/>
      <c r="E68" s="76"/>
      <c r="F68" s="76"/>
      <c r="G68" s="77"/>
      <c r="H68" s="60"/>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c r="AV68" s="37"/>
      <c r="AW68" s="37"/>
      <c r="AX68" s="37"/>
      <c r="AY68" s="37"/>
      <c r="AZ68" s="37"/>
      <c r="BA68" s="37"/>
      <c r="BB68" s="37"/>
      <c r="BC68" s="37"/>
      <c r="BD68" s="37"/>
      <c r="BE68" s="37"/>
      <c r="BF68" s="37"/>
      <c r="BG68" s="37"/>
      <c r="BH68" s="37"/>
      <c r="BI68" s="37"/>
      <c r="BJ68" s="37"/>
      <c r="BK68" s="37"/>
      <c r="BL68" s="37"/>
      <c r="BM68" s="37"/>
      <c r="BN68" s="37"/>
      <c r="BO68" s="37"/>
      <c r="BP68" s="37"/>
      <c r="BQ68" s="37"/>
      <c r="BR68" s="37"/>
      <c r="BS68" s="37"/>
      <c r="BT68" s="37"/>
      <c r="BU68" s="37"/>
      <c r="BV68" s="37"/>
    </row>
    <row r="69" spans="2:74" ht="16.5" customHeight="1">
      <c r="B69" s="37"/>
      <c r="C69" s="75"/>
      <c r="D69" s="76"/>
      <c r="E69" s="76"/>
      <c r="F69" s="76"/>
      <c r="G69" s="77"/>
      <c r="H69" s="60"/>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c r="AR69" s="37"/>
      <c r="AS69" s="37"/>
      <c r="AT69" s="37"/>
      <c r="AU69" s="37"/>
      <c r="AV69" s="37"/>
      <c r="AW69" s="37"/>
      <c r="AX69" s="37"/>
      <c r="AY69" s="37"/>
      <c r="AZ69" s="37"/>
      <c r="BA69" s="37"/>
      <c r="BB69" s="37"/>
      <c r="BC69" s="37"/>
      <c r="BD69" s="37"/>
      <c r="BE69" s="37"/>
      <c r="BF69" s="37"/>
      <c r="BG69" s="37"/>
      <c r="BH69" s="37"/>
      <c r="BI69" s="37"/>
      <c r="BJ69" s="37"/>
      <c r="BK69" s="37"/>
      <c r="BL69" s="37"/>
      <c r="BM69" s="37"/>
      <c r="BN69" s="37"/>
      <c r="BO69" s="37"/>
      <c r="BP69" s="37"/>
      <c r="BQ69" s="37"/>
      <c r="BR69" s="37"/>
      <c r="BS69" s="37"/>
      <c r="BT69" s="37"/>
      <c r="BU69" s="37"/>
      <c r="BV69" s="37"/>
    </row>
    <row r="70" spans="2:74" ht="16.5" customHeight="1">
      <c r="B70" s="37"/>
      <c r="C70" s="75"/>
      <c r="D70" s="76"/>
      <c r="E70" s="76"/>
      <c r="F70" s="76"/>
      <c r="G70" s="77"/>
      <c r="H70" s="60"/>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c r="AN70" s="37"/>
      <c r="AO70" s="37"/>
      <c r="AP70" s="37"/>
      <c r="AQ70" s="37"/>
      <c r="AR70" s="37"/>
      <c r="AS70" s="37"/>
      <c r="AT70" s="37"/>
      <c r="AU70" s="37"/>
      <c r="AV70" s="37"/>
      <c r="AW70" s="37"/>
      <c r="AX70" s="37"/>
      <c r="AY70" s="37"/>
      <c r="AZ70" s="37"/>
      <c r="BA70" s="37"/>
      <c r="BB70" s="37"/>
      <c r="BC70" s="37"/>
      <c r="BD70" s="37"/>
      <c r="BE70" s="37"/>
      <c r="BF70" s="37"/>
      <c r="BG70" s="37"/>
      <c r="BH70" s="37"/>
      <c r="BI70" s="37"/>
      <c r="BJ70" s="37"/>
      <c r="BK70" s="37"/>
      <c r="BL70" s="37"/>
      <c r="BM70" s="37"/>
      <c r="BN70" s="37"/>
      <c r="BO70" s="37"/>
      <c r="BP70" s="37"/>
      <c r="BQ70" s="37"/>
      <c r="BR70" s="37"/>
      <c r="BS70" s="37"/>
      <c r="BT70" s="37"/>
      <c r="BU70" s="37"/>
      <c r="BV70" s="37"/>
    </row>
    <row r="71" spans="2:74" ht="16.5" customHeight="1">
      <c r="B71" s="37"/>
      <c r="C71" s="75"/>
      <c r="D71" s="76"/>
      <c r="E71" s="76"/>
      <c r="F71" s="76"/>
      <c r="G71" s="77"/>
      <c r="H71" s="60"/>
      <c r="I71" s="37"/>
      <c r="J71" s="37"/>
      <c r="K71" s="37"/>
      <c r="L71" s="37"/>
      <c r="M71" s="37"/>
      <c r="N71" s="37"/>
      <c r="O71" s="37"/>
      <c r="P71" s="37"/>
      <c r="Q71" s="37"/>
      <c r="R71" s="37"/>
      <c r="S71" s="37"/>
      <c r="T71" s="37"/>
      <c r="U71" s="37"/>
      <c r="V71" s="37"/>
      <c r="W71" s="37"/>
      <c r="X71" s="37"/>
      <c r="Y71" s="37"/>
      <c r="Z71" s="37"/>
      <c r="AA71" s="37"/>
      <c r="AB71" s="37"/>
      <c r="AC71" s="37"/>
      <c r="AD71" s="37"/>
      <c r="AE71" s="37"/>
      <c r="AF71" s="37"/>
      <c r="AG71" s="37"/>
      <c r="AH71" s="37"/>
      <c r="AI71" s="37"/>
      <c r="AJ71" s="37"/>
      <c r="AK71" s="37"/>
      <c r="AL71" s="37"/>
      <c r="AM71" s="37"/>
      <c r="AN71" s="37"/>
      <c r="AO71" s="37"/>
      <c r="AP71" s="37"/>
      <c r="AQ71" s="37"/>
      <c r="AR71" s="37"/>
      <c r="AS71" s="37"/>
      <c r="AT71" s="37"/>
      <c r="AU71" s="37"/>
      <c r="AV71" s="37"/>
      <c r="AW71" s="37"/>
      <c r="AX71" s="37"/>
      <c r="AY71" s="37"/>
      <c r="AZ71" s="37"/>
      <c r="BA71" s="37"/>
      <c r="BB71" s="37"/>
      <c r="BC71" s="37"/>
      <c r="BD71" s="37"/>
      <c r="BE71" s="37"/>
      <c r="BF71" s="37"/>
      <c r="BG71" s="37"/>
      <c r="BH71" s="37"/>
      <c r="BI71" s="37"/>
      <c r="BJ71" s="37"/>
      <c r="BK71" s="37"/>
      <c r="BL71" s="37"/>
      <c r="BM71" s="37"/>
      <c r="BN71" s="37"/>
      <c r="BO71" s="37"/>
      <c r="BP71" s="37"/>
      <c r="BQ71" s="37"/>
      <c r="BR71" s="37"/>
      <c r="BS71" s="37"/>
      <c r="BT71" s="37"/>
      <c r="BU71" s="37"/>
      <c r="BV71" s="37"/>
    </row>
    <row r="72" spans="2:74" ht="16.5" customHeight="1">
      <c r="B72" s="37"/>
      <c r="C72" s="75"/>
      <c r="D72" s="76"/>
      <c r="E72" s="76"/>
      <c r="F72" s="76"/>
      <c r="G72" s="77"/>
      <c r="H72" s="60"/>
      <c r="I72" s="37"/>
      <c r="J72" s="37"/>
      <c r="K72" s="37"/>
      <c r="L72" s="37"/>
      <c r="M72" s="37"/>
      <c r="N72" s="37"/>
      <c r="O72" s="37"/>
      <c r="P72" s="37"/>
      <c r="Q72" s="37"/>
      <c r="R72" s="37"/>
      <c r="S72" s="37"/>
      <c r="T72" s="37"/>
      <c r="U72" s="37"/>
      <c r="V72" s="37"/>
      <c r="W72" s="37"/>
      <c r="X72" s="37"/>
      <c r="Y72" s="37"/>
      <c r="Z72" s="37"/>
      <c r="AA72" s="37"/>
      <c r="AB72" s="37"/>
      <c r="AC72" s="37"/>
      <c r="AD72" s="37"/>
      <c r="AE72" s="37"/>
      <c r="AF72" s="37"/>
      <c r="AG72" s="37"/>
      <c r="AH72" s="37"/>
      <c r="AI72" s="37"/>
      <c r="AJ72" s="37"/>
      <c r="AK72" s="37"/>
      <c r="AL72" s="37"/>
      <c r="AM72" s="37"/>
      <c r="AN72" s="37"/>
      <c r="AO72" s="37"/>
      <c r="AP72" s="37"/>
      <c r="AQ72" s="37"/>
      <c r="AR72" s="37"/>
      <c r="AS72" s="37"/>
      <c r="AT72" s="37"/>
      <c r="AU72" s="37"/>
      <c r="AV72" s="37"/>
      <c r="AW72" s="37"/>
      <c r="AX72" s="37"/>
      <c r="AY72" s="37"/>
      <c r="AZ72" s="37"/>
      <c r="BA72" s="37"/>
      <c r="BB72" s="37"/>
      <c r="BC72" s="37"/>
      <c r="BD72" s="37"/>
      <c r="BE72" s="37"/>
      <c r="BF72" s="37"/>
      <c r="BG72" s="37"/>
      <c r="BH72" s="37"/>
      <c r="BI72" s="37"/>
      <c r="BJ72" s="37"/>
      <c r="BK72" s="37"/>
      <c r="BL72" s="37"/>
      <c r="BM72" s="37"/>
      <c r="BN72" s="37"/>
      <c r="BO72" s="37"/>
      <c r="BP72" s="37"/>
      <c r="BQ72" s="37"/>
      <c r="BR72" s="37"/>
      <c r="BS72" s="37"/>
      <c r="BT72" s="37"/>
      <c r="BU72" s="37"/>
      <c r="BV72" s="37"/>
    </row>
    <row r="73" spans="2:74" ht="16.5" customHeight="1">
      <c r="B73" s="37"/>
      <c r="C73" s="75"/>
      <c r="D73" s="76"/>
      <c r="E73" s="76"/>
      <c r="F73" s="76"/>
      <c r="G73" s="77"/>
      <c r="H73" s="60"/>
      <c r="I73" s="37"/>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s="37"/>
      <c r="AL73" s="37"/>
      <c r="AM73" s="37"/>
      <c r="AN73" s="37"/>
      <c r="AO73" s="37"/>
      <c r="AP73" s="37"/>
      <c r="AQ73" s="37"/>
      <c r="AR73" s="37"/>
      <c r="AS73" s="37"/>
      <c r="AT73" s="37"/>
      <c r="AU73" s="37"/>
      <c r="AV73" s="37"/>
      <c r="AW73" s="37"/>
      <c r="AX73" s="37"/>
      <c r="AY73" s="37"/>
      <c r="AZ73" s="37"/>
      <c r="BA73" s="37"/>
      <c r="BB73" s="37"/>
      <c r="BC73" s="37"/>
      <c r="BD73" s="37"/>
      <c r="BE73" s="37"/>
      <c r="BF73" s="37"/>
      <c r="BG73" s="37"/>
      <c r="BH73" s="37"/>
      <c r="BI73" s="37"/>
      <c r="BJ73" s="37"/>
      <c r="BK73" s="37"/>
      <c r="BL73" s="37"/>
      <c r="BM73" s="37"/>
      <c r="BN73" s="37"/>
      <c r="BO73" s="37"/>
      <c r="BP73" s="37"/>
      <c r="BQ73" s="37"/>
      <c r="BR73" s="37"/>
      <c r="BS73" s="37"/>
      <c r="BT73" s="37"/>
      <c r="BU73" s="37"/>
      <c r="BV73" s="37"/>
    </row>
    <row r="74" spans="2:74" ht="16.5" customHeight="1">
      <c r="B74" s="37"/>
      <c r="C74" s="75"/>
      <c r="D74" s="76"/>
      <c r="E74" s="76"/>
      <c r="F74" s="76"/>
      <c r="G74" s="77"/>
      <c r="H74" s="60"/>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c r="AU74" s="37"/>
      <c r="AV74" s="37"/>
      <c r="AW74" s="37"/>
      <c r="AX74" s="37"/>
      <c r="AY74" s="37"/>
      <c r="AZ74" s="37"/>
      <c r="BA74" s="37"/>
      <c r="BB74" s="37"/>
      <c r="BC74" s="37"/>
      <c r="BD74" s="37"/>
      <c r="BE74" s="37"/>
      <c r="BF74" s="37"/>
      <c r="BG74" s="37"/>
      <c r="BH74" s="37"/>
      <c r="BI74" s="37"/>
      <c r="BJ74" s="37"/>
      <c r="BK74" s="37"/>
      <c r="BL74" s="37"/>
      <c r="BM74" s="37"/>
      <c r="BN74" s="37"/>
      <c r="BO74" s="37"/>
      <c r="BP74" s="37"/>
      <c r="BQ74" s="37"/>
      <c r="BR74" s="37"/>
      <c r="BS74" s="37"/>
      <c r="BT74" s="37"/>
      <c r="BU74" s="37"/>
      <c r="BV74" s="37"/>
    </row>
    <row r="75" spans="2:74" ht="16.5" customHeight="1">
      <c r="B75" s="37"/>
      <c r="C75" s="75"/>
      <c r="D75" s="76"/>
      <c r="E75" s="76"/>
      <c r="F75" s="76"/>
      <c r="G75" s="77"/>
      <c r="H75" s="60"/>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c r="BM75" s="37"/>
      <c r="BN75" s="37"/>
      <c r="BO75" s="37"/>
      <c r="BP75" s="37"/>
      <c r="BQ75" s="37"/>
      <c r="BR75" s="37"/>
      <c r="BS75" s="37"/>
      <c r="BT75" s="37"/>
      <c r="BU75" s="37"/>
      <c r="BV75" s="37"/>
    </row>
    <row r="76" spans="2:74" ht="16.5" customHeight="1">
      <c r="B76" s="37"/>
      <c r="C76" s="75"/>
      <c r="D76" s="76"/>
      <c r="E76" s="76"/>
      <c r="F76" s="76"/>
      <c r="G76" s="77"/>
      <c r="H76" s="60"/>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c r="BM76" s="37"/>
      <c r="BN76" s="37"/>
      <c r="BO76" s="37"/>
      <c r="BP76" s="37"/>
      <c r="BQ76" s="37"/>
      <c r="BR76" s="37"/>
      <c r="BS76" s="37"/>
      <c r="BT76" s="37"/>
      <c r="BU76" s="37"/>
      <c r="BV76" s="37"/>
    </row>
    <row r="77" spans="2:74" ht="16.5" customHeight="1">
      <c r="B77" s="37"/>
      <c r="C77" s="75"/>
      <c r="D77" s="76"/>
      <c r="E77" s="76"/>
      <c r="F77" s="76"/>
      <c r="G77" s="77"/>
      <c r="H77" s="60"/>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c r="BM77" s="37"/>
      <c r="BN77" s="37"/>
      <c r="BO77" s="37"/>
      <c r="BP77" s="37"/>
      <c r="BQ77" s="37"/>
      <c r="BR77" s="37"/>
      <c r="BS77" s="37"/>
      <c r="BT77" s="37"/>
      <c r="BU77" s="37"/>
      <c r="BV77" s="37"/>
    </row>
    <row r="78" spans="2:74" ht="16.5" customHeight="1">
      <c r="B78" s="37"/>
      <c r="C78" s="75"/>
      <c r="D78" s="76"/>
      <c r="E78" s="76"/>
      <c r="F78" s="76"/>
      <c r="G78" s="77"/>
      <c r="H78" s="60"/>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c r="BM78" s="37"/>
      <c r="BN78" s="37"/>
      <c r="BO78" s="37"/>
      <c r="BP78" s="37"/>
      <c r="BQ78" s="37"/>
      <c r="BR78" s="37"/>
      <c r="BS78" s="37"/>
      <c r="BT78" s="37"/>
      <c r="BU78" s="37"/>
      <c r="BV78" s="37"/>
    </row>
    <row r="79" spans="2:74" ht="16.5" customHeight="1">
      <c r="B79" s="37"/>
      <c r="C79" s="75"/>
      <c r="D79" s="76"/>
      <c r="E79" s="76"/>
      <c r="F79" s="76"/>
      <c r="G79" s="77"/>
      <c r="H79" s="60"/>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c r="BM79" s="37"/>
      <c r="BN79" s="37"/>
      <c r="BO79" s="37"/>
      <c r="BP79" s="37"/>
      <c r="BQ79" s="37"/>
      <c r="BR79" s="37"/>
      <c r="BS79" s="37"/>
      <c r="BT79" s="37"/>
      <c r="BU79" s="37"/>
      <c r="BV79" s="37"/>
    </row>
    <row r="80" spans="2:74" ht="16.5" customHeight="1">
      <c r="B80" s="37"/>
      <c r="C80" s="75"/>
      <c r="D80" s="76"/>
      <c r="E80" s="76"/>
      <c r="F80" s="76"/>
      <c r="G80" s="59"/>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c r="BM80" s="37"/>
      <c r="BN80" s="37"/>
      <c r="BO80" s="37"/>
      <c r="BP80" s="37"/>
      <c r="BQ80" s="37"/>
      <c r="BR80" s="37"/>
      <c r="BS80" s="37"/>
      <c r="BT80" s="37"/>
      <c r="BU80" s="37"/>
      <c r="BV80" s="37"/>
    </row>
    <row r="81" spans="2:74" ht="16.5" customHeight="1">
      <c r="B81" s="37"/>
      <c r="C81" s="75"/>
      <c r="D81" s="76"/>
      <c r="E81" s="76"/>
      <c r="F81" s="76"/>
      <c r="G81" s="59"/>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c r="BM81" s="37"/>
      <c r="BN81" s="37"/>
      <c r="BO81" s="37"/>
      <c r="BP81" s="37"/>
      <c r="BQ81" s="37"/>
      <c r="BR81" s="37"/>
      <c r="BS81" s="37"/>
      <c r="BT81" s="37"/>
      <c r="BU81" s="37"/>
      <c r="BV81" s="37"/>
    </row>
    <row r="82" spans="2:74" ht="16.5" customHeight="1">
      <c r="B82" s="37"/>
      <c r="C82" s="75"/>
      <c r="D82" s="76"/>
      <c r="E82" s="76"/>
      <c r="F82" s="76"/>
      <c r="G82" s="59"/>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row>
    <row r="83" spans="2:74" ht="16.5" customHeight="1">
      <c r="B83" s="37"/>
      <c r="C83" s="75"/>
      <c r="D83" s="76"/>
      <c r="E83" s="76"/>
      <c r="F83" s="76"/>
      <c r="G83" s="59"/>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row>
    <row r="84" spans="2:74" ht="16.5" customHeight="1">
      <c r="B84" s="37"/>
      <c r="C84" s="75"/>
      <c r="D84" s="76"/>
      <c r="E84" s="76"/>
      <c r="F84" s="76"/>
      <c r="G84" s="59"/>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row>
    <row r="85" spans="2:74" ht="16.5" customHeight="1">
      <c r="B85" s="37"/>
      <c r="C85" s="75"/>
      <c r="D85" s="76"/>
      <c r="E85" s="76"/>
      <c r="F85" s="76"/>
      <c r="G85" s="59"/>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row>
    <row r="86" spans="2:74" ht="16.5" customHeight="1">
      <c r="B86" s="37"/>
      <c r="C86" s="75"/>
      <c r="D86" s="76"/>
      <c r="E86" s="76"/>
      <c r="F86" s="76"/>
      <c r="G86" s="59"/>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row>
    <row r="87" spans="2:74" ht="16.5" customHeight="1">
      <c r="B87" s="37"/>
      <c r="C87" s="75"/>
      <c r="D87" s="76"/>
      <c r="E87" s="76"/>
      <c r="F87" s="76"/>
      <c r="G87" s="59"/>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c r="BM87" s="37"/>
      <c r="BN87" s="37"/>
      <c r="BO87" s="37"/>
      <c r="BP87" s="37"/>
      <c r="BQ87" s="37"/>
      <c r="BR87" s="37"/>
      <c r="BS87" s="37"/>
      <c r="BT87" s="37"/>
      <c r="BU87" s="37"/>
      <c r="BV87" s="37"/>
    </row>
    <row r="88" spans="2:74" ht="16.5" customHeight="1">
      <c r="B88" s="37"/>
      <c r="C88" s="75"/>
      <c r="D88" s="76"/>
      <c r="E88" s="76"/>
      <c r="F88" s="76"/>
      <c r="G88" s="59"/>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c r="BM88" s="37"/>
      <c r="BN88" s="37"/>
      <c r="BO88" s="37"/>
      <c r="BP88" s="37"/>
      <c r="BQ88" s="37"/>
      <c r="BR88" s="37"/>
      <c r="BS88" s="37"/>
      <c r="BT88" s="37"/>
      <c r="BU88" s="37"/>
      <c r="BV88" s="37"/>
    </row>
    <row r="89" spans="2:74" ht="16.5" customHeight="1">
      <c r="B89" s="37"/>
      <c r="C89" s="75"/>
      <c r="D89" s="76"/>
      <c r="E89" s="76"/>
      <c r="F89" s="76"/>
      <c r="G89" s="59"/>
      <c r="H89" s="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row>
    <row r="90" spans="2:74" ht="16.5" customHeight="1">
      <c r="B90" s="37"/>
      <c r="C90" s="75"/>
      <c r="D90" s="76"/>
      <c r="E90" s="76"/>
      <c r="F90" s="76"/>
      <c r="G90" s="59"/>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R90" s="37"/>
      <c r="BS90" s="37"/>
      <c r="BT90" s="37"/>
      <c r="BU90" s="37"/>
      <c r="BV90" s="37"/>
    </row>
    <row r="91" spans="2:74" ht="16.5" customHeight="1">
      <c r="B91" s="37"/>
      <c r="C91" s="75"/>
      <c r="D91" s="76"/>
      <c r="E91" s="76"/>
      <c r="F91" s="76"/>
      <c r="G91" s="59"/>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c r="BM91" s="37"/>
      <c r="BN91" s="37"/>
      <c r="BO91" s="37"/>
      <c r="BP91" s="37"/>
      <c r="BQ91" s="37"/>
      <c r="BR91" s="37"/>
      <c r="BS91" s="37"/>
      <c r="BT91" s="37"/>
      <c r="BU91" s="37"/>
      <c r="BV91" s="37"/>
    </row>
    <row r="92" spans="2:74" ht="16.5" customHeight="1">
      <c r="B92" s="37"/>
      <c r="C92" s="75"/>
      <c r="D92" s="76"/>
      <c r="E92" s="76"/>
      <c r="F92" s="76"/>
      <c r="G92" s="59"/>
      <c r="H92" s="37"/>
      <c r="I92" s="37"/>
      <c r="J92" s="37"/>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c r="BM92" s="37"/>
      <c r="BN92" s="37"/>
      <c r="BO92" s="37"/>
      <c r="BP92" s="37"/>
      <c r="BQ92" s="37"/>
      <c r="BR92" s="37"/>
      <c r="BS92" s="37"/>
      <c r="BT92" s="37"/>
      <c r="BU92" s="37"/>
      <c r="BV92" s="37"/>
    </row>
    <row r="93" spans="2:74" ht="16.5" customHeight="1">
      <c r="B93" s="37"/>
      <c r="C93" s="75"/>
      <c r="D93" s="76"/>
      <c r="E93" s="76"/>
      <c r="F93" s="76"/>
      <c r="G93" s="59"/>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c r="BM93" s="37"/>
      <c r="BN93" s="37"/>
      <c r="BO93" s="37"/>
      <c r="BP93" s="37"/>
      <c r="BQ93" s="37"/>
      <c r="BR93" s="37"/>
      <c r="BS93" s="37"/>
      <c r="BT93" s="37"/>
      <c r="BU93" s="37"/>
      <c r="BV93" s="37"/>
    </row>
    <row r="94" spans="2:74" ht="16.5" customHeight="1">
      <c r="B94" s="37"/>
      <c r="C94" s="75"/>
      <c r="D94" s="76"/>
      <c r="E94" s="76"/>
      <c r="F94" s="76"/>
      <c r="G94" s="59"/>
      <c r="H94" s="37"/>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row>
    <row r="95" spans="2:74" ht="16.5" customHeight="1">
      <c r="B95" s="37"/>
      <c r="C95" s="75"/>
      <c r="D95" s="76"/>
      <c r="E95" s="76"/>
      <c r="F95" s="76"/>
      <c r="G95" s="59"/>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c r="BM95" s="37"/>
      <c r="BN95" s="37"/>
      <c r="BO95" s="37"/>
      <c r="BP95" s="37"/>
      <c r="BQ95" s="37"/>
      <c r="BR95" s="37"/>
      <c r="BS95" s="37"/>
      <c r="BT95" s="37"/>
      <c r="BU95" s="37"/>
      <c r="BV95" s="37"/>
    </row>
    <row r="96" spans="2:74" ht="16.5" customHeight="1">
      <c r="B96" s="37"/>
      <c r="C96" s="75"/>
      <c r="D96" s="76"/>
      <c r="E96" s="76"/>
      <c r="F96" s="76"/>
      <c r="G96" s="59"/>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c r="BM96" s="37"/>
      <c r="BN96" s="37"/>
      <c r="BO96" s="37"/>
      <c r="BP96" s="37"/>
      <c r="BQ96" s="37"/>
      <c r="BR96" s="37"/>
      <c r="BS96" s="37"/>
      <c r="BT96" s="37"/>
      <c r="BU96" s="37"/>
      <c r="BV96" s="37"/>
    </row>
    <row r="97" spans="2:74" ht="16.5" customHeight="1">
      <c r="B97" s="37"/>
      <c r="C97" s="75"/>
      <c r="D97" s="76"/>
      <c r="E97" s="76"/>
      <c r="F97" s="76"/>
      <c r="G97" s="59"/>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row>
    <row r="98" spans="2:74" ht="16.5" customHeight="1">
      <c r="B98" s="37"/>
      <c r="C98" s="75"/>
      <c r="D98" s="76"/>
      <c r="E98" s="76"/>
      <c r="F98" s="76"/>
      <c r="G98" s="59"/>
      <c r="H98" s="37"/>
      <c r="I98" s="37"/>
      <c r="J98" s="37"/>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c r="AX98" s="37"/>
      <c r="AY98" s="37"/>
      <c r="AZ98" s="37"/>
      <c r="BA98" s="37"/>
      <c r="BB98" s="37"/>
      <c r="BC98" s="37"/>
      <c r="BD98" s="37"/>
      <c r="BE98" s="37"/>
      <c r="BF98" s="37"/>
      <c r="BG98" s="37"/>
      <c r="BH98" s="37"/>
      <c r="BI98" s="37"/>
      <c r="BJ98" s="37"/>
      <c r="BK98" s="37"/>
      <c r="BL98" s="37"/>
      <c r="BM98" s="37"/>
      <c r="BN98" s="37"/>
      <c r="BO98" s="37"/>
      <c r="BP98" s="37"/>
      <c r="BQ98" s="37"/>
      <c r="BR98" s="37"/>
      <c r="BS98" s="37"/>
      <c r="BT98" s="37"/>
      <c r="BU98" s="37"/>
      <c r="BV98" s="37"/>
    </row>
    <row r="99" spans="2:74" ht="16.5" customHeight="1">
      <c r="B99" s="37"/>
      <c r="C99" s="75"/>
      <c r="D99" s="76"/>
      <c r="E99" s="76"/>
      <c r="F99" s="76"/>
      <c r="G99" s="59"/>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row>
    <row r="100" spans="2:74" ht="16.5" customHeight="1">
      <c r="B100" s="37"/>
      <c r="C100" s="75"/>
      <c r="D100" s="76"/>
      <c r="E100" s="76"/>
      <c r="F100" s="76"/>
      <c r="G100" s="59"/>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c r="BM100" s="37"/>
      <c r="BN100" s="37"/>
      <c r="BO100" s="37"/>
      <c r="BP100" s="37"/>
      <c r="BQ100" s="37"/>
      <c r="BR100" s="37"/>
      <c r="BS100" s="37"/>
      <c r="BT100" s="37"/>
      <c r="BU100" s="37"/>
      <c r="BV100" s="37"/>
    </row>
    <row r="101" spans="2:74" ht="16.5" customHeight="1">
      <c r="B101" s="37"/>
      <c r="C101" s="75"/>
      <c r="D101" s="76"/>
      <c r="E101" s="76"/>
      <c r="F101" s="76"/>
      <c r="G101" s="59"/>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c r="BM101" s="37"/>
      <c r="BN101" s="37"/>
      <c r="BO101" s="37"/>
      <c r="BP101" s="37"/>
      <c r="BQ101" s="37"/>
      <c r="BR101" s="37"/>
      <c r="BS101" s="37"/>
      <c r="BT101" s="37"/>
      <c r="BU101" s="37"/>
      <c r="BV101" s="37"/>
    </row>
    <row r="102" spans="2:74" ht="16.5" customHeight="1">
      <c r="B102" s="37"/>
      <c r="C102" s="75"/>
      <c r="D102" s="76"/>
      <c r="E102" s="76"/>
      <c r="F102" s="76"/>
      <c r="G102" s="59"/>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c r="AW102" s="37"/>
      <c r="AX102" s="37"/>
      <c r="AY102" s="37"/>
      <c r="AZ102" s="37"/>
      <c r="BA102" s="37"/>
      <c r="BB102" s="37"/>
      <c r="BC102" s="37"/>
      <c r="BD102" s="37"/>
      <c r="BE102" s="37"/>
      <c r="BF102" s="37"/>
      <c r="BG102" s="37"/>
      <c r="BH102" s="37"/>
      <c r="BI102" s="37"/>
      <c r="BJ102" s="37"/>
      <c r="BK102" s="37"/>
      <c r="BL102" s="37"/>
      <c r="BM102" s="37"/>
      <c r="BN102" s="37"/>
      <c r="BO102" s="37"/>
      <c r="BP102" s="37"/>
      <c r="BQ102" s="37"/>
      <c r="BR102" s="37"/>
      <c r="BS102" s="37"/>
      <c r="BT102" s="37"/>
      <c r="BU102" s="37"/>
      <c r="BV102" s="37"/>
    </row>
    <row r="103" spans="2:74" ht="16.5" customHeight="1">
      <c r="B103" s="37"/>
      <c r="C103" s="75"/>
      <c r="D103" s="76"/>
      <c r="E103" s="76"/>
      <c r="F103" s="76"/>
      <c r="G103" s="59"/>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c r="BM103" s="37"/>
      <c r="BN103" s="37"/>
      <c r="BO103" s="37"/>
      <c r="BP103" s="37"/>
      <c r="BQ103" s="37"/>
      <c r="BR103" s="37"/>
      <c r="BS103" s="37"/>
      <c r="BT103" s="37"/>
      <c r="BU103" s="37"/>
      <c r="BV103" s="37"/>
    </row>
    <row r="104" spans="2:74" ht="16.5" customHeight="1">
      <c r="B104" s="37"/>
      <c r="C104" s="75"/>
      <c r="D104" s="76"/>
      <c r="E104" s="76"/>
      <c r="F104" s="76"/>
      <c r="G104" s="59"/>
      <c r="H104" s="37"/>
      <c r="I104" s="37"/>
      <c r="J104" s="37"/>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c r="BM104" s="37"/>
      <c r="BN104" s="37"/>
      <c r="BO104" s="37"/>
      <c r="BP104" s="37"/>
      <c r="BQ104" s="37"/>
      <c r="BR104" s="37"/>
      <c r="BS104" s="37"/>
      <c r="BT104" s="37"/>
      <c r="BU104" s="37"/>
      <c r="BV104" s="37"/>
    </row>
    <row r="105" spans="2:74" ht="16.5" customHeight="1">
      <c r="B105" s="37"/>
      <c r="C105" s="75"/>
      <c r="D105" s="76"/>
      <c r="E105" s="76"/>
      <c r="F105" s="76"/>
      <c r="G105" s="59"/>
      <c r="H105" s="37"/>
      <c r="I105" s="37"/>
      <c r="J105" s="37"/>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c r="BM105" s="37"/>
      <c r="BN105" s="37"/>
      <c r="BO105" s="37"/>
      <c r="BP105" s="37"/>
      <c r="BQ105" s="37"/>
      <c r="BR105" s="37"/>
      <c r="BS105" s="37"/>
      <c r="BT105" s="37"/>
      <c r="BU105" s="37"/>
      <c r="BV105" s="37"/>
    </row>
    <row r="106" spans="2:74" ht="16.5" customHeight="1">
      <c r="B106" s="37"/>
      <c r="C106" s="75"/>
      <c r="D106" s="60"/>
      <c r="E106" s="60"/>
      <c r="F106" s="60"/>
      <c r="G106" s="59"/>
      <c r="H106" s="37"/>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c r="BM106" s="37"/>
      <c r="BN106" s="37"/>
      <c r="BO106" s="37"/>
      <c r="BP106" s="37"/>
      <c r="BQ106" s="37"/>
      <c r="BR106" s="37"/>
      <c r="BS106" s="37"/>
      <c r="BT106" s="37"/>
      <c r="BU106" s="37"/>
      <c r="BV106" s="37"/>
    </row>
    <row r="107" spans="2:74" ht="16.5" customHeight="1">
      <c r="B107" s="37"/>
      <c r="C107" s="75"/>
      <c r="D107" s="60"/>
      <c r="E107" s="60"/>
      <c r="F107" s="60"/>
      <c r="G107" s="59"/>
      <c r="H107" s="37"/>
      <c r="I107" s="37"/>
      <c r="J107" s="37"/>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row>
    <row r="108" spans="2:74" ht="16.5" customHeight="1">
      <c r="B108" s="37"/>
      <c r="C108" s="75"/>
      <c r="D108" s="60"/>
      <c r="E108" s="60"/>
      <c r="F108" s="60"/>
      <c r="G108" s="59"/>
      <c r="H108" s="37"/>
      <c r="I108" s="37"/>
      <c r="J108" s="37"/>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c r="BM108" s="37"/>
      <c r="BN108" s="37"/>
      <c r="BO108" s="37"/>
      <c r="BP108" s="37"/>
      <c r="BQ108" s="37"/>
      <c r="BR108" s="37"/>
      <c r="BS108" s="37"/>
      <c r="BT108" s="37"/>
      <c r="BU108" s="37"/>
      <c r="BV108" s="37"/>
    </row>
    <row r="109" spans="2:74" ht="16.5" customHeight="1">
      <c r="B109" s="37"/>
      <c r="C109" s="75"/>
      <c r="D109" s="60"/>
      <c r="E109" s="60"/>
      <c r="F109" s="60"/>
      <c r="G109" s="59"/>
      <c r="H109" s="37"/>
      <c r="I109" s="37"/>
      <c r="J109" s="37"/>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c r="BM109" s="37"/>
      <c r="BN109" s="37"/>
      <c r="BO109" s="37"/>
      <c r="BP109" s="37"/>
      <c r="BQ109" s="37"/>
      <c r="BR109" s="37"/>
      <c r="BS109" s="37"/>
      <c r="BT109" s="37"/>
      <c r="BU109" s="37"/>
      <c r="BV109" s="37"/>
    </row>
    <row r="110" spans="2:74" ht="16.5" customHeight="1">
      <c r="B110" s="37"/>
      <c r="C110" s="75"/>
      <c r="D110" s="60"/>
      <c r="E110" s="60"/>
      <c r="F110" s="60"/>
      <c r="G110" s="59"/>
      <c r="H110" s="37"/>
      <c r="I110" s="37"/>
      <c r="J110" s="37"/>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c r="BM110" s="37"/>
      <c r="BN110" s="37"/>
      <c r="BO110" s="37"/>
      <c r="BP110" s="37"/>
      <c r="BQ110" s="37"/>
      <c r="BR110" s="37"/>
      <c r="BS110" s="37"/>
      <c r="BT110" s="37"/>
      <c r="BU110" s="37"/>
      <c r="BV110" s="37"/>
    </row>
    <row r="111" spans="2:74" ht="16.5" customHeight="1">
      <c r="B111" s="37"/>
      <c r="C111" s="75"/>
      <c r="D111" s="60"/>
      <c r="E111" s="60"/>
      <c r="F111" s="60"/>
      <c r="G111" s="59"/>
      <c r="H111" s="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c r="AW111" s="37"/>
      <c r="AX111" s="37"/>
      <c r="AY111" s="37"/>
      <c r="AZ111" s="37"/>
      <c r="BA111" s="37"/>
      <c r="BB111" s="37"/>
      <c r="BC111" s="37"/>
      <c r="BD111" s="37"/>
      <c r="BE111" s="37"/>
      <c r="BF111" s="37"/>
      <c r="BG111" s="37"/>
      <c r="BH111" s="37"/>
      <c r="BI111" s="37"/>
      <c r="BJ111" s="37"/>
      <c r="BK111" s="37"/>
      <c r="BL111" s="37"/>
      <c r="BM111" s="37"/>
      <c r="BN111" s="37"/>
      <c r="BO111" s="37"/>
      <c r="BP111" s="37"/>
      <c r="BQ111" s="37"/>
      <c r="BR111" s="37"/>
      <c r="BS111" s="37"/>
      <c r="BT111" s="37"/>
      <c r="BU111" s="37"/>
      <c r="BV111" s="37"/>
    </row>
    <row r="112" spans="2:74" ht="16.5" customHeight="1">
      <c r="B112" s="37"/>
      <c r="C112" s="75"/>
      <c r="D112" s="60"/>
      <c r="E112" s="60"/>
      <c r="F112" s="60"/>
      <c r="G112" s="59"/>
      <c r="H112" s="37"/>
      <c r="I112" s="37"/>
      <c r="J112" s="37"/>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c r="AX112" s="37"/>
      <c r="AY112" s="37"/>
      <c r="AZ112" s="37"/>
      <c r="BA112" s="37"/>
      <c r="BB112" s="37"/>
      <c r="BC112" s="37"/>
      <c r="BD112" s="37"/>
      <c r="BE112" s="37"/>
      <c r="BF112" s="37"/>
      <c r="BG112" s="37"/>
      <c r="BH112" s="37"/>
      <c r="BI112" s="37"/>
      <c r="BJ112" s="37"/>
      <c r="BK112" s="37"/>
      <c r="BL112" s="37"/>
      <c r="BM112" s="37"/>
      <c r="BN112" s="37"/>
      <c r="BO112" s="37"/>
      <c r="BP112" s="37"/>
      <c r="BQ112" s="37"/>
      <c r="BR112" s="37"/>
      <c r="BS112" s="37"/>
      <c r="BT112" s="37"/>
      <c r="BU112" s="37"/>
      <c r="BV112" s="37"/>
    </row>
    <row r="113" spans="2:74" ht="16.5" customHeight="1">
      <c r="B113" s="37"/>
      <c r="C113" s="75"/>
      <c r="D113" s="60"/>
      <c r="E113" s="60"/>
      <c r="F113" s="60"/>
      <c r="G113" s="59"/>
      <c r="H113" s="37"/>
      <c r="I113" s="37"/>
      <c r="J113" s="37"/>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c r="BM113" s="37"/>
      <c r="BN113" s="37"/>
      <c r="BO113" s="37"/>
      <c r="BP113" s="37"/>
      <c r="BQ113" s="37"/>
      <c r="BR113" s="37"/>
      <c r="BS113" s="37"/>
      <c r="BT113" s="37"/>
      <c r="BU113" s="37"/>
      <c r="BV113" s="37"/>
    </row>
    <row r="114" spans="2:74" ht="16.5" customHeight="1">
      <c r="B114" s="37"/>
      <c r="C114" s="75"/>
      <c r="D114" s="60"/>
      <c r="E114" s="60"/>
      <c r="F114" s="60"/>
      <c r="G114" s="59"/>
      <c r="H114" s="37"/>
      <c r="I114" s="37"/>
      <c r="J114" s="37"/>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c r="AX114" s="37"/>
      <c r="AY114" s="37"/>
      <c r="AZ114" s="37"/>
      <c r="BA114" s="37"/>
      <c r="BB114" s="37"/>
      <c r="BC114" s="37"/>
      <c r="BD114" s="37"/>
      <c r="BE114" s="37"/>
      <c r="BF114" s="37"/>
      <c r="BG114" s="37"/>
      <c r="BH114" s="37"/>
      <c r="BI114" s="37"/>
      <c r="BJ114" s="37"/>
      <c r="BK114" s="37"/>
      <c r="BL114" s="37"/>
      <c r="BM114" s="37"/>
      <c r="BN114" s="37"/>
      <c r="BO114" s="37"/>
      <c r="BP114" s="37"/>
      <c r="BQ114" s="37"/>
      <c r="BR114" s="37"/>
      <c r="BS114" s="37"/>
      <c r="BT114" s="37"/>
      <c r="BU114" s="37"/>
      <c r="BV114" s="37"/>
    </row>
    <row r="115" spans="2:74" ht="16.5" customHeight="1">
      <c r="B115" s="37"/>
      <c r="C115" s="75"/>
      <c r="D115" s="60"/>
      <c r="E115" s="60"/>
      <c r="F115" s="60"/>
      <c r="G115" s="59"/>
      <c r="H115" s="37"/>
      <c r="I115" s="37"/>
      <c r="J115" s="37"/>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c r="BM115" s="37"/>
      <c r="BN115" s="37"/>
      <c r="BO115" s="37"/>
      <c r="BP115" s="37"/>
      <c r="BQ115" s="37"/>
      <c r="BR115" s="37"/>
      <c r="BS115" s="37"/>
      <c r="BT115" s="37"/>
      <c r="BU115" s="37"/>
      <c r="BV115" s="37"/>
    </row>
    <row r="116" spans="2:74" ht="16.5" customHeight="1">
      <c r="B116" s="37"/>
      <c r="C116" s="75"/>
      <c r="D116" s="60"/>
      <c r="E116" s="60"/>
      <c r="F116" s="60"/>
      <c r="G116" s="59"/>
      <c r="H116" s="37"/>
      <c r="I116" s="37"/>
      <c r="J116" s="37"/>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c r="AU116" s="37"/>
      <c r="AV116" s="37"/>
      <c r="AW116" s="37"/>
      <c r="AX116" s="37"/>
      <c r="AY116" s="37"/>
      <c r="AZ116" s="37"/>
      <c r="BA116" s="37"/>
      <c r="BB116" s="37"/>
      <c r="BC116" s="37"/>
      <c r="BD116" s="37"/>
      <c r="BE116" s="37"/>
      <c r="BF116" s="37"/>
      <c r="BG116" s="37"/>
      <c r="BH116" s="37"/>
      <c r="BI116" s="37"/>
      <c r="BJ116" s="37"/>
      <c r="BK116" s="37"/>
      <c r="BL116" s="37"/>
      <c r="BM116" s="37"/>
      <c r="BN116" s="37"/>
      <c r="BO116" s="37"/>
      <c r="BP116" s="37"/>
      <c r="BQ116" s="37"/>
      <c r="BR116" s="37"/>
      <c r="BS116" s="37"/>
      <c r="BT116" s="37"/>
      <c r="BU116" s="37"/>
      <c r="BV116" s="37"/>
    </row>
    <row r="117" spans="2:74" ht="16.5" customHeight="1">
      <c r="B117" s="37"/>
      <c r="C117" s="75"/>
      <c r="D117" s="60"/>
      <c r="E117" s="60"/>
      <c r="F117" s="60"/>
      <c r="G117" s="59"/>
      <c r="H117" s="37"/>
      <c r="I117" s="37"/>
      <c r="J117" s="37"/>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c r="AX117" s="37"/>
      <c r="AY117" s="37"/>
      <c r="AZ117" s="37"/>
      <c r="BA117" s="37"/>
      <c r="BB117" s="37"/>
      <c r="BC117" s="37"/>
      <c r="BD117" s="37"/>
      <c r="BE117" s="37"/>
      <c r="BF117" s="37"/>
      <c r="BG117" s="37"/>
      <c r="BH117" s="37"/>
      <c r="BI117" s="37"/>
      <c r="BJ117" s="37"/>
      <c r="BK117" s="37"/>
      <c r="BL117" s="37"/>
      <c r="BM117" s="37"/>
      <c r="BN117" s="37"/>
      <c r="BO117" s="37"/>
      <c r="BP117" s="37"/>
      <c r="BQ117" s="37"/>
      <c r="BR117" s="37"/>
      <c r="BS117" s="37"/>
      <c r="BT117" s="37"/>
      <c r="BU117" s="37"/>
      <c r="BV117" s="37"/>
    </row>
    <row r="118" spans="2:74" ht="16.5" customHeight="1">
      <c r="B118" s="37"/>
      <c r="C118" s="75"/>
      <c r="D118" s="60"/>
      <c r="E118" s="60"/>
      <c r="F118" s="60"/>
      <c r="G118" s="59"/>
      <c r="H118" s="37"/>
      <c r="I118" s="37"/>
      <c r="J118" s="37"/>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c r="AU118" s="37"/>
      <c r="AV118" s="37"/>
      <c r="AW118" s="37"/>
      <c r="AX118" s="37"/>
      <c r="AY118" s="37"/>
      <c r="AZ118" s="37"/>
      <c r="BA118" s="37"/>
      <c r="BB118" s="37"/>
      <c r="BC118" s="37"/>
      <c r="BD118" s="37"/>
      <c r="BE118" s="37"/>
      <c r="BF118" s="37"/>
      <c r="BG118" s="37"/>
      <c r="BH118" s="37"/>
      <c r="BI118" s="37"/>
      <c r="BJ118" s="37"/>
      <c r="BK118" s="37"/>
      <c r="BL118" s="37"/>
      <c r="BM118" s="37"/>
      <c r="BN118" s="37"/>
      <c r="BO118" s="37"/>
      <c r="BP118" s="37"/>
      <c r="BQ118" s="37"/>
      <c r="BR118" s="37"/>
      <c r="BS118" s="37"/>
      <c r="BT118" s="37"/>
      <c r="BU118" s="37"/>
      <c r="BV118" s="37"/>
    </row>
    <row r="119" spans="2:74" ht="16.5" customHeight="1">
      <c r="B119" s="37"/>
      <c r="C119" s="75"/>
      <c r="D119" s="60"/>
      <c r="E119" s="60"/>
      <c r="F119" s="60"/>
      <c r="G119" s="59"/>
      <c r="H119" s="37"/>
      <c r="I119" s="37"/>
      <c r="J119" s="37"/>
      <c r="K119" s="37"/>
      <c r="L119" s="37"/>
      <c r="M119" s="37"/>
      <c r="N119" s="37"/>
      <c r="O119" s="37"/>
      <c r="P119" s="37"/>
      <c r="Q119" s="37"/>
      <c r="R119" s="37"/>
      <c r="S119" s="37"/>
      <c r="T119" s="37"/>
      <c r="U119" s="37"/>
      <c r="V119" s="37"/>
      <c r="W119" s="37"/>
      <c r="X119" s="37"/>
      <c r="Y119" s="37"/>
      <c r="Z119" s="37"/>
      <c r="AA119" s="37"/>
      <c r="AB119" s="37"/>
      <c r="AC119" s="37"/>
      <c r="AD119" s="37"/>
      <c r="AE119" s="37"/>
      <c r="AF119" s="37"/>
      <c r="AG119" s="37"/>
      <c r="AH119" s="37"/>
      <c r="AI119" s="37"/>
      <c r="AJ119" s="37"/>
      <c r="AK119" s="37"/>
      <c r="AL119" s="37"/>
      <c r="AM119" s="37"/>
      <c r="AN119" s="37"/>
      <c r="AO119" s="37"/>
      <c r="AP119" s="37"/>
      <c r="AQ119" s="37"/>
      <c r="AR119" s="37"/>
      <c r="AS119" s="37"/>
      <c r="AT119" s="37"/>
      <c r="AU119" s="37"/>
      <c r="AV119" s="37"/>
      <c r="AW119" s="37"/>
      <c r="AX119" s="37"/>
      <c r="AY119" s="37"/>
      <c r="AZ119" s="37"/>
      <c r="BA119" s="37"/>
      <c r="BB119" s="37"/>
      <c r="BC119" s="37"/>
      <c r="BD119" s="37"/>
      <c r="BE119" s="37"/>
      <c r="BF119" s="37"/>
      <c r="BG119" s="37"/>
      <c r="BH119" s="37"/>
      <c r="BI119" s="37"/>
      <c r="BJ119" s="37"/>
      <c r="BK119" s="37"/>
      <c r="BL119" s="37"/>
      <c r="BM119" s="37"/>
      <c r="BN119" s="37"/>
      <c r="BO119" s="37"/>
      <c r="BP119" s="37"/>
      <c r="BQ119" s="37"/>
      <c r="BR119" s="37"/>
      <c r="BS119" s="37"/>
      <c r="BT119" s="37"/>
      <c r="BU119" s="37"/>
      <c r="BV119" s="37"/>
    </row>
    <row r="120" spans="2:74" ht="16.5" customHeight="1">
      <c r="B120" s="37"/>
      <c r="C120" s="75"/>
      <c r="D120" s="60"/>
      <c r="E120" s="60"/>
      <c r="F120" s="60"/>
      <c r="G120" s="59"/>
      <c r="H120" s="37"/>
      <c r="I120" s="37"/>
      <c r="J120" s="37"/>
      <c r="K120" s="37"/>
      <c r="L120" s="37"/>
      <c r="M120" s="37"/>
      <c r="N120" s="37"/>
      <c r="O120" s="37"/>
      <c r="P120" s="37"/>
      <c r="Q120" s="37"/>
      <c r="R120" s="37"/>
      <c r="S120" s="37"/>
      <c r="T120" s="37"/>
      <c r="U120" s="37"/>
      <c r="V120" s="37"/>
      <c r="W120" s="37"/>
      <c r="X120" s="37"/>
      <c r="Y120" s="37"/>
      <c r="Z120" s="37"/>
      <c r="AA120" s="37"/>
      <c r="AB120" s="37"/>
      <c r="AC120" s="37"/>
      <c r="AD120" s="37"/>
      <c r="AE120" s="37"/>
      <c r="AF120" s="37"/>
      <c r="AG120" s="37"/>
      <c r="AH120" s="37"/>
      <c r="AI120" s="37"/>
      <c r="AJ120" s="37"/>
      <c r="AK120" s="37"/>
      <c r="AL120" s="37"/>
      <c r="AM120" s="37"/>
      <c r="AN120" s="37"/>
      <c r="AO120" s="37"/>
      <c r="AP120" s="37"/>
      <c r="AQ120" s="37"/>
      <c r="AR120" s="37"/>
      <c r="AS120" s="37"/>
      <c r="AT120" s="37"/>
      <c r="AU120" s="37"/>
      <c r="AV120" s="37"/>
      <c r="AW120" s="37"/>
      <c r="AX120" s="37"/>
      <c r="AY120" s="37"/>
      <c r="AZ120" s="37"/>
      <c r="BA120" s="37"/>
      <c r="BB120" s="37"/>
      <c r="BC120" s="37"/>
      <c r="BD120" s="37"/>
      <c r="BE120" s="37"/>
      <c r="BF120" s="37"/>
      <c r="BG120" s="37"/>
      <c r="BH120" s="37"/>
      <c r="BI120" s="37"/>
      <c r="BJ120" s="37"/>
      <c r="BK120" s="37"/>
      <c r="BL120" s="37"/>
      <c r="BM120" s="37"/>
      <c r="BN120" s="37"/>
      <c r="BO120" s="37"/>
      <c r="BP120" s="37"/>
      <c r="BQ120" s="37"/>
      <c r="BR120" s="37"/>
      <c r="BS120" s="37"/>
      <c r="BT120" s="37"/>
      <c r="BU120" s="37"/>
      <c r="BV120" s="37"/>
    </row>
    <row r="121" spans="2:74" ht="16.5" customHeight="1">
      <c r="B121" s="37"/>
      <c r="C121" s="75"/>
      <c r="D121" s="60"/>
      <c r="E121" s="60"/>
      <c r="F121" s="60"/>
      <c r="G121" s="59"/>
      <c r="H121" s="37"/>
      <c r="I121" s="37"/>
      <c r="J121" s="37"/>
      <c r="K121" s="37"/>
      <c r="L121" s="37"/>
      <c r="M121" s="37"/>
      <c r="N121" s="37"/>
      <c r="O121" s="37"/>
      <c r="P121" s="37"/>
      <c r="Q121" s="37"/>
      <c r="R121" s="37"/>
      <c r="S121" s="37"/>
      <c r="T121" s="37"/>
      <c r="U121" s="37"/>
      <c r="V121" s="37"/>
      <c r="W121" s="37"/>
      <c r="X121" s="37"/>
      <c r="Y121" s="37"/>
      <c r="Z121" s="37"/>
      <c r="AA121" s="37"/>
      <c r="AB121" s="37"/>
      <c r="AC121" s="37"/>
      <c r="AD121" s="37"/>
      <c r="AE121" s="37"/>
      <c r="AF121" s="37"/>
      <c r="AG121" s="37"/>
      <c r="AH121" s="37"/>
      <c r="AI121" s="37"/>
      <c r="AJ121" s="37"/>
      <c r="AK121" s="37"/>
      <c r="AL121" s="37"/>
      <c r="AM121" s="37"/>
      <c r="AN121" s="37"/>
      <c r="AO121" s="37"/>
      <c r="AP121" s="37"/>
      <c r="AQ121" s="37"/>
      <c r="AR121" s="37"/>
      <c r="AS121" s="37"/>
      <c r="AT121" s="37"/>
      <c r="AU121" s="37"/>
      <c r="AV121" s="37"/>
      <c r="AW121" s="37"/>
      <c r="AX121" s="37"/>
      <c r="AY121" s="37"/>
      <c r="AZ121" s="37"/>
      <c r="BA121" s="37"/>
      <c r="BB121" s="37"/>
      <c r="BC121" s="37"/>
      <c r="BD121" s="37"/>
      <c r="BE121" s="37"/>
      <c r="BF121" s="37"/>
      <c r="BG121" s="37"/>
      <c r="BH121" s="37"/>
      <c r="BI121" s="37"/>
      <c r="BJ121" s="37"/>
      <c r="BK121" s="37"/>
      <c r="BL121" s="37"/>
      <c r="BM121" s="37"/>
      <c r="BN121" s="37"/>
      <c r="BO121" s="37"/>
      <c r="BP121" s="37"/>
      <c r="BQ121" s="37"/>
      <c r="BR121" s="37"/>
      <c r="BS121" s="37"/>
      <c r="BT121" s="37"/>
      <c r="BU121" s="37"/>
      <c r="BV121" s="37"/>
    </row>
    <row r="122" spans="2:74" ht="16.5" customHeight="1">
      <c r="B122" s="37"/>
      <c r="C122" s="75"/>
      <c r="D122" s="60"/>
      <c r="E122" s="60"/>
      <c r="F122" s="60"/>
      <c r="G122" s="59"/>
      <c r="H122" s="37"/>
      <c r="I122" s="37"/>
      <c r="J122" s="37"/>
      <c r="K122" s="37"/>
      <c r="L122" s="37"/>
      <c r="M122" s="37"/>
      <c r="N122" s="37"/>
      <c r="O122" s="37"/>
      <c r="P122" s="37"/>
      <c r="Q122" s="37"/>
      <c r="R122" s="37"/>
      <c r="S122" s="37"/>
      <c r="T122" s="37"/>
      <c r="U122" s="37"/>
      <c r="V122" s="37"/>
      <c r="W122" s="37"/>
      <c r="X122" s="37"/>
      <c r="Y122" s="37"/>
      <c r="Z122" s="37"/>
      <c r="AA122" s="37"/>
      <c r="AB122" s="37"/>
      <c r="AC122" s="37"/>
      <c r="AD122" s="37"/>
      <c r="AE122" s="37"/>
      <c r="AF122" s="37"/>
      <c r="AG122" s="37"/>
      <c r="AH122" s="37"/>
      <c r="AI122" s="37"/>
      <c r="AJ122" s="37"/>
      <c r="AK122" s="37"/>
      <c r="AL122" s="37"/>
      <c r="AM122" s="37"/>
      <c r="AN122" s="37"/>
      <c r="AO122" s="37"/>
      <c r="AP122" s="37"/>
      <c r="AQ122" s="37"/>
      <c r="AR122" s="37"/>
      <c r="AS122" s="37"/>
      <c r="AT122" s="37"/>
      <c r="AU122" s="37"/>
      <c r="AV122" s="37"/>
      <c r="AW122" s="37"/>
      <c r="AX122" s="37"/>
      <c r="AY122" s="37"/>
      <c r="AZ122" s="37"/>
      <c r="BA122" s="37"/>
      <c r="BB122" s="37"/>
      <c r="BC122" s="37"/>
      <c r="BD122" s="37"/>
      <c r="BE122" s="37"/>
      <c r="BF122" s="37"/>
      <c r="BG122" s="37"/>
      <c r="BH122" s="37"/>
      <c r="BI122" s="37"/>
      <c r="BJ122" s="37"/>
      <c r="BK122" s="37"/>
      <c r="BL122" s="37"/>
      <c r="BM122" s="37"/>
      <c r="BN122" s="37"/>
      <c r="BO122" s="37"/>
      <c r="BP122" s="37"/>
      <c r="BQ122" s="37"/>
      <c r="BR122" s="37"/>
      <c r="BS122" s="37"/>
      <c r="BT122" s="37"/>
      <c r="BU122" s="37"/>
      <c r="BV122" s="37"/>
    </row>
    <row r="123" spans="2:74" ht="16.5" customHeight="1">
      <c r="B123" s="37"/>
      <c r="C123" s="75"/>
      <c r="D123" s="60"/>
      <c r="E123" s="60"/>
      <c r="F123" s="60"/>
      <c r="G123" s="59"/>
      <c r="H123" s="37"/>
      <c r="I123" s="37"/>
      <c r="J123" s="37"/>
      <c r="K123" s="37"/>
      <c r="L123" s="37"/>
      <c r="M123" s="37"/>
      <c r="N123" s="37"/>
      <c r="O123" s="37"/>
      <c r="P123" s="37"/>
      <c r="Q123" s="37"/>
      <c r="R123" s="37"/>
      <c r="S123" s="37"/>
      <c r="T123" s="37"/>
      <c r="U123" s="37"/>
      <c r="V123" s="37"/>
      <c r="W123" s="37"/>
      <c r="X123" s="37"/>
      <c r="Y123" s="37"/>
      <c r="Z123" s="37"/>
      <c r="AA123" s="37"/>
      <c r="AB123" s="37"/>
      <c r="AC123" s="37"/>
      <c r="AD123" s="37"/>
      <c r="AE123" s="37"/>
      <c r="AF123" s="37"/>
      <c r="AG123" s="37"/>
      <c r="AH123" s="37"/>
      <c r="AI123" s="37"/>
      <c r="AJ123" s="37"/>
      <c r="AK123" s="37"/>
      <c r="AL123" s="37"/>
      <c r="AM123" s="37"/>
      <c r="AN123" s="37"/>
      <c r="AO123" s="37"/>
      <c r="AP123" s="37"/>
      <c r="AQ123" s="37"/>
      <c r="AR123" s="37"/>
      <c r="AS123" s="37"/>
      <c r="AT123" s="37"/>
      <c r="AU123" s="37"/>
      <c r="AV123" s="37"/>
      <c r="AW123" s="37"/>
      <c r="AX123" s="37"/>
      <c r="AY123" s="37"/>
      <c r="AZ123" s="37"/>
      <c r="BA123" s="37"/>
      <c r="BB123" s="37"/>
      <c r="BC123" s="37"/>
      <c r="BD123" s="37"/>
      <c r="BE123" s="37"/>
      <c r="BF123" s="37"/>
      <c r="BG123" s="37"/>
      <c r="BH123" s="37"/>
      <c r="BI123" s="37"/>
      <c r="BJ123" s="37"/>
      <c r="BK123" s="37"/>
      <c r="BL123" s="37"/>
      <c r="BM123" s="37"/>
      <c r="BN123" s="37"/>
      <c r="BO123" s="37"/>
      <c r="BP123" s="37"/>
      <c r="BQ123" s="37"/>
      <c r="BR123" s="37"/>
      <c r="BS123" s="37"/>
      <c r="BT123" s="37"/>
      <c r="BU123" s="37"/>
      <c r="BV123" s="37"/>
    </row>
    <row r="124" spans="2:74" ht="16.5" customHeight="1">
      <c r="B124" s="37"/>
      <c r="C124" s="75"/>
      <c r="D124" s="60"/>
      <c r="E124" s="60"/>
      <c r="F124" s="60"/>
      <c r="G124" s="59"/>
      <c r="H124" s="37"/>
      <c r="I124" s="37"/>
      <c r="J124" s="37"/>
      <c r="K124" s="37"/>
      <c r="L124" s="37"/>
      <c r="M124" s="37"/>
      <c r="N124" s="37"/>
      <c r="O124" s="37"/>
      <c r="P124" s="37"/>
      <c r="Q124" s="37"/>
      <c r="R124" s="37"/>
      <c r="S124" s="37"/>
      <c r="T124" s="37"/>
      <c r="U124" s="37"/>
      <c r="V124" s="37"/>
      <c r="W124" s="37"/>
      <c r="X124" s="37"/>
      <c r="Y124" s="37"/>
      <c r="Z124" s="37"/>
      <c r="AA124" s="37"/>
      <c r="AB124" s="37"/>
      <c r="AC124" s="37"/>
      <c r="AD124" s="37"/>
      <c r="AE124" s="37"/>
      <c r="AF124" s="37"/>
      <c r="AG124" s="37"/>
      <c r="AH124" s="37"/>
      <c r="AI124" s="37"/>
      <c r="AJ124" s="37"/>
      <c r="AK124" s="37"/>
      <c r="AL124" s="37"/>
      <c r="AM124" s="37"/>
      <c r="AN124" s="37"/>
      <c r="AO124" s="37"/>
      <c r="AP124" s="37"/>
      <c r="AQ124" s="37"/>
      <c r="AR124" s="37"/>
      <c r="AS124" s="37"/>
      <c r="AT124" s="37"/>
      <c r="AU124" s="37"/>
      <c r="AV124" s="37"/>
      <c r="AW124" s="37"/>
      <c r="AX124" s="37"/>
      <c r="AY124" s="37"/>
      <c r="AZ124" s="37"/>
      <c r="BA124" s="37"/>
      <c r="BB124" s="37"/>
      <c r="BC124" s="37"/>
      <c r="BD124" s="37"/>
      <c r="BE124" s="37"/>
      <c r="BF124" s="37"/>
      <c r="BG124" s="37"/>
      <c r="BH124" s="37"/>
      <c r="BI124" s="37"/>
      <c r="BJ124" s="37"/>
      <c r="BK124" s="37"/>
      <c r="BL124" s="37"/>
      <c r="BM124" s="37"/>
      <c r="BN124" s="37"/>
      <c r="BO124" s="37"/>
      <c r="BP124" s="37"/>
      <c r="BQ124" s="37"/>
      <c r="BR124" s="37"/>
      <c r="BS124" s="37"/>
      <c r="BT124" s="37"/>
      <c r="BU124" s="37"/>
      <c r="BV124" s="37"/>
    </row>
    <row r="125" spans="2:74" ht="16.5" customHeight="1">
      <c r="B125" s="37"/>
      <c r="C125" s="75"/>
      <c r="D125" s="60"/>
      <c r="E125" s="60"/>
      <c r="F125" s="60"/>
      <c r="G125" s="59"/>
      <c r="H125" s="37"/>
      <c r="I125" s="37"/>
      <c r="J125" s="37"/>
      <c r="K125" s="37"/>
      <c r="L125" s="37"/>
      <c r="M125" s="37"/>
      <c r="N125" s="37"/>
      <c r="O125" s="37"/>
      <c r="P125" s="37"/>
      <c r="Q125" s="37"/>
      <c r="R125" s="37"/>
      <c r="S125" s="37"/>
      <c r="T125" s="37"/>
      <c r="U125" s="37"/>
      <c r="V125" s="37"/>
      <c r="W125" s="37"/>
      <c r="X125" s="37"/>
      <c r="Y125" s="37"/>
      <c r="Z125" s="37"/>
      <c r="AA125" s="37"/>
      <c r="AB125" s="37"/>
      <c r="AC125" s="37"/>
      <c r="AD125" s="37"/>
      <c r="AE125" s="37"/>
      <c r="AF125" s="37"/>
      <c r="AG125" s="37"/>
      <c r="AH125" s="37"/>
      <c r="AI125" s="37"/>
      <c r="AJ125" s="37"/>
      <c r="AK125" s="37"/>
      <c r="AL125" s="37"/>
      <c r="AM125" s="37"/>
      <c r="AN125" s="37"/>
      <c r="AO125" s="37"/>
      <c r="AP125" s="37"/>
      <c r="AQ125" s="37"/>
      <c r="AR125" s="37"/>
      <c r="AS125" s="37"/>
      <c r="AT125" s="37"/>
      <c r="AU125" s="37"/>
      <c r="AV125" s="37"/>
      <c r="AW125" s="37"/>
      <c r="AX125" s="37"/>
      <c r="AY125" s="37"/>
      <c r="AZ125" s="37"/>
      <c r="BA125" s="37"/>
      <c r="BB125" s="37"/>
      <c r="BC125" s="37"/>
      <c r="BD125" s="37"/>
      <c r="BE125" s="37"/>
      <c r="BF125" s="37"/>
      <c r="BG125" s="37"/>
      <c r="BH125" s="37"/>
      <c r="BI125" s="37"/>
      <c r="BJ125" s="37"/>
      <c r="BK125" s="37"/>
      <c r="BL125" s="37"/>
      <c r="BM125" s="37"/>
      <c r="BN125" s="37"/>
      <c r="BO125" s="37"/>
      <c r="BP125" s="37"/>
      <c r="BQ125" s="37"/>
      <c r="BR125" s="37"/>
      <c r="BS125" s="37"/>
      <c r="BT125" s="37"/>
      <c r="BU125" s="37"/>
      <c r="BV125" s="37"/>
    </row>
    <row r="126" spans="2:74" ht="16.5" customHeight="1">
      <c r="B126" s="37"/>
      <c r="C126" s="75"/>
      <c r="D126" s="60"/>
      <c r="E126" s="60"/>
      <c r="F126" s="60"/>
      <c r="G126" s="59"/>
      <c r="H126" s="37"/>
      <c r="I126" s="37"/>
      <c r="J126" s="37"/>
      <c r="K126" s="37"/>
      <c r="L126" s="37"/>
      <c r="M126" s="37"/>
      <c r="N126" s="37"/>
      <c r="O126" s="37"/>
      <c r="P126" s="37"/>
      <c r="Q126" s="37"/>
      <c r="R126" s="37"/>
      <c r="S126" s="37"/>
      <c r="T126" s="37"/>
      <c r="U126" s="37"/>
      <c r="V126" s="37"/>
      <c r="W126" s="37"/>
      <c r="X126" s="37"/>
      <c r="Y126" s="37"/>
      <c r="Z126" s="37"/>
      <c r="AA126" s="37"/>
      <c r="AB126" s="37"/>
      <c r="AC126" s="37"/>
      <c r="AD126" s="37"/>
      <c r="AE126" s="37"/>
      <c r="AF126" s="37"/>
      <c r="AG126" s="37"/>
      <c r="AH126" s="37"/>
      <c r="AI126" s="37"/>
      <c r="AJ126" s="37"/>
      <c r="AK126" s="37"/>
      <c r="AL126" s="37"/>
      <c r="AM126" s="37"/>
      <c r="AN126" s="37"/>
      <c r="AO126" s="37"/>
      <c r="AP126" s="37"/>
      <c r="AQ126" s="37"/>
      <c r="AR126" s="37"/>
      <c r="AS126" s="37"/>
      <c r="AT126" s="37"/>
      <c r="AU126" s="37"/>
      <c r="AV126" s="37"/>
      <c r="AW126" s="37"/>
      <c r="AX126" s="37"/>
      <c r="AY126" s="37"/>
      <c r="AZ126" s="37"/>
      <c r="BA126" s="37"/>
      <c r="BB126" s="37"/>
      <c r="BC126" s="37"/>
      <c r="BD126" s="37"/>
      <c r="BE126" s="37"/>
      <c r="BF126" s="37"/>
      <c r="BG126" s="37"/>
      <c r="BH126" s="37"/>
      <c r="BI126" s="37"/>
      <c r="BJ126" s="37"/>
      <c r="BK126" s="37"/>
      <c r="BL126" s="37"/>
      <c r="BM126" s="37"/>
      <c r="BN126" s="37"/>
      <c r="BO126" s="37"/>
      <c r="BP126" s="37"/>
      <c r="BQ126" s="37"/>
      <c r="BR126" s="37"/>
      <c r="BS126" s="37"/>
      <c r="BT126" s="37"/>
      <c r="BU126" s="37"/>
      <c r="BV126" s="37"/>
    </row>
    <row r="127" spans="2:74" ht="16.5" customHeight="1">
      <c r="B127" s="37"/>
      <c r="C127" s="75"/>
      <c r="D127" s="60"/>
      <c r="E127" s="60"/>
      <c r="F127" s="60"/>
      <c r="G127" s="59"/>
      <c r="H127" s="37"/>
      <c r="I127" s="37"/>
      <c r="J127" s="37"/>
      <c r="K127" s="37"/>
      <c r="L127" s="37"/>
      <c r="M127" s="37"/>
      <c r="N127" s="37"/>
      <c r="O127" s="37"/>
      <c r="P127" s="37"/>
      <c r="Q127" s="37"/>
      <c r="R127" s="37"/>
      <c r="S127" s="37"/>
      <c r="T127" s="37"/>
      <c r="U127" s="37"/>
      <c r="V127" s="37"/>
      <c r="W127" s="37"/>
      <c r="X127" s="37"/>
      <c r="Y127" s="37"/>
      <c r="Z127" s="37"/>
      <c r="AA127" s="37"/>
      <c r="AB127" s="37"/>
      <c r="AC127" s="37"/>
      <c r="AD127" s="37"/>
      <c r="AE127" s="37"/>
      <c r="AF127" s="37"/>
      <c r="AG127" s="37"/>
      <c r="AH127" s="37"/>
      <c r="AI127" s="37"/>
      <c r="AJ127" s="37"/>
      <c r="AK127" s="37"/>
      <c r="AL127" s="37"/>
      <c r="AM127" s="37"/>
      <c r="AN127" s="37"/>
      <c r="AO127" s="37"/>
      <c r="AP127" s="37"/>
      <c r="AQ127" s="37"/>
      <c r="AR127" s="37"/>
      <c r="AS127" s="37"/>
      <c r="AT127" s="37"/>
      <c r="AU127" s="37"/>
      <c r="AV127" s="37"/>
      <c r="AW127" s="37"/>
      <c r="AX127" s="37"/>
      <c r="AY127" s="37"/>
      <c r="AZ127" s="37"/>
      <c r="BA127" s="37"/>
      <c r="BB127" s="37"/>
      <c r="BC127" s="37"/>
      <c r="BD127" s="37"/>
      <c r="BE127" s="37"/>
      <c r="BF127" s="37"/>
      <c r="BG127" s="37"/>
      <c r="BH127" s="37"/>
      <c r="BI127" s="37"/>
      <c r="BJ127" s="37"/>
      <c r="BK127" s="37"/>
      <c r="BL127" s="37"/>
      <c r="BM127" s="37"/>
      <c r="BN127" s="37"/>
      <c r="BO127" s="37"/>
      <c r="BP127" s="37"/>
      <c r="BQ127" s="37"/>
      <c r="BR127" s="37"/>
      <c r="BS127" s="37"/>
      <c r="BT127" s="37"/>
      <c r="BU127" s="37"/>
      <c r="BV127" s="37"/>
    </row>
    <row r="128" spans="2:74" ht="16.5" customHeight="1">
      <c r="B128" s="37"/>
      <c r="C128" s="75"/>
      <c r="D128" s="60"/>
      <c r="E128" s="60"/>
      <c r="F128" s="60"/>
      <c r="G128" s="59"/>
      <c r="H128" s="37"/>
      <c r="I128" s="37"/>
      <c r="J128" s="37"/>
      <c r="K128" s="37"/>
      <c r="L128" s="37"/>
      <c r="M128" s="37"/>
      <c r="N128" s="37"/>
      <c r="O128" s="37"/>
      <c r="P128" s="37"/>
      <c r="Q128" s="37"/>
      <c r="R128" s="37"/>
      <c r="S128" s="37"/>
      <c r="T128" s="37"/>
      <c r="U128" s="37"/>
      <c r="V128" s="37"/>
      <c r="W128" s="37"/>
      <c r="X128" s="37"/>
      <c r="Y128" s="37"/>
      <c r="Z128" s="37"/>
      <c r="AA128" s="37"/>
      <c r="AB128" s="37"/>
      <c r="AC128" s="37"/>
      <c r="AD128" s="37"/>
      <c r="AE128" s="37"/>
      <c r="AF128" s="37"/>
      <c r="AG128" s="37"/>
      <c r="AH128" s="37"/>
      <c r="AI128" s="37"/>
      <c r="AJ128" s="37"/>
      <c r="AK128" s="37"/>
      <c r="AL128" s="37"/>
      <c r="AM128" s="37"/>
      <c r="AN128" s="37"/>
      <c r="AO128" s="37"/>
      <c r="AP128" s="37"/>
      <c r="AQ128" s="37"/>
      <c r="AR128" s="37"/>
      <c r="AS128" s="37"/>
      <c r="AT128" s="37"/>
      <c r="AU128" s="37"/>
      <c r="AV128" s="37"/>
      <c r="AW128" s="37"/>
      <c r="AX128" s="37"/>
      <c r="AY128" s="37"/>
      <c r="AZ128" s="37"/>
      <c r="BA128" s="37"/>
      <c r="BB128" s="37"/>
      <c r="BC128" s="37"/>
      <c r="BD128" s="37"/>
      <c r="BE128" s="37"/>
      <c r="BF128" s="37"/>
      <c r="BG128" s="37"/>
      <c r="BH128" s="37"/>
      <c r="BI128" s="37"/>
      <c r="BJ128" s="37"/>
      <c r="BK128" s="37"/>
      <c r="BL128" s="37"/>
      <c r="BM128" s="37"/>
      <c r="BN128" s="37"/>
      <c r="BO128" s="37"/>
      <c r="BP128" s="37"/>
      <c r="BQ128" s="37"/>
      <c r="BR128" s="37"/>
      <c r="BS128" s="37"/>
      <c r="BT128" s="37"/>
      <c r="BU128" s="37"/>
      <c r="BV128" s="37"/>
    </row>
    <row r="129" spans="2:74" ht="16.5" customHeight="1">
      <c r="B129" s="37"/>
      <c r="C129" s="75"/>
      <c r="D129" s="60"/>
      <c r="E129" s="60"/>
      <c r="F129" s="60"/>
      <c r="G129" s="59"/>
      <c r="H129" s="37"/>
      <c r="I129" s="37"/>
      <c r="J129" s="37"/>
      <c r="K129" s="37"/>
      <c r="L129" s="37"/>
      <c r="M129" s="37"/>
      <c r="N129" s="37"/>
      <c r="O129" s="37"/>
      <c r="P129" s="37"/>
      <c r="Q129" s="37"/>
      <c r="R129" s="37"/>
      <c r="S129" s="37"/>
      <c r="T129" s="37"/>
      <c r="U129" s="37"/>
      <c r="V129" s="37"/>
      <c r="W129" s="37"/>
      <c r="X129" s="37"/>
      <c r="Y129" s="37"/>
      <c r="Z129" s="37"/>
      <c r="AA129" s="37"/>
      <c r="AB129" s="37"/>
      <c r="AC129" s="37"/>
      <c r="AD129" s="37"/>
      <c r="AE129" s="37"/>
      <c r="AF129" s="37"/>
      <c r="AG129" s="37"/>
      <c r="AH129" s="37"/>
      <c r="AI129" s="37"/>
      <c r="AJ129" s="37"/>
      <c r="AK129" s="37"/>
      <c r="AL129" s="37"/>
      <c r="AM129" s="37"/>
      <c r="AN129" s="37"/>
      <c r="AO129" s="37"/>
      <c r="AP129" s="37"/>
      <c r="AQ129" s="37"/>
      <c r="AR129" s="37"/>
      <c r="AS129" s="37"/>
      <c r="AT129" s="37"/>
      <c r="AU129" s="37"/>
      <c r="AV129" s="37"/>
      <c r="AW129" s="37"/>
      <c r="AX129" s="37"/>
      <c r="AY129" s="37"/>
      <c r="AZ129" s="37"/>
      <c r="BA129" s="37"/>
      <c r="BB129" s="37"/>
      <c r="BC129" s="37"/>
      <c r="BD129" s="37"/>
      <c r="BE129" s="37"/>
      <c r="BF129" s="37"/>
      <c r="BG129" s="37"/>
      <c r="BH129" s="37"/>
      <c r="BI129" s="37"/>
      <c r="BJ129" s="37"/>
      <c r="BK129" s="37"/>
      <c r="BL129" s="37"/>
      <c r="BM129" s="37"/>
      <c r="BN129" s="37"/>
      <c r="BO129" s="37"/>
      <c r="BP129" s="37"/>
      <c r="BQ129" s="37"/>
      <c r="BR129" s="37"/>
      <c r="BS129" s="37"/>
      <c r="BT129" s="37"/>
      <c r="BU129" s="37"/>
      <c r="BV129" s="37"/>
    </row>
    <row r="130" spans="2:74" ht="16.5" customHeight="1">
      <c r="B130" s="37"/>
      <c r="C130" s="75"/>
      <c r="D130" s="60"/>
      <c r="E130" s="60"/>
      <c r="F130" s="60"/>
      <c r="G130" s="59"/>
      <c r="H130" s="37"/>
      <c r="I130" s="37"/>
      <c r="J130" s="37"/>
      <c r="K130" s="37"/>
      <c r="L130" s="37"/>
      <c r="M130" s="37"/>
      <c r="N130" s="37"/>
      <c r="O130" s="37"/>
      <c r="P130" s="37"/>
      <c r="Q130" s="37"/>
      <c r="R130" s="37"/>
      <c r="S130" s="37"/>
      <c r="T130" s="37"/>
      <c r="U130" s="37"/>
      <c r="V130" s="37"/>
      <c r="W130" s="37"/>
      <c r="X130" s="37"/>
      <c r="Y130" s="37"/>
      <c r="Z130" s="37"/>
      <c r="AA130" s="37"/>
      <c r="AB130" s="37"/>
      <c r="AC130" s="37"/>
      <c r="AD130" s="37"/>
      <c r="AE130" s="37"/>
      <c r="AF130" s="37"/>
      <c r="AG130" s="37"/>
      <c r="AH130" s="37"/>
      <c r="AI130" s="37"/>
      <c r="AJ130" s="37"/>
      <c r="AK130" s="37"/>
      <c r="AL130" s="37"/>
      <c r="AM130" s="37"/>
      <c r="AN130" s="37"/>
      <c r="AO130" s="37"/>
      <c r="AP130" s="37"/>
      <c r="AQ130" s="37"/>
      <c r="AR130" s="37"/>
      <c r="AS130" s="37"/>
      <c r="AT130" s="37"/>
      <c r="AU130" s="37"/>
      <c r="AV130" s="37"/>
      <c r="AW130" s="37"/>
      <c r="AX130" s="37"/>
      <c r="AY130" s="37"/>
      <c r="AZ130" s="37"/>
      <c r="BA130" s="37"/>
      <c r="BB130" s="37"/>
      <c r="BC130" s="37"/>
      <c r="BD130" s="37"/>
      <c r="BE130" s="37"/>
      <c r="BF130" s="37"/>
      <c r="BG130" s="37"/>
      <c r="BH130" s="37"/>
      <c r="BI130" s="37"/>
      <c r="BJ130" s="37"/>
      <c r="BK130" s="37"/>
      <c r="BL130" s="37"/>
      <c r="BM130" s="37"/>
      <c r="BN130" s="37"/>
      <c r="BO130" s="37"/>
      <c r="BP130" s="37"/>
      <c r="BQ130" s="37"/>
      <c r="BR130" s="37"/>
      <c r="BS130" s="37"/>
      <c r="BT130" s="37"/>
      <c r="BU130" s="37"/>
      <c r="BV130" s="37"/>
    </row>
    <row r="131" spans="2:74" ht="16.5" customHeight="1">
      <c r="B131" s="37"/>
      <c r="C131" s="75"/>
      <c r="D131" s="60"/>
      <c r="E131" s="60"/>
      <c r="F131" s="60"/>
      <c r="G131" s="59"/>
      <c r="H131" s="37"/>
      <c r="I131" s="37"/>
      <c r="J131" s="37"/>
      <c r="K131" s="37"/>
      <c r="L131" s="37"/>
      <c r="M131" s="37"/>
      <c r="N131" s="37"/>
      <c r="O131" s="37"/>
      <c r="P131" s="37"/>
      <c r="Q131" s="37"/>
      <c r="R131" s="37"/>
      <c r="S131" s="37"/>
      <c r="T131" s="37"/>
      <c r="U131" s="37"/>
      <c r="V131" s="37"/>
      <c r="W131" s="37"/>
      <c r="X131" s="37"/>
      <c r="Y131" s="37"/>
      <c r="Z131" s="37"/>
      <c r="AA131" s="37"/>
      <c r="AB131" s="37"/>
      <c r="AC131" s="37"/>
      <c r="AD131" s="37"/>
      <c r="AE131" s="37"/>
      <c r="AF131" s="37"/>
      <c r="AG131" s="37"/>
      <c r="AH131" s="37"/>
      <c r="AI131" s="37"/>
      <c r="AJ131" s="37"/>
      <c r="AK131" s="37"/>
      <c r="AL131" s="37"/>
      <c r="AM131" s="37"/>
      <c r="AN131" s="37"/>
      <c r="AO131" s="37"/>
      <c r="AP131" s="37"/>
      <c r="AQ131" s="37"/>
      <c r="AR131" s="37"/>
      <c r="AS131" s="37"/>
      <c r="AT131" s="37"/>
      <c r="AU131" s="37"/>
      <c r="AV131" s="37"/>
      <c r="AW131" s="37"/>
      <c r="AX131" s="37"/>
      <c r="AY131" s="37"/>
      <c r="AZ131" s="37"/>
      <c r="BA131" s="37"/>
      <c r="BB131" s="37"/>
      <c r="BC131" s="37"/>
      <c r="BD131" s="37"/>
      <c r="BE131" s="37"/>
      <c r="BF131" s="37"/>
      <c r="BG131" s="37"/>
      <c r="BH131" s="37"/>
      <c r="BI131" s="37"/>
      <c r="BJ131" s="37"/>
      <c r="BK131" s="37"/>
      <c r="BL131" s="37"/>
      <c r="BM131" s="37"/>
      <c r="BN131" s="37"/>
      <c r="BO131" s="37"/>
      <c r="BP131" s="37"/>
      <c r="BQ131" s="37"/>
      <c r="BR131" s="37"/>
      <c r="BS131" s="37"/>
      <c r="BT131" s="37"/>
      <c r="BU131" s="37"/>
      <c r="BV131" s="37"/>
    </row>
    <row r="132" spans="2:74" ht="16.5" customHeight="1">
      <c r="B132" s="37"/>
      <c r="C132" s="42"/>
      <c r="D132" s="60"/>
      <c r="E132" s="60"/>
      <c r="F132" s="60"/>
      <c r="G132" s="59"/>
      <c r="H132" s="37"/>
      <c r="I132" s="37"/>
      <c r="J132" s="37"/>
      <c r="K132" s="37"/>
      <c r="L132" s="37"/>
      <c r="M132" s="37"/>
      <c r="N132" s="37"/>
      <c r="O132" s="37"/>
      <c r="P132" s="37"/>
      <c r="Q132" s="37"/>
      <c r="R132" s="37"/>
      <c r="S132" s="37"/>
      <c r="T132" s="37"/>
      <c r="U132" s="37"/>
      <c r="V132" s="37"/>
      <c r="W132" s="37"/>
      <c r="X132" s="37"/>
      <c r="Y132" s="37"/>
      <c r="Z132" s="37"/>
      <c r="AA132" s="37"/>
      <c r="AB132" s="37"/>
      <c r="AC132" s="37"/>
      <c r="AD132" s="37"/>
      <c r="AE132" s="37"/>
      <c r="AF132" s="37"/>
      <c r="AG132" s="37"/>
      <c r="AH132" s="37"/>
      <c r="AI132" s="37"/>
      <c r="AJ132" s="37"/>
      <c r="AK132" s="37"/>
      <c r="AL132" s="37"/>
      <c r="AM132" s="37"/>
      <c r="AN132" s="37"/>
      <c r="AO132" s="37"/>
      <c r="AP132" s="37"/>
      <c r="AQ132" s="37"/>
      <c r="AR132" s="37"/>
      <c r="AS132" s="37"/>
      <c r="AT132" s="37"/>
      <c r="AU132" s="37"/>
      <c r="AV132" s="37"/>
      <c r="AW132" s="37"/>
      <c r="AX132" s="37"/>
      <c r="AY132" s="37"/>
      <c r="AZ132" s="37"/>
      <c r="BA132" s="37"/>
      <c r="BB132" s="37"/>
      <c r="BC132" s="37"/>
      <c r="BD132" s="37"/>
      <c r="BE132" s="37"/>
      <c r="BF132" s="37"/>
      <c r="BG132" s="37"/>
      <c r="BH132" s="37"/>
      <c r="BI132" s="37"/>
      <c r="BJ132" s="37"/>
      <c r="BK132" s="37"/>
      <c r="BL132" s="37"/>
      <c r="BM132" s="37"/>
      <c r="BN132" s="37"/>
      <c r="BO132" s="37"/>
      <c r="BP132" s="37"/>
      <c r="BQ132" s="37"/>
      <c r="BR132" s="37"/>
      <c r="BS132" s="37"/>
      <c r="BT132" s="37"/>
      <c r="BU132" s="37"/>
      <c r="BV132" s="37"/>
    </row>
    <row r="133" spans="2:74" ht="16.5" customHeight="1">
      <c r="B133" s="37"/>
      <c r="C133" s="42"/>
      <c r="D133" s="60"/>
      <c r="E133" s="60"/>
      <c r="F133" s="60"/>
      <c r="G133" s="59"/>
      <c r="H133" s="37"/>
      <c r="I133" s="37"/>
      <c r="J133" s="37"/>
      <c r="K133" s="37"/>
      <c r="L133" s="37"/>
      <c r="M133" s="37"/>
      <c r="N133" s="37"/>
      <c r="O133" s="37"/>
      <c r="P133" s="37"/>
      <c r="Q133" s="37"/>
      <c r="R133" s="37"/>
      <c r="S133" s="37"/>
      <c r="T133" s="37"/>
      <c r="U133" s="37"/>
      <c r="V133" s="37"/>
      <c r="W133" s="37"/>
      <c r="X133" s="37"/>
      <c r="Y133" s="37"/>
      <c r="Z133" s="37"/>
      <c r="AA133" s="37"/>
      <c r="AB133" s="37"/>
      <c r="AC133" s="37"/>
      <c r="AD133" s="37"/>
      <c r="AE133" s="37"/>
      <c r="AF133" s="37"/>
      <c r="AG133" s="37"/>
      <c r="AH133" s="37"/>
      <c r="AI133" s="37"/>
      <c r="AJ133" s="37"/>
      <c r="AK133" s="37"/>
      <c r="AL133" s="37"/>
      <c r="AM133" s="37"/>
      <c r="AN133" s="37"/>
      <c r="AO133" s="37"/>
      <c r="AP133" s="37"/>
      <c r="AQ133" s="37"/>
      <c r="AR133" s="37"/>
      <c r="AS133" s="37"/>
      <c r="AT133" s="37"/>
      <c r="AU133" s="37"/>
      <c r="AV133" s="37"/>
      <c r="AW133" s="37"/>
      <c r="AX133" s="37"/>
      <c r="AY133" s="37"/>
      <c r="AZ133" s="37"/>
      <c r="BA133" s="37"/>
      <c r="BB133" s="37"/>
      <c r="BC133" s="37"/>
      <c r="BD133" s="37"/>
      <c r="BE133" s="37"/>
      <c r="BF133" s="37"/>
      <c r="BG133" s="37"/>
      <c r="BH133" s="37"/>
      <c r="BI133" s="37"/>
      <c r="BJ133" s="37"/>
      <c r="BK133" s="37"/>
      <c r="BL133" s="37"/>
      <c r="BM133" s="37"/>
      <c r="BN133" s="37"/>
      <c r="BO133" s="37"/>
      <c r="BP133" s="37"/>
      <c r="BQ133" s="37"/>
      <c r="BR133" s="37"/>
      <c r="BS133" s="37"/>
      <c r="BT133" s="37"/>
      <c r="BU133" s="37"/>
      <c r="BV133" s="37"/>
    </row>
    <row r="134" spans="2:74" ht="16.5" customHeight="1">
      <c r="B134" s="37"/>
      <c r="C134" s="42"/>
      <c r="D134" s="60"/>
      <c r="E134" s="60"/>
      <c r="F134" s="60"/>
      <c r="G134" s="59"/>
      <c r="H134" s="37"/>
      <c r="I134" s="37"/>
      <c r="J134" s="37"/>
      <c r="K134" s="37"/>
      <c r="L134" s="37"/>
      <c r="M134" s="37"/>
      <c r="N134" s="37"/>
      <c r="O134" s="37"/>
      <c r="P134" s="37"/>
      <c r="Q134" s="37"/>
      <c r="R134" s="37"/>
      <c r="S134" s="37"/>
      <c r="T134" s="37"/>
      <c r="U134" s="37"/>
      <c r="V134" s="37"/>
      <c r="W134" s="37"/>
      <c r="X134" s="37"/>
      <c r="Y134" s="37"/>
      <c r="Z134" s="37"/>
      <c r="AA134" s="37"/>
      <c r="AB134" s="37"/>
      <c r="AC134" s="37"/>
      <c r="AD134" s="37"/>
      <c r="AE134" s="37"/>
      <c r="AF134" s="37"/>
      <c r="AG134" s="37"/>
      <c r="AH134" s="37"/>
      <c r="AI134" s="37"/>
      <c r="AJ134" s="37"/>
      <c r="AK134" s="37"/>
      <c r="AL134" s="37"/>
      <c r="AM134" s="37"/>
      <c r="AN134" s="37"/>
      <c r="AO134" s="37"/>
      <c r="AP134" s="37"/>
      <c r="AQ134" s="37"/>
      <c r="AR134" s="37"/>
      <c r="AS134" s="37"/>
      <c r="AT134" s="37"/>
      <c r="AU134" s="37"/>
      <c r="AV134" s="37"/>
      <c r="AW134" s="37"/>
      <c r="AX134" s="37"/>
      <c r="AY134" s="37"/>
      <c r="AZ134" s="37"/>
      <c r="BA134" s="37"/>
      <c r="BB134" s="37"/>
      <c r="BC134" s="37"/>
      <c r="BD134" s="37"/>
      <c r="BE134" s="37"/>
      <c r="BF134" s="37"/>
      <c r="BG134" s="37"/>
      <c r="BH134" s="37"/>
      <c r="BI134" s="37"/>
      <c r="BJ134" s="37"/>
      <c r="BK134" s="37"/>
      <c r="BL134" s="37"/>
      <c r="BM134" s="37"/>
      <c r="BN134" s="37"/>
      <c r="BO134" s="37"/>
      <c r="BP134" s="37"/>
      <c r="BQ134" s="37"/>
      <c r="BR134" s="37"/>
      <c r="BS134" s="37"/>
      <c r="BT134" s="37"/>
      <c r="BU134" s="37"/>
      <c r="BV134" s="37"/>
    </row>
    <row r="135" spans="2:74" ht="16.5" customHeight="1">
      <c r="B135" s="37"/>
      <c r="C135" s="42"/>
      <c r="D135" s="60"/>
      <c r="E135" s="60"/>
      <c r="F135" s="60"/>
      <c r="G135" s="59"/>
      <c r="H135" s="37"/>
      <c r="I135" s="37"/>
      <c r="J135" s="37"/>
      <c r="K135" s="37"/>
      <c r="L135" s="37"/>
      <c r="M135" s="37"/>
      <c r="N135" s="37"/>
      <c r="O135" s="37"/>
      <c r="P135" s="37"/>
      <c r="Q135" s="37"/>
      <c r="R135" s="37"/>
      <c r="S135" s="37"/>
      <c r="T135" s="37"/>
      <c r="U135" s="37"/>
      <c r="V135" s="37"/>
      <c r="W135" s="37"/>
      <c r="X135" s="37"/>
      <c r="Y135" s="37"/>
      <c r="Z135" s="37"/>
      <c r="AA135" s="37"/>
      <c r="AB135" s="37"/>
      <c r="AC135" s="37"/>
      <c r="AD135" s="37"/>
      <c r="AE135" s="37"/>
      <c r="AF135" s="37"/>
      <c r="AG135" s="37"/>
      <c r="AH135" s="37"/>
      <c r="AI135" s="37"/>
      <c r="AJ135" s="37"/>
      <c r="AK135" s="37"/>
      <c r="AL135" s="37"/>
      <c r="AM135" s="37"/>
      <c r="AN135" s="37"/>
      <c r="AO135" s="37"/>
      <c r="AP135" s="37"/>
      <c r="AQ135" s="37"/>
      <c r="AR135" s="37"/>
      <c r="AS135" s="37"/>
      <c r="AT135" s="37"/>
      <c r="AU135" s="37"/>
      <c r="AV135" s="37"/>
      <c r="AW135" s="37"/>
      <c r="AX135" s="37"/>
      <c r="AY135" s="37"/>
      <c r="AZ135" s="37"/>
      <c r="BA135" s="37"/>
      <c r="BB135" s="37"/>
      <c r="BC135" s="37"/>
      <c r="BD135" s="37"/>
      <c r="BE135" s="37"/>
      <c r="BF135" s="37"/>
      <c r="BG135" s="37"/>
      <c r="BH135" s="37"/>
      <c r="BI135" s="37"/>
      <c r="BJ135" s="37"/>
      <c r="BK135" s="37"/>
      <c r="BL135" s="37"/>
      <c r="BM135" s="37"/>
      <c r="BN135" s="37"/>
      <c r="BO135" s="37"/>
      <c r="BP135" s="37"/>
      <c r="BQ135" s="37"/>
      <c r="BR135" s="37"/>
      <c r="BS135" s="37"/>
      <c r="BT135" s="37"/>
      <c r="BU135" s="37"/>
      <c r="BV135" s="37"/>
    </row>
    <row r="136" spans="2:74" ht="16.5" customHeight="1">
      <c r="B136" s="37"/>
      <c r="C136" s="42"/>
      <c r="D136" s="60"/>
      <c r="E136" s="60"/>
      <c r="F136" s="60"/>
      <c r="G136" s="59"/>
      <c r="H136" s="37"/>
      <c r="I136" s="37"/>
      <c r="J136" s="37"/>
      <c r="K136" s="37"/>
      <c r="L136" s="37"/>
      <c r="M136" s="37"/>
      <c r="N136" s="37"/>
      <c r="O136" s="37"/>
      <c r="P136" s="37"/>
      <c r="Q136" s="37"/>
      <c r="R136" s="37"/>
      <c r="S136" s="37"/>
      <c r="T136" s="37"/>
      <c r="U136" s="37"/>
      <c r="V136" s="37"/>
      <c r="W136" s="37"/>
      <c r="X136" s="37"/>
      <c r="Y136" s="37"/>
      <c r="Z136" s="37"/>
      <c r="AA136" s="37"/>
      <c r="AB136" s="37"/>
      <c r="AC136" s="37"/>
      <c r="AD136" s="37"/>
      <c r="AE136" s="37"/>
      <c r="AF136" s="37"/>
      <c r="AG136" s="37"/>
      <c r="AH136" s="37"/>
      <c r="AI136" s="37"/>
      <c r="AJ136" s="37"/>
      <c r="AK136" s="37"/>
      <c r="AL136" s="37"/>
      <c r="AM136" s="37"/>
      <c r="AN136" s="37"/>
      <c r="AO136" s="37"/>
      <c r="AP136" s="37"/>
      <c r="AQ136" s="37"/>
      <c r="AR136" s="37"/>
      <c r="AS136" s="37"/>
      <c r="AT136" s="37"/>
      <c r="AU136" s="37"/>
      <c r="AV136" s="37"/>
      <c r="AW136" s="37"/>
      <c r="AX136" s="37"/>
      <c r="AY136" s="37"/>
      <c r="AZ136" s="37"/>
      <c r="BA136" s="37"/>
      <c r="BB136" s="37"/>
      <c r="BC136" s="37"/>
      <c r="BD136" s="37"/>
      <c r="BE136" s="37"/>
      <c r="BF136" s="37"/>
      <c r="BG136" s="37"/>
      <c r="BH136" s="37"/>
      <c r="BI136" s="37"/>
      <c r="BJ136" s="37"/>
      <c r="BK136" s="37"/>
      <c r="BL136" s="37"/>
      <c r="BM136" s="37"/>
      <c r="BN136" s="37"/>
      <c r="BO136" s="37"/>
      <c r="BP136" s="37"/>
      <c r="BQ136" s="37"/>
      <c r="BR136" s="37"/>
      <c r="BS136" s="37"/>
      <c r="BT136" s="37"/>
      <c r="BU136" s="37"/>
      <c r="BV136" s="37"/>
    </row>
    <row r="137" spans="2:74" ht="16.5" customHeight="1">
      <c r="B137" s="37"/>
      <c r="C137" s="42"/>
      <c r="D137" s="60"/>
      <c r="E137" s="60"/>
      <c r="F137" s="60"/>
      <c r="G137" s="59"/>
      <c r="H137" s="37"/>
      <c r="I137" s="37"/>
      <c r="J137" s="37"/>
      <c r="K137" s="37"/>
      <c r="L137" s="37"/>
      <c r="M137" s="37"/>
      <c r="N137" s="37"/>
      <c r="O137" s="37"/>
      <c r="P137" s="37"/>
      <c r="Q137" s="37"/>
      <c r="R137" s="37"/>
      <c r="S137" s="37"/>
      <c r="T137" s="37"/>
      <c r="U137" s="37"/>
      <c r="V137" s="37"/>
      <c r="W137" s="37"/>
      <c r="X137" s="37"/>
      <c r="Y137" s="37"/>
      <c r="Z137" s="37"/>
      <c r="AA137" s="37"/>
      <c r="AB137" s="37"/>
      <c r="AC137" s="37"/>
      <c r="AD137" s="37"/>
      <c r="AE137" s="37"/>
      <c r="AF137" s="37"/>
      <c r="AG137" s="37"/>
      <c r="AH137" s="37"/>
      <c r="AI137" s="37"/>
      <c r="AJ137" s="37"/>
      <c r="AK137" s="37"/>
      <c r="AL137" s="37"/>
      <c r="AM137" s="37"/>
      <c r="AN137" s="37"/>
      <c r="AO137" s="37"/>
      <c r="AP137" s="37"/>
      <c r="AQ137" s="37"/>
      <c r="AR137" s="37"/>
      <c r="AS137" s="37"/>
      <c r="AT137" s="37"/>
      <c r="AU137" s="37"/>
      <c r="AV137" s="37"/>
      <c r="AW137" s="37"/>
      <c r="AX137" s="37"/>
      <c r="AY137" s="37"/>
      <c r="AZ137" s="37"/>
      <c r="BA137" s="37"/>
      <c r="BB137" s="37"/>
      <c r="BC137" s="37"/>
      <c r="BD137" s="37"/>
      <c r="BE137" s="37"/>
      <c r="BF137" s="37"/>
      <c r="BG137" s="37"/>
      <c r="BH137" s="37"/>
      <c r="BI137" s="37"/>
      <c r="BJ137" s="37"/>
      <c r="BK137" s="37"/>
      <c r="BL137" s="37"/>
      <c r="BM137" s="37"/>
      <c r="BN137" s="37"/>
      <c r="BO137" s="37"/>
      <c r="BP137" s="37"/>
      <c r="BQ137" s="37"/>
      <c r="BR137" s="37"/>
      <c r="BS137" s="37"/>
      <c r="BT137" s="37"/>
      <c r="BU137" s="37"/>
      <c r="BV137" s="37"/>
    </row>
    <row r="138" spans="2:74" ht="16.5" customHeight="1">
      <c r="B138" s="37"/>
      <c r="C138" s="42"/>
      <c r="D138" s="60"/>
      <c r="E138" s="60"/>
      <c r="F138" s="60"/>
      <c r="G138" s="59"/>
      <c r="H138" s="37"/>
      <c r="I138" s="37"/>
      <c r="J138" s="37"/>
      <c r="K138" s="37"/>
      <c r="L138" s="37"/>
      <c r="M138" s="37"/>
      <c r="N138" s="37"/>
      <c r="O138" s="37"/>
      <c r="P138" s="37"/>
      <c r="Q138" s="37"/>
      <c r="R138" s="37"/>
      <c r="S138" s="37"/>
      <c r="T138" s="37"/>
      <c r="U138" s="37"/>
      <c r="V138" s="37"/>
      <c r="W138" s="37"/>
      <c r="X138" s="37"/>
      <c r="Y138" s="37"/>
      <c r="Z138" s="37"/>
      <c r="AA138" s="37"/>
      <c r="AB138" s="37"/>
      <c r="AC138" s="37"/>
      <c r="AD138" s="37"/>
      <c r="AE138" s="37"/>
      <c r="AF138" s="37"/>
      <c r="AG138" s="37"/>
      <c r="AH138" s="37"/>
      <c r="AI138" s="37"/>
      <c r="AJ138" s="37"/>
      <c r="AK138" s="37"/>
      <c r="AL138" s="37"/>
      <c r="AM138" s="37"/>
      <c r="AN138" s="37"/>
      <c r="AO138" s="37"/>
      <c r="AP138" s="37"/>
      <c r="AQ138" s="37"/>
      <c r="AR138" s="37"/>
      <c r="AS138" s="37"/>
      <c r="AT138" s="37"/>
      <c r="AU138" s="37"/>
      <c r="AV138" s="37"/>
      <c r="AW138" s="37"/>
      <c r="AX138" s="37"/>
      <c r="AY138" s="37"/>
      <c r="AZ138" s="37"/>
      <c r="BA138" s="37"/>
      <c r="BB138" s="37"/>
      <c r="BC138" s="37"/>
      <c r="BD138" s="37"/>
      <c r="BE138" s="37"/>
      <c r="BF138" s="37"/>
      <c r="BG138" s="37"/>
      <c r="BH138" s="37"/>
      <c r="BI138" s="37"/>
      <c r="BJ138" s="37"/>
      <c r="BK138" s="37"/>
      <c r="BL138" s="37"/>
      <c r="BM138" s="37"/>
      <c r="BN138" s="37"/>
      <c r="BO138" s="37"/>
      <c r="BP138" s="37"/>
      <c r="BQ138" s="37"/>
      <c r="BR138" s="37"/>
      <c r="BS138" s="37"/>
      <c r="BT138" s="37"/>
      <c r="BU138" s="37"/>
      <c r="BV138" s="37"/>
    </row>
    <row r="139" spans="2:74" ht="16.5" customHeight="1">
      <c r="B139" s="37"/>
      <c r="C139" s="42"/>
      <c r="D139" s="60"/>
      <c r="E139" s="60"/>
      <c r="F139" s="60"/>
      <c r="G139" s="59"/>
      <c r="H139" s="37"/>
      <c r="I139" s="37"/>
      <c r="J139" s="37"/>
      <c r="K139" s="37"/>
      <c r="L139" s="37"/>
      <c r="M139" s="37"/>
      <c r="N139" s="37"/>
      <c r="O139" s="37"/>
      <c r="P139" s="37"/>
      <c r="Q139" s="37"/>
      <c r="R139" s="37"/>
      <c r="S139" s="37"/>
      <c r="T139" s="37"/>
      <c r="U139" s="37"/>
      <c r="V139" s="37"/>
      <c r="W139" s="37"/>
      <c r="X139" s="37"/>
      <c r="Y139" s="37"/>
      <c r="Z139" s="37"/>
      <c r="AA139" s="37"/>
      <c r="AB139" s="37"/>
      <c r="AC139" s="37"/>
      <c r="AD139" s="37"/>
      <c r="AE139" s="37"/>
      <c r="AF139" s="37"/>
      <c r="AG139" s="37"/>
      <c r="AH139" s="37"/>
      <c r="AI139" s="37"/>
      <c r="AJ139" s="37"/>
      <c r="AK139" s="37"/>
      <c r="AL139" s="37"/>
      <c r="AM139" s="37"/>
      <c r="AN139" s="37"/>
      <c r="AO139" s="37"/>
      <c r="AP139" s="37"/>
      <c r="AQ139" s="37"/>
      <c r="AR139" s="37"/>
      <c r="AS139" s="37"/>
      <c r="AT139" s="37"/>
      <c r="AU139" s="37"/>
      <c r="AV139" s="37"/>
      <c r="AW139" s="37"/>
      <c r="AX139" s="37"/>
      <c r="AY139" s="37"/>
      <c r="AZ139" s="37"/>
      <c r="BA139" s="37"/>
      <c r="BB139" s="37"/>
      <c r="BC139" s="37"/>
      <c r="BD139" s="37"/>
      <c r="BE139" s="37"/>
      <c r="BF139" s="37"/>
      <c r="BG139" s="37"/>
      <c r="BH139" s="37"/>
      <c r="BI139" s="37"/>
      <c r="BJ139" s="37"/>
      <c r="BK139" s="37"/>
      <c r="BL139" s="37"/>
      <c r="BM139" s="37"/>
      <c r="BN139" s="37"/>
      <c r="BO139" s="37"/>
      <c r="BP139" s="37"/>
      <c r="BQ139" s="37"/>
      <c r="BR139" s="37"/>
      <c r="BS139" s="37"/>
      <c r="BT139" s="37"/>
      <c r="BU139" s="37"/>
      <c r="BV139" s="37"/>
    </row>
    <row r="140" spans="2:74" ht="16.5" customHeight="1">
      <c r="B140" s="37"/>
      <c r="C140" s="42"/>
      <c r="D140" s="60"/>
      <c r="E140" s="60"/>
      <c r="F140" s="60"/>
      <c r="G140" s="59"/>
      <c r="H140" s="37"/>
      <c r="I140" s="37"/>
      <c r="J140" s="37"/>
      <c r="K140" s="37"/>
      <c r="L140" s="37"/>
      <c r="M140" s="37"/>
      <c r="N140" s="37"/>
      <c r="O140" s="37"/>
      <c r="P140" s="37"/>
      <c r="Q140" s="37"/>
      <c r="R140" s="37"/>
      <c r="S140" s="37"/>
      <c r="T140" s="37"/>
      <c r="U140" s="37"/>
      <c r="V140" s="37"/>
      <c r="W140" s="37"/>
      <c r="X140" s="37"/>
      <c r="Y140" s="37"/>
      <c r="Z140" s="37"/>
      <c r="AA140" s="37"/>
      <c r="AB140" s="37"/>
      <c r="AC140" s="37"/>
      <c r="AD140" s="37"/>
      <c r="AE140" s="37"/>
      <c r="AF140" s="37"/>
      <c r="AG140" s="37"/>
      <c r="AH140" s="37"/>
      <c r="AI140" s="37"/>
      <c r="AJ140" s="37"/>
      <c r="AK140" s="37"/>
      <c r="AL140" s="37"/>
      <c r="AM140" s="37"/>
      <c r="AN140" s="37"/>
      <c r="AO140" s="37"/>
      <c r="AP140" s="37"/>
      <c r="AQ140" s="37"/>
      <c r="AR140" s="37"/>
      <c r="AS140" s="37"/>
      <c r="AT140" s="37"/>
      <c r="AU140" s="37"/>
      <c r="AV140" s="37"/>
      <c r="AW140" s="37"/>
      <c r="AX140" s="37"/>
      <c r="AY140" s="37"/>
      <c r="AZ140" s="37"/>
      <c r="BA140" s="37"/>
      <c r="BB140" s="37"/>
      <c r="BC140" s="37"/>
      <c r="BD140" s="37"/>
      <c r="BE140" s="37"/>
      <c r="BF140" s="37"/>
      <c r="BG140" s="37"/>
      <c r="BH140" s="37"/>
      <c r="BI140" s="37"/>
      <c r="BJ140" s="37"/>
      <c r="BK140" s="37"/>
      <c r="BL140" s="37"/>
      <c r="BM140" s="37"/>
      <c r="BN140" s="37"/>
      <c r="BO140" s="37"/>
      <c r="BP140" s="37"/>
      <c r="BQ140" s="37"/>
      <c r="BR140" s="37"/>
      <c r="BS140" s="37"/>
      <c r="BT140" s="37"/>
      <c r="BU140" s="37"/>
      <c r="BV140" s="37"/>
    </row>
    <row r="141" spans="2:74" ht="16.5" customHeight="1">
      <c r="B141" s="37"/>
      <c r="C141" s="42"/>
      <c r="D141" s="37"/>
      <c r="E141" s="37"/>
      <c r="F141" s="37"/>
      <c r="G141" s="59"/>
      <c r="H141" s="37"/>
      <c r="I141" s="37"/>
      <c r="J141" s="37"/>
      <c r="K141" s="37"/>
      <c r="L141" s="37"/>
      <c r="M141" s="37"/>
      <c r="N141" s="37"/>
      <c r="O141" s="37"/>
      <c r="P141" s="37"/>
      <c r="Q141" s="37"/>
      <c r="R141" s="37"/>
      <c r="S141" s="37"/>
      <c r="T141" s="37"/>
      <c r="U141" s="37"/>
      <c r="V141" s="37"/>
      <c r="W141" s="37"/>
      <c r="X141" s="37"/>
      <c r="Y141" s="37"/>
      <c r="Z141" s="37"/>
      <c r="AA141" s="37"/>
      <c r="AB141" s="37"/>
      <c r="AC141" s="37"/>
      <c r="AD141" s="37"/>
      <c r="AE141" s="37"/>
      <c r="AF141" s="37"/>
      <c r="AG141" s="37"/>
      <c r="AH141" s="37"/>
      <c r="AI141" s="37"/>
      <c r="AJ141" s="37"/>
      <c r="AK141" s="37"/>
      <c r="AL141" s="37"/>
      <c r="AM141" s="37"/>
      <c r="AN141" s="37"/>
      <c r="AO141" s="37"/>
      <c r="AP141" s="37"/>
      <c r="AQ141" s="37"/>
      <c r="AR141" s="37"/>
      <c r="AS141" s="37"/>
      <c r="AT141" s="37"/>
      <c r="AU141" s="37"/>
      <c r="AV141" s="37"/>
      <c r="AW141" s="37"/>
      <c r="AX141" s="37"/>
      <c r="AY141" s="37"/>
      <c r="AZ141" s="37"/>
      <c r="BA141" s="37"/>
      <c r="BB141" s="37"/>
      <c r="BC141" s="37"/>
      <c r="BD141" s="37"/>
      <c r="BE141" s="37"/>
      <c r="BF141" s="37"/>
      <c r="BG141" s="37"/>
      <c r="BH141" s="37"/>
      <c r="BI141" s="37"/>
      <c r="BJ141" s="37"/>
      <c r="BK141" s="37"/>
      <c r="BL141" s="37"/>
      <c r="BM141" s="37"/>
      <c r="BN141" s="37"/>
      <c r="BO141" s="37"/>
      <c r="BP141" s="37"/>
      <c r="BQ141" s="37"/>
      <c r="BR141" s="37"/>
      <c r="BS141" s="37"/>
      <c r="BT141" s="37"/>
      <c r="BU141" s="37"/>
      <c r="BV141" s="37"/>
    </row>
    <row r="142" spans="2:74" ht="16.5" customHeight="1">
      <c r="B142" s="37"/>
      <c r="C142" s="42"/>
      <c r="D142" s="37"/>
      <c r="E142" s="37"/>
      <c r="F142" s="37"/>
      <c r="G142" s="59"/>
      <c r="H142" s="37"/>
      <c r="I142" s="37"/>
      <c r="J142" s="37"/>
      <c r="K142" s="37"/>
      <c r="L142" s="37"/>
      <c r="M142" s="37"/>
      <c r="N142" s="37"/>
      <c r="O142" s="37"/>
      <c r="P142" s="37"/>
      <c r="Q142" s="37"/>
      <c r="R142" s="37"/>
      <c r="S142" s="37"/>
      <c r="T142" s="37"/>
      <c r="U142" s="37"/>
      <c r="V142" s="37"/>
      <c r="W142" s="37"/>
      <c r="X142" s="37"/>
      <c r="Y142" s="37"/>
      <c r="Z142" s="37"/>
      <c r="AA142" s="37"/>
      <c r="AB142" s="37"/>
      <c r="AC142" s="37"/>
      <c r="AD142" s="37"/>
      <c r="AE142" s="37"/>
      <c r="AF142" s="37"/>
      <c r="AG142" s="37"/>
      <c r="AH142" s="37"/>
      <c r="AI142" s="37"/>
      <c r="AJ142" s="37"/>
      <c r="AK142" s="37"/>
      <c r="AL142" s="37"/>
      <c r="AM142" s="37"/>
      <c r="AN142" s="37"/>
      <c r="AO142" s="37"/>
      <c r="AP142" s="37"/>
      <c r="AQ142" s="37"/>
      <c r="AR142" s="37"/>
      <c r="AS142" s="37"/>
      <c r="AT142" s="37"/>
      <c r="AU142" s="37"/>
      <c r="AV142" s="37"/>
      <c r="AW142" s="37"/>
      <c r="AX142" s="37"/>
      <c r="AY142" s="37"/>
      <c r="AZ142" s="37"/>
      <c r="BA142" s="37"/>
      <c r="BB142" s="37"/>
      <c r="BC142" s="37"/>
      <c r="BD142" s="37"/>
      <c r="BE142" s="37"/>
      <c r="BF142" s="37"/>
      <c r="BG142" s="37"/>
      <c r="BH142" s="37"/>
      <c r="BI142" s="37"/>
      <c r="BJ142" s="37"/>
      <c r="BK142" s="37"/>
      <c r="BL142" s="37"/>
      <c r="BM142" s="37"/>
      <c r="BN142" s="37"/>
      <c r="BO142" s="37"/>
      <c r="BP142" s="37"/>
      <c r="BQ142" s="37"/>
      <c r="BR142" s="37"/>
      <c r="BS142" s="37"/>
      <c r="BT142" s="37"/>
      <c r="BU142" s="37"/>
      <c r="BV142" s="37"/>
    </row>
    <row r="143" spans="2:74" ht="16.5" customHeight="1">
      <c r="B143" s="37"/>
      <c r="C143" s="42"/>
      <c r="D143" s="37"/>
      <c r="E143" s="37"/>
      <c r="F143" s="37"/>
      <c r="G143" s="59"/>
      <c r="H143" s="37"/>
      <c r="I143" s="37"/>
      <c r="J143" s="37"/>
      <c r="K143" s="37"/>
      <c r="L143" s="37"/>
      <c r="M143" s="37"/>
      <c r="N143" s="37"/>
      <c r="O143" s="37"/>
      <c r="P143" s="37"/>
      <c r="Q143" s="37"/>
      <c r="R143" s="37"/>
      <c r="S143" s="37"/>
      <c r="T143" s="37"/>
      <c r="U143" s="37"/>
      <c r="V143" s="37"/>
      <c r="W143" s="37"/>
      <c r="X143" s="37"/>
      <c r="Y143" s="37"/>
      <c r="Z143" s="37"/>
      <c r="AA143" s="37"/>
      <c r="AB143" s="37"/>
      <c r="AC143" s="37"/>
      <c r="AD143" s="37"/>
      <c r="AE143" s="37"/>
      <c r="AF143" s="37"/>
      <c r="AG143" s="37"/>
      <c r="AH143" s="37"/>
      <c r="AI143" s="37"/>
      <c r="AJ143" s="37"/>
      <c r="AK143" s="37"/>
      <c r="AL143" s="37"/>
      <c r="AM143" s="37"/>
      <c r="AN143" s="37"/>
      <c r="AO143" s="37"/>
      <c r="AP143" s="37"/>
      <c r="AQ143" s="37"/>
      <c r="AR143" s="37"/>
      <c r="AS143" s="37"/>
      <c r="AT143" s="37"/>
      <c r="AU143" s="37"/>
      <c r="AV143" s="37"/>
      <c r="AW143" s="37"/>
      <c r="AX143" s="37"/>
      <c r="AY143" s="37"/>
      <c r="AZ143" s="37"/>
      <c r="BA143" s="37"/>
      <c r="BB143" s="37"/>
      <c r="BC143" s="37"/>
      <c r="BD143" s="37"/>
      <c r="BE143" s="37"/>
      <c r="BF143" s="37"/>
      <c r="BG143" s="37"/>
      <c r="BH143" s="37"/>
      <c r="BI143" s="37"/>
      <c r="BJ143" s="37"/>
      <c r="BK143" s="37"/>
      <c r="BL143" s="37"/>
      <c r="BM143" s="37"/>
      <c r="BN143" s="37"/>
      <c r="BO143" s="37"/>
      <c r="BP143" s="37"/>
      <c r="BQ143" s="37"/>
      <c r="BR143" s="37"/>
      <c r="BS143" s="37"/>
      <c r="BT143" s="37"/>
      <c r="BU143" s="37"/>
      <c r="BV143" s="37"/>
    </row>
    <row r="144" spans="2:74" ht="16.5" customHeight="1">
      <c r="B144" s="37"/>
      <c r="C144" s="42"/>
      <c r="D144" s="37"/>
      <c r="E144" s="37"/>
      <c r="F144" s="37"/>
      <c r="G144" s="59"/>
      <c r="H144" s="37"/>
      <c r="I144" s="37"/>
      <c r="J144" s="37"/>
      <c r="K144" s="37"/>
      <c r="L144" s="37"/>
      <c r="M144" s="37"/>
      <c r="N144" s="37"/>
      <c r="O144" s="37"/>
      <c r="P144" s="37"/>
      <c r="Q144" s="37"/>
      <c r="R144" s="37"/>
      <c r="S144" s="37"/>
      <c r="T144" s="37"/>
      <c r="U144" s="37"/>
      <c r="V144" s="37"/>
      <c r="W144" s="37"/>
      <c r="X144" s="37"/>
      <c r="Y144" s="37"/>
      <c r="Z144" s="37"/>
      <c r="AA144" s="37"/>
      <c r="AB144" s="37"/>
      <c r="AC144" s="37"/>
      <c r="AD144" s="37"/>
      <c r="AE144" s="37"/>
      <c r="AF144" s="37"/>
      <c r="AG144" s="37"/>
      <c r="AH144" s="37"/>
      <c r="AI144" s="37"/>
      <c r="AJ144" s="37"/>
      <c r="AK144" s="37"/>
      <c r="AL144" s="37"/>
      <c r="AM144" s="37"/>
      <c r="AN144" s="37"/>
      <c r="AO144" s="37"/>
      <c r="AP144" s="37"/>
      <c r="AQ144" s="37"/>
      <c r="AR144" s="37"/>
      <c r="AS144" s="37"/>
      <c r="AT144" s="37"/>
      <c r="AU144" s="37"/>
      <c r="AV144" s="37"/>
      <c r="AW144" s="37"/>
      <c r="AX144" s="37"/>
      <c r="AY144" s="37"/>
      <c r="AZ144" s="37"/>
      <c r="BA144" s="37"/>
      <c r="BB144" s="37"/>
      <c r="BC144" s="37"/>
      <c r="BD144" s="37"/>
      <c r="BE144" s="37"/>
      <c r="BF144" s="37"/>
      <c r="BG144" s="37"/>
      <c r="BH144" s="37"/>
      <c r="BI144" s="37"/>
      <c r="BJ144" s="37"/>
      <c r="BK144" s="37"/>
      <c r="BL144" s="37"/>
      <c r="BM144" s="37"/>
      <c r="BN144" s="37"/>
      <c r="BO144" s="37"/>
      <c r="BP144" s="37"/>
      <c r="BQ144" s="37"/>
      <c r="BR144" s="37"/>
      <c r="BS144" s="37"/>
      <c r="BT144" s="37"/>
      <c r="BU144" s="37"/>
      <c r="BV144" s="37"/>
    </row>
    <row r="145" spans="2:74" ht="16.5" customHeight="1">
      <c r="B145" s="37"/>
      <c r="C145" s="42"/>
      <c r="D145" s="37"/>
      <c r="E145" s="37"/>
      <c r="F145" s="37"/>
      <c r="G145" s="59"/>
      <c r="H145" s="37"/>
      <c r="I145" s="37"/>
      <c r="J145" s="37"/>
      <c r="K145" s="37"/>
      <c r="L145" s="37"/>
      <c r="M145" s="37"/>
      <c r="N145" s="37"/>
      <c r="O145" s="37"/>
      <c r="P145" s="37"/>
      <c r="Q145" s="37"/>
      <c r="R145" s="37"/>
      <c r="S145" s="37"/>
      <c r="T145" s="37"/>
      <c r="U145" s="37"/>
      <c r="V145" s="37"/>
      <c r="W145" s="37"/>
      <c r="X145" s="37"/>
      <c r="Y145" s="37"/>
      <c r="Z145" s="37"/>
      <c r="AA145" s="37"/>
      <c r="AB145" s="37"/>
      <c r="AC145" s="37"/>
      <c r="AD145" s="37"/>
      <c r="AE145" s="37"/>
      <c r="AF145" s="37"/>
      <c r="AG145" s="37"/>
      <c r="AH145" s="37"/>
      <c r="AI145" s="37"/>
      <c r="AJ145" s="37"/>
      <c r="AK145" s="37"/>
      <c r="AL145" s="37"/>
      <c r="AM145" s="37"/>
      <c r="AN145" s="37"/>
      <c r="AO145" s="37"/>
      <c r="AP145" s="37"/>
      <c r="AQ145" s="37"/>
      <c r="AR145" s="37"/>
      <c r="AS145" s="37"/>
      <c r="AT145" s="37"/>
      <c r="AU145" s="37"/>
      <c r="AV145" s="37"/>
      <c r="AW145" s="37"/>
      <c r="AX145" s="37"/>
      <c r="AY145" s="37"/>
      <c r="AZ145" s="37"/>
      <c r="BA145" s="37"/>
      <c r="BB145" s="37"/>
      <c r="BC145" s="37"/>
      <c r="BD145" s="37"/>
      <c r="BE145" s="37"/>
      <c r="BF145" s="37"/>
      <c r="BG145" s="37"/>
      <c r="BH145" s="37"/>
      <c r="BI145" s="37"/>
      <c r="BJ145" s="37"/>
      <c r="BK145" s="37"/>
      <c r="BL145" s="37"/>
      <c r="BM145" s="37"/>
      <c r="BN145" s="37"/>
      <c r="BO145" s="37"/>
      <c r="BP145" s="37"/>
      <c r="BQ145" s="37"/>
      <c r="BR145" s="37"/>
      <c r="BS145" s="37"/>
      <c r="BT145" s="37"/>
      <c r="BU145" s="37"/>
      <c r="BV145" s="37"/>
    </row>
    <row r="146" spans="2:74" ht="16.5" customHeight="1">
      <c r="B146" s="37"/>
      <c r="C146" s="42"/>
      <c r="D146" s="37"/>
      <c r="E146" s="37"/>
      <c r="F146" s="37"/>
      <c r="G146" s="59"/>
      <c r="H146" s="37"/>
      <c r="I146" s="37"/>
      <c r="J146" s="37"/>
      <c r="K146" s="37"/>
      <c r="L146" s="37"/>
      <c r="M146" s="37"/>
      <c r="N146" s="37"/>
      <c r="O146" s="37"/>
      <c r="P146" s="37"/>
      <c r="Q146" s="37"/>
      <c r="R146" s="37"/>
      <c r="S146" s="37"/>
      <c r="T146" s="37"/>
      <c r="U146" s="37"/>
      <c r="V146" s="37"/>
      <c r="W146" s="37"/>
      <c r="X146" s="37"/>
      <c r="Y146" s="37"/>
      <c r="Z146" s="37"/>
      <c r="AA146" s="37"/>
      <c r="AB146" s="37"/>
      <c r="AC146" s="37"/>
      <c r="AD146" s="37"/>
      <c r="AE146" s="37"/>
      <c r="AF146" s="37"/>
      <c r="AG146" s="37"/>
      <c r="AH146" s="37"/>
      <c r="AI146" s="37"/>
      <c r="AJ146" s="37"/>
      <c r="AK146" s="37"/>
      <c r="AL146" s="37"/>
      <c r="AM146" s="37"/>
      <c r="AN146" s="37"/>
      <c r="AO146" s="37"/>
      <c r="AP146" s="37"/>
      <c r="AQ146" s="37"/>
      <c r="AR146" s="37"/>
      <c r="AS146" s="37"/>
      <c r="AT146" s="37"/>
      <c r="AU146" s="37"/>
      <c r="AV146" s="37"/>
      <c r="AW146" s="37"/>
      <c r="AX146" s="37"/>
      <c r="AY146" s="37"/>
      <c r="AZ146" s="37"/>
      <c r="BA146" s="37"/>
      <c r="BB146" s="37"/>
      <c r="BC146" s="37"/>
      <c r="BD146" s="37"/>
      <c r="BE146" s="37"/>
      <c r="BF146" s="37"/>
      <c r="BG146" s="37"/>
      <c r="BH146" s="37"/>
      <c r="BI146" s="37"/>
      <c r="BJ146" s="37"/>
      <c r="BK146" s="37"/>
      <c r="BL146" s="37"/>
      <c r="BM146" s="37"/>
      <c r="BN146" s="37"/>
      <c r="BO146" s="37"/>
      <c r="BP146" s="37"/>
      <c r="BQ146" s="37"/>
      <c r="BR146" s="37"/>
      <c r="BS146" s="37"/>
      <c r="BT146" s="37"/>
      <c r="BU146" s="37"/>
      <c r="BV146" s="37"/>
    </row>
    <row r="147" spans="2:74" ht="16.5" customHeight="1">
      <c r="B147" s="37"/>
      <c r="C147" s="42"/>
      <c r="D147" s="37"/>
      <c r="E147" s="37"/>
      <c r="F147" s="37"/>
      <c r="G147" s="59"/>
      <c r="H147" s="37"/>
      <c r="I147" s="37"/>
      <c r="J147" s="37"/>
      <c r="K147" s="37"/>
      <c r="L147" s="37"/>
      <c r="M147" s="37"/>
      <c r="N147" s="37"/>
      <c r="O147" s="37"/>
      <c r="P147" s="37"/>
      <c r="Q147" s="37"/>
      <c r="R147" s="37"/>
      <c r="S147" s="37"/>
      <c r="T147" s="37"/>
      <c r="U147" s="37"/>
      <c r="V147" s="37"/>
      <c r="W147" s="37"/>
      <c r="X147" s="37"/>
      <c r="Y147" s="37"/>
      <c r="Z147" s="37"/>
      <c r="AA147" s="37"/>
      <c r="AB147" s="37"/>
      <c r="AC147" s="37"/>
      <c r="AD147" s="37"/>
      <c r="AE147" s="37"/>
      <c r="AF147" s="37"/>
      <c r="AG147" s="37"/>
      <c r="AH147" s="37"/>
      <c r="AI147" s="37"/>
      <c r="AJ147" s="37"/>
      <c r="AK147" s="37"/>
      <c r="AL147" s="37"/>
      <c r="AM147" s="37"/>
      <c r="AN147" s="37"/>
      <c r="AO147" s="37"/>
      <c r="AP147" s="37"/>
      <c r="AQ147" s="37"/>
      <c r="AR147" s="37"/>
      <c r="AS147" s="37"/>
      <c r="AT147" s="37"/>
      <c r="AU147" s="37"/>
      <c r="AV147" s="37"/>
      <c r="AW147" s="37"/>
      <c r="AX147" s="37"/>
      <c r="AY147" s="37"/>
      <c r="AZ147" s="37"/>
      <c r="BA147" s="37"/>
      <c r="BB147" s="37"/>
      <c r="BC147" s="37"/>
      <c r="BD147" s="37"/>
      <c r="BE147" s="37"/>
      <c r="BF147" s="37"/>
      <c r="BG147" s="37"/>
      <c r="BH147" s="37"/>
      <c r="BI147" s="37"/>
      <c r="BJ147" s="37"/>
      <c r="BK147" s="37"/>
      <c r="BL147" s="37"/>
      <c r="BM147" s="37"/>
      <c r="BN147" s="37"/>
      <c r="BO147" s="37"/>
      <c r="BP147" s="37"/>
      <c r="BQ147" s="37"/>
      <c r="BR147" s="37"/>
      <c r="BS147" s="37"/>
      <c r="BT147" s="37"/>
      <c r="BU147" s="37"/>
      <c r="BV147" s="37"/>
    </row>
    <row r="148" spans="2:74" ht="16.5" customHeight="1">
      <c r="B148" s="37"/>
      <c r="C148" s="42"/>
      <c r="D148" s="37"/>
      <c r="E148" s="37"/>
      <c r="F148" s="37"/>
      <c r="G148" s="59"/>
      <c r="H148" s="37"/>
      <c r="I148" s="37"/>
      <c r="J148" s="37"/>
      <c r="K148" s="37"/>
      <c r="L148" s="37"/>
      <c r="M148" s="37"/>
      <c r="N148" s="37"/>
      <c r="O148" s="37"/>
      <c r="P148" s="37"/>
      <c r="Q148" s="37"/>
      <c r="R148" s="37"/>
      <c r="S148" s="37"/>
      <c r="T148" s="37"/>
      <c r="U148" s="37"/>
      <c r="V148" s="37"/>
      <c r="W148" s="37"/>
      <c r="X148" s="37"/>
      <c r="Y148" s="37"/>
      <c r="Z148" s="37"/>
      <c r="AA148" s="37"/>
      <c r="AB148" s="37"/>
      <c r="AC148" s="37"/>
      <c r="AD148" s="37"/>
      <c r="AE148" s="37"/>
      <c r="AF148" s="37"/>
      <c r="AG148" s="37"/>
      <c r="AH148" s="37"/>
      <c r="AI148" s="37"/>
      <c r="AJ148" s="37"/>
      <c r="AK148" s="37"/>
      <c r="AL148" s="37"/>
      <c r="AM148" s="37"/>
      <c r="AN148" s="37"/>
      <c r="AO148" s="37"/>
      <c r="AP148" s="37"/>
      <c r="AQ148" s="37"/>
      <c r="AR148" s="37"/>
      <c r="AS148" s="37"/>
      <c r="AT148" s="37"/>
      <c r="AU148" s="37"/>
      <c r="AV148" s="37"/>
      <c r="AW148" s="37"/>
      <c r="AX148" s="37"/>
      <c r="AY148" s="37"/>
      <c r="AZ148" s="37"/>
      <c r="BA148" s="37"/>
      <c r="BB148" s="37"/>
      <c r="BC148" s="37"/>
      <c r="BD148" s="37"/>
      <c r="BE148" s="37"/>
      <c r="BF148" s="37"/>
      <c r="BG148" s="37"/>
      <c r="BH148" s="37"/>
      <c r="BI148" s="37"/>
      <c r="BJ148" s="37"/>
      <c r="BK148" s="37"/>
      <c r="BL148" s="37"/>
      <c r="BM148" s="37"/>
      <c r="BN148" s="37"/>
      <c r="BO148" s="37"/>
      <c r="BP148" s="37"/>
      <c r="BQ148" s="37"/>
      <c r="BR148" s="37"/>
      <c r="BS148" s="37"/>
      <c r="BT148" s="37"/>
      <c r="BU148" s="37"/>
      <c r="BV148" s="37"/>
    </row>
    <row r="149" spans="2:74" ht="16.5" customHeight="1">
      <c r="B149" s="37"/>
      <c r="C149" s="42"/>
      <c r="D149" s="37"/>
      <c r="E149" s="37"/>
      <c r="F149" s="37"/>
      <c r="G149" s="59"/>
      <c r="H149" s="37"/>
      <c r="I149" s="37"/>
      <c r="J149" s="37"/>
      <c r="K149" s="37"/>
      <c r="L149" s="37"/>
      <c r="M149" s="37"/>
      <c r="N149" s="37"/>
      <c r="O149" s="37"/>
      <c r="P149" s="37"/>
      <c r="Q149" s="37"/>
      <c r="R149" s="37"/>
      <c r="S149" s="37"/>
      <c r="T149" s="37"/>
      <c r="U149" s="37"/>
      <c r="V149" s="37"/>
      <c r="W149" s="37"/>
      <c r="X149" s="37"/>
      <c r="Y149" s="37"/>
      <c r="Z149" s="37"/>
      <c r="AA149" s="37"/>
      <c r="AB149" s="37"/>
      <c r="AC149" s="37"/>
      <c r="AD149" s="37"/>
      <c r="AE149" s="37"/>
      <c r="AF149" s="37"/>
      <c r="AG149" s="37"/>
      <c r="AH149" s="37"/>
      <c r="AI149" s="37"/>
      <c r="AJ149" s="37"/>
      <c r="AK149" s="37"/>
      <c r="AL149" s="37"/>
      <c r="AM149" s="37"/>
      <c r="AN149" s="37"/>
      <c r="AO149" s="37"/>
      <c r="AP149" s="37"/>
      <c r="AQ149" s="37"/>
      <c r="AR149" s="37"/>
      <c r="AS149" s="37"/>
      <c r="AT149" s="37"/>
      <c r="AU149" s="37"/>
      <c r="AV149" s="37"/>
      <c r="AW149" s="37"/>
      <c r="AX149" s="37"/>
      <c r="AY149" s="37"/>
      <c r="AZ149" s="37"/>
      <c r="BA149" s="37"/>
      <c r="BB149" s="37"/>
      <c r="BC149" s="37"/>
      <c r="BD149" s="37"/>
      <c r="BE149" s="37"/>
      <c r="BF149" s="37"/>
      <c r="BG149" s="37"/>
      <c r="BH149" s="37"/>
      <c r="BI149" s="37"/>
      <c r="BJ149" s="37"/>
      <c r="BK149" s="37"/>
      <c r="BL149" s="37"/>
      <c r="BM149" s="37"/>
      <c r="BN149" s="37"/>
      <c r="BO149" s="37"/>
      <c r="BP149" s="37"/>
      <c r="BQ149" s="37"/>
      <c r="BR149" s="37"/>
      <c r="BS149" s="37"/>
      <c r="BT149" s="37"/>
      <c r="BU149" s="37"/>
      <c r="BV149" s="37"/>
    </row>
    <row r="150" spans="2:74" ht="16.5" customHeight="1">
      <c r="B150" s="37"/>
      <c r="C150" s="42"/>
      <c r="D150" s="37"/>
      <c r="E150" s="37"/>
      <c r="F150" s="37"/>
      <c r="G150" s="59"/>
      <c r="H150" s="37"/>
      <c r="I150" s="37"/>
      <c r="J150" s="37"/>
      <c r="K150" s="37"/>
      <c r="L150" s="37"/>
      <c r="M150" s="37"/>
      <c r="N150" s="37"/>
      <c r="O150" s="37"/>
      <c r="P150" s="37"/>
      <c r="Q150" s="37"/>
      <c r="R150" s="37"/>
      <c r="S150" s="37"/>
      <c r="T150" s="37"/>
      <c r="U150" s="37"/>
      <c r="V150" s="37"/>
      <c r="W150" s="37"/>
      <c r="X150" s="37"/>
      <c r="Y150" s="37"/>
      <c r="Z150" s="37"/>
      <c r="AA150" s="37"/>
      <c r="AB150" s="37"/>
      <c r="AC150" s="37"/>
      <c r="AD150" s="37"/>
      <c r="AE150" s="37"/>
      <c r="AF150" s="37"/>
      <c r="AG150" s="37"/>
      <c r="AH150" s="37"/>
      <c r="AI150" s="37"/>
      <c r="AJ150" s="37"/>
      <c r="AK150" s="37"/>
      <c r="AL150" s="37"/>
      <c r="AM150" s="37"/>
      <c r="AN150" s="37"/>
      <c r="AO150" s="37"/>
      <c r="AP150" s="37"/>
      <c r="AQ150" s="37"/>
      <c r="AR150" s="37"/>
      <c r="AS150" s="37"/>
      <c r="AT150" s="37"/>
      <c r="AU150" s="37"/>
      <c r="AV150" s="37"/>
      <c r="AW150" s="37"/>
      <c r="AX150" s="37"/>
      <c r="AY150" s="37"/>
      <c r="AZ150" s="37"/>
      <c r="BA150" s="37"/>
      <c r="BB150" s="37"/>
      <c r="BC150" s="37"/>
      <c r="BD150" s="37"/>
      <c r="BE150" s="37"/>
      <c r="BF150" s="37"/>
      <c r="BG150" s="37"/>
      <c r="BH150" s="37"/>
      <c r="BI150" s="37"/>
      <c r="BJ150" s="37"/>
      <c r="BK150" s="37"/>
      <c r="BL150" s="37"/>
      <c r="BM150" s="37"/>
      <c r="BN150" s="37"/>
      <c r="BO150" s="37"/>
      <c r="BP150" s="37"/>
      <c r="BQ150" s="37"/>
      <c r="BR150" s="37"/>
      <c r="BS150" s="37"/>
      <c r="BT150" s="37"/>
      <c r="BU150" s="37"/>
      <c r="BV150" s="37"/>
    </row>
    <row r="151" spans="2:74" ht="16.5" customHeight="1">
      <c r="B151" s="37"/>
      <c r="C151" s="42"/>
      <c r="D151" s="37"/>
      <c r="E151" s="37"/>
      <c r="F151" s="37"/>
      <c r="G151" s="59"/>
      <c r="H151" s="37"/>
      <c r="I151" s="37"/>
      <c r="J151" s="37"/>
      <c r="K151" s="37"/>
      <c r="L151" s="37"/>
      <c r="M151" s="37"/>
      <c r="N151" s="37"/>
      <c r="O151" s="37"/>
      <c r="P151" s="37"/>
      <c r="Q151" s="37"/>
      <c r="R151" s="37"/>
      <c r="S151" s="37"/>
      <c r="T151" s="37"/>
      <c r="U151" s="37"/>
      <c r="V151" s="37"/>
      <c r="W151" s="37"/>
      <c r="X151" s="37"/>
      <c r="Y151" s="37"/>
      <c r="Z151" s="37"/>
      <c r="AA151" s="37"/>
      <c r="AB151" s="37"/>
      <c r="AC151" s="37"/>
      <c r="AD151" s="37"/>
      <c r="AE151" s="37"/>
      <c r="AF151" s="37"/>
      <c r="AG151" s="37"/>
      <c r="AH151" s="37"/>
      <c r="AI151" s="37"/>
      <c r="AJ151" s="37"/>
      <c r="AK151" s="37"/>
      <c r="AL151" s="37"/>
      <c r="AM151" s="37"/>
      <c r="AN151" s="37"/>
      <c r="AO151" s="37"/>
      <c r="AP151" s="37"/>
      <c r="AQ151" s="37"/>
      <c r="AR151" s="37"/>
      <c r="AS151" s="37"/>
      <c r="AT151" s="37"/>
      <c r="AU151" s="37"/>
      <c r="AV151" s="37"/>
      <c r="AW151" s="37"/>
      <c r="AX151" s="37"/>
      <c r="AY151" s="37"/>
      <c r="AZ151" s="37"/>
      <c r="BA151" s="37"/>
      <c r="BB151" s="37"/>
      <c r="BC151" s="37"/>
      <c r="BD151" s="37"/>
      <c r="BE151" s="37"/>
      <c r="BF151" s="37"/>
      <c r="BG151" s="37"/>
      <c r="BH151" s="37"/>
      <c r="BI151" s="37"/>
      <c r="BJ151" s="37"/>
      <c r="BK151" s="37"/>
      <c r="BL151" s="37"/>
      <c r="BM151" s="37"/>
      <c r="BN151" s="37"/>
      <c r="BO151" s="37"/>
      <c r="BP151" s="37"/>
      <c r="BQ151" s="37"/>
      <c r="BR151" s="37"/>
      <c r="BS151" s="37"/>
      <c r="BT151" s="37"/>
      <c r="BU151" s="37"/>
      <c r="BV151" s="37"/>
    </row>
    <row r="152" spans="2:74" ht="16.5" customHeight="1">
      <c r="B152" s="37"/>
      <c r="C152" s="42"/>
      <c r="D152" s="37"/>
      <c r="E152" s="37"/>
      <c r="F152" s="37"/>
      <c r="G152" s="59"/>
      <c r="H152" s="37"/>
      <c r="I152" s="37"/>
      <c r="J152" s="37"/>
      <c r="K152" s="37"/>
      <c r="L152" s="37"/>
      <c r="M152" s="37"/>
      <c r="N152" s="37"/>
      <c r="O152" s="37"/>
      <c r="P152" s="37"/>
      <c r="Q152" s="37"/>
      <c r="R152" s="37"/>
      <c r="S152" s="37"/>
      <c r="T152" s="37"/>
      <c r="U152" s="37"/>
      <c r="V152" s="37"/>
      <c r="W152" s="37"/>
      <c r="X152" s="37"/>
      <c r="Y152" s="37"/>
      <c r="Z152" s="37"/>
      <c r="AA152" s="37"/>
      <c r="AB152" s="37"/>
      <c r="AC152" s="37"/>
      <c r="AD152" s="37"/>
      <c r="AE152" s="37"/>
      <c r="AF152" s="37"/>
      <c r="AG152" s="37"/>
      <c r="AH152" s="37"/>
      <c r="AI152" s="37"/>
      <c r="AJ152" s="37"/>
      <c r="AK152" s="37"/>
      <c r="AL152" s="37"/>
      <c r="AM152" s="37"/>
      <c r="AN152" s="37"/>
      <c r="AO152" s="37"/>
      <c r="AP152" s="37"/>
      <c r="AQ152" s="37"/>
      <c r="AR152" s="37"/>
      <c r="AS152" s="37"/>
      <c r="AT152" s="37"/>
      <c r="AU152" s="37"/>
      <c r="AV152" s="37"/>
      <c r="AW152" s="37"/>
      <c r="AX152" s="37"/>
      <c r="AY152" s="37"/>
      <c r="AZ152" s="37"/>
      <c r="BA152" s="37"/>
      <c r="BB152" s="37"/>
      <c r="BC152" s="37"/>
      <c r="BD152" s="37"/>
      <c r="BE152" s="37"/>
      <c r="BF152" s="37"/>
      <c r="BG152" s="37"/>
      <c r="BH152" s="37"/>
      <c r="BI152" s="37"/>
      <c r="BJ152" s="37"/>
      <c r="BK152" s="37"/>
      <c r="BL152" s="37"/>
      <c r="BM152" s="37"/>
      <c r="BN152" s="37"/>
      <c r="BO152" s="37"/>
      <c r="BP152" s="37"/>
      <c r="BQ152" s="37"/>
      <c r="BR152" s="37"/>
      <c r="BS152" s="37"/>
      <c r="BT152" s="37"/>
      <c r="BU152" s="37"/>
      <c r="BV152" s="37"/>
    </row>
    <row r="153" spans="2:74" ht="16.5" customHeight="1">
      <c r="B153" s="37"/>
      <c r="C153" s="42"/>
      <c r="D153" s="37"/>
      <c r="E153" s="37"/>
      <c r="F153" s="37"/>
      <c r="G153" s="37"/>
      <c r="H153" s="37"/>
      <c r="I153" s="37"/>
      <c r="J153" s="37"/>
      <c r="K153" s="37"/>
      <c r="L153" s="37"/>
      <c r="M153" s="37"/>
      <c r="N153" s="37"/>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37"/>
      <c r="AS153" s="37"/>
      <c r="AT153" s="37"/>
      <c r="AU153" s="37"/>
      <c r="AV153" s="37"/>
      <c r="AW153" s="37"/>
      <c r="AX153" s="37"/>
      <c r="AY153" s="37"/>
      <c r="AZ153" s="37"/>
      <c r="BA153" s="37"/>
      <c r="BB153" s="37"/>
      <c r="BC153" s="37"/>
      <c r="BD153" s="37"/>
      <c r="BE153" s="37"/>
      <c r="BF153" s="37"/>
      <c r="BG153" s="37"/>
      <c r="BH153" s="37"/>
      <c r="BI153" s="37"/>
      <c r="BJ153" s="37"/>
      <c r="BK153" s="37"/>
      <c r="BL153" s="37"/>
      <c r="BM153" s="37"/>
      <c r="BN153" s="37"/>
      <c r="BO153" s="37"/>
      <c r="BP153" s="37"/>
      <c r="BQ153" s="37"/>
      <c r="BR153" s="37"/>
      <c r="BS153" s="37"/>
      <c r="BT153" s="37"/>
      <c r="BU153" s="37"/>
      <c r="BV153" s="37"/>
    </row>
    <row r="154" spans="2:74" ht="16.5" customHeight="1">
      <c r="B154" s="37"/>
      <c r="C154" s="42"/>
      <c r="D154" s="37"/>
      <c r="E154" s="37"/>
      <c r="F154" s="37"/>
      <c r="G154" s="37"/>
      <c r="H154" s="37"/>
      <c r="I154" s="37"/>
      <c r="J154" s="37"/>
      <c r="K154" s="37"/>
      <c r="L154" s="37"/>
      <c r="M154" s="37"/>
      <c r="N154" s="37"/>
      <c r="O154" s="37"/>
      <c r="P154" s="37"/>
      <c r="Q154" s="37"/>
      <c r="R154" s="37"/>
      <c r="S154" s="37"/>
      <c r="T154" s="37"/>
      <c r="U154" s="37"/>
      <c r="V154" s="37"/>
      <c r="W154" s="37"/>
      <c r="X154" s="37"/>
      <c r="Y154" s="37"/>
      <c r="Z154" s="37"/>
      <c r="AA154" s="37"/>
      <c r="AB154" s="37"/>
      <c r="AC154" s="37"/>
      <c r="AD154" s="37"/>
      <c r="AE154" s="37"/>
      <c r="AF154" s="37"/>
      <c r="AG154" s="37"/>
      <c r="AH154" s="37"/>
      <c r="AI154" s="37"/>
      <c r="AJ154" s="37"/>
      <c r="AK154" s="37"/>
      <c r="AL154" s="37"/>
      <c r="AM154" s="37"/>
      <c r="AN154" s="37"/>
      <c r="AO154" s="37"/>
      <c r="AP154" s="37"/>
      <c r="AQ154" s="37"/>
      <c r="AR154" s="37"/>
      <c r="AS154" s="37"/>
      <c r="AT154" s="37"/>
      <c r="AU154" s="37"/>
      <c r="AV154" s="37"/>
      <c r="AW154" s="37"/>
      <c r="AX154" s="37"/>
      <c r="AY154" s="37"/>
      <c r="AZ154" s="37"/>
      <c r="BA154" s="37"/>
      <c r="BB154" s="37"/>
      <c r="BC154" s="37"/>
      <c r="BD154" s="37"/>
      <c r="BE154" s="37"/>
      <c r="BF154" s="37"/>
      <c r="BG154" s="37"/>
      <c r="BH154" s="37"/>
      <c r="BI154" s="37"/>
      <c r="BJ154" s="37"/>
      <c r="BK154" s="37"/>
      <c r="BL154" s="37"/>
      <c r="BM154" s="37"/>
      <c r="BN154" s="37"/>
      <c r="BO154" s="37"/>
      <c r="BP154" s="37"/>
      <c r="BQ154" s="37"/>
      <c r="BR154" s="37"/>
      <c r="BS154" s="37"/>
      <c r="BT154" s="37"/>
      <c r="BU154" s="37"/>
      <c r="BV154" s="37"/>
    </row>
    <row r="155" spans="2:74" ht="16.5" customHeight="1">
      <c r="B155" s="37"/>
      <c r="C155" s="42"/>
      <c r="D155" s="37"/>
      <c r="E155" s="37"/>
      <c r="F155" s="37"/>
      <c r="G155" s="37"/>
      <c r="H155" s="37"/>
      <c r="I155" s="37"/>
      <c r="J155" s="37"/>
      <c r="K155" s="37"/>
      <c r="L155" s="37"/>
      <c r="M155" s="37"/>
      <c r="N155" s="37"/>
      <c r="O155" s="37"/>
      <c r="P155" s="37"/>
      <c r="Q155" s="37"/>
      <c r="R155" s="37"/>
      <c r="S155" s="37"/>
      <c r="T155" s="37"/>
      <c r="U155" s="37"/>
      <c r="V155" s="37"/>
      <c r="W155" s="37"/>
      <c r="X155" s="37"/>
      <c r="Y155" s="37"/>
      <c r="Z155" s="37"/>
      <c r="AA155" s="37"/>
      <c r="AB155" s="37"/>
      <c r="AC155" s="37"/>
      <c r="AD155" s="37"/>
      <c r="AE155" s="37"/>
      <c r="AF155" s="37"/>
      <c r="AG155" s="37"/>
      <c r="AH155" s="37"/>
      <c r="AI155" s="37"/>
      <c r="AJ155" s="37"/>
      <c r="AK155" s="37"/>
      <c r="AL155" s="37"/>
      <c r="AM155" s="37"/>
      <c r="AN155" s="37"/>
      <c r="AO155" s="37"/>
      <c r="AP155" s="37"/>
      <c r="AQ155" s="37"/>
      <c r="AR155" s="37"/>
      <c r="AS155" s="37"/>
      <c r="AT155" s="37"/>
      <c r="AU155" s="37"/>
      <c r="AV155" s="37"/>
      <c r="AW155" s="37"/>
      <c r="AX155" s="37"/>
      <c r="AY155" s="37"/>
      <c r="AZ155" s="37"/>
      <c r="BA155" s="37"/>
      <c r="BB155" s="37"/>
      <c r="BC155" s="37"/>
      <c r="BD155" s="37"/>
      <c r="BE155" s="37"/>
      <c r="BF155" s="37"/>
      <c r="BG155" s="37"/>
      <c r="BH155" s="37"/>
      <c r="BI155" s="37"/>
      <c r="BJ155" s="37"/>
      <c r="BK155" s="37"/>
      <c r="BL155" s="37"/>
      <c r="BM155" s="37"/>
      <c r="BN155" s="37"/>
      <c r="BO155" s="37"/>
      <c r="BP155" s="37"/>
      <c r="BQ155" s="37"/>
      <c r="BR155" s="37"/>
      <c r="BS155" s="37"/>
      <c r="BT155" s="37"/>
      <c r="BU155" s="37"/>
      <c r="BV155" s="37"/>
    </row>
    <row r="156" spans="2:74" ht="16.5" customHeight="1">
      <c r="B156" s="37"/>
      <c r="C156" s="42"/>
      <c r="D156" s="37"/>
      <c r="E156" s="37"/>
      <c r="F156" s="37"/>
      <c r="G156" s="37"/>
      <c r="H156" s="37"/>
      <c r="I156" s="37"/>
      <c r="J156" s="37"/>
      <c r="K156" s="37"/>
      <c r="L156" s="37"/>
      <c r="M156" s="37"/>
      <c r="N156" s="37"/>
      <c r="O156" s="37"/>
      <c r="P156" s="37"/>
      <c r="Q156" s="37"/>
      <c r="R156" s="37"/>
      <c r="S156" s="37"/>
      <c r="T156" s="37"/>
      <c r="U156" s="37"/>
      <c r="V156" s="37"/>
      <c r="W156" s="37"/>
      <c r="X156" s="37"/>
      <c r="Y156" s="37"/>
      <c r="Z156" s="37"/>
      <c r="AA156" s="37"/>
      <c r="AB156" s="37"/>
      <c r="AC156" s="37"/>
      <c r="AD156" s="37"/>
      <c r="AE156" s="37"/>
      <c r="AF156" s="37"/>
      <c r="AG156" s="37"/>
      <c r="AH156" s="37"/>
      <c r="AI156" s="37"/>
      <c r="AJ156" s="37"/>
      <c r="AK156" s="37"/>
      <c r="AL156" s="37"/>
      <c r="AM156" s="37"/>
      <c r="AN156" s="37"/>
      <c r="AO156" s="37"/>
      <c r="AP156" s="37"/>
      <c r="AQ156" s="37"/>
      <c r="AR156" s="37"/>
      <c r="AS156" s="37"/>
      <c r="AT156" s="37"/>
      <c r="AU156" s="37"/>
      <c r="AV156" s="37"/>
      <c r="AW156" s="37"/>
      <c r="AX156" s="37"/>
      <c r="AY156" s="37"/>
      <c r="AZ156" s="37"/>
      <c r="BA156" s="37"/>
      <c r="BB156" s="37"/>
      <c r="BC156" s="37"/>
      <c r="BD156" s="37"/>
      <c r="BE156" s="37"/>
      <c r="BF156" s="37"/>
      <c r="BG156" s="37"/>
      <c r="BH156" s="37"/>
      <c r="BI156" s="37"/>
      <c r="BJ156" s="37"/>
      <c r="BK156" s="37"/>
      <c r="BL156" s="37"/>
      <c r="BM156" s="37"/>
      <c r="BN156" s="37"/>
      <c r="BO156" s="37"/>
      <c r="BP156" s="37"/>
      <c r="BQ156" s="37"/>
      <c r="BR156" s="37"/>
      <c r="BS156" s="37"/>
      <c r="BT156" s="37"/>
      <c r="BU156" s="37"/>
      <c r="BV156" s="37"/>
    </row>
    <row r="157" spans="2:74" ht="16.5" customHeight="1">
      <c r="B157" s="37"/>
      <c r="C157" s="42"/>
      <c r="D157" s="37"/>
      <c r="E157" s="37"/>
      <c r="F157" s="37"/>
      <c r="G157" s="37"/>
      <c r="H157" s="37"/>
      <c r="I157" s="37"/>
      <c r="J157" s="37"/>
      <c r="K157" s="37"/>
      <c r="L157" s="37"/>
      <c r="M157" s="37"/>
      <c r="N157" s="37"/>
      <c r="O157" s="37"/>
      <c r="P157" s="37"/>
      <c r="Q157" s="37"/>
      <c r="R157" s="37"/>
      <c r="S157" s="37"/>
      <c r="T157" s="37"/>
      <c r="U157" s="37"/>
      <c r="V157" s="37"/>
      <c r="W157" s="37"/>
      <c r="X157" s="37"/>
      <c r="Y157" s="37"/>
      <c r="Z157" s="37"/>
      <c r="AA157" s="37"/>
      <c r="AB157" s="37"/>
      <c r="AC157" s="37"/>
      <c r="AD157" s="37"/>
      <c r="AE157" s="37"/>
      <c r="AF157" s="37"/>
      <c r="AG157" s="37"/>
      <c r="AH157" s="37"/>
      <c r="AI157" s="37"/>
      <c r="AJ157" s="37"/>
      <c r="AK157" s="37"/>
      <c r="AL157" s="37"/>
      <c r="AM157" s="37"/>
      <c r="AN157" s="37"/>
      <c r="AO157" s="37"/>
      <c r="AP157" s="37"/>
      <c r="AQ157" s="37"/>
      <c r="AR157" s="37"/>
      <c r="AS157" s="37"/>
      <c r="AT157" s="37"/>
      <c r="AU157" s="37"/>
      <c r="AV157" s="37"/>
      <c r="AW157" s="37"/>
      <c r="AX157" s="37"/>
      <c r="AY157" s="37"/>
      <c r="AZ157" s="37"/>
      <c r="BA157" s="37"/>
      <c r="BB157" s="37"/>
      <c r="BC157" s="37"/>
      <c r="BD157" s="37"/>
      <c r="BE157" s="37"/>
      <c r="BF157" s="37"/>
      <c r="BG157" s="37"/>
      <c r="BH157" s="37"/>
      <c r="BI157" s="37"/>
      <c r="BJ157" s="37"/>
      <c r="BK157" s="37"/>
      <c r="BL157" s="37"/>
      <c r="BM157" s="37"/>
      <c r="BN157" s="37"/>
      <c r="BO157" s="37"/>
      <c r="BP157" s="37"/>
      <c r="BQ157" s="37"/>
      <c r="BR157" s="37"/>
      <c r="BS157" s="37"/>
      <c r="BT157" s="37"/>
      <c r="BU157" s="37"/>
      <c r="BV157" s="37"/>
    </row>
    <row r="158" spans="2:74" ht="16.5" customHeight="1">
      <c r="B158" s="37"/>
      <c r="C158" s="42"/>
      <c r="D158" s="37"/>
      <c r="E158" s="37"/>
      <c r="F158" s="37"/>
      <c r="G158" s="37"/>
      <c r="H158" s="37"/>
      <c r="I158" s="37"/>
      <c r="J158" s="37"/>
      <c r="K158" s="37"/>
      <c r="L158" s="37"/>
      <c r="M158" s="37"/>
      <c r="N158" s="37"/>
      <c r="O158" s="37"/>
      <c r="P158" s="37"/>
      <c r="Q158" s="37"/>
      <c r="R158" s="37"/>
      <c r="S158" s="37"/>
      <c r="T158" s="37"/>
      <c r="U158" s="37"/>
      <c r="V158" s="37"/>
      <c r="W158" s="37"/>
      <c r="X158" s="37"/>
      <c r="Y158" s="37"/>
      <c r="Z158" s="37"/>
      <c r="AA158" s="37"/>
      <c r="AB158" s="37"/>
      <c r="AC158" s="37"/>
      <c r="AD158" s="37"/>
      <c r="AE158" s="37"/>
      <c r="AF158" s="37"/>
      <c r="AG158" s="37"/>
      <c r="AH158" s="37"/>
      <c r="AI158" s="37"/>
      <c r="AJ158" s="37"/>
      <c r="AK158" s="37"/>
      <c r="AL158" s="37"/>
      <c r="AM158" s="37"/>
      <c r="AN158" s="37"/>
      <c r="AO158" s="37"/>
      <c r="AP158" s="37"/>
      <c r="AQ158" s="37"/>
      <c r="AR158" s="37"/>
      <c r="AS158" s="37"/>
      <c r="AT158" s="37"/>
      <c r="AU158" s="37"/>
      <c r="AV158" s="37"/>
      <c r="AW158" s="37"/>
      <c r="AX158" s="37"/>
      <c r="AY158" s="37"/>
      <c r="AZ158" s="37"/>
      <c r="BA158" s="37"/>
      <c r="BB158" s="37"/>
      <c r="BC158" s="37"/>
      <c r="BD158" s="37"/>
      <c r="BE158" s="37"/>
      <c r="BF158" s="37"/>
      <c r="BG158" s="37"/>
      <c r="BH158" s="37"/>
      <c r="BI158" s="37"/>
      <c r="BJ158" s="37"/>
      <c r="BK158" s="37"/>
      <c r="BL158" s="37"/>
      <c r="BM158" s="37"/>
      <c r="BN158" s="37"/>
      <c r="BO158" s="37"/>
      <c r="BP158" s="37"/>
      <c r="BQ158" s="37"/>
      <c r="BR158" s="37"/>
      <c r="BS158" s="37"/>
      <c r="BT158" s="37"/>
      <c r="BU158" s="37"/>
      <c r="BV158" s="37"/>
    </row>
    <row r="159" spans="2:74" ht="16.5" customHeight="1">
      <c r="B159" s="37"/>
      <c r="C159" s="42"/>
      <c r="D159" s="37"/>
      <c r="E159" s="37"/>
      <c r="F159" s="37"/>
      <c r="G159" s="37"/>
      <c r="H159" s="37"/>
      <c r="I159" s="37"/>
      <c r="J159" s="37"/>
      <c r="K159" s="37"/>
      <c r="L159" s="37"/>
      <c r="M159" s="37"/>
      <c r="N159" s="37"/>
      <c r="O159" s="37"/>
      <c r="P159" s="37"/>
      <c r="Q159" s="37"/>
      <c r="R159" s="37"/>
      <c r="S159" s="37"/>
      <c r="T159" s="37"/>
      <c r="U159" s="37"/>
      <c r="V159" s="37"/>
      <c r="W159" s="37"/>
      <c r="X159" s="37"/>
      <c r="Y159" s="37"/>
      <c r="Z159" s="37"/>
      <c r="AA159" s="37"/>
      <c r="AB159" s="37"/>
      <c r="AC159" s="37"/>
      <c r="AD159" s="37"/>
      <c r="AE159" s="37"/>
      <c r="AF159" s="37"/>
      <c r="AG159" s="37"/>
      <c r="AH159" s="37"/>
      <c r="AI159" s="37"/>
      <c r="AJ159" s="37"/>
      <c r="AK159" s="37"/>
      <c r="AL159" s="37"/>
      <c r="AM159" s="37"/>
      <c r="AN159" s="37"/>
      <c r="AO159" s="37"/>
      <c r="AP159" s="37"/>
      <c r="AQ159" s="37"/>
      <c r="AR159" s="37"/>
      <c r="AS159" s="37"/>
      <c r="AT159" s="37"/>
      <c r="AU159" s="37"/>
      <c r="AV159" s="37"/>
      <c r="AW159" s="37"/>
      <c r="AX159" s="37"/>
      <c r="AY159" s="37"/>
      <c r="AZ159" s="37"/>
      <c r="BA159" s="37"/>
      <c r="BB159" s="37"/>
      <c r="BC159" s="37"/>
      <c r="BD159" s="37"/>
      <c r="BE159" s="37"/>
      <c r="BF159" s="37"/>
      <c r="BG159" s="37"/>
      <c r="BH159" s="37"/>
      <c r="BI159" s="37"/>
      <c r="BJ159" s="37"/>
      <c r="BK159" s="37"/>
      <c r="BL159" s="37"/>
      <c r="BM159" s="37"/>
      <c r="BN159" s="37"/>
      <c r="BO159" s="37"/>
      <c r="BP159" s="37"/>
      <c r="BQ159" s="37"/>
      <c r="BR159" s="37"/>
      <c r="BS159" s="37"/>
      <c r="BT159" s="37"/>
      <c r="BU159" s="37"/>
      <c r="BV159" s="37"/>
    </row>
    <row r="160" spans="2:74" ht="16.5" customHeight="1">
      <c r="B160" s="37"/>
      <c r="C160" s="42"/>
      <c r="D160" s="37"/>
      <c r="E160" s="37"/>
      <c r="F160" s="37"/>
      <c r="G160" s="37"/>
      <c r="H160" s="37"/>
      <c r="I160" s="37"/>
      <c r="J160" s="37"/>
      <c r="K160" s="37"/>
      <c r="L160" s="37"/>
      <c r="M160" s="37"/>
      <c r="N160" s="37"/>
      <c r="O160" s="37"/>
      <c r="P160" s="37"/>
      <c r="Q160" s="37"/>
      <c r="R160" s="37"/>
      <c r="S160" s="37"/>
      <c r="T160" s="37"/>
      <c r="U160" s="37"/>
      <c r="V160" s="37"/>
      <c r="W160" s="37"/>
      <c r="X160" s="37"/>
      <c r="Y160" s="37"/>
      <c r="Z160" s="37"/>
      <c r="AA160" s="37"/>
      <c r="AB160" s="37"/>
      <c r="AC160" s="37"/>
      <c r="AD160" s="37"/>
      <c r="AE160" s="37"/>
      <c r="AF160" s="37"/>
      <c r="AG160" s="37"/>
      <c r="AH160" s="37"/>
      <c r="AI160" s="37"/>
      <c r="AJ160" s="37"/>
      <c r="AK160" s="37"/>
      <c r="AL160" s="37"/>
      <c r="AM160" s="37"/>
      <c r="AN160" s="37"/>
      <c r="AO160" s="37"/>
      <c r="AP160" s="37"/>
      <c r="AQ160" s="37"/>
      <c r="AR160" s="37"/>
      <c r="AS160" s="37"/>
      <c r="AT160" s="37"/>
      <c r="AU160" s="37"/>
      <c r="AV160" s="37"/>
      <c r="AW160" s="37"/>
      <c r="AX160" s="37"/>
      <c r="AY160" s="37"/>
      <c r="AZ160" s="37"/>
      <c r="BA160" s="37"/>
      <c r="BB160" s="37"/>
      <c r="BC160" s="37"/>
      <c r="BD160" s="37"/>
      <c r="BE160" s="37"/>
      <c r="BF160" s="37"/>
      <c r="BG160" s="37"/>
      <c r="BH160" s="37"/>
      <c r="BI160" s="37"/>
      <c r="BJ160" s="37"/>
      <c r="BK160" s="37"/>
      <c r="BL160" s="37"/>
      <c r="BM160" s="37"/>
      <c r="BN160" s="37"/>
      <c r="BO160" s="37"/>
      <c r="BP160" s="37"/>
      <c r="BQ160" s="37"/>
      <c r="BR160" s="37"/>
      <c r="BS160" s="37"/>
      <c r="BT160" s="37"/>
      <c r="BU160" s="37"/>
      <c r="BV160" s="37"/>
    </row>
    <row r="161" spans="2:74" ht="16.5" customHeight="1">
      <c r="B161" s="37"/>
      <c r="C161" s="42"/>
      <c r="D161" s="37"/>
      <c r="E161" s="37"/>
      <c r="F161" s="37"/>
      <c r="G161" s="37"/>
      <c r="H161" s="37"/>
      <c r="I161" s="37"/>
      <c r="J161" s="37"/>
      <c r="K161" s="37"/>
      <c r="L161" s="37"/>
      <c r="M161" s="37"/>
      <c r="N161" s="37"/>
      <c r="O161" s="37"/>
      <c r="P161" s="37"/>
      <c r="Q161" s="37"/>
      <c r="R161" s="37"/>
      <c r="S161" s="37"/>
      <c r="T161" s="37"/>
      <c r="U161" s="37"/>
      <c r="V161" s="37"/>
      <c r="W161" s="37"/>
      <c r="X161" s="37"/>
      <c r="Y161" s="37"/>
      <c r="Z161" s="37"/>
      <c r="AA161" s="37"/>
      <c r="AB161" s="37"/>
      <c r="AC161" s="37"/>
      <c r="AD161" s="37"/>
      <c r="AE161" s="37"/>
      <c r="AF161" s="37"/>
      <c r="AG161" s="37"/>
      <c r="AH161" s="37"/>
      <c r="AI161" s="37"/>
      <c r="AJ161" s="37"/>
      <c r="AK161" s="37"/>
      <c r="AL161" s="37"/>
      <c r="AM161" s="37"/>
      <c r="AN161" s="37"/>
      <c r="AO161" s="37"/>
      <c r="AP161" s="37"/>
      <c r="AQ161" s="37"/>
      <c r="AR161" s="37"/>
      <c r="AS161" s="37"/>
      <c r="AT161" s="37"/>
      <c r="AU161" s="37"/>
      <c r="AV161" s="37"/>
      <c r="AW161" s="37"/>
      <c r="AX161" s="37"/>
      <c r="AY161" s="37"/>
      <c r="AZ161" s="37"/>
      <c r="BA161" s="37"/>
      <c r="BB161" s="37"/>
      <c r="BC161" s="37"/>
      <c r="BD161" s="37"/>
      <c r="BE161" s="37"/>
      <c r="BF161" s="37"/>
      <c r="BG161" s="37"/>
      <c r="BH161" s="37"/>
      <c r="BI161" s="37"/>
      <c r="BJ161" s="37"/>
      <c r="BK161" s="37"/>
      <c r="BL161" s="37"/>
      <c r="BM161" s="37"/>
      <c r="BN161" s="37"/>
      <c r="BO161" s="37"/>
      <c r="BP161" s="37"/>
      <c r="BQ161" s="37"/>
      <c r="BR161" s="37"/>
      <c r="BS161" s="37"/>
      <c r="BT161" s="37"/>
      <c r="BU161" s="37"/>
      <c r="BV161" s="37"/>
    </row>
    <row r="162" spans="2:74" ht="16.5" customHeight="1">
      <c r="B162" s="37"/>
      <c r="C162" s="42"/>
      <c r="D162" s="37"/>
      <c r="E162" s="37"/>
      <c r="F162" s="37"/>
      <c r="G162" s="37"/>
      <c r="H162" s="37"/>
      <c r="I162" s="37"/>
      <c r="J162" s="37"/>
      <c r="K162" s="37"/>
      <c r="L162" s="37"/>
      <c r="M162" s="37"/>
      <c r="N162" s="37"/>
      <c r="O162" s="37"/>
      <c r="P162" s="37"/>
      <c r="Q162" s="37"/>
      <c r="R162" s="37"/>
      <c r="S162" s="37"/>
      <c r="T162" s="37"/>
      <c r="U162" s="37"/>
      <c r="V162" s="37"/>
      <c r="W162" s="37"/>
      <c r="X162" s="37"/>
      <c r="Y162" s="37"/>
      <c r="Z162" s="37"/>
      <c r="AA162" s="37"/>
      <c r="AB162" s="37"/>
      <c r="AC162" s="37"/>
      <c r="AD162" s="37"/>
      <c r="AE162" s="37"/>
      <c r="AF162" s="37"/>
      <c r="AG162" s="37"/>
      <c r="AH162" s="37"/>
      <c r="AI162" s="37"/>
      <c r="AJ162" s="37"/>
      <c r="AK162" s="37"/>
      <c r="AL162" s="37"/>
      <c r="AM162" s="37"/>
      <c r="AN162" s="37"/>
      <c r="AO162" s="37"/>
      <c r="AP162" s="37"/>
      <c r="AQ162" s="37"/>
      <c r="AR162" s="37"/>
      <c r="AS162" s="37"/>
      <c r="AT162" s="37"/>
      <c r="AU162" s="37"/>
      <c r="AV162" s="37"/>
      <c r="AW162" s="37"/>
      <c r="AX162" s="37"/>
      <c r="AY162" s="37"/>
      <c r="AZ162" s="37"/>
      <c r="BA162" s="37"/>
      <c r="BB162" s="37"/>
      <c r="BC162" s="37"/>
      <c r="BD162" s="37"/>
      <c r="BE162" s="37"/>
      <c r="BF162" s="37"/>
      <c r="BG162" s="37"/>
      <c r="BH162" s="37"/>
      <c r="BI162" s="37"/>
      <c r="BJ162" s="37"/>
      <c r="BK162" s="37"/>
      <c r="BL162" s="37"/>
      <c r="BM162" s="37"/>
      <c r="BN162" s="37"/>
      <c r="BO162" s="37"/>
      <c r="BP162" s="37"/>
      <c r="BQ162" s="37"/>
      <c r="BR162" s="37"/>
      <c r="BS162" s="37"/>
      <c r="BT162" s="37"/>
      <c r="BU162" s="37"/>
      <c r="BV162" s="37"/>
    </row>
    <row r="163" spans="2:74" ht="16.5" customHeight="1">
      <c r="B163" s="37"/>
      <c r="C163" s="42"/>
      <c r="D163" s="37"/>
      <c r="E163" s="37"/>
      <c r="F163" s="37"/>
      <c r="G163" s="37"/>
      <c r="H163" s="37"/>
      <c r="I163" s="37"/>
      <c r="J163" s="37"/>
      <c r="K163" s="37"/>
      <c r="L163" s="37"/>
      <c r="M163" s="37"/>
      <c r="N163" s="37"/>
      <c r="O163" s="37"/>
      <c r="P163" s="37"/>
      <c r="Q163" s="37"/>
      <c r="R163" s="37"/>
      <c r="S163" s="37"/>
      <c r="T163" s="37"/>
      <c r="U163" s="37"/>
      <c r="V163" s="37"/>
      <c r="W163" s="37"/>
      <c r="X163" s="37"/>
      <c r="Y163" s="37"/>
      <c r="Z163" s="37"/>
      <c r="AA163" s="37"/>
      <c r="AB163" s="37"/>
      <c r="AC163" s="37"/>
      <c r="AD163" s="37"/>
      <c r="AE163" s="37"/>
      <c r="AF163" s="37"/>
      <c r="AG163" s="37"/>
      <c r="AH163" s="37"/>
      <c r="AI163" s="37"/>
      <c r="AJ163" s="37"/>
      <c r="AK163" s="37"/>
      <c r="AL163" s="37"/>
      <c r="AM163" s="37"/>
      <c r="AN163" s="37"/>
      <c r="AO163" s="37"/>
      <c r="AP163" s="37"/>
      <c r="AQ163" s="37"/>
      <c r="AR163" s="37"/>
      <c r="AS163" s="37"/>
      <c r="AT163" s="37"/>
      <c r="AU163" s="37"/>
      <c r="AV163" s="37"/>
      <c r="AW163" s="37"/>
      <c r="AX163" s="37"/>
      <c r="AY163" s="37"/>
      <c r="AZ163" s="37"/>
      <c r="BA163" s="37"/>
      <c r="BB163" s="37"/>
      <c r="BC163" s="37"/>
      <c r="BD163" s="37"/>
      <c r="BE163" s="37"/>
      <c r="BF163" s="37"/>
      <c r="BG163" s="37"/>
      <c r="BH163" s="37"/>
      <c r="BI163" s="37"/>
      <c r="BJ163" s="37"/>
      <c r="BK163" s="37"/>
      <c r="BL163" s="37"/>
      <c r="BM163" s="37"/>
      <c r="BN163" s="37"/>
      <c r="BO163" s="37"/>
      <c r="BP163" s="37"/>
      <c r="BQ163" s="37"/>
      <c r="BR163" s="37"/>
      <c r="BS163" s="37"/>
      <c r="BT163" s="37"/>
      <c r="BU163" s="37"/>
      <c r="BV163" s="37"/>
    </row>
    <row r="164" spans="2:74" ht="16.5" customHeight="1">
      <c r="B164" s="37"/>
      <c r="C164" s="42"/>
      <c r="D164" s="37"/>
      <c r="E164" s="37"/>
      <c r="F164" s="37"/>
      <c r="G164" s="37"/>
      <c r="H164" s="37"/>
      <c r="I164" s="37"/>
      <c r="J164" s="37"/>
      <c r="K164" s="37"/>
      <c r="L164" s="37"/>
      <c r="M164" s="37"/>
      <c r="N164" s="37"/>
      <c r="O164" s="37"/>
      <c r="P164" s="37"/>
      <c r="Q164" s="37"/>
      <c r="R164" s="37"/>
      <c r="S164" s="37"/>
      <c r="T164" s="37"/>
      <c r="U164" s="37"/>
      <c r="V164" s="37"/>
      <c r="W164" s="37"/>
      <c r="X164" s="37"/>
      <c r="Y164" s="37"/>
      <c r="Z164" s="37"/>
      <c r="AA164" s="37"/>
      <c r="AB164" s="37"/>
      <c r="AC164" s="37"/>
      <c r="AD164" s="37"/>
      <c r="AE164" s="37"/>
      <c r="AF164" s="37"/>
      <c r="AG164" s="37"/>
      <c r="AH164" s="37"/>
      <c r="AI164" s="37"/>
      <c r="AJ164" s="37"/>
      <c r="AK164" s="37"/>
      <c r="AL164" s="37"/>
      <c r="AM164" s="37"/>
      <c r="AN164" s="37"/>
      <c r="AO164" s="37"/>
      <c r="AP164" s="37"/>
      <c r="AQ164" s="37"/>
      <c r="AR164" s="37"/>
      <c r="AS164" s="37"/>
      <c r="AT164" s="37"/>
      <c r="AU164" s="37"/>
      <c r="AV164" s="37"/>
      <c r="AW164" s="37"/>
      <c r="AX164" s="37"/>
      <c r="AY164" s="37"/>
      <c r="AZ164" s="37"/>
      <c r="BA164" s="37"/>
      <c r="BB164" s="37"/>
      <c r="BC164" s="37"/>
      <c r="BD164" s="37"/>
      <c r="BE164" s="37"/>
      <c r="BF164" s="37"/>
      <c r="BG164" s="37"/>
      <c r="BH164" s="37"/>
      <c r="BI164" s="37"/>
      <c r="BJ164" s="37"/>
      <c r="BK164" s="37"/>
      <c r="BL164" s="37"/>
      <c r="BM164" s="37"/>
      <c r="BN164" s="37"/>
      <c r="BO164" s="37"/>
      <c r="BP164" s="37"/>
      <c r="BQ164" s="37"/>
      <c r="BR164" s="37"/>
      <c r="BS164" s="37"/>
      <c r="BT164" s="37"/>
      <c r="BU164" s="37"/>
      <c r="BV164" s="37"/>
    </row>
    <row r="165" spans="2:74" ht="16.5" customHeight="1">
      <c r="B165" s="37"/>
      <c r="C165" s="42"/>
      <c r="D165" s="37"/>
      <c r="E165" s="37"/>
      <c r="F165" s="37"/>
      <c r="G165" s="37"/>
      <c r="H165" s="37"/>
      <c r="I165" s="37"/>
      <c r="J165" s="37"/>
      <c r="K165" s="37"/>
      <c r="L165" s="37"/>
      <c r="M165" s="37"/>
      <c r="N165" s="37"/>
      <c r="O165" s="37"/>
      <c r="P165" s="37"/>
      <c r="Q165" s="37"/>
      <c r="R165" s="37"/>
      <c r="S165" s="37"/>
      <c r="T165" s="37"/>
      <c r="U165" s="37"/>
      <c r="V165" s="37"/>
      <c r="W165" s="37"/>
      <c r="X165" s="37"/>
      <c r="Y165" s="37"/>
      <c r="Z165" s="37"/>
      <c r="AA165" s="37"/>
      <c r="AB165" s="37"/>
      <c r="AC165" s="37"/>
      <c r="AD165" s="37"/>
      <c r="AE165" s="37"/>
      <c r="AF165" s="37"/>
      <c r="AG165" s="37"/>
      <c r="AH165" s="37"/>
      <c r="AI165" s="37"/>
      <c r="AJ165" s="37"/>
      <c r="AK165" s="37"/>
      <c r="AL165" s="37"/>
      <c r="AM165" s="37"/>
      <c r="AN165" s="37"/>
      <c r="AO165" s="37"/>
      <c r="AP165" s="37"/>
      <c r="AQ165" s="37"/>
      <c r="AR165" s="37"/>
      <c r="AS165" s="37"/>
      <c r="AT165" s="37"/>
      <c r="AU165" s="37"/>
      <c r="AV165" s="37"/>
      <c r="AW165" s="37"/>
      <c r="AX165" s="37"/>
      <c r="AY165" s="37"/>
      <c r="AZ165" s="37"/>
      <c r="BA165" s="37"/>
      <c r="BB165" s="37"/>
      <c r="BC165" s="37"/>
      <c r="BD165" s="37"/>
      <c r="BE165" s="37"/>
      <c r="BF165" s="37"/>
      <c r="BG165" s="37"/>
      <c r="BH165" s="37"/>
      <c r="BI165" s="37"/>
      <c r="BJ165" s="37"/>
      <c r="BK165" s="37"/>
      <c r="BL165" s="37"/>
      <c r="BM165" s="37"/>
      <c r="BN165" s="37"/>
      <c r="BO165" s="37"/>
      <c r="BP165" s="37"/>
      <c r="BQ165" s="37"/>
      <c r="BR165" s="37"/>
      <c r="BS165" s="37"/>
      <c r="BT165" s="37"/>
      <c r="BU165" s="37"/>
      <c r="BV165" s="37"/>
    </row>
    <row r="166" spans="2:74" ht="16.5" customHeight="1">
      <c r="B166" s="37"/>
      <c r="C166" s="42"/>
      <c r="D166" s="37"/>
      <c r="E166" s="37"/>
      <c r="F166" s="37"/>
      <c r="G166" s="37"/>
      <c r="H166" s="37"/>
      <c r="I166" s="37"/>
      <c r="J166" s="37"/>
      <c r="K166" s="37"/>
      <c r="L166" s="37"/>
      <c r="M166" s="37"/>
      <c r="N166" s="37"/>
      <c r="O166" s="37"/>
      <c r="P166" s="37"/>
      <c r="Q166" s="37"/>
      <c r="R166" s="37"/>
      <c r="S166" s="37"/>
      <c r="T166" s="37"/>
      <c r="U166" s="37"/>
      <c r="V166" s="37"/>
      <c r="W166" s="37"/>
      <c r="X166" s="37"/>
      <c r="Y166" s="37"/>
      <c r="Z166" s="37"/>
      <c r="AA166" s="37"/>
      <c r="AB166" s="37"/>
      <c r="AC166" s="37"/>
      <c r="AD166" s="37"/>
      <c r="AE166" s="37"/>
      <c r="AF166" s="37"/>
      <c r="AG166" s="37"/>
      <c r="AH166" s="37"/>
      <c r="AI166" s="37"/>
      <c r="AJ166" s="37"/>
      <c r="AK166" s="37"/>
      <c r="AL166" s="37"/>
      <c r="AM166" s="37"/>
      <c r="AN166" s="37"/>
      <c r="AO166" s="37"/>
      <c r="AP166" s="37"/>
      <c r="AQ166" s="37"/>
      <c r="AR166" s="37"/>
      <c r="AS166" s="37"/>
      <c r="AT166" s="37"/>
      <c r="AU166" s="37"/>
      <c r="AV166" s="37"/>
      <c r="AW166" s="37"/>
      <c r="AX166" s="37"/>
      <c r="AY166" s="37"/>
      <c r="AZ166" s="37"/>
      <c r="BA166" s="37"/>
      <c r="BB166" s="37"/>
      <c r="BC166" s="37"/>
      <c r="BD166" s="37"/>
      <c r="BE166" s="37"/>
      <c r="BF166" s="37"/>
      <c r="BG166" s="37"/>
      <c r="BH166" s="37"/>
      <c r="BI166" s="37"/>
      <c r="BJ166" s="37"/>
      <c r="BK166" s="37"/>
      <c r="BL166" s="37"/>
      <c r="BM166" s="37"/>
      <c r="BN166" s="37"/>
      <c r="BO166" s="37"/>
      <c r="BP166" s="37"/>
      <c r="BQ166" s="37"/>
      <c r="BR166" s="37"/>
      <c r="BS166" s="37"/>
      <c r="BT166" s="37"/>
      <c r="BU166" s="37"/>
      <c r="BV166" s="37"/>
    </row>
    <row r="167" spans="2:74" ht="16.5" customHeight="1">
      <c r="B167" s="37"/>
      <c r="C167" s="42"/>
      <c r="D167" s="37"/>
      <c r="E167" s="37"/>
      <c r="F167" s="37"/>
      <c r="G167" s="37"/>
      <c r="H167" s="37"/>
      <c r="I167" s="37"/>
      <c r="J167" s="37"/>
      <c r="K167" s="37"/>
      <c r="L167" s="37"/>
      <c r="M167" s="37"/>
      <c r="N167" s="37"/>
      <c r="O167" s="37"/>
      <c r="P167" s="37"/>
      <c r="Q167" s="37"/>
      <c r="R167" s="37"/>
      <c r="S167" s="37"/>
      <c r="T167" s="37"/>
      <c r="U167" s="37"/>
      <c r="V167" s="37"/>
      <c r="W167" s="37"/>
      <c r="X167" s="37"/>
      <c r="Y167" s="37"/>
      <c r="Z167" s="37"/>
      <c r="AA167" s="37"/>
      <c r="AB167" s="37"/>
      <c r="AC167" s="37"/>
      <c r="AD167" s="37"/>
      <c r="AE167" s="37"/>
      <c r="AF167" s="37"/>
      <c r="AG167" s="37"/>
      <c r="AH167" s="37"/>
      <c r="AI167" s="37"/>
      <c r="AJ167" s="37"/>
      <c r="AK167" s="37"/>
      <c r="AL167" s="37"/>
      <c r="AM167" s="37"/>
      <c r="AN167" s="37"/>
      <c r="AO167" s="37"/>
      <c r="AP167" s="37"/>
      <c r="AQ167" s="37"/>
      <c r="AR167" s="37"/>
      <c r="AS167" s="37"/>
      <c r="AT167" s="37"/>
      <c r="AU167" s="37"/>
      <c r="AV167" s="37"/>
      <c r="AW167" s="37"/>
      <c r="AX167" s="37"/>
      <c r="AY167" s="37"/>
      <c r="AZ167" s="37"/>
      <c r="BA167" s="37"/>
      <c r="BB167" s="37"/>
      <c r="BC167" s="37"/>
      <c r="BD167" s="37"/>
      <c r="BE167" s="37"/>
      <c r="BF167" s="37"/>
      <c r="BG167" s="37"/>
      <c r="BH167" s="37"/>
      <c r="BI167" s="37"/>
      <c r="BJ167" s="37"/>
      <c r="BK167" s="37"/>
      <c r="BL167" s="37"/>
      <c r="BM167" s="37"/>
      <c r="BN167" s="37"/>
      <c r="BO167" s="37"/>
      <c r="BP167" s="37"/>
      <c r="BQ167" s="37"/>
      <c r="BR167" s="37"/>
      <c r="BS167" s="37"/>
      <c r="BT167" s="37"/>
      <c r="BU167" s="37"/>
      <c r="BV167" s="37"/>
    </row>
    <row r="168" spans="2:74" ht="16.5" customHeight="1">
      <c r="B168" s="37"/>
      <c r="C168" s="42"/>
      <c r="D168" s="37"/>
      <c r="E168" s="37"/>
      <c r="F168" s="37"/>
      <c r="G168" s="37"/>
      <c r="H168" s="37"/>
      <c r="I168" s="37"/>
      <c r="J168" s="37"/>
      <c r="K168" s="37"/>
      <c r="L168" s="37"/>
      <c r="M168" s="37"/>
      <c r="N168" s="37"/>
      <c r="O168" s="37"/>
      <c r="P168" s="37"/>
      <c r="Q168" s="37"/>
      <c r="R168" s="37"/>
      <c r="S168" s="37"/>
      <c r="T168" s="37"/>
      <c r="U168" s="37"/>
      <c r="V168" s="37"/>
      <c r="W168" s="37"/>
      <c r="X168" s="37"/>
      <c r="Y168" s="37"/>
      <c r="Z168" s="37"/>
      <c r="AA168" s="37"/>
      <c r="AB168" s="37"/>
      <c r="AC168" s="37"/>
      <c r="AD168" s="37"/>
      <c r="AE168" s="37"/>
      <c r="AF168" s="37"/>
      <c r="AG168" s="37"/>
      <c r="AH168" s="37"/>
      <c r="AI168" s="37"/>
      <c r="AJ168" s="37"/>
      <c r="AK168" s="37"/>
      <c r="AL168" s="37"/>
      <c r="AM168" s="37"/>
      <c r="AN168" s="37"/>
      <c r="AO168" s="37"/>
      <c r="AP168" s="37"/>
      <c r="AQ168" s="37"/>
      <c r="AR168" s="37"/>
      <c r="AS168" s="37"/>
      <c r="AT168" s="37"/>
      <c r="AU168" s="37"/>
      <c r="AV168" s="37"/>
      <c r="AW168" s="37"/>
      <c r="AX168" s="37"/>
      <c r="AY168" s="37"/>
      <c r="AZ168" s="37"/>
      <c r="BA168" s="37"/>
      <c r="BB168" s="37"/>
      <c r="BC168" s="37"/>
      <c r="BD168" s="37"/>
      <c r="BE168" s="37"/>
      <c r="BF168" s="37"/>
      <c r="BG168" s="37"/>
      <c r="BH168" s="37"/>
      <c r="BI168" s="37"/>
      <c r="BJ168" s="37"/>
      <c r="BK168" s="37"/>
      <c r="BL168" s="37"/>
      <c r="BM168" s="37"/>
      <c r="BN168" s="37"/>
      <c r="BO168" s="37"/>
      <c r="BP168" s="37"/>
      <c r="BQ168" s="37"/>
      <c r="BR168" s="37"/>
      <c r="BS168" s="37"/>
      <c r="BT168" s="37"/>
      <c r="BU168" s="37"/>
      <c r="BV168" s="37"/>
    </row>
    <row r="169" spans="2:74" ht="16.5" customHeight="1">
      <c r="B169" s="37"/>
      <c r="C169" s="42"/>
      <c r="D169" s="37"/>
      <c r="E169" s="37"/>
      <c r="F169" s="37"/>
      <c r="G169" s="37"/>
      <c r="H169" s="37"/>
      <c r="I169" s="37"/>
      <c r="J169" s="37"/>
      <c r="K169" s="37"/>
      <c r="L169" s="37"/>
      <c r="M169" s="37"/>
      <c r="N169" s="37"/>
      <c r="O169" s="37"/>
      <c r="P169" s="37"/>
      <c r="Q169" s="37"/>
      <c r="R169" s="37"/>
      <c r="S169" s="37"/>
      <c r="T169" s="37"/>
      <c r="U169" s="37"/>
      <c r="V169" s="37"/>
      <c r="W169" s="37"/>
      <c r="X169" s="37"/>
      <c r="Y169" s="37"/>
      <c r="Z169" s="37"/>
      <c r="AA169" s="37"/>
      <c r="AB169" s="37"/>
      <c r="AC169" s="37"/>
      <c r="AD169" s="37"/>
      <c r="AE169" s="37"/>
      <c r="AF169" s="37"/>
      <c r="AG169" s="37"/>
      <c r="AH169" s="37"/>
      <c r="AI169" s="37"/>
      <c r="AJ169" s="37"/>
      <c r="AK169" s="37"/>
      <c r="AL169" s="37"/>
      <c r="AM169" s="37"/>
      <c r="AN169" s="37"/>
      <c r="AO169" s="37"/>
      <c r="AP169" s="37"/>
      <c r="AQ169" s="37"/>
      <c r="AR169" s="37"/>
      <c r="AS169" s="37"/>
      <c r="AT169" s="37"/>
      <c r="AU169" s="37"/>
      <c r="AV169" s="37"/>
      <c r="AW169" s="37"/>
      <c r="AX169" s="37"/>
      <c r="AY169" s="37"/>
      <c r="AZ169" s="37"/>
      <c r="BA169" s="37"/>
      <c r="BB169" s="37"/>
      <c r="BC169" s="37"/>
      <c r="BD169" s="37"/>
      <c r="BE169" s="37"/>
      <c r="BF169" s="37"/>
      <c r="BG169" s="37"/>
      <c r="BH169" s="37"/>
      <c r="BI169" s="37"/>
      <c r="BJ169" s="37"/>
      <c r="BK169" s="37"/>
      <c r="BL169" s="37"/>
      <c r="BM169" s="37"/>
      <c r="BN169" s="37"/>
      <c r="BO169" s="37"/>
      <c r="BP169" s="37"/>
      <c r="BQ169" s="37"/>
      <c r="BR169" s="37"/>
      <c r="BS169" s="37"/>
      <c r="BT169" s="37"/>
      <c r="BU169" s="37"/>
      <c r="BV169" s="37"/>
    </row>
    <row r="170" spans="2:74" ht="16.5" customHeight="1">
      <c r="B170" s="37"/>
      <c r="C170" s="42"/>
      <c r="D170" s="37"/>
      <c r="E170" s="37"/>
      <c r="F170" s="37"/>
      <c r="G170" s="37"/>
      <c r="H170" s="37"/>
      <c r="I170" s="37"/>
      <c r="J170" s="37"/>
      <c r="K170" s="37"/>
      <c r="L170" s="37"/>
      <c r="M170" s="37"/>
      <c r="N170" s="37"/>
      <c r="O170" s="37"/>
      <c r="P170" s="37"/>
      <c r="Q170" s="37"/>
      <c r="R170" s="37"/>
      <c r="S170" s="37"/>
      <c r="T170" s="37"/>
      <c r="U170" s="37"/>
      <c r="V170" s="37"/>
      <c r="W170" s="37"/>
      <c r="X170" s="37"/>
      <c r="Y170" s="37"/>
      <c r="Z170" s="37"/>
      <c r="AA170" s="37"/>
      <c r="AB170" s="37"/>
      <c r="AC170" s="37"/>
      <c r="AD170" s="37"/>
      <c r="AE170" s="37"/>
      <c r="AF170" s="37"/>
      <c r="AG170" s="37"/>
      <c r="AH170" s="37"/>
      <c r="AI170" s="37"/>
      <c r="AJ170" s="37"/>
      <c r="AK170" s="37"/>
      <c r="AL170" s="37"/>
      <c r="AM170" s="37"/>
      <c r="AN170" s="37"/>
      <c r="AO170" s="37"/>
      <c r="AP170" s="37"/>
      <c r="AQ170" s="37"/>
      <c r="AR170" s="37"/>
      <c r="AS170" s="37"/>
      <c r="AT170" s="37"/>
      <c r="AU170" s="37"/>
      <c r="AV170" s="37"/>
      <c r="AW170" s="37"/>
      <c r="AX170" s="37"/>
      <c r="AY170" s="37"/>
      <c r="AZ170" s="37"/>
      <c r="BA170" s="37"/>
      <c r="BB170" s="37"/>
      <c r="BC170" s="37"/>
      <c r="BD170" s="37"/>
      <c r="BE170" s="37"/>
      <c r="BF170" s="37"/>
      <c r="BG170" s="37"/>
      <c r="BH170" s="37"/>
      <c r="BI170" s="37"/>
      <c r="BJ170" s="37"/>
      <c r="BK170" s="37"/>
      <c r="BL170" s="37"/>
      <c r="BM170" s="37"/>
      <c r="BN170" s="37"/>
      <c r="BO170" s="37"/>
      <c r="BP170" s="37"/>
      <c r="BQ170" s="37"/>
      <c r="BR170" s="37"/>
      <c r="BS170" s="37"/>
      <c r="BT170" s="37"/>
      <c r="BU170" s="37"/>
      <c r="BV170" s="37"/>
    </row>
    <row r="171" spans="2:74" ht="16.5" customHeight="1">
      <c r="B171" s="37"/>
      <c r="C171" s="42"/>
      <c r="D171" s="37"/>
      <c r="E171" s="37"/>
      <c r="F171" s="37"/>
      <c r="G171" s="37"/>
      <c r="H171" s="37"/>
      <c r="I171" s="37"/>
      <c r="J171" s="37"/>
      <c r="K171" s="37"/>
      <c r="L171" s="37"/>
      <c r="M171" s="37"/>
      <c r="N171" s="37"/>
      <c r="O171" s="37"/>
      <c r="P171" s="37"/>
      <c r="Q171" s="37"/>
      <c r="R171" s="37"/>
      <c r="S171" s="37"/>
      <c r="T171" s="37"/>
      <c r="U171" s="37"/>
      <c r="V171" s="37"/>
      <c r="W171" s="37"/>
      <c r="X171" s="37"/>
      <c r="Y171" s="37"/>
      <c r="Z171" s="37"/>
      <c r="AA171" s="37"/>
      <c r="AB171" s="37"/>
      <c r="AC171" s="37"/>
      <c r="AD171" s="37"/>
      <c r="AE171" s="37"/>
      <c r="AF171" s="37"/>
      <c r="AG171" s="37"/>
      <c r="AH171" s="37"/>
      <c r="AI171" s="37"/>
      <c r="AJ171" s="37"/>
      <c r="AK171" s="37"/>
      <c r="AL171" s="37"/>
      <c r="AM171" s="37"/>
      <c r="AN171" s="37"/>
      <c r="AO171" s="37"/>
      <c r="AP171" s="37"/>
      <c r="AQ171" s="37"/>
      <c r="AR171" s="37"/>
      <c r="AS171" s="37"/>
      <c r="AT171" s="37"/>
      <c r="AU171" s="37"/>
      <c r="AV171" s="37"/>
      <c r="AW171" s="37"/>
      <c r="AX171" s="37"/>
      <c r="AY171" s="37"/>
      <c r="AZ171" s="37"/>
      <c r="BA171" s="37"/>
      <c r="BB171" s="37"/>
      <c r="BC171" s="37"/>
      <c r="BD171" s="37"/>
      <c r="BE171" s="37"/>
      <c r="BF171" s="37"/>
      <c r="BG171" s="37"/>
      <c r="BH171" s="37"/>
      <c r="BI171" s="37"/>
      <c r="BJ171" s="37"/>
      <c r="BK171" s="37"/>
      <c r="BL171" s="37"/>
      <c r="BM171" s="37"/>
      <c r="BN171" s="37"/>
      <c r="BO171" s="37"/>
      <c r="BP171" s="37"/>
      <c r="BQ171" s="37"/>
      <c r="BR171" s="37"/>
      <c r="BS171" s="37"/>
      <c r="BT171" s="37"/>
      <c r="BU171" s="37"/>
      <c r="BV171" s="37"/>
    </row>
    <row r="172" spans="2:74" ht="16.5" customHeight="1">
      <c r="B172" s="37"/>
      <c r="C172" s="42"/>
      <c r="D172" s="37"/>
      <c r="E172" s="37"/>
      <c r="F172" s="37"/>
      <c r="G172" s="37"/>
      <c r="H172" s="37"/>
      <c r="I172" s="37"/>
      <c r="J172" s="37"/>
      <c r="K172" s="37"/>
      <c r="L172" s="37"/>
      <c r="M172" s="37"/>
      <c r="N172" s="37"/>
      <c r="O172" s="37"/>
      <c r="P172" s="37"/>
      <c r="Q172" s="37"/>
      <c r="R172" s="37"/>
      <c r="S172" s="37"/>
      <c r="T172" s="37"/>
      <c r="U172" s="37"/>
      <c r="V172" s="37"/>
      <c r="W172" s="37"/>
      <c r="X172" s="37"/>
      <c r="Y172" s="37"/>
      <c r="Z172" s="37"/>
      <c r="AA172" s="37"/>
      <c r="AB172" s="37"/>
      <c r="AC172" s="37"/>
      <c r="AD172" s="37"/>
      <c r="AE172" s="37"/>
      <c r="AF172" s="37"/>
      <c r="AG172" s="37"/>
      <c r="AH172" s="37"/>
      <c r="AI172" s="37"/>
      <c r="AJ172" s="37"/>
      <c r="AK172" s="37"/>
      <c r="AL172" s="37"/>
      <c r="AM172" s="37"/>
      <c r="AN172" s="37"/>
      <c r="AO172" s="37"/>
      <c r="AP172" s="37"/>
      <c r="AQ172" s="37"/>
      <c r="AR172" s="37"/>
      <c r="AS172" s="37"/>
      <c r="AT172" s="37"/>
      <c r="AU172" s="37"/>
      <c r="AV172" s="37"/>
      <c r="AW172" s="37"/>
      <c r="AX172" s="37"/>
      <c r="AY172" s="37"/>
      <c r="AZ172" s="37"/>
      <c r="BA172" s="37"/>
      <c r="BB172" s="37"/>
      <c r="BC172" s="37"/>
      <c r="BD172" s="37"/>
      <c r="BE172" s="37"/>
      <c r="BF172" s="37"/>
      <c r="BG172" s="37"/>
      <c r="BH172" s="37"/>
      <c r="BI172" s="37"/>
      <c r="BJ172" s="37"/>
      <c r="BK172" s="37"/>
      <c r="BL172" s="37"/>
      <c r="BM172" s="37"/>
      <c r="BN172" s="37"/>
      <c r="BO172" s="37"/>
      <c r="BP172" s="37"/>
      <c r="BQ172" s="37"/>
      <c r="BR172" s="37"/>
      <c r="BS172" s="37"/>
      <c r="BT172" s="37"/>
      <c r="BU172" s="37"/>
      <c r="BV172" s="37"/>
    </row>
    <row r="173" spans="2:74" ht="16.5" customHeight="1">
      <c r="B173" s="37"/>
      <c r="C173" s="42"/>
      <c r="D173" s="37"/>
      <c r="E173" s="37"/>
      <c r="F173" s="37"/>
      <c r="G173" s="37"/>
      <c r="H173" s="37"/>
      <c r="I173" s="37"/>
      <c r="J173" s="37"/>
      <c r="K173" s="37"/>
      <c r="L173" s="37"/>
      <c r="M173" s="37"/>
      <c r="N173" s="37"/>
      <c r="O173" s="37"/>
      <c r="P173" s="37"/>
      <c r="Q173" s="37"/>
      <c r="R173" s="37"/>
      <c r="S173" s="37"/>
      <c r="T173" s="37"/>
      <c r="U173" s="37"/>
      <c r="V173" s="37"/>
      <c r="W173" s="37"/>
      <c r="X173" s="37"/>
      <c r="Y173" s="37"/>
      <c r="Z173" s="37"/>
      <c r="AA173" s="37"/>
      <c r="AB173" s="37"/>
      <c r="AC173" s="37"/>
      <c r="AD173" s="37"/>
      <c r="AE173" s="37"/>
      <c r="AF173" s="37"/>
      <c r="AG173" s="37"/>
      <c r="AH173" s="37"/>
      <c r="AI173" s="37"/>
      <c r="AJ173" s="37"/>
      <c r="AK173" s="37"/>
      <c r="AL173" s="37"/>
      <c r="AM173" s="37"/>
      <c r="AN173" s="37"/>
      <c r="AO173" s="37"/>
      <c r="AP173" s="37"/>
      <c r="AQ173" s="37"/>
      <c r="AR173" s="37"/>
      <c r="AS173" s="37"/>
      <c r="AT173" s="37"/>
      <c r="AU173" s="37"/>
      <c r="AV173" s="37"/>
      <c r="AW173" s="37"/>
      <c r="AX173" s="37"/>
      <c r="AY173" s="37"/>
      <c r="AZ173" s="37"/>
      <c r="BA173" s="37"/>
      <c r="BB173" s="37"/>
      <c r="BC173" s="37"/>
      <c r="BD173" s="37"/>
      <c r="BE173" s="37"/>
      <c r="BF173" s="37"/>
      <c r="BG173" s="37"/>
      <c r="BH173" s="37"/>
      <c r="BI173" s="37"/>
      <c r="BJ173" s="37"/>
      <c r="BK173" s="37"/>
      <c r="BL173" s="37"/>
      <c r="BM173" s="37"/>
      <c r="BN173" s="37"/>
      <c r="BO173" s="37"/>
      <c r="BP173" s="37"/>
      <c r="BQ173" s="37"/>
      <c r="BR173" s="37"/>
      <c r="BS173" s="37"/>
      <c r="BT173" s="37"/>
      <c r="BU173" s="37"/>
      <c r="BV173" s="37"/>
    </row>
    <row r="174" spans="2:74" ht="16.5" customHeight="1">
      <c r="B174" s="37"/>
      <c r="C174" s="42"/>
      <c r="D174" s="37"/>
      <c r="E174" s="37"/>
      <c r="F174" s="37"/>
      <c r="G174" s="37"/>
      <c r="H174" s="37"/>
      <c r="I174" s="37"/>
      <c r="J174" s="37"/>
      <c r="K174" s="37"/>
      <c r="L174" s="37"/>
      <c r="M174" s="37"/>
      <c r="N174" s="37"/>
      <c r="O174" s="37"/>
      <c r="P174" s="37"/>
      <c r="Q174" s="37"/>
      <c r="R174" s="37"/>
      <c r="S174" s="37"/>
      <c r="T174" s="37"/>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c r="AV174" s="37"/>
      <c r="AW174" s="37"/>
      <c r="AX174" s="37"/>
      <c r="AY174" s="37"/>
      <c r="AZ174" s="37"/>
      <c r="BA174" s="37"/>
      <c r="BB174" s="37"/>
      <c r="BC174" s="37"/>
      <c r="BD174" s="37"/>
      <c r="BE174" s="37"/>
      <c r="BF174" s="37"/>
      <c r="BG174" s="37"/>
      <c r="BH174" s="37"/>
      <c r="BI174" s="37"/>
      <c r="BJ174" s="37"/>
      <c r="BK174" s="37"/>
      <c r="BL174" s="37"/>
      <c r="BM174" s="37"/>
      <c r="BN174" s="37"/>
      <c r="BO174" s="37"/>
      <c r="BP174" s="37"/>
      <c r="BQ174" s="37"/>
      <c r="BR174" s="37"/>
      <c r="BS174" s="37"/>
      <c r="BT174" s="37"/>
      <c r="BU174" s="37"/>
      <c r="BV174" s="37"/>
    </row>
    <row r="175" spans="2:74" ht="16.5" customHeight="1">
      <c r="B175" s="37"/>
      <c r="C175" s="42"/>
      <c r="D175" s="37"/>
      <c r="E175" s="37"/>
      <c r="F175" s="37"/>
      <c r="G175" s="37"/>
      <c r="H175" s="37"/>
      <c r="I175" s="37"/>
      <c r="J175" s="37"/>
      <c r="K175" s="37"/>
      <c r="L175" s="37"/>
      <c r="M175" s="37"/>
      <c r="N175" s="37"/>
      <c r="O175" s="37"/>
      <c r="P175" s="37"/>
      <c r="Q175" s="37"/>
      <c r="R175" s="37"/>
      <c r="S175" s="37"/>
      <c r="T175" s="37"/>
      <c r="U175" s="37"/>
      <c r="V175" s="37"/>
      <c r="W175" s="37"/>
      <c r="X175" s="37"/>
      <c r="Y175" s="37"/>
      <c r="Z175" s="37"/>
      <c r="AA175" s="37"/>
      <c r="AB175" s="37"/>
      <c r="AC175" s="37"/>
      <c r="AD175" s="37"/>
      <c r="AE175" s="37"/>
      <c r="AF175" s="37"/>
      <c r="AG175" s="37"/>
      <c r="AH175" s="37"/>
      <c r="AI175" s="37"/>
      <c r="AJ175" s="37"/>
      <c r="AK175" s="37"/>
      <c r="AL175" s="37"/>
      <c r="AM175" s="37"/>
      <c r="AN175" s="37"/>
      <c r="AO175" s="37"/>
      <c r="AP175" s="37"/>
      <c r="AQ175" s="37"/>
      <c r="AR175" s="37"/>
      <c r="AS175" s="37"/>
      <c r="AT175" s="37"/>
      <c r="AU175" s="37"/>
      <c r="AV175" s="37"/>
      <c r="AW175" s="37"/>
      <c r="AX175" s="37"/>
      <c r="AY175" s="37"/>
      <c r="AZ175" s="37"/>
      <c r="BA175" s="37"/>
      <c r="BB175" s="37"/>
      <c r="BC175" s="37"/>
      <c r="BD175" s="37"/>
      <c r="BE175" s="37"/>
      <c r="BF175" s="37"/>
      <c r="BG175" s="37"/>
      <c r="BH175" s="37"/>
      <c r="BI175" s="37"/>
      <c r="BJ175" s="37"/>
      <c r="BK175" s="37"/>
      <c r="BL175" s="37"/>
      <c r="BM175" s="37"/>
      <c r="BN175" s="37"/>
      <c r="BO175" s="37"/>
      <c r="BP175" s="37"/>
      <c r="BQ175" s="37"/>
      <c r="BR175" s="37"/>
      <c r="BS175" s="37"/>
      <c r="BT175" s="37"/>
      <c r="BU175" s="37"/>
      <c r="BV175" s="37"/>
    </row>
    <row r="176" spans="2:74" ht="16.5" customHeight="1">
      <c r="B176" s="37"/>
      <c r="C176" s="42"/>
      <c r="D176" s="37"/>
      <c r="E176" s="37"/>
      <c r="F176" s="37"/>
      <c r="G176" s="37"/>
      <c r="H176" s="37"/>
      <c r="I176" s="37"/>
      <c r="J176" s="37"/>
      <c r="K176" s="37"/>
      <c r="L176" s="37"/>
      <c r="M176" s="37"/>
      <c r="N176" s="37"/>
      <c r="O176" s="37"/>
      <c r="P176" s="37"/>
      <c r="Q176" s="37"/>
      <c r="R176" s="37"/>
      <c r="S176" s="37"/>
      <c r="T176" s="37"/>
      <c r="U176" s="37"/>
      <c r="V176" s="37"/>
      <c r="W176" s="37"/>
      <c r="X176" s="37"/>
      <c r="Y176" s="37"/>
      <c r="Z176" s="37"/>
      <c r="AA176" s="37"/>
      <c r="AB176" s="37"/>
      <c r="AC176" s="37"/>
      <c r="AD176" s="37"/>
      <c r="AE176" s="37"/>
      <c r="AF176" s="37"/>
      <c r="AG176" s="37"/>
      <c r="AH176" s="37"/>
      <c r="AI176" s="37"/>
      <c r="AJ176" s="37"/>
      <c r="AK176" s="37"/>
      <c r="AL176" s="37"/>
      <c r="AM176" s="37"/>
      <c r="AN176" s="37"/>
      <c r="AO176" s="37"/>
      <c r="AP176" s="37"/>
      <c r="AQ176" s="37"/>
      <c r="AR176" s="37"/>
      <c r="AS176" s="37"/>
      <c r="AT176" s="37"/>
      <c r="AU176" s="37"/>
      <c r="AV176" s="37"/>
      <c r="AW176" s="37"/>
      <c r="AX176" s="37"/>
      <c r="AY176" s="37"/>
      <c r="AZ176" s="37"/>
      <c r="BA176" s="37"/>
      <c r="BB176" s="37"/>
      <c r="BC176" s="37"/>
      <c r="BD176" s="37"/>
      <c r="BE176" s="37"/>
      <c r="BF176" s="37"/>
      <c r="BG176" s="37"/>
      <c r="BH176" s="37"/>
      <c r="BI176" s="37"/>
      <c r="BJ176" s="37"/>
      <c r="BK176" s="37"/>
      <c r="BL176" s="37"/>
      <c r="BM176" s="37"/>
      <c r="BN176" s="37"/>
      <c r="BO176" s="37"/>
      <c r="BP176" s="37"/>
      <c r="BQ176" s="37"/>
      <c r="BR176" s="37"/>
      <c r="BS176" s="37"/>
      <c r="BT176" s="37"/>
      <c r="BU176" s="37"/>
      <c r="BV176" s="37"/>
    </row>
    <row r="177" spans="2:74" ht="16.5" customHeight="1">
      <c r="B177" s="37"/>
      <c r="C177" s="42"/>
      <c r="D177" s="37"/>
      <c r="E177" s="37"/>
      <c r="F177" s="37"/>
      <c r="G177" s="37"/>
      <c r="H177" s="37"/>
      <c r="I177" s="37"/>
      <c r="J177" s="37"/>
      <c r="K177" s="37"/>
      <c r="L177" s="37"/>
      <c r="M177" s="37"/>
      <c r="N177" s="37"/>
      <c r="O177" s="37"/>
      <c r="P177" s="37"/>
      <c r="Q177" s="37"/>
      <c r="R177" s="37"/>
      <c r="S177" s="37"/>
      <c r="T177" s="37"/>
      <c r="U177" s="37"/>
      <c r="V177" s="37"/>
      <c r="W177" s="37"/>
      <c r="X177" s="37"/>
      <c r="Y177" s="37"/>
      <c r="Z177" s="37"/>
      <c r="AA177" s="37"/>
      <c r="AB177" s="37"/>
      <c r="AC177" s="37"/>
      <c r="AD177" s="37"/>
      <c r="AE177" s="37"/>
      <c r="AF177" s="37"/>
      <c r="AG177" s="37"/>
      <c r="AH177" s="37"/>
      <c r="AI177" s="37"/>
      <c r="AJ177" s="37"/>
      <c r="AK177" s="37"/>
      <c r="AL177" s="37"/>
      <c r="AM177" s="37"/>
      <c r="AN177" s="37"/>
      <c r="AO177" s="37"/>
      <c r="AP177" s="37"/>
      <c r="AQ177" s="37"/>
      <c r="AR177" s="37"/>
      <c r="AS177" s="37"/>
      <c r="AT177" s="37"/>
      <c r="AU177" s="37"/>
      <c r="AV177" s="37"/>
      <c r="AW177" s="37"/>
      <c r="AX177" s="37"/>
      <c r="AY177" s="37"/>
      <c r="AZ177" s="37"/>
      <c r="BA177" s="37"/>
      <c r="BB177" s="37"/>
      <c r="BC177" s="37"/>
      <c r="BD177" s="37"/>
      <c r="BE177" s="37"/>
      <c r="BF177" s="37"/>
      <c r="BG177" s="37"/>
      <c r="BH177" s="37"/>
      <c r="BI177" s="37"/>
      <c r="BJ177" s="37"/>
      <c r="BK177" s="37"/>
      <c r="BL177" s="37"/>
      <c r="BM177" s="37"/>
      <c r="BN177" s="37"/>
      <c r="BO177" s="37"/>
      <c r="BP177" s="37"/>
      <c r="BQ177" s="37"/>
      <c r="BR177" s="37"/>
      <c r="BS177" s="37"/>
      <c r="BT177" s="37"/>
      <c r="BU177" s="37"/>
      <c r="BV177" s="37"/>
    </row>
    <row r="178" spans="2:74" ht="16.5" customHeight="1">
      <c r="B178" s="37"/>
      <c r="C178" s="42"/>
      <c r="D178" s="37"/>
      <c r="E178" s="37"/>
      <c r="F178" s="37"/>
      <c r="G178" s="37"/>
      <c r="H178" s="37"/>
      <c r="I178" s="37"/>
      <c r="J178" s="37"/>
      <c r="K178" s="37"/>
      <c r="L178" s="37"/>
      <c r="M178" s="37"/>
      <c r="N178" s="37"/>
      <c r="O178" s="37"/>
      <c r="P178" s="37"/>
      <c r="Q178" s="37"/>
      <c r="R178" s="37"/>
      <c r="S178" s="37"/>
      <c r="T178" s="37"/>
      <c r="U178" s="37"/>
      <c r="V178" s="37"/>
      <c r="W178" s="37"/>
      <c r="X178" s="37"/>
      <c r="Y178" s="37"/>
      <c r="Z178" s="37"/>
      <c r="AA178" s="37"/>
      <c r="AB178" s="37"/>
      <c r="AC178" s="37"/>
      <c r="AD178" s="37"/>
      <c r="AE178" s="37"/>
      <c r="AF178" s="37"/>
      <c r="AG178" s="37"/>
      <c r="AH178" s="37"/>
      <c r="AI178" s="37"/>
      <c r="AJ178" s="37"/>
      <c r="AK178" s="37"/>
      <c r="AL178" s="37"/>
      <c r="AM178" s="37"/>
      <c r="AN178" s="37"/>
      <c r="AO178" s="37"/>
      <c r="AP178" s="37"/>
      <c r="AQ178" s="37"/>
      <c r="AR178" s="37"/>
      <c r="AS178" s="37"/>
      <c r="AT178" s="37"/>
      <c r="AU178" s="37"/>
      <c r="AV178" s="37"/>
      <c r="AW178" s="37"/>
      <c r="AX178" s="37"/>
      <c r="AY178" s="37"/>
      <c r="AZ178" s="37"/>
      <c r="BA178" s="37"/>
      <c r="BB178" s="37"/>
      <c r="BC178" s="37"/>
      <c r="BD178" s="37"/>
      <c r="BE178" s="37"/>
      <c r="BF178" s="37"/>
      <c r="BG178" s="37"/>
      <c r="BH178" s="37"/>
      <c r="BI178" s="37"/>
      <c r="BJ178" s="37"/>
      <c r="BK178" s="37"/>
      <c r="BL178" s="37"/>
      <c r="BM178" s="37"/>
      <c r="BN178" s="37"/>
      <c r="BO178" s="37"/>
      <c r="BP178" s="37"/>
      <c r="BQ178" s="37"/>
      <c r="BR178" s="37"/>
      <c r="BS178" s="37"/>
      <c r="BT178" s="37"/>
      <c r="BU178" s="37"/>
      <c r="BV178" s="37"/>
    </row>
    <row r="179" spans="2:74" ht="16.5" customHeight="1">
      <c r="B179" s="37"/>
      <c r="C179" s="42"/>
      <c r="D179" s="37"/>
      <c r="E179" s="37"/>
      <c r="F179" s="37"/>
      <c r="G179" s="37"/>
      <c r="H179" s="37"/>
      <c r="I179" s="37"/>
      <c r="J179" s="37"/>
      <c r="K179" s="37"/>
      <c r="L179" s="37"/>
      <c r="M179" s="37"/>
      <c r="N179" s="37"/>
      <c r="O179" s="37"/>
      <c r="P179" s="37"/>
      <c r="Q179" s="37"/>
      <c r="R179" s="37"/>
      <c r="S179" s="37"/>
      <c r="T179" s="37"/>
      <c r="U179" s="37"/>
      <c r="V179" s="37"/>
      <c r="W179" s="37"/>
      <c r="X179" s="37"/>
      <c r="Y179" s="37"/>
      <c r="Z179" s="37"/>
      <c r="AA179" s="37"/>
      <c r="AB179" s="37"/>
      <c r="AC179" s="37"/>
      <c r="AD179" s="37"/>
      <c r="AE179" s="37"/>
      <c r="AF179" s="37"/>
      <c r="AG179" s="37"/>
      <c r="AH179" s="37"/>
      <c r="AI179" s="37"/>
      <c r="AJ179" s="37"/>
      <c r="AK179" s="37"/>
      <c r="AL179" s="37"/>
      <c r="AM179" s="37"/>
      <c r="AN179" s="37"/>
      <c r="AO179" s="37"/>
      <c r="AP179" s="37"/>
      <c r="AQ179" s="37"/>
      <c r="AR179" s="37"/>
      <c r="AS179" s="37"/>
      <c r="AT179" s="37"/>
      <c r="AU179" s="37"/>
      <c r="AV179" s="37"/>
      <c r="AW179" s="37"/>
      <c r="AX179" s="37"/>
      <c r="AY179" s="37"/>
      <c r="AZ179" s="37"/>
      <c r="BA179" s="37"/>
      <c r="BB179" s="37"/>
      <c r="BC179" s="37"/>
      <c r="BD179" s="37"/>
      <c r="BE179" s="37"/>
      <c r="BF179" s="37"/>
      <c r="BG179" s="37"/>
      <c r="BH179" s="37"/>
      <c r="BI179" s="37"/>
      <c r="BJ179" s="37"/>
      <c r="BK179" s="37"/>
      <c r="BL179" s="37"/>
      <c r="BM179" s="37"/>
      <c r="BN179" s="37"/>
      <c r="BO179" s="37"/>
      <c r="BP179" s="37"/>
      <c r="BQ179" s="37"/>
      <c r="BR179" s="37"/>
      <c r="BS179" s="37"/>
      <c r="BT179" s="37"/>
      <c r="BU179" s="37"/>
      <c r="BV179" s="37"/>
    </row>
    <row r="180" spans="2:74" ht="16.5" customHeight="1">
      <c r="B180" s="37"/>
      <c r="C180" s="42"/>
      <c r="D180" s="37"/>
      <c r="E180" s="37"/>
      <c r="F180" s="37"/>
      <c r="G180" s="37"/>
      <c r="H180" s="37"/>
      <c r="I180" s="37"/>
      <c r="J180" s="37"/>
      <c r="K180" s="37"/>
      <c r="L180" s="37"/>
      <c r="M180" s="37"/>
      <c r="N180" s="37"/>
      <c r="O180" s="37"/>
      <c r="P180" s="37"/>
      <c r="Q180" s="37"/>
      <c r="R180" s="37"/>
      <c r="S180" s="37"/>
      <c r="T180" s="37"/>
      <c r="U180" s="37"/>
      <c r="V180" s="37"/>
      <c r="W180" s="37"/>
      <c r="X180" s="37"/>
      <c r="Y180" s="37"/>
      <c r="Z180" s="37"/>
      <c r="AA180" s="37"/>
      <c r="AB180" s="37"/>
      <c r="AC180" s="37"/>
      <c r="AD180" s="37"/>
      <c r="AE180" s="37"/>
      <c r="AF180" s="37"/>
      <c r="AG180" s="37"/>
      <c r="AH180" s="37"/>
      <c r="AI180" s="37"/>
      <c r="AJ180" s="37"/>
      <c r="AK180" s="37"/>
      <c r="AL180" s="37"/>
      <c r="AM180" s="37"/>
      <c r="AN180" s="37"/>
      <c r="AO180" s="37"/>
      <c r="AP180" s="37"/>
      <c r="AQ180" s="37"/>
      <c r="AR180" s="37"/>
      <c r="AS180" s="37"/>
      <c r="AT180" s="37"/>
      <c r="AU180" s="37"/>
      <c r="AV180" s="37"/>
      <c r="AW180" s="37"/>
      <c r="AX180" s="37"/>
      <c r="AY180" s="37"/>
      <c r="AZ180" s="37"/>
      <c r="BA180" s="37"/>
      <c r="BB180" s="37"/>
      <c r="BC180" s="37"/>
      <c r="BD180" s="37"/>
      <c r="BE180" s="37"/>
      <c r="BF180" s="37"/>
      <c r="BG180" s="37"/>
      <c r="BH180" s="37"/>
      <c r="BI180" s="37"/>
      <c r="BJ180" s="37"/>
      <c r="BK180" s="37"/>
      <c r="BL180" s="37"/>
      <c r="BM180" s="37"/>
      <c r="BN180" s="37"/>
      <c r="BO180" s="37"/>
      <c r="BP180" s="37"/>
      <c r="BQ180" s="37"/>
      <c r="BR180" s="37"/>
      <c r="BS180" s="37"/>
      <c r="BT180" s="37"/>
      <c r="BU180" s="37"/>
      <c r="BV180" s="37"/>
    </row>
    <row r="181" spans="2:74" ht="16.5" customHeight="1">
      <c r="B181" s="37"/>
      <c r="C181" s="42"/>
      <c r="D181" s="37"/>
      <c r="E181" s="37"/>
      <c r="F181" s="37"/>
      <c r="G181" s="37"/>
      <c r="H181" s="37"/>
      <c r="I181" s="37"/>
      <c r="J181" s="37"/>
      <c r="K181" s="37"/>
      <c r="L181" s="37"/>
      <c r="M181" s="37"/>
      <c r="N181" s="37"/>
      <c r="O181" s="37"/>
      <c r="P181" s="37"/>
      <c r="Q181" s="37"/>
      <c r="R181" s="37"/>
      <c r="S181" s="37"/>
      <c r="T181" s="37"/>
      <c r="U181" s="37"/>
      <c r="V181" s="37"/>
      <c r="W181" s="37"/>
      <c r="X181" s="37"/>
      <c r="Y181" s="37"/>
      <c r="Z181" s="37"/>
      <c r="AA181" s="37"/>
      <c r="AB181" s="37"/>
      <c r="AC181" s="37"/>
      <c r="AD181" s="37"/>
      <c r="AE181" s="37"/>
      <c r="AF181" s="37"/>
      <c r="AG181" s="37"/>
      <c r="AH181" s="37"/>
      <c r="AI181" s="37"/>
      <c r="AJ181" s="37"/>
      <c r="AK181" s="37"/>
      <c r="AL181" s="37"/>
      <c r="AM181" s="37"/>
      <c r="AN181" s="37"/>
      <c r="AO181" s="37"/>
      <c r="AP181" s="37"/>
      <c r="AQ181" s="37"/>
      <c r="AR181" s="37"/>
      <c r="AS181" s="37"/>
      <c r="AT181" s="37"/>
      <c r="AU181" s="37"/>
      <c r="AV181" s="37"/>
      <c r="AW181" s="37"/>
      <c r="AX181" s="37"/>
      <c r="AY181" s="37"/>
      <c r="AZ181" s="37"/>
      <c r="BA181" s="37"/>
      <c r="BB181" s="37"/>
      <c r="BC181" s="37"/>
      <c r="BD181" s="37"/>
      <c r="BE181" s="37"/>
      <c r="BF181" s="37"/>
      <c r="BG181" s="37"/>
      <c r="BH181" s="37"/>
      <c r="BI181" s="37"/>
      <c r="BJ181" s="37"/>
      <c r="BK181" s="37"/>
      <c r="BL181" s="37"/>
      <c r="BM181" s="37"/>
      <c r="BN181" s="37"/>
      <c r="BO181" s="37"/>
      <c r="BP181" s="37"/>
      <c r="BQ181" s="37"/>
      <c r="BR181" s="37"/>
      <c r="BS181" s="37"/>
      <c r="BT181" s="37"/>
      <c r="BU181" s="37"/>
      <c r="BV181" s="37"/>
    </row>
    <row r="182" spans="2:74" ht="16.5" customHeight="1">
      <c r="B182" s="37"/>
      <c r="C182" s="42"/>
      <c r="D182" s="37"/>
      <c r="E182" s="37"/>
      <c r="F182" s="37"/>
      <c r="G182" s="37"/>
      <c r="H182" s="37"/>
      <c r="I182" s="37"/>
      <c r="J182" s="37"/>
      <c r="K182" s="37"/>
      <c r="L182" s="37"/>
      <c r="M182" s="37"/>
      <c r="N182" s="37"/>
      <c r="O182" s="37"/>
      <c r="P182" s="37"/>
      <c r="Q182" s="37"/>
      <c r="R182" s="37"/>
      <c r="S182" s="37"/>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c r="AV182" s="37"/>
      <c r="AW182" s="37"/>
      <c r="AX182" s="37"/>
      <c r="AY182" s="37"/>
      <c r="AZ182" s="37"/>
      <c r="BA182" s="37"/>
      <c r="BB182" s="37"/>
      <c r="BC182" s="37"/>
      <c r="BD182" s="37"/>
      <c r="BE182" s="37"/>
      <c r="BF182" s="37"/>
      <c r="BG182" s="37"/>
      <c r="BH182" s="37"/>
      <c r="BI182" s="37"/>
      <c r="BJ182" s="37"/>
      <c r="BK182" s="37"/>
      <c r="BL182" s="37"/>
      <c r="BM182" s="37"/>
      <c r="BN182" s="37"/>
      <c r="BO182" s="37"/>
      <c r="BP182" s="37"/>
      <c r="BQ182" s="37"/>
      <c r="BR182" s="37"/>
      <c r="BS182" s="37"/>
      <c r="BT182" s="37"/>
      <c r="BU182" s="37"/>
      <c r="BV182" s="37"/>
    </row>
    <row r="183" spans="2:74" ht="16.5" customHeight="1">
      <c r="B183" s="37"/>
      <c r="C183" s="42"/>
      <c r="D183" s="37"/>
      <c r="E183" s="37"/>
      <c r="F183" s="37"/>
      <c r="G183" s="37"/>
      <c r="H183" s="37"/>
      <c r="I183" s="37"/>
      <c r="J183" s="37"/>
      <c r="K183" s="37"/>
      <c r="L183" s="37"/>
      <c r="M183" s="37"/>
      <c r="N183" s="37"/>
      <c r="O183" s="37"/>
      <c r="P183" s="37"/>
      <c r="Q183" s="37"/>
      <c r="R183" s="37"/>
      <c r="S183" s="37"/>
      <c r="T183" s="37"/>
      <c r="U183" s="37"/>
      <c r="V183" s="37"/>
      <c r="W183" s="37"/>
      <c r="X183" s="37"/>
      <c r="Y183" s="37"/>
      <c r="Z183" s="37"/>
      <c r="AA183" s="37"/>
      <c r="AB183" s="37"/>
      <c r="AC183" s="37"/>
      <c r="AD183" s="37"/>
      <c r="AE183" s="37"/>
      <c r="AF183" s="37"/>
      <c r="AG183" s="37"/>
      <c r="AH183" s="37"/>
      <c r="AI183" s="37"/>
      <c r="AJ183" s="37"/>
      <c r="AK183" s="37"/>
      <c r="AL183" s="37"/>
      <c r="AM183" s="37"/>
      <c r="AN183" s="37"/>
      <c r="AO183" s="37"/>
      <c r="AP183" s="37"/>
      <c r="AQ183" s="37"/>
      <c r="AR183" s="37"/>
      <c r="AS183" s="37"/>
      <c r="AT183" s="37"/>
      <c r="AU183" s="37"/>
      <c r="AV183" s="37"/>
      <c r="AW183" s="37"/>
      <c r="AX183" s="37"/>
      <c r="AY183" s="37"/>
      <c r="AZ183" s="37"/>
      <c r="BA183" s="37"/>
      <c r="BB183" s="37"/>
      <c r="BC183" s="37"/>
      <c r="BD183" s="37"/>
      <c r="BE183" s="37"/>
      <c r="BF183" s="37"/>
      <c r="BG183" s="37"/>
      <c r="BH183" s="37"/>
      <c r="BI183" s="37"/>
      <c r="BJ183" s="37"/>
      <c r="BK183" s="37"/>
      <c r="BL183" s="37"/>
      <c r="BM183" s="37"/>
      <c r="BN183" s="37"/>
      <c r="BO183" s="37"/>
      <c r="BP183" s="37"/>
      <c r="BQ183" s="37"/>
      <c r="BR183" s="37"/>
      <c r="BS183" s="37"/>
      <c r="BT183" s="37"/>
      <c r="BU183" s="37"/>
      <c r="BV183" s="37"/>
    </row>
    <row r="184" spans="2:74" ht="16.5" customHeight="1">
      <c r="B184" s="37"/>
      <c r="C184" s="42"/>
      <c r="D184" s="37"/>
      <c r="E184" s="37"/>
      <c r="F184" s="37"/>
      <c r="G184" s="37"/>
      <c r="H184" s="37"/>
      <c r="I184" s="37"/>
      <c r="J184" s="37"/>
      <c r="K184" s="37"/>
      <c r="L184" s="37"/>
      <c r="M184" s="37"/>
      <c r="N184" s="37"/>
      <c r="O184" s="37"/>
      <c r="P184" s="37"/>
      <c r="Q184" s="37"/>
      <c r="R184" s="37"/>
      <c r="S184" s="37"/>
      <c r="T184" s="37"/>
      <c r="U184" s="37"/>
      <c r="V184" s="37"/>
      <c r="W184" s="37"/>
      <c r="X184" s="37"/>
      <c r="Y184" s="37"/>
      <c r="Z184" s="37"/>
      <c r="AA184" s="37"/>
      <c r="AB184" s="37"/>
      <c r="AC184" s="37"/>
      <c r="AD184" s="37"/>
      <c r="AE184" s="37"/>
      <c r="AF184" s="37"/>
      <c r="AG184" s="37"/>
      <c r="AH184" s="37"/>
      <c r="AI184" s="37"/>
      <c r="AJ184" s="37"/>
      <c r="AK184" s="37"/>
      <c r="AL184" s="37"/>
      <c r="AM184" s="37"/>
      <c r="AN184" s="37"/>
      <c r="AO184" s="37"/>
      <c r="AP184" s="37"/>
      <c r="AQ184" s="37"/>
      <c r="AR184" s="37"/>
      <c r="AS184" s="37"/>
      <c r="AT184" s="37"/>
      <c r="AU184" s="37"/>
      <c r="AV184" s="37"/>
      <c r="AW184" s="37"/>
      <c r="AX184" s="37"/>
      <c r="AY184" s="37"/>
      <c r="AZ184" s="37"/>
      <c r="BA184" s="37"/>
      <c r="BB184" s="37"/>
      <c r="BC184" s="37"/>
      <c r="BD184" s="37"/>
      <c r="BE184" s="37"/>
      <c r="BF184" s="37"/>
      <c r="BG184" s="37"/>
      <c r="BH184" s="37"/>
      <c r="BI184" s="37"/>
      <c r="BJ184" s="37"/>
      <c r="BK184" s="37"/>
      <c r="BL184" s="37"/>
      <c r="BM184" s="37"/>
      <c r="BN184" s="37"/>
      <c r="BO184" s="37"/>
      <c r="BP184" s="37"/>
      <c r="BQ184" s="37"/>
      <c r="BR184" s="37"/>
      <c r="BS184" s="37"/>
      <c r="BT184" s="37"/>
      <c r="BU184" s="37"/>
      <c r="BV184" s="37"/>
    </row>
    <row r="185" spans="2:74" ht="16.5" customHeight="1">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c r="AA185" s="37"/>
      <c r="AB185" s="37"/>
      <c r="AC185" s="37"/>
      <c r="AD185" s="37"/>
      <c r="AE185" s="37"/>
      <c r="AF185" s="37"/>
      <c r="AG185" s="37"/>
      <c r="AH185" s="37"/>
      <c r="AI185" s="37"/>
      <c r="AJ185" s="37"/>
      <c r="AK185" s="37"/>
      <c r="AL185" s="37"/>
      <c r="AM185" s="37"/>
      <c r="AN185" s="37"/>
      <c r="AO185" s="37"/>
      <c r="AP185" s="37"/>
      <c r="AQ185" s="37"/>
      <c r="AR185" s="37"/>
      <c r="AS185" s="37"/>
      <c r="AT185" s="37"/>
      <c r="AU185" s="37"/>
      <c r="AV185" s="37"/>
      <c r="AW185" s="37"/>
      <c r="AX185" s="37"/>
      <c r="AY185" s="37"/>
      <c r="AZ185" s="37"/>
      <c r="BA185" s="37"/>
      <c r="BB185" s="37"/>
      <c r="BC185" s="37"/>
      <c r="BD185" s="37"/>
      <c r="BE185" s="37"/>
      <c r="BF185" s="37"/>
      <c r="BG185" s="37"/>
      <c r="BH185" s="37"/>
      <c r="BI185" s="37"/>
      <c r="BJ185" s="37"/>
      <c r="BK185" s="37"/>
      <c r="BL185" s="37"/>
      <c r="BM185" s="37"/>
      <c r="BN185" s="37"/>
      <c r="BO185" s="37"/>
      <c r="BP185" s="37"/>
      <c r="BQ185" s="37"/>
      <c r="BR185" s="37"/>
      <c r="BS185" s="37"/>
      <c r="BT185" s="37"/>
      <c r="BU185" s="37"/>
      <c r="BV185" s="37"/>
    </row>
    <row r="186" spans="2:74" ht="16.5" customHeight="1">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c r="AA186" s="37"/>
      <c r="AB186" s="37"/>
      <c r="AC186" s="37"/>
      <c r="AD186" s="37"/>
      <c r="AE186" s="37"/>
      <c r="AF186" s="37"/>
      <c r="AG186" s="37"/>
      <c r="AH186" s="37"/>
      <c r="AI186" s="37"/>
      <c r="AJ186" s="37"/>
      <c r="AK186" s="37"/>
      <c r="AL186" s="37"/>
      <c r="AM186" s="37"/>
      <c r="AN186" s="37"/>
      <c r="AO186" s="37"/>
      <c r="AP186" s="37"/>
      <c r="AQ186" s="37"/>
      <c r="AR186" s="37"/>
      <c r="AS186" s="37"/>
      <c r="AT186" s="37"/>
      <c r="AU186" s="37"/>
      <c r="AV186" s="37"/>
      <c r="AW186" s="37"/>
      <c r="AX186" s="37"/>
      <c r="AY186" s="37"/>
      <c r="AZ186" s="37"/>
      <c r="BA186" s="37"/>
      <c r="BB186" s="37"/>
      <c r="BC186" s="37"/>
      <c r="BD186" s="37"/>
      <c r="BE186" s="37"/>
      <c r="BF186" s="37"/>
      <c r="BG186" s="37"/>
      <c r="BH186" s="37"/>
      <c r="BI186" s="37"/>
      <c r="BJ186" s="37"/>
      <c r="BK186" s="37"/>
      <c r="BL186" s="37"/>
      <c r="BM186" s="37"/>
      <c r="BN186" s="37"/>
      <c r="BO186" s="37"/>
      <c r="BP186" s="37"/>
      <c r="BQ186" s="37"/>
      <c r="BR186" s="37"/>
      <c r="BS186" s="37"/>
      <c r="BT186" s="37"/>
      <c r="BU186" s="37"/>
      <c r="BV186" s="37"/>
    </row>
    <row r="187" spans="2:74" ht="16.5" customHeight="1">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c r="AA187" s="37"/>
      <c r="AB187" s="37"/>
      <c r="AC187" s="37"/>
      <c r="AD187" s="37"/>
      <c r="AE187" s="37"/>
      <c r="AF187" s="37"/>
      <c r="AG187" s="37"/>
      <c r="AH187" s="37"/>
      <c r="AI187" s="37"/>
      <c r="AJ187" s="37"/>
      <c r="AK187" s="37"/>
      <c r="AL187" s="37"/>
      <c r="AM187" s="37"/>
      <c r="AN187" s="37"/>
      <c r="AO187" s="37"/>
      <c r="AP187" s="37"/>
      <c r="AQ187" s="37"/>
      <c r="AR187" s="37"/>
      <c r="AS187" s="37"/>
      <c r="AT187" s="37"/>
      <c r="AU187" s="37"/>
      <c r="AV187" s="37"/>
      <c r="AW187" s="37"/>
      <c r="AX187" s="37"/>
      <c r="AY187" s="37"/>
      <c r="AZ187" s="37"/>
      <c r="BA187" s="37"/>
      <c r="BB187" s="37"/>
      <c r="BC187" s="37"/>
      <c r="BD187" s="37"/>
      <c r="BE187" s="37"/>
      <c r="BF187" s="37"/>
      <c r="BG187" s="37"/>
      <c r="BH187" s="37"/>
      <c r="BI187" s="37"/>
      <c r="BJ187" s="37"/>
      <c r="BK187" s="37"/>
      <c r="BL187" s="37"/>
      <c r="BM187" s="37"/>
      <c r="BN187" s="37"/>
      <c r="BO187" s="37"/>
      <c r="BP187" s="37"/>
      <c r="BQ187" s="37"/>
      <c r="BR187" s="37"/>
      <c r="BS187" s="37"/>
      <c r="BT187" s="37"/>
      <c r="BU187" s="37"/>
      <c r="BV187" s="37"/>
    </row>
    <row r="188" spans="2:74" ht="16.5" customHeight="1">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c r="AA188" s="37"/>
      <c r="AB188" s="37"/>
      <c r="AC188" s="37"/>
      <c r="AD188" s="37"/>
      <c r="AE188" s="37"/>
      <c r="AF188" s="37"/>
      <c r="AG188" s="37"/>
      <c r="AH188" s="37"/>
      <c r="AI188" s="37"/>
      <c r="AJ188" s="37"/>
      <c r="AK188" s="37"/>
      <c r="AL188" s="37"/>
      <c r="AM188" s="37"/>
      <c r="AN188" s="37"/>
      <c r="AO188" s="37"/>
      <c r="AP188" s="37"/>
      <c r="AQ188" s="37"/>
      <c r="AR188" s="37"/>
      <c r="AS188" s="37"/>
      <c r="AT188" s="37"/>
      <c r="AU188" s="37"/>
      <c r="AV188" s="37"/>
      <c r="AW188" s="37"/>
      <c r="AX188" s="37"/>
      <c r="AY188" s="37"/>
      <c r="AZ188" s="37"/>
      <c r="BA188" s="37"/>
      <c r="BB188" s="37"/>
      <c r="BC188" s="37"/>
      <c r="BD188" s="37"/>
      <c r="BE188" s="37"/>
      <c r="BF188" s="37"/>
      <c r="BG188" s="37"/>
      <c r="BH188" s="37"/>
      <c r="BI188" s="37"/>
      <c r="BJ188" s="37"/>
      <c r="BK188" s="37"/>
      <c r="BL188" s="37"/>
      <c r="BM188" s="37"/>
      <c r="BN188" s="37"/>
      <c r="BO188" s="37"/>
      <c r="BP188" s="37"/>
      <c r="BQ188" s="37"/>
      <c r="BR188" s="37"/>
      <c r="BS188" s="37"/>
      <c r="BT188" s="37"/>
      <c r="BU188" s="37"/>
      <c r="BV188" s="37"/>
    </row>
    <row r="189" spans="2:74" ht="16.5" customHeight="1">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c r="AA189" s="37"/>
      <c r="AB189" s="37"/>
      <c r="AC189" s="37"/>
      <c r="AD189" s="37"/>
      <c r="AE189" s="37"/>
      <c r="AF189" s="37"/>
      <c r="AG189" s="37"/>
      <c r="AH189" s="37"/>
      <c r="AI189" s="37"/>
      <c r="AJ189" s="37"/>
      <c r="AK189" s="37"/>
      <c r="AL189" s="37"/>
      <c r="AM189" s="37"/>
      <c r="AN189" s="37"/>
      <c r="AO189" s="37"/>
      <c r="AP189" s="37"/>
      <c r="AQ189" s="37"/>
      <c r="AR189" s="37"/>
      <c r="AS189" s="37"/>
      <c r="AT189" s="37"/>
      <c r="AU189" s="37"/>
      <c r="AV189" s="37"/>
      <c r="AW189" s="37"/>
      <c r="AX189" s="37"/>
      <c r="AY189" s="37"/>
      <c r="AZ189" s="37"/>
      <c r="BA189" s="37"/>
      <c r="BB189" s="37"/>
      <c r="BC189" s="37"/>
      <c r="BD189" s="37"/>
      <c r="BE189" s="37"/>
      <c r="BF189" s="37"/>
      <c r="BG189" s="37"/>
      <c r="BH189" s="37"/>
      <c r="BI189" s="37"/>
      <c r="BJ189" s="37"/>
      <c r="BK189" s="37"/>
      <c r="BL189" s="37"/>
      <c r="BM189" s="37"/>
      <c r="BN189" s="37"/>
      <c r="BO189" s="37"/>
      <c r="BP189" s="37"/>
      <c r="BQ189" s="37"/>
      <c r="BR189" s="37"/>
      <c r="BS189" s="37"/>
      <c r="BT189" s="37"/>
      <c r="BU189" s="37"/>
      <c r="BV189" s="37"/>
    </row>
    <row r="190" spans="2:74" ht="16.5" customHeight="1">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c r="AA190" s="37"/>
      <c r="AB190" s="37"/>
      <c r="AC190" s="37"/>
      <c r="AD190" s="37"/>
      <c r="AE190" s="37"/>
      <c r="AF190" s="37"/>
      <c r="AG190" s="37"/>
      <c r="AH190" s="37"/>
      <c r="AI190" s="37"/>
      <c r="AJ190" s="37"/>
      <c r="AK190" s="37"/>
      <c r="AL190" s="37"/>
      <c r="AM190" s="37"/>
      <c r="AN190" s="37"/>
      <c r="AO190" s="37"/>
      <c r="AP190" s="37"/>
      <c r="AQ190" s="37"/>
      <c r="AR190" s="37"/>
      <c r="AS190" s="37"/>
      <c r="AT190" s="37"/>
      <c r="AU190" s="37"/>
      <c r="AV190" s="37"/>
      <c r="AW190" s="37"/>
      <c r="AX190" s="37"/>
      <c r="AY190" s="37"/>
      <c r="AZ190" s="37"/>
      <c r="BA190" s="37"/>
      <c r="BB190" s="37"/>
      <c r="BC190" s="37"/>
      <c r="BD190" s="37"/>
      <c r="BE190" s="37"/>
      <c r="BF190" s="37"/>
      <c r="BG190" s="37"/>
      <c r="BH190" s="37"/>
      <c r="BI190" s="37"/>
      <c r="BJ190" s="37"/>
      <c r="BK190" s="37"/>
      <c r="BL190" s="37"/>
      <c r="BM190" s="37"/>
      <c r="BN190" s="37"/>
      <c r="BO190" s="37"/>
      <c r="BP190" s="37"/>
      <c r="BQ190" s="37"/>
      <c r="BR190" s="37"/>
      <c r="BS190" s="37"/>
      <c r="BT190" s="37"/>
      <c r="BU190" s="37"/>
      <c r="BV190" s="37"/>
    </row>
    <row r="191" spans="2:74" ht="16.5" customHeight="1">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c r="AA191" s="37"/>
      <c r="AB191" s="37"/>
      <c r="AC191" s="37"/>
      <c r="AD191" s="37"/>
      <c r="AE191" s="37"/>
      <c r="AF191" s="37"/>
      <c r="AG191" s="37"/>
      <c r="AH191" s="37"/>
      <c r="AI191" s="37"/>
      <c r="AJ191" s="37"/>
      <c r="AK191" s="37"/>
      <c r="AL191" s="37"/>
      <c r="AM191" s="37"/>
      <c r="AN191" s="37"/>
      <c r="AO191" s="37"/>
      <c r="AP191" s="37"/>
      <c r="AQ191" s="37"/>
      <c r="AR191" s="37"/>
      <c r="AS191" s="37"/>
      <c r="AT191" s="37"/>
      <c r="AU191" s="37"/>
      <c r="AV191" s="37"/>
      <c r="AW191" s="37"/>
      <c r="AX191" s="37"/>
      <c r="AY191" s="37"/>
      <c r="AZ191" s="37"/>
      <c r="BA191" s="37"/>
      <c r="BB191" s="37"/>
      <c r="BC191" s="37"/>
      <c r="BD191" s="37"/>
      <c r="BE191" s="37"/>
      <c r="BF191" s="37"/>
      <c r="BG191" s="37"/>
      <c r="BH191" s="37"/>
      <c r="BI191" s="37"/>
      <c r="BJ191" s="37"/>
      <c r="BK191" s="37"/>
      <c r="BL191" s="37"/>
      <c r="BM191" s="37"/>
      <c r="BN191" s="37"/>
      <c r="BO191" s="37"/>
      <c r="BP191" s="37"/>
      <c r="BQ191" s="37"/>
      <c r="BR191" s="37"/>
      <c r="BS191" s="37"/>
      <c r="BT191" s="37"/>
      <c r="BU191" s="37"/>
      <c r="BV191" s="37"/>
    </row>
    <row r="192" spans="2:74" ht="16.5" customHeight="1">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c r="AA192" s="37"/>
      <c r="AB192" s="37"/>
      <c r="AC192" s="37"/>
      <c r="AD192" s="37"/>
      <c r="AE192" s="37"/>
      <c r="AF192" s="37"/>
      <c r="AG192" s="37"/>
      <c r="AH192" s="37"/>
      <c r="AI192" s="37"/>
      <c r="AJ192" s="37"/>
      <c r="AK192" s="37"/>
      <c r="AL192" s="37"/>
      <c r="AM192" s="37"/>
      <c r="AN192" s="37"/>
      <c r="AO192" s="37"/>
      <c r="AP192" s="37"/>
      <c r="AQ192" s="37"/>
      <c r="AR192" s="37"/>
      <c r="AS192" s="37"/>
      <c r="AT192" s="37"/>
      <c r="AU192" s="37"/>
      <c r="AV192" s="37"/>
      <c r="AW192" s="37"/>
      <c r="AX192" s="37"/>
      <c r="AY192" s="37"/>
      <c r="AZ192" s="37"/>
      <c r="BA192" s="37"/>
      <c r="BB192" s="37"/>
      <c r="BC192" s="37"/>
      <c r="BD192" s="37"/>
      <c r="BE192" s="37"/>
      <c r="BF192" s="37"/>
      <c r="BG192" s="37"/>
      <c r="BH192" s="37"/>
      <c r="BI192" s="37"/>
      <c r="BJ192" s="37"/>
      <c r="BK192" s="37"/>
      <c r="BL192" s="37"/>
      <c r="BM192" s="37"/>
      <c r="BN192" s="37"/>
      <c r="BO192" s="37"/>
      <c r="BP192" s="37"/>
      <c r="BQ192" s="37"/>
      <c r="BR192" s="37"/>
      <c r="BS192" s="37"/>
      <c r="BT192" s="37"/>
      <c r="BU192" s="37"/>
      <c r="BV192" s="37"/>
    </row>
    <row r="193" spans="2:74" ht="16.5" customHeight="1">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c r="AA193" s="37"/>
      <c r="AB193" s="37"/>
      <c r="AC193" s="37"/>
      <c r="AD193" s="37"/>
      <c r="AE193" s="37"/>
      <c r="AF193" s="37"/>
      <c r="AG193" s="37"/>
      <c r="AH193" s="37"/>
      <c r="AI193" s="37"/>
      <c r="AJ193" s="37"/>
      <c r="AK193" s="37"/>
      <c r="AL193" s="37"/>
      <c r="AM193" s="37"/>
      <c r="AN193" s="37"/>
      <c r="AO193" s="37"/>
      <c r="AP193" s="37"/>
      <c r="AQ193" s="37"/>
      <c r="AR193" s="37"/>
      <c r="AS193" s="37"/>
      <c r="AT193" s="37"/>
      <c r="AU193" s="37"/>
      <c r="AV193" s="37"/>
      <c r="AW193" s="37"/>
      <c r="AX193" s="37"/>
      <c r="AY193" s="37"/>
      <c r="AZ193" s="37"/>
      <c r="BA193" s="37"/>
      <c r="BB193" s="37"/>
      <c r="BC193" s="37"/>
      <c r="BD193" s="37"/>
      <c r="BE193" s="37"/>
      <c r="BF193" s="37"/>
      <c r="BG193" s="37"/>
      <c r="BH193" s="37"/>
      <c r="BI193" s="37"/>
      <c r="BJ193" s="37"/>
      <c r="BK193" s="37"/>
      <c r="BL193" s="37"/>
      <c r="BM193" s="37"/>
      <c r="BN193" s="37"/>
      <c r="BO193" s="37"/>
      <c r="BP193" s="37"/>
      <c r="BQ193" s="37"/>
      <c r="BR193" s="37"/>
      <c r="BS193" s="37"/>
      <c r="BT193" s="37"/>
      <c r="BU193" s="37"/>
      <c r="BV193" s="37"/>
    </row>
    <row r="194" spans="2:74" ht="16.5" customHeight="1">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c r="AA194" s="37"/>
      <c r="AB194" s="37"/>
      <c r="AC194" s="37"/>
      <c r="AD194" s="37"/>
      <c r="AE194" s="37"/>
      <c r="AF194" s="37"/>
      <c r="AG194" s="37"/>
      <c r="AH194" s="37"/>
      <c r="AI194" s="37"/>
      <c r="AJ194" s="37"/>
      <c r="AK194" s="37"/>
      <c r="AL194" s="37"/>
      <c r="AM194" s="37"/>
      <c r="AN194" s="37"/>
      <c r="AO194" s="37"/>
      <c r="AP194" s="37"/>
      <c r="AQ194" s="37"/>
      <c r="AR194" s="37"/>
      <c r="AS194" s="37"/>
      <c r="AT194" s="37"/>
      <c r="AU194" s="37"/>
      <c r="AV194" s="37"/>
      <c r="AW194" s="37"/>
      <c r="AX194" s="37"/>
      <c r="AY194" s="37"/>
      <c r="AZ194" s="37"/>
      <c r="BA194" s="37"/>
      <c r="BB194" s="37"/>
      <c r="BC194" s="37"/>
      <c r="BD194" s="37"/>
      <c r="BE194" s="37"/>
      <c r="BF194" s="37"/>
      <c r="BG194" s="37"/>
      <c r="BH194" s="37"/>
      <c r="BI194" s="37"/>
      <c r="BJ194" s="37"/>
      <c r="BK194" s="37"/>
      <c r="BL194" s="37"/>
      <c r="BM194" s="37"/>
      <c r="BN194" s="37"/>
      <c r="BO194" s="37"/>
      <c r="BP194" s="37"/>
      <c r="BQ194" s="37"/>
      <c r="BR194" s="37"/>
      <c r="BS194" s="37"/>
      <c r="BT194" s="37"/>
      <c r="BU194" s="37"/>
      <c r="BV194" s="37"/>
    </row>
    <row r="195" spans="2:74" ht="16.5" customHeight="1">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c r="AA195" s="37"/>
      <c r="AB195" s="37"/>
      <c r="AC195" s="37"/>
      <c r="AD195" s="37"/>
      <c r="AE195" s="37"/>
      <c r="AF195" s="37"/>
      <c r="AG195" s="37"/>
      <c r="AH195" s="37"/>
      <c r="AI195" s="37"/>
      <c r="AJ195" s="37"/>
      <c r="AK195" s="37"/>
      <c r="AL195" s="37"/>
      <c r="AM195" s="37"/>
      <c r="AN195" s="37"/>
      <c r="AO195" s="37"/>
      <c r="AP195" s="37"/>
      <c r="AQ195" s="37"/>
      <c r="AR195" s="37"/>
      <c r="AS195" s="37"/>
      <c r="AT195" s="37"/>
      <c r="AU195" s="37"/>
      <c r="AV195" s="37"/>
      <c r="AW195" s="37"/>
      <c r="AX195" s="37"/>
      <c r="AY195" s="37"/>
      <c r="AZ195" s="37"/>
      <c r="BA195" s="37"/>
      <c r="BB195" s="37"/>
      <c r="BC195" s="37"/>
      <c r="BD195" s="37"/>
      <c r="BE195" s="37"/>
      <c r="BF195" s="37"/>
      <c r="BG195" s="37"/>
      <c r="BH195" s="37"/>
      <c r="BI195" s="37"/>
      <c r="BJ195" s="37"/>
      <c r="BK195" s="37"/>
      <c r="BL195" s="37"/>
      <c r="BM195" s="37"/>
      <c r="BN195" s="37"/>
      <c r="BO195" s="37"/>
      <c r="BP195" s="37"/>
      <c r="BQ195" s="37"/>
      <c r="BR195" s="37"/>
      <c r="BS195" s="37"/>
      <c r="BT195" s="37"/>
      <c r="BU195" s="37"/>
      <c r="BV195" s="37"/>
    </row>
    <row r="196" spans="2:74" ht="16.5" customHeight="1">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c r="AA196" s="37"/>
      <c r="AB196" s="37"/>
      <c r="AC196" s="37"/>
      <c r="AD196" s="37"/>
      <c r="AE196" s="37"/>
      <c r="AF196" s="37"/>
      <c r="AG196" s="37"/>
      <c r="AH196" s="37"/>
      <c r="AI196" s="37"/>
      <c r="AJ196" s="37"/>
      <c r="AK196" s="37"/>
      <c r="AL196" s="37"/>
      <c r="AM196" s="37"/>
      <c r="AN196" s="37"/>
      <c r="AO196" s="37"/>
      <c r="AP196" s="37"/>
      <c r="AQ196" s="37"/>
      <c r="AR196" s="37"/>
      <c r="AS196" s="37"/>
      <c r="AT196" s="37"/>
      <c r="AU196" s="37"/>
      <c r="AV196" s="37"/>
      <c r="AW196" s="37"/>
      <c r="AX196" s="37"/>
      <c r="AY196" s="37"/>
      <c r="AZ196" s="37"/>
      <c r="BA196" s="37"/>
      <c r="BB196" s="37"/>
      <c r="BC196" s="37"/>
      <c r="BD196" s="37"/>
      <c r="BE196" s="37"/>
      <c r="BF196" s="37"/>
      <c r="BG196" s="37"/>
      <c r="BH196" s="37"/>
      <c r="BI196" s="37"/>
      <c r="BJ196" s="37"/>
      <c r="BK196" s="37"/>
      <c r="BL196" s="37"/>
      <c r="BM196" s="37"/>
      <c r="BN196" s="37"/>
      <c r="BO196" s="37"/>
      <c r="BP196" s="37"/>
      <c r="BQ196" s="37"/>
      <c r="BR196" s="37"/>
      <c r="BS196" s="37"/>
      <c r="BT196" s="37"/>
      <c r="BU196" s="37"/>
      <c r="BV196" s="37"/>
    </row>
    <row r="197" spans="2:74" ht="16.5" customHeight="1">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c r="AA197" s="37"/>
      <c r="AB197" s="37"/>
      <c r="AC197" s="37"/>
      <c r="AD197" s="37"/>
      <c r="AE197" s="37"/>
      <c r="AF197" s="37"/>
      <c r="AG197" s="37"/>
      <c r="AH197" s="37"/>
      <c r="AI197" s="37"/>
      <c r="AJ197" s="37"/>
      <c r="AK197" s="37"/>
      <c r="AL197" s="37"/>
      <c r="AM197" s="37"/>
      <c r="AN197" s="37"/>
      <c r="AO197" s="37"/>
      <c r="AP197" s="37"/>
      <c r="AQ197" s="37"/>
      <c r="AR197" s="37"/>
      <c r="AS197" s="37"/>
      <c r="AT197" s="37"/>
      <c r="AU197" s="37"/>
      <c r="AV197" s="37"/>
      <c r="AW197" s="37"/>
      <c r="AX197" s="37"/>
      <c r="AY197" s="37"/>
      <c r="AZ197" s="37"/>
      <c r="BA197" s="37"/>
      <c r="BB197" s="37"/>
      <c r="BC197" s="37"/>
      <c r="BD197" s="37"/>
      <c r="BE197" s="37"/>
      <c r="BF197" s="37"/>
      <c r="BG197" s="37"/>
      <c r="BH197" s="37"/>
      <c r="BI197" s="37"/>
      <c r="BJ197" s="37"/>
      <c r="BK197" s="37"/>
      <c r="BL197" s="37"/>
      <c r="BM197" s="37"/>
      <c r="BN197" s="37"/>
      <c r="BO197" s="37"/>
      <c r="BP197" s="37"/>
      <c r="BQ197" s="37"/>
      <c r="BR197" s="37"/>
      <c r="BS197" s="37"/>
      <c r="BT197" s="37"/>
      <c r="BU197" s="37"/>
      <c r="BV197" s="37"/>
    </row>
    <row r="198" spans="2:74" ht="16.5" customHeight="1">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c r="AA198" s="37"/>
      <c r="AB198" s="37"/>
      <c r="AC198" s="37"/>
      <c r="AD198" s="37"/>
      <c r="AE198" s="37"/>
      <c r="AF198" s="37"/>
      <c r="AG198" s="37"/>
      <c r="AH198" s="37"/>
      <c r="AI198" s="37"/>
      <c r="AJ198" s="37"/>
      <c r="AK198" s="37"/>
      <c r="AL198" s="37"/>
      <c r="AM198" s="37"/>
      <c r="AN198" s="37"/>
      <c r="AO198" s="37"/>
      <c r="AP198" s="37"/>
      <c r="AQ198" s="37"/>
      <c r="AR198" s="37"/>
      <c r="AS198" s="37"/>
      <c r="AT198" s="37"/>
      <c r="AU198" s="37"/>
      <c r="AV198" s="37"/>
      <c r="AW198" s="37"/>
      <c r="AX198" s="37"/>
      <c r="AY198" s="37"/>
      <c r="AZ198" s="37"/>
      <c r="BA198" s="37"/>
      <c r="BB198" s="37"/>
      <c r="BC198" s="37"/>
      <c r="BD198" s="37"/>
      <c r="BE198" s="37"/>
      <c r="BF198" s="37"/>
      <c r="BG198" s="37"/>
      <c r="BH198" s="37"/>
      <c r="BI198" s="37"/>
      <c r="BJ198" s="37"/>
      <c r="BK198" s="37"/>
      <c r="BL198" s="37"/>
      <c r="BM198" s="37"/>
      <c r="BN198" s="37"/>
      <c r="BO198" s="37"/>
      <c r="BP198" s="37"/>
      <c r="BQ198" s="37"/>
      <c r="BR198" s="37"/>
      <c r="BS198" s="37"/>
      <c r="BT198" s="37"/>
      <c r="BU198" s="37"/>
      <c r="BV198" s="37"/>
    </row>
    <row r="199" spans="2:74" ht="16.5" customHeight="1">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c r="AA199" s="37"/>
      <c r="AB199" s="37"/>
      <c r="AC199" s="37"/>
      <c r="AD199" s="37"/>
      <c r="AE199" s="37"/>
      <c r="AF199" s="37"/>
      <c r="AG199" s="37"/>
      <c r="AH199" s="37"/>
      <c r="AI199" s="37"/>
      <c r="AJ199" s="37"/>
      <c r="AK199" s="37"/>
      <c r="AL199" s="37"/>
      <c r="AM199" s="37"/>
      <c r="AN199" s="37"/>
      <c r="AO199" s="37"/>
      <c r="AP199" s="37"/>
      <c r="AQ199" s="37"/>
      <c r="AR199" s="37"/>
      <c r="AS199" s="37"/>
      <c r="AT199" s="37"/>
      <c r="AU199" s="37"/>
      <c r="AV199" s="37"/>
      <c r="AW199" s="37"/>
      <c r="AX199" s="37"/>
      <c r="AY199" s="37"/>
      <c r="AZ199" s="37"/>
      <c r="BA199" s="37"/>
      <c r="BB199" s="37"/>
      <c r="BC199" s="37"/>
      <c r="BD199" s="37"/>
      <c r="BE199" s="37"/>
      <c r="BF199" s="37"/>
      <c r="BG199" s="37"/>
      <c r="BH199" s="37"/>
      <c r="BI199" s="37"/>
      <c r="BJ199" s="37"/>
      <c r="BK199" s="37"/>
      <c r="BL199" s="37"/>
      <c r="BM199" s="37"/>
      <c r="BN199" s="37"/>
      <c r="BO199" s="37"/>
      <c r="BP199" s="37"/>
      <c r="BQ199" s="37"/>
      <c r="BR199" s="37"/>
      <c r="BS199" s="37"/>
      <c r="BT199" s="37"/>
      <c r="BU199" s="37"/>
      <c r="BV199" s="37"/>
    </row>
    <row r="200" spans="2:74" ht="16.5" customHeight="1">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c r="AA200" s="37"/>
      <c r="AB200" s="37"/>
      <c r="AC200" s="37"/>
      <c r="AD200" s="37"/>
      <c r="AE200" s="37"/>
      <c r="AF200" s="37"/>
      <c r="AG200" s="37"/>
      <c r="AH200" s="37"/>
      <c r="AI200" s="37"/>
      <c r="AJ200" s="37"/>
      <c r="AK200" s="37"/>
      <c r="AL200" s="37"/>
      <c r="AM200" s="37"/>
      <c r="AN200" s="37"/>
      <c r="AO200" s="37"/>
      <c r="AP200" s="37"/>
      <c r="AQ200" s="37"/>
      <c r="AR200" s="37"/>
      <c r="AS200" s="37"/>
      <c r="AT200" s="37"/>
      <c r="AU200" s="37"/>
      <c r="AV200" s="37"/>
      <c r="AW200" s="37"/>
      <c r="AX200" s="37"/>
      <c r="AY200" s="37"/>
      <c r="AZ200" s="37"/>
      <c r="BA200" s="37"/>
      <c r="BB200" s="37"/>
      <c r="BC200" s="37"/>
      <c r="BD200" s="37"/>
      <c r="BE200" s="37"/>
      <c r="BF200" s="37"/>
      <c r="BG200" s="37"/>
      <c r="BH200" s="37"/>
      <c r="BI200" s="37"/>
      <c r="BJ200" s="37"/>
      <c r="BK200" s="37"/>
      <c r="BL200" s="37"/>
      <c r="BM200" s="37"/>
      <c r="BN200" s="37"/>
      <c r="BO200" s="37"/>
      <c r="BP200" s="37"/>
      <c r="BQ200" s="37"/>
      <c r="BR200" s="37"/>
      <c r="BS200" s="37"/>
      <c r="BT200" s="37"/>
      <c r="BU200" s="37"/>
      <c r="BV200" s="37"/>
    </row>
    <row r="201" spans="2:74" ht="16.5" customHeight="1">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c r="AA201" s="37"/>
      <c r="AB201" s="37"/>
      <c r="AC201" s="37"/>
      <c r="AD201" s="37"/>
      <c r="AE201" s="37"/>
      <c r="AF201" s="37"/>
      <c r="AG201" s="37"/>
      <c r="AH201" s="37"/>
      <c r="AI201" s="37"/>
      <c r="AJ201" s="37"/>
      <c r="AK201" s="37"/>
      <c r="AL201" s="37"/>
      <c r="AM201" s="37"/>
      <c r="AN201" s="37"/>
      <c r="AO201" s="37"/>
      <c r="AP201" s="37"/>
      <c r="AQ201" s="37"/>
      <c r="AR201" s="37"/>
      <c r="AS201" s="37"/>
      <c r="AT201" s="37"/>
      <c r="AU201" s="37"/>
      <c r="AV201" s="37"/>
      <c r="AW201" s="37"/>
      <c r="AX201" s="37"/>
      <c r="AY201" s="37"/>
      <c r="AZ201" s="37"/>
      <c r="BA201" s="37"/>
      <c r="BB201" s="37"/>
      <c r="BC201" s="37"/>
      <c r="BD201" s="37"/>
      <c r="BE201" s="37"/>
      <c r="BF201" s="37"/>
      <c r="BG201" s="37"/>
      <c r="BH201" s="37"/>
      <c r="BI201" s="37"/>
      <c r="BJ201" s="37"/>
      <c r="BK201" s="37"/>
      <c r="BL201" s="37"/>
      <c r="BM201" s="37"/>
      <c r="BN201" s="37"/>
      <c r="BO201" s="37"/>
      <c r="BP201" s="37"/>
      <c r="BQ201" s="37"/>
      <c r="BR201" s="37"/>
      <c r="BS201" s="37"/>
      <c r="BT201" s="37"/>
      <c r="BU201" s="37"/>
      <c r="BV201" s="37"/>
    </row>
    <row r="202" spans="2:74" ht="16.5" customHeight="1">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c r="AA202" s="37"/>
      <c r="AB202" s="37"/>
      <c r="AC202" s="37"/>
      <c r="AD202" s="37"/>
      <c r="AE202" s="37"/>
      <c r="AF202" s="37"/>
      <c r="AG202" s="37"/>
      <c r="AH202" s="37"/>
      <c r="AI202" s="37"/>
      <c r="AJ202" s="37"/>
      <c r="AK202" s="37"/>
      <c r="AL202" s="37"/>
      <c r="AM202" s="37"/>
      <c r="AN202" s="37"/>
      <c r="AO202" s="37"/>
      <c r="AP202" s="37"/>
      <c r="AQ202" s="37"/>
      <c r="AR202" s="37"/>
      <c r="AS202" s="37"/>
      <c r="AT202" s="37"/>
      <c r="AU202" s="37"/>
      <c r="AV202" s="37"/>
      <c r="AW202" s="37"/>
      <c r="AX202" s="37"/>
      <c r="AY202" s="37"/>
      <c r="AZ202" s="37"/>
      <c r="BA202" s="37"/>
      <c r="BB202" s="37"/>
      <c r="BC202" s="37"/>
      <c r="BD202" s="37"/>
      <c r="BE202" s="37"/>
      <c r="BF202" s="37"/>
      <c r="BG202" s="37"/>
      <c r="BH202" s="37"/>
      <c r="BI202" s="37"/>
      <c r="BJ202" s="37"/>
      <c r="BK202" s="37"/>
      <c r="BL202" s="37"/>
      <c r="BM202" s="37"/>
      <c r="BN202" s="37"/>
      <c r="BO202" s="37"/>
      <c r="BP202" s="37"/>
      <c r="BQ202" s="37"/>
      <c r="BR202" s="37"/>
      <c r="BS202" s="37"/>
      <c r="BT202" s="37"/>
      <c r="BU202" s="37"/>
      <c r="BV202" s="37"/>
    </row>
    <row r="203" spans="2:74" ht="16.5" customHeight="1">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c r="AA203" s="37"/>
      <c r="AB203" s="37"/>
      <c r="AC203" s="37"/>
      <c r="AD203" s="37"/>
      <c r="AE203" s="37"/>
      <c r="AF203" s="37"/>
      <c r="AG203" s="37"/>
      <c r="AH203" s="37"/>
      <c r="AI203" s="37"/>
      <c r="AJ203" s="37"/>
      <c r="AK203" s="37"/>
      <c r="AL203" s="37"/>
      <c r="AM203" s="37"/>
      <c r="AN203" s="37"/>
      <c r="AO203" s="37"/>
      <c r="AP203" s="37"/>
      <c r="AQ203" s="37"/>
      <c r="AR203" s="37"/>
      <c r="AS203" s="37"/>
      <c r="AT203" s="37"/>
      <c r="AU203" s="37"/>
      <c r="AV203" s="37"/>
      <c r="AW203" s="37"/>
      <c r="AX203" s="37"/>
      <c r="AY203" s="37"/>
      <c r="AZ203" s="37"/>
      <c r="BA203" s="37"/>
      <c r="BB203" s="37"/>
      <c r="BC203" s="37"/>
      <c r="BD203" s="37"/>
      <c r="BE203" s="37"/>
      <c r="BF203" s="37"/>
      <c r="BG203" s="37"/>
      <c r="BH203" s="37"/>
      <c r="BI203" s="37"/>
      <c r="BJ203" s="37"/>
      <c r="BK203" s="37"/>
      <c r="BL203" s="37"/>
      <c r="BM203" s="37"/>
      <c r="BN203" s="37"/>
      <c r="BO203" s="37"/>
      <c r="BP203" s="37"/>
      <c r="BQ203" s="37"/>
      <c r="BR203" s="37"/>
      <c r="BS203" s="37"/>
      <c r="BT203" s="37"/>
      <c r="BU203" s="37"/>
      <c r="BV203" s="37"/>
    </row>
    <row r="204" spans="2:74" ht="16.5" customHeight="1">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c r="AA204" s="37"/>
      <c r="AB204" s="37"/>
      <c r="AC204" s="37"/>
      <c r="AD204" s="37"/>
      <c r="AE204" s="37"/>
      <c r="AF204" s="37"/>
      <c r="AG204" s="37"/>
      <c r="AH204" s="37"/>
      <c r="AI204" s="37"/>
      <c r="AJ204" s="37"/>
      <c r="AK204" s="37"/>
      <c r="AL204" s="37"/>
      <c r="AM204" s="37"/>
      <c r="AN204" s="37"/>
      <c r="AO204" s="37"/>
      <c r="AP204" s="37"/>
      <c r="AQ204" s="37"/>
      <c r="AR204" s="37"/>
      <c r="AS204" s="37"/>
      <c r="AT204" s="37"/>
      <c r="AU204" s="37"/>
      <c r="AV204" s="37"/>
      <c r="AW204" s="37"/>
      <c r="AX204" s="37"/>
      <c r="AY204" s="37"/>
      <c r="AZ204" s="37"/>
      <c r="BA204" s="37"/>
      <c r="BB204" s="37"/>
      <c r="BC204" s="37"/>
      <c r="BD204" s="37"/>
      <c r="BE204" s="37"/>
      <c r="BF204" s="37"/>
      <c r="BG204" s="37"/>
      <c r="BH204" s="37"/>
      <c r="BI204" s="37"/>
      <c r="BJ204" s="37"/>
      <c r="BK204" s="37"/>
      <c r="BL204" s="37"/>
      <c r="BM204" s="37"/>
      <c r="BN204" s="37"/>
      <c r="BO204" s="37"/>
      <c r="BP204" s="37"/>
      <c r="BQ204" s="37"/>
      <c r="BR204" s="37"/>
      <c r="BS204" s="37"/>
      <c r="BT204" s="37"/>
      <c r="BU204" s="37"/>
      <c r="BV204" s="37"/>
    </row>
    <row r="205" spans="2:74" ht="16.5" customHeight="1">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c r="AA205" s="37"/>
      <c r="AB205" s="37"/>
      <c r="AC205" s="37"/>
      <c r="AD205" s="37"/>
      <c r="AE205" s="37"/>
      <c r="AF205" s="37"/>
      <c r="AG205" s="37"/>
      <c r="AH205" s="37"/>
      <c r="AI205" s="37"/>
      <c r="AJ205" s="37"/>
      <c r="AK205" s="37"/>
      <c r="AL205" s="37"/>
      <c r="AM205" s="37"/>
      <c r="AN205" s="37"/>
      <c r="AO205" s="37"/>
      <c r="AP205" s="37"/>
      <c r="AQ205" s="37"/>
      <c r="AR205" s="37"/>
      <c r="AS205" s="37"/>
      <c r="AT205" s="37"/>
      <c r="AU205" s="37"/>
      <c r="AV205" s="37"/>
      <c r="AW205" s="37"/>
      <c r="AX205" s="37"/>
      <c r="AY205" s="37"/>
      <c r="AZ205" s="37"/>
      <c r="BA205" s="37"/>
      <c r="BB205" s="37"/>
      <c r="BC205" s="37"/>
      <c r="BD205" s="37"/>
      <c r="BE205" s="37"/>
      <c r="BF205" s="37"/>
      <c r="BG205" s="37"/>
      <c r="BH205" s="37"/>
      <c r="BI205" s="37"/>
      <c r="BJ205" s="37"/>
      <c r="BK205" s="37"/>
      <c r="BL205" s="37"/>
      <c r="BM205" s="37"/>
      <c r="BN205" s="37"/>
      <c r="BO205" s="37"/>
      <c r="BP205" s="37"/>
      <c r="BQ205" s="37"/>
      <c r="BR205" s="37"/>
      <c r="BS205" s="37"/>
      <c r="BT205" s="37"/>
      <c r="BU205" s="37"/>
      <c r="BV205" s="37"/>
    </row>
    <row r="206" spans="2:74" ht="16.5" customHeight="1">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c r="AA206" s="37"/>
      <c r="AB206" s="37"/>
      <c r="AC206" s="37"/>
      <c r="AD206" s="37"/>
      <c r="AE206" s="37"/>
      <c r="AF206" s="37"/>
      <c r="AG206" s="37"/>
      <c r="AH206" s="37"/>
      <c r="AI206" s="37"/>
      <c r="AJ206" s="37"/>
      <c r="AK206" s="37"/>
      <c r="AL206" s="37"/>
      <c r="AM206" s="37"/>
      <c r="AN206" s="37"/>
      <c r="AO206" s="37"/>
      <c r="AP206" s="37"/>
      <c r="AQ206" s="37"/>
      <c r="AR206" s="37"/>
      <c r="AS206" s="37"/>
      <c r="AT206" s="37"/>
      <c r="AU206" s="37"/>
      <c r="AV206" s="37"/>
      <c r="AW206" s="37"/>
      <c r="AX206" s="37"/>
      <c r="AY206" s="37"/>
      <c r="AZ206" s="37"/>
      <c r="BA206" s="37"/>
      <c r="BB206" s="37"/>
      <c r="BC206" s="37"/>
      <c r="BD206" s="37"/>
      <c r="BE206" s="37"/>
      <c r="BF206" s="37"/>
      <c r="BG206" s="37"/>
      <c r="BH206" s="37"/>
      <c r="BI206" s="37"/>
      <c r="BJ206" s="37"/>
      <c r="BK206" s="37"/>
      <c r="BL206" s="37"/>
      <c r="BM206" s="37"/>
      <c r="BN206" s="37"/>
      <c r="BO206" s="37"/>
      <c r="BP206" s="37"/>
      <c r="BQ206" s="37"/>
      <c r="BR206" s="37"/>
      <c r="BS206" s="37"/>
      <c r="BT206" s="37"/>
      <c r="BU206" s="37"/>
      <c r="BV206" s="37"/>
    </row>
    <row r="207" spans="2:74" ht="16.5" customHeight="1">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c r="AA207" s="37"/>
      <c r="AB207" s="37"/>
      <c r="AC207" s="37"/>
      <c r="AD207" s="37"/>
      <c r="AE207" s="37"/>
      <c r="AF207" s="37"/>
      <c r="AG207" s="37"/>
      <c r="AH207" s="37"/>
      <c r="AI207" s="37"/>
      <c r="AJ207" s="37"/>
      <c r="AK207" s="37"/>
      <c r="AL207" s="37"/>
      <c r="AM207" s="37"/>
      <c r="AN207" s="37"/>
      <c r="AO207" s="37"/>
      <c r="AP207" s="37"/>
      <c r="AQ207" s="37"/>
      <c r="AR207" s="37"/>
      <c r="AS207" s="37"/>
      <c r="AT207" s="37"/>
      <c r="AU207" s="37"/>
      <c r="AV207" s="37"/>
      <c r="AW207" s="37"/>
      <c r="AX207" s="37"/>
      <c r="AY207" s="37"/>
      <c r="AZ207" s="37"/>
      <c r="BA207" s="37"/>
      <c r="BB207" s="37"/>
      <c r="BC207" s="37"/>
      <c r="BD207" s="37"/>
      <c r="BE207" s="37"/>
      <c r="BF207" s="37"/>
      <c r="BG207" s="37"/>
      <c r="BH207" s="37"/>
      <c r="BI207" s="37"/>
      <c r="BJ207" s="37"/>
      <c r="BK207" s="37"/>
      <c r="BL207" s="37"/>
      <c r="BM207" s="37"/>
      <c r="BN207" s="37"/>
      <c r="BO207" s="37"/>
      <c r="BP207" s="37"/>
      <c r="BQ207" s="37"/>
      <c r="BR207" s="37"/>
      <c r="BS207" s="37"/>
      <c r="BT207" s="37"/>
      <c r="BU207" s="37"/>
      <c r="BV207" s="37"/>
    </row>
    <row r="208" spans="2:74" ht="16.5" customHeight="1">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c r="AA208" s="37"/>
      <c r="AB208" s="37"/>
      <c r="AC208" s="37"/>
      <c r="AD208" s="37"/>
      <c r="AE208" s="37"/>
      <c r="AF208" s="37"/>
      <c r="AG208" s="37"/>
      <c r="AH208" s="37"/>
      <c r="AI208" s="37"/>
      <c r="AJ208" s="37"/>
      <c r="AK208" s="37"/>
      <c r="AL208" s="37"/>
      <c r="AM208" s="37"/>
      <c r="AN208" s="37"/>
      <c r="AO208" s="37"/>
      <c r="AP208" s="37"/>
      <c r="AQ208" s="37"/>
      <c r="AR208" s="37"/>
      <c r="AS208" s="37"/>
      <c r="AT208" s="37"/>
      <c r="AU208" s="37"/>
      <c r="AV208" s="37"/>
      <c r="AW208" s="37"/>
      <c r="AX208" s="37"/>
      <c r="AY208" s="37"/>
      <c r="AZ208" s="37"/>
      <c r="BA208" s="37"/>
      <c r="BB208" s="37"/>
      <c r="BC208" s="37"/>
      <c r="BD208" s="37"/>
      <c r="BE208" s="37"/>
      <c r="BF208" s="37"/>
      <c r="BG208" s="37"/>
      <c r="BH208" s="37"/>
      <c r="BI208" s="37"/>
      <c r="BJ208" s="37"/>
      <c r="BK208" s="37"/>
      <c r="BL208" s="37"/>
      <c r="BM208" s="37"/>
      <c r="BN208" s="37"/>
      <c r="BO208" s="37"/>
      <c r="BP208" s="37"/>
      <c r="BQ208" s="37"/>
      <c r="BR208" s="37"/>
      <c r="BS208" s="37"/>
      <c r="BT208" s="37"/>
      <c r="BU208" s="37"/>
      <c r="BV208" s="37"/>
    </row>
    <row r="209" spans="2:74" ht="16.5" customHeight="1">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c r="AA209" s="37"/>
      <c r="AB209" s="37"/>
      <c r="AC209" s="37"/>
      <c r="AD209" s="37"/>
      <c r="AE209" s="37"/>
      <c r="AF209" s="37"/>
      <c r="AG209" s="37"/>
      <c r="AH209" s="37"/>
      <c r="AI209" s="37"/>
      <c r="AJ209" s="37"/>
      <c r="AK209" s="37"/>
      <c r="AL209" s="37"/>
      <c r="AM209" s="37"/>
      <c r="AN209" s="37"/>
      <c r="AO209" s="37"/>
      <c r="AP209" s="37"/>
      <c r="AQ209" s="37"/>
      <c r="AR209" s="37"/>
      <c r="AS209" s="37"/>
      <c r="AT209" s="37"/>
      <c r="AU209" s="37"/>
      <c r="AV209" s="37"/>
      <c r="AW209" s="37"/>
      <c r="AX209" s="37"/>
      <c r="AY209" s="37"/>
      <c r="AZ209" s="37"/>
      <c r="BA209" s="37"/>
      <c r="BB209" s="37"/>
      <c r="BC209" s="37"/>
      <c r="BD209" s="37"/>
      <c r="BE209" s="37"/>
      <c r="BF209" s="37"/>
      <c r="BG209" s="37"/>
      <c r="BH209" s="37"/>
      <c r="BI209" s="37"/>
      <c r="BJ209" s="37"/>
      <c r="BK209" s="37"/>
      <c r="BL209" s="37"/>
      <c r="BM209" s="37"/>
      <c r="BN209" s="37"/>
      <c r="BO209" s="37"/>
      <c r="BP209" s="37"/>
      <c r="BQ209" s="37"/>
      <c r="BR209" s="37"/>
      <c r="BS209" s="37"/>
      <c r="BT209" s="37"/>
      <c r="BU209" s="37"/>
      <c r="BV209" s="37"/>
    </row>
    <row r="210" spans="2:74" ht="16.5" customHeight="1">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c r="AA210" s="37"/>
      <c r="AB210" s="37"/>
      <c r="AC210" s="37"/>
      <c r="AD210" s="37"/>
      <c r="AE210" s="37"/>
      <c r="AF210" s="37"/>
      <c r="AG210" s="37"/>
      <c r="AH210" s="37"/>
      <c r="AI210" s="37"/>
      <c r="AJ210" s="37"/>
      <c r="AK210" s="37"/>
      <c r="AL210" s="37"/>
      <c r="AM210" s="37"/>
      <c r="AN210" s="37"/>
      <c r="AO210" s="37"/>
      <c r="AP210" s="37"/>
      <c r="AQ210" s="37"/>
      <c r="AR210" s="37"/>
      <c r="AS210" s="37"/>
      <c r="AT210" s="37"/>
      <c r="AU210" s="37"/>
      <c r="AV210" s="37"/>
      <c r="AW210" s="37"/>
      <c r="AX210" s="37"/>
      <c r="AY210" s="37"/>
      <c r="AZ210" s="37"/>
      <c r="BA210" s="37"/>
      <c r="BB210" s="37"/>
      <c r="BC210" s="37"/>
      <c r="BD210" s="37"/>
      <c r="BE210" s="37"/>
      <c r="BF210" s="37"/>
      <c r="BG210" s="37"/>
      <c r="BH210" s="37"/>
      <c r="BI210" s="37"/>
      <c r="BJ210" s="37"/>
      <c r="BK210" s="37"/>
      <c r="BL210" s="37"/>
      <c r="BM210" s="37"/>
      <c r="BN210" s="37"/>
      <c r="BO210" s="37"/>
      <c r="BP210" s="37"/>
      <c r="BQ210" s="37"/>
      <c r="BR210" s="37"/>
      <c r="BS210" s="37"/>
      <c r="BT210" s="37"/>
      <c r="BU210" s="37"/>
      <c r="BV210" s="37"/>
    </row>
    <row r="211" spans="2:74" ht="16.5" customHeight="1">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c r="AA211" s="37"/>
      <c r="AB211" s="37"/>
      <c r="AC211" s="37"/>
      <c r="AD211" s="37"/>
      <c r="AE211" s="37"/>
      <c r="AF211" s="37"/>
      <c r="AG211" s="37"/>
      <c r="AH211" s="37"/>
      <c r="AI211" s="37"/>
      <c r="AJ211" s="37"/>
      <c r="AK211" s="37"/>
      <c r="AL211" s="37"/>
      <c r="AM211" s="37"/>
      <c r="AN211" s="37"/>
      <c r="AO211" s="37"/>
      <c r="AP211" s="37"/>
      <c r="AQ211" s="37"/>
      <c r="AR211" s="37"/>
      <c r="AS211" s="37"/>
      <c r="AT211" s="37"/>
      <c r="AU211" s="37"/>
      <c r="AV211" s="37"/>
      <c r="AW211" s="37"/>
      <c r="AX211" s="37"/>
      <c r="AY211" s="37"/>
      <c r="AZ211" s="37"/>
      <c r="BA211" s="37"/>
      <c r="BB211" s="37"/>
      <c r="BC211" s="37"/>
      <c r="BD211" s="37"/>
      <c r="BE211" s="37"/>
      <c r="BF211" s="37"/>
      <c r="BG211" s="37"/>
      <c r="BH211" s="37"/>
      <c r="BI211" s="37"/>
      <c r="BJ211" s="37"/>
      <c r="BK211" s="37"/>
      <c r="BL211" s="37"/>
      <c r="BM211" s="37"/>
      <c r="BN211" s="37"/>
      <c r="BO211" s="37"/>
      <c r="BP211" s="37"/>
      <c r="BQ211" s="37"/>
      <c r="BR211" s="37"/>
      <c r="BS211" s="37"/>
      <c r="BT211" s="37"/>
      <c r="BU211" s="37"/>
      <c r="BV211" s="37"/>
    </row>
    <row r="212" spans="2:74" ht="16.5" customHeight="1">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c r="AA212" s="37"/>
      <c r="AB212" s="37"/>
      <c r="AC212" s="37"/>
      <c r="AD212" s="37"/>
      <c r="AE212" s="37"/>
      <c r="AF212" s="37"/>
      <c r="AG212" s="37"/>
      <c r="AH212" s="37"/>
      <c r="AI212" s="37"/>
      <c r="AJ212" s="37"/>
      <c r="AK212" s="37"/>
      <c r="AL212" s="37"/>
      <c r="AM212" s="37"/>
      <c r="AN212" s="37"/>
      <c r="AO212" s="37"/>
      <c r="AP212" s="37"/>
      <c r="AQ212" s="37"/>
      <c r="AR212" s="37"/>
      <c r="AS212" s="37"/>
      <c r="AT212" s="37"/>
      <c r="AU212" s="37"/>
      <c r="AV212" s="37"/>
      <c r="AW212" s="37"/>
      <c r="AX212" s="37"/>
      <c r="AY212" s="37"/>
      <c r="AZ212" s="37"/>
      <c r="BA212" s="37"/>
      <c r="BB212" s="37"/>
      <c r="BC212" s="37"/>
      <c r="BD212" s="37"/>
      <c r="BE212" s="37"/>
      <c r="BF212" s="37"/>
      <c r="BG212" s="37"/>
      <c r="BH212" s="37"/>
      <c r="BI212" s="37"/>
      <c r="BJ212" s="37"/>
      <c r="BK212" s="37"/>
      <c r="BL212" s="37"/>
      <c r="BM212" s="37"/>
      <c r="BN212" s="37"/>
      <c r="BO212" s="37"/>
      <c r="BP212" s="37"/>
      <c r="BQ212" s="37"/>
      <c r="BR212" s="37"/>
      <c r="BS212" s="37"/>
      <c r="BT212" s="37"/>
      <c r="BU212" s="37"/>
      <c r="BV212" s="37"/>
    </row>
    <row r="213" spans="2:74" ht="16.5" customHeight="1">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c r="AA213" s="37"/>
      <c r="AB213" s="37"/>
      <c r="AC213" s="37"/>
      <c r="AD213" s="37"/>
      <c r="AE213" s="37"/>
      <c r="AF213" s="37"/>
      <c r="AG213" s="37"/>
      <c r="AH213" s="37"/>
      <c r="AI213" s="37"/>
      <c r="AJ213" s="37"/>
      <c r="AK213" s="37"/>
      <c r="AL213" s="37"/>
      <c r="AM213" s="37"/>
      <c r="AN213" s="37"/>
      <c r="AO213" s="37"/>
      <c r="AP213" s="37"/>
      <c r="AQ213" s="37"/>
      <c r="AR213" s="37"/>
      <c r="AS213" s="37"/>
      <c r="AT213" s="37"/>
      <c r="AU213" s="37"/>
      <c r="AV213" s="37"/>
      <c r="AW213" s="37"/>
      <c r="AX213" s="37"/>
      <c r="AY213" s="37"/>
      <c r="AZ213" s="37"/>
      <c r="BA213" s="37"/>
      <c r="BB213" s="37"/>
      <c r="BC213" s="37"/>
      <c r="BD213" s="37"/>
      <c r="BE213" s="37"/>
      <c r="BF213" s="37"/>
      <c r="BG213" s="37"/>
      <c r="BH213" s="37"/>
      <c r="BI213" s="37"/>
      <c r="BJ213" s="37"/>
      <c r="BK213" s="37"/>
      <c r="BL213" s="37"/>
      <c r="BM213" s="37"/>
      <c r="BN213" s="37"/>
      <c r="BO213" s="37"/>
      <c r="BP213" s="37"/>
      <c r="BQ213" s="37"/>
      <c r="BR213" s="37"/>
      <c r="BS213" s="37"/>
      <c r="BT213" s="37"/>
      <c r="BU213" s="37"/>
      <c r="BV213" s="37"/>
    </row>
    <row r="214" spans="2:74" ht="16.5" customHeight="1">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c r="AA214" s="37"/>
      <c r="AB214" s="37"/>
      <c r="AC214" s="37"/>
      <c r="AD214" s="37"/>
      <c r="AE214" s="37"/>
      <c r="AF214" s="37"/>
      <c r="AG214" s="37"/>
      <c r="AH214" s="37"/>
      <c r="AI214" s="37"/>
      <c r="AJ214" s="37"/>
      <c r="AK214" s="37"/>
      <c r="AL214" s="37"/>
      <c r="AM214" s="37"/>
      <c r="AN214" s="37"/>
      <c r="AO214" s="37"/>
      <c r="AP214" s="37"/>
      <c r="AQ214" s="37"/>
      <c r="AR214" s="37"/>
      <c r="AS214" s="37"/>
      <c r="AT214" s="37"/>
      <c r="AU214" s="37"/>
      <c r="AV214" s="37"/>
      <c r="AW214" s="37"/>
      <c r="AX214" s="37"/>
      <c r="AY214" s="37"/>
      <c r="AZ214" s="37"/>
      <c r="BA214" s="37"/>
      <c r="BB214" s="37"/>
      <c r="BC214" s="37"/>
      <c r="BD214" s="37"/>
      <c r="BE214" s="37"/>
      <c r="BF214" s="37"/>
      <c r="BG214" s="37"/>
      <c r="BH214" s="37"/>
      <c r="BI214" s="37"/>
      <c r="BJ214" s="37"/>
      <c r="BK214" s="37"/>
      <c r="BL214" s="37"/>
      <c r="BM214" s="37"/>
      <c r="BN214" s="37"/>
      <c r="BO214" s="37"/>
      <c r="BP214" s="37"/>
      <c r="BQ214" s="37"/>
      <c r="BR214" s="37"/>
      <c r="BS214" s="37"/>
      <c r="BT214" s="37"/>
      <c r="BU214" s="37"/>
      <c r="BV214" s="37"/>
    </row>
    <row r="215" spans="2:74" ht="16.5" customHeight="1">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c r="AA215" s="37"/>
      <c r="AB215" s="37"/>
      <c r="AC215" s="37"/>
      <c r="AD215" s="37"/>
      <c r="AE215" s="37"/>
      <c r="AF215" s="37"/>
      <c r="AG215" s="37"/>
      <c r="AH215" s="37"/>
      <c r="AI215" s="37"/>
      <c r="AJ215" s="37"/>
      <c r="AK215" s="37"/>
      <c r="AL215" s="37"/>
      <c r="AM215" s="37"/>
      <c r="AN215" s="37"/>
      <c r="AO215" s="37"/>
      <c r="AP215" s="37"/>
      <c r="AQ215" s="37"/>
      <c r="AR215" s="37"/>
      <c r="AS215" s="37"/>
      <c r="AT215" s="37"/>
      <c r="AU215" s="37"/>
      <c r="AV215" s="37"/>
      <c r="AW215" s="37"/>
      <c r="AX215" s="37"/>
      <c r="AY215" s="37"/>
      <c r="AZ215" s="37"/>
      <c r="BA215" s="37"/>
      <c r="BB215" s="37"/>
      <c r="BC215" s="37"/>
      <c r="BD215" s="37"/>
      <c r="BE215" s="37"/>
      <c r="BF215" s="37"/>
      <c r="BG215" s="37"/>
      <c r="BH215" s="37"/>
      <c r="BI215" s="37"/>
      <c r="BJ215" s="37"/>
      <c r="BK215" s="37"/>
      <c r="BL215" s="37"/>
      <c r="BM215" s="37"/>
      <c r="BN215" s="37"/>
      <c r="BO215" s="37"/>
      <c r="BP215" s="37"/>
      <c r="BQ215" s="37"/>
      <c r="BR215" s="37"/>
      <c r="BS215" s="37"/>
      <c r="BT215" s="37"/>
      <c r="BU215" s="37"/>
      <c r="BV215" s="37"/>
    </row>
    <row r="216" spans="2:74" ht="16.5" customHeight="1">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c r="AA216" s="37"/>
      <c r="AB216" s="37"/>
      <c r="AC216" s="37"/>
      <c r="AD216" s="37"/>
      <c r="AE216" s="37"/>
      <c r="AF216" s="37"/>
      <c r="AG216" s="37"/>
      <c r="AH216" s="37"/>
      <c r="AI216" s="37"/>
      <c r="AJ216" s="37"/>
      <c r="AK216" s="37"/>
      <c r="AL216" s="37"/>
      <c r="AM216" s="37"/>
      <c r="AN216" s="37"/>
      <c r="AO216" s="37"/>
      <c r="AP216" s="37"/>
      <c r="AQ216" s="37"/>
      <c r="AR216" s="37"/>
      <c r="AS216" s="37"/>
      <c r="AT216" s="37"/>
      <c r="AU216" s="37"/>
      <c r="AV216" s="37"/>
      <c r="AW216" s="37"/>
      <c r="AX216" s="37"/>
      <c r="AY216" s="37"/>
      <c r="AZ216" s="37"/>
      <c r="BA216" s="37"/>
      <c r="BB216" s="37"/>
      <c r="BC216" s="37"/>
      <c r="BD216" s="37"/>
      <c r="BE216" s="37"/>
      <c r="BF216" s="37"/>
      <c r="BG216" s="37"/>
      <c r="BH216" s="37"/>
      <c r="BI216" s="37"/>
      <c r="BJ216" s="37"/>
      <c r="BK216" s="37"/>
      <c r="BL216" s="37"/>
      <c r="BM216" s="37"/>
      <c r="BN216" s="37"/>
      <c r="BO216" s="37"/>
      <c r="BP216" s="37"/>
      <c r="BQ216" s="37"/>
      <c r="BR216" s="37"/>
      <c r="BS216" s="37"/>
      <c r="BT216" s="37"/>
      <c r="BU216" s="37"/>
      <c r="BV216" s="37"/>
    </row>
    <row r="217" spans="2:74" ht="16.5" customHeight="1">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c r="AA217" s="37"/>
      <c r="AB217" s="37"/>
      <c r="AC217" s="37"/>
      <c r="AD217" s="37"/>
      <c r="AE217" s="37"/>
      <c r="AF217" s="37"/>
      <c r="AG217" s="37"/>
      <c r="AH217" s="37"/>
      <c r="AI217" s="37"/>
      <c r="AJ217" s="37"/>
      <c r="AK217" s="37"/>
      <c r="AL217" s="37"/>
      <c r="AM217" s="37"/>
      <c r="AN217" s="37"/>
      <c r="AO217" s="37"/>
      <c r="AP217" s="37"/>
      <c r="AQ217" s="37"/>
      <c r="AR217" s="37"/>
      <c r="AS217" s="37"/>
      <c r="AT217" s="37"/>
      <c r="AU217" s="37"/>
      <c r="AV217" s="37"/>
      <c r="AW217" s="37"/>
      <c r="AX217" s="37"/>
      <c r="AY217" s="37"/>
      <c r="AZ217" s="37"/>
      <c r="BA217" s="37"/>
      <c r="BB217" s="37"/>
      <c r="BC217" s="37"/>
      <c r="BD217" s="37"/>
      <c r="BE217" s="37"/>
      <c r="BF217" s="37"/>
      <c r="BG217" s="37"/>
      <c r="BH217" s="37"/>
      <c r="BI217" s="37"/>
      <c r="BJ217" s="37"/>
      <c r="BK217" s="37"/>
      <c r="BL217" s="37"/>
      <c r="BM217" s="37"/>
      <c r="BN217" s="37"/>
      <c r="BO217" s="37"/>
      <c r="BP217" s="37"/>
      <c r="BQ217" s="37"/>
      <c r="BR217" s="37"/>
      <c r="BS217" s="37"/>
      <c r="BT217" s="37"/>
      <c r="BU217" s="37"/>
      <c r="BV217" s="37"/>
    </row>
    <row r="218" spans="2:74" ht="16.5" customHeight="1">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c r="AA218" s="37"/>
      <c r="AB218" s="37"/>
      <c r="AC218" s="37"/>
      <c r="AD218" s="37"/>
      <c r="AE218" s="37"/>
      <c r="AF218" s="37"/>
      <c r="AG218" s="37"/>
      <c r="AH218" s="37"/>
      <c r="AI218" s="37"/>
      <c r="AJ218" s="37"/>
      <c r="AK218" s="37"/>
      <c r="AL218" s="37"/>
      <c r="AM218" s="37"/>
      <c r="AN218" s="37"/>
      <c r="AO218" s="37"/>
      <c r="AP218" s="37"/>
      <c r="AQ218" s="37"/>
      <c r="AR218" s="37"/>
      <c r="AS218" s="37"/>
      <c r="AT218" s="37"/>
      <c r="AU218" s="37"/>
      <c r="AV218" s="37"/>
      <c r="AW218" s="37"/>
      <c r="AX218" s="37"/>
      <c r="AY218" s="37"/>
      <c r="AZ218" s="37"/>
      <c r="BA218" s="37"/>
      <c r="BB218" s="37"/>
      <c r="BC218" s="37"/>
      <c r="BD218" s="37"/>
      <c r="BE218" s="37"/>
      <c r="BF218" s="37"/>
      <c r="BG218" s="37"/>
      <c r="BH218" s="37"/>
      <c r="BI218" s="37"/>
      <c r="BJ218" s="37"/>
      <c r="BK218" s="37"/>
      <c r="BL218" s="37"/>
      <c r="BM218" s="37"/>
      <c r="BN218" s="37"/>
      <c r="BO218" s="37"/>
      <c r="BP218" s="37"/>
      <c r="BQ218" s="37"/>
      <c r="BR218" s="37"/>
      <c r="BS218" s="37"/>
      <c r="BT218" s="37"/>
      <c r="BU218" s="37"/>
      <c r="BV218" s="37"/>
    </row>
    <row r="219" spans="2:74" ht="16.5" customHeight="1">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c r="AA219" s="37"/>
      <c r="AB219" s="37"/>
      <c r="AC219" s="37"/>
      <c r="AD219" s="37"/>
      <c r="AE219" s="37"/>
      <c r="AF219" s="37"/>
      <c r="AG219" s="37"/>
      <c r="AH219" s="37"/>
      <c r="AI219" s="37"/>
      <c r="AJ219" s="37"/>
      <c r="AK219" s="37"/>
      <c r="AL219" s="37"/>
      <c r="AM219" s="37"/>
      <c r="AN219" s="37"/>
      <c r="AO219" s="37"/>
      <c r="AP219" s="37"/>
      <c r="AQ219" s="37"/>
      <c r="AR219" s="37"/>
      <c r="AS219" s="37"/>
      <c r="AT219" s="37"/>
      <c r="AU219" s="37"/>
      <c r="AV219" s="37"/>
      <c r="AW219" s="37"/>
      <c r="AX219" s="37"/>
      <c r="AY219" s="37"/>
      <c r="AZ219" s="37"/>
      <c r="BA219" s="37"/>
      <c r="BB219" s="37"/>
      <c r="BC219" s="37"/>
      <c r="BD219" s="37"/>
      <c r="BE219" s="37"/>
      <c r="BF219" s="37"/>
      <c r="BG219" s="37"/>
      <c r="BH219" s="37"/>
      <c r="BI219" s="37"/>
      <c r="BJ219" s="37"/>
      <c r="BK219" s="37"/>
      <c r="BL219" s="37"/>
      <c r="BM219" s="37"/>
      <c r="BN219" s="37"/>
      <c r="BO219" s="37"/>
      <c r="BP219" s="37"/>
      <c r="BQ219" s="37"/>
      <c r="BR219" s="37"/>
      <c r="BS219" s="37"/>
      <c r="BT219" s="37"/>
      <c r="BU219" s="37"/>
      <c r="BV219" s="37"/>
    </row>
    <row r="220" spans="2:74" ht="16.5" customHeight="1">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c r="AA220" s="37"/>
      <c r="AB220" s="37"/>
      <c r="AC220" s="37"/>
      <c r="AD220" s="37"/>
      <c r="AE220" s="37"/>
      <c r="AF220" s="37"/>
      <c r="AG220" s="37"/>
      <c r="AH220" s="37"/>
      <c r="AI220" s="37"/>
      <c r="AJ220" s="37"/>
      <c r="AK220" s="37"/>
      <c r="AL220" s="37"/>
      <c r="AM220" s="37"/>
      <c r="AN220" s="37"/>
      <c r="AO220" s="37"/>
      <c r="AP220" s="37"/>
      <c r="AQ220" s="37"/>
      <c r="AR220" s="37"/>
      <c r="AS220" s="37"/>
      <c r="AT220" s="37"/>
      <c r="AU220" s="37"/>
      <c r="AV220" s="37"/>
      <c r="AW220" s="37"/>
      <c r="AX220" s="37"/>
      <c r="AY220" s="37"/>
      <c r="AZ220" s="37"/>
      <c r="BA220" s="37"/>
      <c r="BB220" s="37"/>
      <c r="BC220" s="37"/>
      <c r="BD220" s="37"/>
      <c r="BE220" s="37"/>
      <c r="BF220" s="37"/>
      <c r="BG220" s="37"/>
      <c r="BH220" s="37"/>
      <c r="BI220" s="37"/>
      <c r="BJ220" s="37"/>
      <c r="BK220" s="37"/>
      <c r="BL220" s="37"/>
      <c r="BM220" s="37"/>
      <c r="BN220" s="37"/>
      <c r="BO220" s="37"/>
      <c r="BP220" s="37"/>
      <c r="BQ220" s="37"/>
      <c r="BR220" s="37"/>
      <c r="BS220" s="37"/>
      <c r="BT220" s="37"/>
      <c r="BU220" s="37"/>
      <c r="BV220" s="37"/>
    </row>
    <row r="221" spans="2:74" ht="16.5" customHeight="1">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c r="AA221" s="37"/>
      <c r="AB221" s="37"/>
      <c r="AC221" s="37"/>
      <c r="AD221" s="37"/>
      <c r="AE221" s="37"/>
      <c r="AF221" s="37"/>
      <c r="AG221" s="37"/>
      <c r="AH221" s="37"/>
      <c r="AI221" s="37"/>
      <c r="AJ221" s="37"/>
      <c r="AK221" s="37"/>
      <c r="AL221" s="37"/>
      <c r="AM221" s="37"/>
      <c r="AN221" s="37"/>
      <c r="AO221" s="37"/>
      <c r="AP221" s="37"/>
      <c r="AQ221" s="37"/>
      <c r="AR221" s="37"/>
      <c r="AS221" s="37"/>
      <c r="AT221" s="37"/>
      <c r="AU221" s="37"/>
      <c r="AV221" s="37"/>
      <c r="AW221" s="37"/>
      <c r="AX221" s="37"/>
      <c r="AY221" s="37"/>
      <c r="AZ221" s="37"/>
      <c r="BA221" s="37"/>
      <c r="BB221" s="37"/>
      <c r="BC221" s="37"/>
      <c r="BD221" s="37"/>
      <c r="BE221" s="37"/>
      <c r="BF221" s="37"/>
      <c r="BG221" s="37"/>
      <c r="BH221" s="37"/>
      <c r="BI221" s="37"/>
      <c r="BJ221" s="37"/>
      <c r="BK221" s="37"/>
      <c r="BL221" s="37"/>
      <c r="BM221" s="37"/>
      <c r="BN221" s="37"/>
      <c r="BO221" s="37"/>
      <c r="BP221" s="37"/>
      <c r="BQ221" s="37"/>
      <c r="BR221" s="37"/>
      <c r="BS221" s="37"/>
      <c r="BT221" s="37"/>
      <c r="BU221" s="37"/>
      <c r="BV221" s="37"/>
    </row>
    <row r="222" spans="2:74" ht="16.5" customHeight="1">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c r="AA222" s="37"/>
      <c r="AB222" s="37"/>
      <c r="AC222" s="37"/>
      <c r="AD222" s="37"/>
      <c r="AE222" s="37"/>
      <c r="AF222" s="37"/>
      <c r="AG222" s="37"/>
      <c r="AH222" s="37"/>
      <c r="AI222" s="37"/>
      <c r="AJ222" s="37"/>
      <c r="AK222" s="37"/>
      <c r="AL222" s="37"/>
      <c r="AM222" s="37"/>
      <c r="AN222" s="37"/>
      <c r="AO222" s="37"/>
      <c r="AP222" s="37"/>
      <c r="AQ222" s="37"/>
      <c r="AR222" s="37"/>
      <c r="AS222" s="37"/>
      <c r="AT222" s="37"/>
      <c r="AU222" s="37"/>
      <c r="AV222" s="37"/>
      <c r="AW222" s="37"/>
      <c r="AX222" s="37"/>
      <c r="AY222" s="37"/>
      <c r="AZ222" s="37"/>
      <c r="BA222" s="37"/>
      <c r="BB222" s="37"/>
      <c r="BC222" s="37"/>
      <c r="BD222" s="37"/>
      <c r="BE222" s="37"/>
      <c r="BF222" s="37"/>
      <c r="BG222" s="37"/>
      <c r="BH222" s="37"/>
      <c r="BI222" s="37"/>
      <c r="BJ222" s="37"/>
      <c r="BK222" s="37"/>
      <c r="BL222" s="37"/>
      <c r="BM222" s="37"/>
      <c r="BN222" s="37"/>
      <c r="BO222" s="37"/>
      <c r="BP222" s="37"/>
      <c r="BQ222" s="37"/>
      <c r="BR222" s="37"/>
      <c r="BS222" s="37"/>
      <c r="BT222" s="37"/>
      <c r="BU222" s="37"/>
      <c r="BV222" s="37"/>
    </row>
    <row r="223" spans="2:74" ht="16.5" customHeight="1">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c r="AA223" s="37"/>
      <c r="AB223" s="37"/>
      <c r="AC223" s="37"/>
      <c r="AD223" s="37"/>
      <c r="AE223" s="37"/>
      <c r="AF223" s="37"/>
      <c r="AG223" s="37"/>
      <c r="AH223" s="37"/>
      <c r="AI223" s="37"/>
      <c r="AJ223" s="37"/>
      <c r="AK223" s="37"/>
      <c r="AL223" s="37"/>
      <c r="AM223" s="37"/>
      <c r="AN223" s="37"/>
      <c r="AO223" s="37"/>
      <c r="AP223" s="37"/>
      <c r="AQ223" s="37"/>
      <c r="AR223" s="37"/>
      <c r="AS223" s="37"/>
      <c r="AT223" s="37"/>
      <c r="AU223" s="37"/>
      <c r="AV223" s="37"/>
      <c r="AW223" s="37"/>
      <c r="AX223" s="37"/>
      <c r="AY223" s="37"/>
      <c r="AZ223" s="37"/>
      <c r="BA223" s="37"/>
      <c r="BB223" s="37"/>
      <c r="BC223" s="37"/>
      <c r="BD223" s="37"/>
      <c r="BE223" s="37"/>
      <c r="BF223" s="37"/>
      <c r="BG223" s="37"/>
      <c r="BH223" s="37"/>
      <c r="BI223" s="37"/>
      <c r="BJ223" s="37"/>
      <c r="BK223" s="37"/>
      <c r="BL223" s="37"/>
      <c r="BM223" s="37"/>
      <c r="BN223" s="37"/>
      <c r="BO223" s="37"/>
      <c r="BP223" s="37"/>
      <c r="BQ223" s="37"/>
      <c r="BR223" s="37"/>
      <c r="BS223" s="37"/>
      <c r="BT223" s="37"/>
      <c r="BU223" s="37"/>
      <c r="BV223" s="37"/>
    </row>
    <row r="224" spans="2:74" ht="16.5" customHeight="1">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c r="AA224" s="37"/>
      <c r="AB224" s="37"/>
      <c r="AC224" s="37"/>
      <c r="AD224" s="37"/>
      <c r="AE224" s="37"/>
      <c r="AF224" s="37"/>
      <c r="AG224" s="37"/>
      <c r="AH224" s="37"/>
      <c r="AI224" s="37"/>
      <c r="AJ224" s="37"/>
      <c r="AK224" s="37"/>
      <c r="AL224" s="37"/>
      <c r="AM224" s="37"/>
      <c r="AN224" s="37"/>
      <c r="AO224" s="37"/>
      <c r="AP224" s="37"/>
      <c r="AQ224" s="37"/>
      <c r="AR224" s="37"/>
      <c r="AS224" s="37"/>
      <c r="AT224" s="37"/>
      <c r="AU224" s="37"/>
      <c r="AV224" s="37"/>
      <c r="AW224" s="37"/>
      <c r="AX224" s="37"/>
      <c r="AY224" s="37"/>
      <c r="AZ224" s="37"/>
      <c r="BA224" s="37"/>
      <c r="BB224" s="37"/>
      <c r="BC224" s="37"/>
      <c r="BD224" s="37"/>
      <c r="BE224" s="37"/>
      <c r="BF224" s="37"/>
      <c r="BG224" s="37"/>
      <c r="BH224" s="37"/>
      <c r="BI224" s="37"/>
      <c r="BJ224" s="37"/>
      <c r="BK224" s="37"/>
      <c r="BL224" s="37"/>
      <c r="BM224" s="37"/>
      <c r="BN224" s="37"/>
      <c r="BO224" s="37"/>
      <c r="BP224" s="37"/>
      <c r="BQ224" s="37"/>
      <c r="BR224" s="37"/>
      <c r="BS224" s="37"/>
      <c r="BT224" s="37"/>
      <c r="BU224" s="37"/>
      <c r="BV224" s="37"/>
    </row>
    <row r="225" spans="2:74" ht="16.5" customHeight="1">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c r="AA225" s="37"/>
      <c r="AB225" s="37"/>
      <c r="AC225" s="37"/>
      <c r="AD225" s="37"/>
      <c r="AE225" s="37"/>
      <c r="AF225" s="37"/>
      <c r="AG225" s="37"/>
      <c r="AH225" s="37"/>
      <c r="AI225" s="37"/>
      <c r="AJ225" s="37"/>
      <c r="AK225" s="37"/>
      <c r="AL225" s="37"/>
      <c r="AM225" s="37"/>
      <c r="AN225" s="37"/>
      <c r="AO225" s="37"/>
      <c r="AP225" s="37"/>
      <c r="AQ225" s="37"/>
      <c r="AR225" s="37"/>
      <c r="AS225" s="37"/>
      <c r="AT225" s="37"/>
      <c r="AU225" s="37"/>
      <c r="AV225" s="37"/>
      <c r="AW225" s="37"/>
      <c r="AX225" s="37"/>
      <c r="AY225" s="37"/>
      <c r="AZ225" s="37"/>
      <c r="BA225" s="37"/>
      <c r="BB225" s="37"/>
      <c r="BC225" s="37"/>
      <c r="BD225" s="37"/>
      <c r="BE225" s="37"/>
      <c r="BF225" s="37"/>
      <c r="BG225" s="37"/>
      <c r="BH225" s="37"/>
      <c r="BI225" s="37"/>
      <c r="BJ225" s="37"/>
      <c r="BK225" s="37"/>
      <c r="BL225" s="37"/>
      <c r="BM225" s="37"/>
      <c r="BN225" s="37"/>
      <c r="BO225" s="37"/>
      <c r="BP225" s="37"/>
      <c r="BQ225" s="37"/>
      <c r="BR225" s="37"/>
      <c r="BS225" s="37"/>
      <c r="BT225" s="37"/>
      <c r="BU225" s="37"/>
      <c r="BV225" s="37"/>
    </row>
  </sheetData>
  <mergeCells count="138">
    <mergeCell ref="C5:G5"/>
    <mergeCell ref="C2:M2"/>
    <mergeCell ref="D4:G4"/>
    <mergeCell ref="C3:L3"/>
    <mergeCell ref="M11:M12"/>
    <mergeCell ref="L11:L12"/>
    <mergeCell ref="K11:K12"/>
    <mergeCell ref="J11:J12"/>
    <mergeCell ref="I11:I12"/>
    <mergeCell ref="I9:I10"/>
    <mergeCell ref="J9:J10"/>
    <mergeCell ref="K9:K10"/>
    <mergeCell ref="L9:L10"/>
    <mergeCell ref="M9:M10"/>
    <mergeCell ref="C6:G6"/>
    <mergeCell ref="H5:M6"/>
    <mergeCell ref="L13:L14"/>
    <mergeCell ref="K13:K14"/>
    <mergeCell ref="J13:J14"/>
    <mergeCell ref="I13:I14"/>
    <mergeCell ref="M15:M16"/>
    <mergeCell ref="M13:M14"/>
    <mergeCell ref="I15:I16"/>
    <mergeCell ref="J15:J16"/>
    <mergeCell ref="K15:K16"/>
    <mergeCell ref="L15:L16"/>
    <mergeCell ref="I19:I20"/>
    <mergeCell ref="J19:J20"/>
    <mergeCell ref="K19:K20"/>
    <mergeCell ref="L19:L20"/>
    <mergeCell ref="M19:M20"/>
    <mergeCell ref="M17:M18"/>
    <mergeCell ref="L17:L18"/>
    <mergeCell ref="K17:K18"/>
    <mergeCell ref="J17:J18"/>
    <mergeCell ref="I17:I18"/>
    <mergeCell ref="I23:I24"/>
    <mergeCell ref="J23:J24"/>
    <mergeCell ref="K23:K24"/>
    <mergeCell ref="L23:L24"/>
    <mergeCell ref="M23:M24"/>
    <mergeCell ref="I21:I22"/>
    <mergeCell ref="J21:J22"/>
    <mergeCell ref="K21:K22"/>
    <mergeCell ref="L21:L22"/>
    <mergeCell ref="M21:M22"/>
    <mergeCell ref="K25:K26"/>
    <mergeCell ref="J27:J28"/>
    <mergeCell ref="K27:K28"/>
    <mergeCell ref="J29:J30"/>
    <mergeCell ref="K29:K30"/>
    <mergeCell ref="I45:I46"/>
    <mergeCell ref="I47:I48"/>
    <mergeCell ref="I49:I50"/>
    <mergeCell ref="I51:I52"/>
    <mergeCell ref="J25:J26"/>
    <mergeCell ref="J31:J32"/>
    <mergeCell ref="J37:J38"/>
    <mergeCell ref="J43:J44"/>
    <mergeCell ref="J49:J50"/>
    <mergeCell ref="I35:I36"/>
    <mergeCell ref="I37:I38"/>
    <mergeCell ref="I39:I40"/>
    <mergeCell ref="I41:I42"/>
    <mergeCell ref="I43:I44"/>
    <mergeCell ref="I25:I26"/>
    <mergeCell ref="I27:I28"/>
    <mergeCell ref="I29:I30"/>
    <mergeCell ref="I31:I32"/>
    <mergeCell ref="I33:I34"/>
    <mergeCell ref="K37:K38"/>
    <mergeCell ref="J39:J40"/>
    <mergeCell ref="K39:K40"/>
    <mergeCell ref="J41:J42"/>
    <mergeCell ref="K41:K42"/>
    <mergeCell ref="K31:K32"/>
    <mergeCell ref="J33:J34"/>
    <mergeCell ref="K33:K34"/>
    <mergeCell ref="J35:J36"/>
    <mergeCell ref="K35:K36"/>
    <mergeCell ref="M39:M40"/>
    <mergeCell ref="L41:L42"/>
    <mergeCell ref="M41:M42"/>
    <mergeCell ref="K49:K50"/>
    <mergeCell ref="J51:J52"/>
    <mergeCell ref="K51:K52"/>
    <mergeCell ref="L25:L26"/>
    <mergeCell ref="M25:M26"/>
    <mergeCell ref="L27:L28"/>
    <mergeCell ref="M27:M28"/>
    <mergeCell ref="L29:L30"/>
    <mergeCell ref="M29:M30"/>
    <mergeCell ref="L31:L32"/>
    <mergeCell ref="M31:M32"/>
    <mergeCell ref="L33:L34"/>
    <mergeCell ref="M33:M34"/>
    <mergeCell ref="L35:L36"/>
    <mergeCell ref="M35:M36"/>
    <mergeCell ref="L37:L38"/>
    <mergeCell ref="K43:K44"/>
    <mergeCell ref="J45:J46"/>
    <mergeCell ref="K45:K46"/>
    <mergeCell ref="J47:J48"/>
    <mergeCell ref="K47:K48"/>
    <mergeCell ref="L49:L50"/>
    <mergeCell ref="M49:M50"/>
    <mergeCell ref="L51:L52"/>
    <mergeCell ref="M51:M52"/>
    <mergeCell ref="H9:H10"/>
    <mergeCell ref="H11:H12"/>
    <mergeCell ref="H13:H14"/>
    <mergeCell ref="H15:H16"/>
    <mergeCell ref="H17:H18"/>
    <mergeCell ref="H19:H20"/>
    <mergeCell ref="H21:H22"/>
    <mergeCell ref="H23:H24"/>
    <mergeCell ref="H25:H26"/>
    <mergeCell ref="H27:H28"/>
    <mergeCell ref="H29:H30"/>
    <mergeCell ref="H31:H32"/>
    <mergeCell ref="L43:L44"/>
    <mergeCell ref="M43:M44"/>
    <mergeCell ref="L45:L46"/>
    <mergeCell ref="M45:M46"/>
    <mergeCell ref="L47:L48"/>
    <mergeCell ref="M47:M48"/>
    <mergeCell ref="M37:M38"/>
    <mergeCell ref="L39:L40"/>
    <mergeCell ref="H43:H44"/>
    <mergeCell ref="H45:H46"/>
    <mergeCell ref="H47:H48"/>
    <mergeCell ref="H49:H50"/>
    <mergeCell ref="H51:H52"/>
    <mergeCell ref="H33:H34"/>
    <mergeCell ref="H35:H36"/>
    <mergeCell ref="H37:H38"/>
    <mergeCell ref="H39:H40"/>
    <mergeCell ref="H41:H42"/>
  </mergeCells>
  <phoneticPr fontId="7" type="noConversion"/>
  <conditionalFormatting sqref="B9:B100">
    <cfRule type="cellIs" priority="332" operator="lessThanOrEqual">
      <formula>0</formula>
    </cfRule>
    <cfRule type="cellIs" dxfId="204" priority="333" operator="greaterThan">
      <formula>0</formula>
    </cfRule>
  </conditionalFormatting>
  <conditionalFormatting sqref="I9:I52">
    <cfRule type="expression" dxfId="203" priority="318">
      <formula>$B9&gt;0</formula>
    </cfRule>
  </conditionalFormatting>
  <conditionalFormatting sqref="D9:G9 D11:G11 D13:G13 D15:G15 D17:G17 D19:G19 D21:G21 D23:G23 D25:G25 D27:G27 D29:G29 D31:G31 D33:G33 D35:G35 D37:G37 D39:G39 D41:G41 D43:G43 D45:G45 D47:G47 D49:G49 D51:G51">
    <cfRule type="expression" dxfId="202" priority="331">
      <formula>$B9&gt;0</formula>
    </cfRule>
  </conditionalFormatting>
  <conditionalFormatting sqref="C10 C12 C14 C16 C18 C20 C22 C24 C26 C28 C30 C32 C34 C36 C38 C40 C42 C44 C46 C48 C50 C52">
    <cfRule type="expression" dxfId="201" priority="309">
      <formula>$B9&gt;0</formula>
    </cfRule>
  </conditionalFormatting>
  <conditionalFormatting sqref="C11 C13 C15 C17 C19 C21 C23 C25 C27 C29 C31 C33 C35 C37 C39 C41 C43 C45 C47 C49 C51">
    <cfRule type="expression" dxfId="200" priority="308">
      <formula>$B11&gt;0</formula>
    </cfRule>
  </conditionalFormatting>
  <conditionalFormatting sqref="J9:J52">
    <cfRule type="expression" dxfId="199" priority="222">
      <formula>$B9&gt;0</formula>
    </cfRule>
  </conditionalFormatting>
  <conditionalFormatting sqref="J11:K11 J13:K13 J15:K15 J17:K17">
    <cfRule type="expression" dxfId="198" priority="221">
      <formula>$B11=0</formula>
    </cfRule>
  </conditionalFormatting>
  <conditionalFormatting sqref="J19:K19">
    <cfRule type="expression" dxfId="197" priority="220">
      <formula>$B19&gt;0</formula>
    </cfRule>
  </conditionalFormatting>
  <conditionalFormatting sqref="J19:K19">
    <cfRule type="expression" dxfId="196" priority="219">
      <formula>$B19=0</formula>
    </cfRule>
  </conditionalFormatting>
  <conditionalFormatting sqref="J21:K21">
    <cfRule type="expression" dxfId="195" priority="218">
      <formula>$B21&gt;0</formula>
    </cfRule>
  </conditionalFormatting>
  <conditionalFormatting sqref="J21:K21">
    <cfRule type="expression" dxfId="194" priority="217">
      <formula>$B21=0</formula>
    </cfRule>
  </conditionalFormatting>
  <conditionalFormatting sqref="J23:K23">
    <cfRule type="expression" dxfId="193" priority="216">
      <formula>$B23&gt;0</formula>
    </cfRule>
  </conditionalFormatting>
  <conditionalFormatting sqref="J23:K23">
    <cfRule type="expression" dxfId="192" priority="215">
      <formula>$B23=0</formula>
    </cfRule>
  </conditionalFormatting>
  <conditionalFormatting sqref="J25:K25">
    <cfRule type="expression" dxfId="191" priority="214">
      <formula>$B25&gt;0</formula>
    </cfRule>
  </conditionalFormatting>
  <conditionalFormatting sqref="J25:K25">
    <cfRule type="expression" dxfId="190" priority="213">
      <formula>$B25=0</formula>
    </cfRule>
  </conditionalFormatting>
  <conditionalFormatting sqref="J27:K27">
    <cfRule type="expression" dxfId="189" priority="212">
      <formula>$B27&gt;0</formula>
    </cfRule>
  </conditionalFormatting>
  <conditionalFormatting sqref="J27:K27">
    <cfRule type="expression" dxfId="188" priority="211">
      <formula>$B27=0</formula>
    </cfRule>
  </conditionalFormatting>
  <conditionalFormatting sqref="J29:K29">
    <cfRule type="expression" dxfId="187" priority="210">
      <formula>$B29&gt;0</formula>
    </cfRule>
  </conditionalFormatting>
  <conditionalFormatting sqref="J29:K29">
    <cfRule type="expression" dxfId="186" priority="209">
      <formula>$B29=0</formula>
    </cfRule>
  </conditionalFormatting>
  <conditionalFormatting sqref="J31:K31">
    <cfRule type="expression" dxfId="185" priority="208">
      <formula>$B31&gt;0</formula>
    </cfRule>
  </conditionalFormatting>
  <conditionalFormatting sqref="J31:K31">
    <cfRule type="expression" dxfId="184" priority="207">
      <formula>$B31=0</formula>
    </cfRule>
  </conditionalFormatting>
  <conditionalFormatting sqref="J33:K33">
    <cfRule type="expression" dxfId="183" priority="206">
      <formula>$B33&gt;0</formula>
    </cfRule>
  </conditionalFormatting>
  <conditionalFormatting sqref="J33:K33">
    <cfRule type="expression" dxfId="182" priority="205">
      <formula>$B33=0</formula>
    </cfRule>
  </conditionalFormatting>
  <conditionalFormatting sqref="J35:K35">
    <cfRule type="expression" dxfId="181" priority="204">
      <formula>$B35&gt;0</formula>
    </cfRule>
  </conditionalFormatting>
  <conditionalFormatting sqref="J35:K35">
    <cfRule type="expression" dxfId="180" priority="203">
      <formula>$B35=0</formula>
    </cfRule>
  </conditionalFormatting>
  <conditionalFormatting sqref="J37:K37">
    <cfRule type="expression" dxfId="179" priority="202">
      <formula>$B37&gt;0</formula>
    </cfRule>
  </conditionalFormatting>
  <conditionalFormatting sqref="J37:K37">
    <cfRule type="expression" dxfId="178" priority="201">
      <formula>$B37=0</formula>
    </cfRule>
  </conditionalFormatting>
  <conditionalFormatting sqref="J39:K39">
    <cfRule type="expression" dxfId="177" priority="200">
      <formula>$B39&gt;0</formula>
    </cfRule>
  </conditionalFormatting>
  <conditionalFormatting sqref="J39:K39">
    <cfRule type="expression" dxfId="176" priority="199">
      <formula>$B39=0</formula>
    </cfRule>
  </conditionalFormatting>
  <conditionalFormatting sqref="J41:K41">
    <cfRule type="expression" dxfId="175" priority="198">
      <formula>$B41&gt;0</formula>
    </cfRule>
  </conditionalFormatting>
  <conditionalFormatting sqref="J41:K41">
    <cfRule type="expression" dxfId="174" priority="197">
      <formula>$B41=0</formula>
    </cfRule>
  </conditionalFormatting>
  <conditionalFormatting sqref="J43:K43">
    <cfRule type="expression" dxfId="173" priority="196">
      <formula>$B43&gt;0</formula>
    </cfRule>
  </conditionalFormatting>
  <conditionalFormatting sqref="J43:K43">
    <cfRule type="expression" dxfId="172" priority="195">
      <formula>$B43=0</formula>
    </cfRule>
  </conditionalFormatting>
  <conditionalFormatting sqref="J45:K45">
    <cfRule type="expression" dxfId="171" priority="194">
      <formula>$B45&gt;0</formula>
    </cfRule>
  </conditionalFormatting>
  <conditionalFormatting sqref="J45:K45">
    <cfRule type="expression" dxfId="170" priority="193">
      <formula>$B45=0</formula>
    </cfRule>
  </conditionalFormatting>
  <conditionalFormatting sqref="J47:K47">
    <cfRule type="expression" dxfId="169" priority="192">
      <formula>$B47&gt;0</formula>
    </cfRule>
  </conditionalFormatting>
  <conditionalFormatting sqref="J47:K47">
    <cfRule type="expression" dxfId="168" priority="191">
      <formula>$B47=0</formula>
    </cfRule>
  </conditionalFormatting>
  <conditionalFormatting sqref="J49:K49">
    <cfRule type="expression" dxfId="167" priority="190">
      <formula>$B49&gt;0</formula>
    </cfRule>
  </conditionalFormatting>
  <conditionalFormatting sqref="J49:K49">
    <cfRule type="expression" dxfId="166" priority="189">
      <formula>$B49=0</formula>
    </cfRule>
  </conditionalFormatting>
  <conditionalFormatting sqref="J51:K51">
    <cfRule type="expression" dxfId="165" priority="188">
      <formula>$B51&gt;0</formula>
    </cfRule>
  </conditionalFormatting>
  <conditionalFormatting sqref="J51:K51">
    <cfRule type="expression" dxfId="164" priority="187">
      <formula>$B51=0</formula>
    </cfRule>
  </conditionalFormatting>
  <conditionalFormatting sqref="L11:M11 L13:M13 L15:M15 L17:M17">
    <cfRule type="expression" dxfId="163" priority="186">
      <formula>$B11&gt;0</formula>
    </cfRule>
  </conditionalFormatting>
  <conditionalFormatting sqref="L11:M11 L13:M13 L15:M15 L17:M17">
    <cfRule type="expression" dxfId="162" priority="185">
      <formula>$B11=0</formula>
    </cfRule>
  </conditionalFormatting>
  <conditionalFormatting sqref="L19:M19">
    <cfRule type="expression" dxfId="161" priority="184">
      <formula>$B19&gt;0</formula>
    </cfRule>
  </conditionalFormatting>
  <conditionalFormatting sqref="L19:M19">
    <cfRule type="expression" dxfId="160" priority="183">
      <formula>$B19=0</formula>
    </cfRule>
  </conditionalFormatting>
  <conditionalFormatting sqref="L21:M21">
    <cfRule type="expression" dxfId="159" priority="182">
      <formula>$B21&gt;0</formula>
    </cfRule>
  </conditionalFormatting>
  <conditionalFormatting sqref="L21:M21">
    <cfRule type="expression" dxfId="158" priority="181">
      <formula>$B21=0</formula>
    </cfRule>
  </conditionalFormatting>
  <conditionalFormatting sqref="L23:M23">
    <cfRule type="expression" dxfId="157" priority="180">
      <formula>$B23&gt;0</formula>
    </cfRule>
  </conditionalFormatting>
  <conditionalFormatting sqref="L23:M23">
    <cfRule type="expression" dxfId="156" priority="179">
      <formula>$B23=0</formula>
    </cfRule>
  </conditionalFormatting>
  <conditionalFormatting sqref="L25:M25">
    <cfRule type="expression" dxfId="155" priority="178">
      <formula>$B25&gt;0</formula>
    </cfRule>
  </conditionalFormatting>
  <conditionalFormatting sqref="L25:M25">
    <cfRule type="expression" dxfId="154" priority="177">
      <formula>$B25=0</formula>
    </cfRule>
  </conditionalFormatting>
  <conditionalFormatting sqref="L27:M27">
    <cfRule type="expression" dxfId="153" priority="176">
      <formula>$B27&gt;0</formula>
    </cfRule>
  </conditionalFormatting>
  <conditionalFormatting sqref="L27:M27">
    <cfRule type="expression" dxfId="152" priority="175">
      <formula>$B27=0</formula>
    </cfRule>
  </conditionalFormatting>
  <conditionalFormatting sqref="L29:M29">
    <cfRule type="expression" dxfId="151" priority="174">
      <formula>$B29&gt;0</formula>
    </cfRule>
  </conditionalFormatting>
  <conditionalFormatting sqref="L29:M29">
    <cfRule type="expression" dxfId="150" priority="173">
      <formula>$B29=0</formula>
    </cfRule>
  </conditionalFormatting>
  <conditionalFormatting sqref="L31:M31">
    <cfRule type="expression" dxfId="149" priority="172">
      <formula>$B31&gt;0</formula>
    </cfRule>
  </conditionalFormatting>
  <conditionalFormatting sqref="L31:M31">
    <cfRule type="expression" dxfId="148" priority="171">
      <formula>$B31=0</formula>
    </cfRule>
  </conditionalFormatting>
  <conditionalFormatting sqref="L33:M33">
    <cfRule type="expression" dxfId="147" priority="170">
      <formula>$B33&gt;0</formula>
    </cfRule>
  </conditionalFormatting>
  <conditionalFormatting sqref="L33:M33">
    <cfRule type="expression" dxfId="146" priority="169">
      <formula>$B33=0</formula>
    </cfRule>
  </conditionalFormatting>
  <conditionalFormatting sqref="L35:M35">
    <cfRule type="expression" dxfId="145" priority="168">
      <formula>$B35&gt;0</formula>
    </cfRule>
  </conditionalFormatting>
  <conditionalFormatting sqref="L35:M35">
    <cfRule type="expression" dxfId="144" priority="167">
      <formula>$B35=0</formula>
    </cfRule>
  </conditionalFormatting>
  <conditionalFormatting sqref="L37:M37">
    <cfRule type="expression" dxfId="143" priority="166">
      <formula>$B37&gt;0</formula>
    </cfRule>
  </conditionalFormatting>
  <conditionalFormatting sqref="L37:M37">
    <cfRule type="expression" dxfId="142" priority="165">
      <formula>$B37=0</formula>
    </cfRule>
  </conditionalFormatting>
  <conditionalFormatting sqref="L39:M39">
    <cfRule type="expression" dxfId="141" priority="164">
      <formula>$B39&gt;0</formula>
    </cfRule>
  </conditionalFormatting>
  <conditionalFormatting sqref="L39:M39">
    <cfRule type="expression" dxfId="140" priority="163">
      <formula>$B39=0</formula>
    </cfRule>
  </conditionalFormatting>
  <conditionalFormatting sqref="L41:M41">
    <cfRule type="expression" dxfId="139" priority="162">
      <formula>$B41&gt;0</formula>
    </cfRule>
  </conditionalFormatting>
  <conditionalFormatting sqref="L41:M41">
    <cfRule type="expression" dxfId="138" priority="161">
      <formula>$B41=0</formula>
    </cfRule>
  </conditionalFormatting>
  <conditionalFormatting sqref="L43:M43">
    <cfRule type="expression" dxfId="137" priority="160">
      <formula>$B43&gt;0</formula>
    </cfRule>
  </conditionalFormatting>
  <conditionalFormatting sqref="L43:M43">
    <cfRule type="expression" dxfId="136" priority="159">
      <formula>$B43=0</formula>
    </cfRule>
  </conditionalFormatting>
  <conditionalFormatting sqref="L45:M45">
    <cfRule type="expression" dxfId="135" priority="158">
      <formula>$B45&gt;0</formula>
    </cfRule>
  </conditionalFormatting>
  <conditionalFormatting sqref="L45:M45">
    <cfRule type="expression" dxfId="134" priority="157">
      <formula>$B45=0</formula>
    </cfRule>
  </conditionalFormatting>
  <conditionalFormatting sqref="L47:M47">
    <cfRule type="expression" dxfId="133" priority="156">
      <formula>$B47&gt;0</formula>
    </cfRule>
  </conditionalFormatting>
  <conditionalFormatting sqref="L47:M47">
    <cfRule type="expression" dxfId="132" priority="155">
      <formula>$B47=0</formula>
    </cfRule>
  </conditionalFormatting>
  <conditionalFormatting sqref="L49:M49">
    <cfRule type="expression" dxfId="131" priority="154">
      <formula>$B49&gt;0</formula>
    </cfRule>
  </conditionalFormatting>
  <conditionalFormatting sqref="L49:M49">
    <cfRule type="expression" dxfId="130" priority="153">
      <formula>$B49=0</formula>
    </cfRule>
  </conditionalFormatting>
  <conditionalFormatting sqref="L51:M51">
    <cfRule type="expression" dxfId="129" priority="152">
      <formula>$B51&gt;0</formula>
    </cfRule>
  </conditionalFormatting>
  <conditionalFormatting sqref="L51:M51">
    <cfRule type="expression" dxfId="128" priority="151">
      <formula>$B51=0</formula>
    </cfRule>
  </conditionalFormatting>
  <conditionalFormatting sqref="H9:H52">
    <cfRule type="expression" dxfId="127" priority="150">
      <formula>$B9&gt;0</formula>
    </cfRule>
  </conditionalFormatting>
  <conditionalFormatting sqref="K9:K52">
    <cfRule type="expression" dxfId="126" priority="128">
      <formula>$B9&gt;0</formula>
    </cfRule>
  </conditionalFormatting>
  <conditionalFormatting sqref="L9:L52">
    <cfRule type="expression" dxfId="125" priority="127">
      <formula>$B9&gt;0</formula>
    </cfRule>
  </conditionalFormatting>
  <conditionalFormatting sqref="M9:M52">
    <cfRule type="expression" dxfId="124" priority="126">
      <formula>$B9&gt;0</formula>
    </cfRule>
  </conditionalFormatting>
  <conditionalFormatting sqref="D10">
    <cfRule type="expression" dxfId="123" priority="124">
      <formula>$B10&gt;0</formula>
    </cfRule>
  </conditionalFormatting>
  <conditionalFormatting sqref="E10">
    <cfRule type="expression" dxfId="122" priority="123">
      <formula>$B10&gt;0</formula>
    </cfRule>
  </conditionalFormatting>
  <conditionalFormatting sqref="F10">
    <cfRule type="expression" dxfId="121" priority="122">
      <formula>$B10&gt;0</formula>
    </cfRule>
  </conditionalFormatting>
  <conditionalFormatting sqref="G10">
    <cfRule type="expression" dxfId="120" priority="121">
      <formula>$B10&gt;0</formula>
    </cfRule>
  </conditionalFormatting>
  <conditionalFormatting sqref="D10:G10">
    <cfRule type="expression" dxfId="119" priority="116">
      <formula>$B10=0</formula>
    </cfRule>
  </conditionalFormatting>
  <conditionalFormatting sqref="D12">
    <cfRule type="expression" dxfId="118" priority="105">
      <formula>$B12&gt;0</formula>
    </cfRule>
  </conditionalFormatting>
  <conditionalFormatting sqref="E12">
    <cfRule type="expression" dxfId="117" priority="104">
      <formula>$B12&gt;0</formula>
    </cfRule>
  </conditionalFormatting>
  <conditionalFormatting sqref="F12">
    <cfRule type="expression" dxfId="116" priority="103">
      <formula>$B12&gt;0</formula>
    </cfRule>
  </conditionalFormatting>
  <conditionalFormatting sqref="G12">
    <cfRule type="expression" dxfId="115" priority="102">
      <formula>$B12&gt;0</formula>
    </cfRule>
  </conditionalFormatting>
  <conditionalFormatting sqref="D12:G12">
    <cfRule type="expression" dxfId="114" priority="101">
      <formula>$B12=0</formula>
    </cfRule>
  </conditionalFormatting>
  <conditionalFormatting sqref="D14">
    <cfRule type="expression" dxfId="113" priority="100">
      <formula>$B14&gt;0</formula>
    </cfRule>
  </conditionalFormatting>
  <conditionalFormatting sqref="E14">
    <cfRule type="expression" dxfId="112" priority="99">
      <formula>$B14&gt;0</formula>
    </cfRule>
  </conditionalFormatting>
  <conditionalFormatting sqref="F14">
    <cfRule type="expression" dxfId="111" priority="98">
      <formula>$B14&gt;0</formula>
    </cfRule>
  </conditionalFormatting>
  <conditionalFormatting sqref="G14">
    <cfRule type="expression" dxfId="110" priority="97">
      <formula>$B14&gt;0</formula>
    </cfRule>
  </conditionalFormatting>
  <conditionalFormatting sqref="D14:G14">
    <cfRule type="expression" dxfId="109" priority="96">
      <formula>$B14=0</formula>
    </cfRule>
  </conditionalFormatting>
  <conditionalFormatting sqref="D16">
    <cfRule type="expression" dxfId="108" priority="95">
      <formula>$B16&gt;0</formula>
    </cfRule>
  </conditionalFormatting>
  <conditionalFormatting sqref="E16">
    <cfRule type="expression" dxfId="107" priority="94">
      <formula>$B16&gt;0</formula>
    </cfRule>
  </conditionalFormatting>
  <conditionalFormatting sqref="F16">
    <cfRule type="expression" dxfId="106" priority="93">
      <formula>$B16&gt;0</formula>
    </cfRule>
  </conditionalFormatting>
  <conditionalFormatting sqref="G16">
    <cfRule type="expression" dxfId="105" priority="92">
      <formula>$B16&gt;0</formula>
    </cfRule>
  </conditionalFormatting>
  <conditionalFormatting sqref="D16:G16">
    <cfRule type="expression" dxfId="104" priority="91">
      <formula>$B16=0</formula>
    </cfRule>
  </conditionalFormatting>
  <conditionalFormatting sqref="D18">
    <cfRule type="expression" dxfId="103" priority="90">
      <formula>$B18&gt;0</formula>
    </cfRule>
  </conditionalFormatting>
  <conditionalFormatting sqref="E18">
    <cfRule type="expression" dxfId="102" priority="89">
      <formula>$B18&gt;0</formula>
    </cfRule>
  </conditionalFormatting>
  <conditionalFormatting sqref="F18">
    <cfRule type="expression" dxfId="101" priority="88">
      <formula>$B18&gt;0</formula>
    </cfRule>
  </conditionalFormatting>
  <conditionalFormatting sqref="G18">
    <cfRule type="expression" dxfId="100" priority="87">
      <formula>$B18&gt;0</formula>
    </cfRule>
  </conditionalFormatting>
  <conditionalFormatting sqref="D18:G18">
    <cfRule type="expression" dxfId="99" priority="86">
      <formula>$B18=0</formula>
    </cfRule>
  </conditionalFormatting>
  <conditionalFormatting sqref="D20">
    <cfRule type="expression" dxfId="98" priority="85">
      <formula>$B20&gt;0</formula>
    </cfRule>
  </conditionalFormatting>
  <conditionalFormatting sqref="E20">
    <cfRule type="expression" dxfId="97" priority="84">
      <formula>$B20&gt;0</formula>
    </cfRule>
  </conditionalFormatting>
  <conditionalFormatting sqref="F20">
    <cfRule type="expression" dxfId="96" priority="83">
      <formula>$B20&gt;0</formula>
    </cfRule>
  </conditionalFormatting>
  <conditionalFormatting sqref="G20">
    <cfRule type="expression" dxfId="95" priority="82">
      <formula>$B20&gt;0</formula>
    </cfRule>
  </conditionalFormatting>
  <conditionalFormatting sqref="D20:G20">
    <cfRule type="expression" dxfId="94" priority="81">
      <formula>$B20=0</formula>
    </cfRule>
  </conditionalFormatting>
  <conditionalFormatting sqref="D22">
    <cfRule type="expression" dxfId="93" priority="80">
      <formula>$B22&gt;0</formula>
    </cfRule>
  </conditionalFormatting>
  <conditionalFormatting sqref="E22">
    <cfRule type="expression" dxfId="92" priority="79">
      <formula>$B22&gt;0</formula>
    </cfRule>
  </conditionalFormatting>
  <conditionalFormatting sqref="F22">
    <cfRule type="expression" dxfId="91" priority="78">
      <formula>$B22&gt;0</formula>
    </cfRule>
  </conditionalFormatting>
  <conditionalFormatting sqref="G22">
    <cfRule type="expression" dxfId="90" priority="77">
      <formula>$B22&gt;0</formula>
    </cfRule>
  </conditionalFormatting>
  <conditionalFormatting sqref="D22:G22">
    <cfRule type="expression" dxfId="89" priority="76">
      <formula>$B22=0</formula>
    </cfRule>
  </conditionalFormatting>
  <conditionalFormatting sqref="D24">
    <cfRule type="expression" dxfId="88" priority="75">
      <formula>$B24&gt;0</formula>
    </cfRule>
  </conditionalFormatting>
  <conditionalFormatting sqref="E24">
    <cfRule type="expression" dxfId="87" priority="74">
      <formula>$B24&gt;0</formula>
    </cfRule>
  </conditionalFormatting>
  <conditionalFormatting sqref="F24">
    <cfRule type="expression" dxfId="86" priority="73">
      <formula>$B24&gt;0</formula>
    </cfRule>
  </conditionalFormatting>
  <conditionalFormatting sqref="G24">
    <cfRule type="expression" dxfId="85" priority="72">
      <formula>$B24&gt;0</formula>
    </cfRule>
  </conditionalFormatting>
  <conditionalFormatting sqref="D24:G24">
    <cfRule type="expression" dxfId="84" priority="71">
      <formula>$B24=0</formula>
    </cfRule>
  </conditionalFormatting>
  <conditionalFormatting sqref="D26">
    <cfRule type="expression" dxfId="83" priority="70">
      <formula>$B26&gt;0</formula>
    </cfRule>
  </conditionalFormatting>
  <conditionalFormatting sqref="E26">
    <cfRule type="expression" dxfId="82" priority="69">
      <formula>$B26&gt;0</formula>
    </cfRule>
  </conditionalFormatting>
  <conditionalFormatting sqref="F26">
    <cfRule type="expression" dxfId="81" priority="68">
      <formula>$B26&gt;0</formula>
    </cfRule>
  </conditionalFormatting>
  <conditionalFormatting sqref="G26">
    <cfRule type="expression" dxfId="80" priority="67">
      <formula>$B26&gt;0</formula>
    </cfRule>
  </conditionalFormatting>
  <conditionalFormatting sqref="D26:G26">
    <cfRule type="expression" dxfId="79" priority="66">
      <formula>$B26=0</formula>
    </cfRule>
  </conditionalFormatting>
  <conditionalFormatting sqref="D28">
    <cfRule type="expression" dxfId="78" priority="65">
      <formula>$B28&gt;0</formula>
    </cfRule>
  </conditionalFormatting>
  <conditionalFormatting sqref="E28">
    <cfRule type="expression" dxfId="77" priority="64">
      <formula>$B28&gt;0</formula>
    </cfRule>
  </conditionalFormatting>
  <conditionalFormatting sqref="F28">
    <cfRule type="expression" dxfId="76" priority="63">
      <formula>$B28&gt;0</formula>
    </cfRule>
  </conditionalFormatting>
  <conditionalFormatting sqref="G28">
    <cfRule type="expression" dxfId="75" priority="62">
      <formula>$B28&gt;0</formula>
    </cfRule>
  </conditionalFormatting>
  <conditionalFormatting sqref="D28:G28">
    <cfRule type="expression" dxfId="74" priority="61">
      <formula>$B28=0</formula>
    </cfRule>
  </conditionalFormatting>
  <conditionalFormatting sqref="D30">
    <cfRule type="expression" dxfId="73" priority="60">
      <formula>$B30&gt;0</formula>
    </cfRule>
  </conditionalFormatting>
  <conditionalFormatting sqref="E30">
    <cfRule type="expression" dxfId="72" priority="59">
      <formula>$B30&gt;0</formula>
    </cfRule>
  </conditionalFormatting>
  <conditionalFormatting sqref="F30">
    <cfRule type="expression" dxfId="71" priority="58">
      <formula>$B30&gt;0</formula>
    </cfRule>
  </conditionalFormatting>
  <conditionalFormatting sqref="G30">
    <cfRule type="expression" dxfId="70" priority="57">
      <formula>$B30&gt;0</formula>
    </cfRule>
  </conditionalFormatting>
  <conditionalFormatting sqref="D30:G30">
    <cfRule type="expression" dxfId="69" priority="56">
      <formula>$B30=0</formula>
    </cfRule>
  </conditionalFormatting>
  <conditionalFormatting sqref="D32">
    <cfRule type="expression" dxfId="68" priority="55">
      <formula>$B32&gt;0</formula>
    </cfRule>
  </conditionalFormatting>
  <conditionalFormatting sqref="E32">
    <cfRule type="expression" dxfId="67" priority="54">
      <formula>$B32&gt;0</formula>
    </cfRule>
  </conditionalFormatting>
  <conditionalFormatting sqref="F32">
    <cfRule type="expression" dxfId="66" priority="53">
      <formula>$B32&gt;0</formula>
    </cfRule>
  </conditionalFormatting>
  <conditionalFormatting sqref="G32">
    <cfRule type="expression" dxfId="65" priority="52">
      <formula>$B32&gt;0</formula>
    </cfRule>
  </conditionalFormatting>
  <conditionalFormatting sqref="D32:G32">
    <cfRule type="expression" dxfId="64" priority="51">
      <formula>$B32=0</formula>
    </cfRule>
  </conditionalFormatting>
  <conditionalFormatting sqref="D34">
    <cfRule type="expression" dxfId="63" priority="50">
      <formula>$B34&gt;0</formula>
    </cfRule>
  </conditionalFormatting>
  <conditionalFormatting sqref="E34">
    <cfRule type="expression" dxfId="62" priority="49">
      <formula>$B34&gt;0</formula>
    </cfRule>
  </conditionalFormatting>
  <conditionalFormatting sqref="F34">
    <cfRule type="expression" dxfId="61" priority="48">
      <formula>$B34&gt;0</formula>
    </cfRule>
  </conditionalFormatting>
  <conditionalFormatting sqref="G34">
    <cfRule type="expression" dxfId="60" priority="47">
      <formula>$B34&gt;0</formula>
    </cfRule>
  </conditionalFormatting>
  <conditionalFormatting sqref="D34:G34">
    <cfRule type="expression" dxfId="59" priority="46">
      <formula>$B34=0</formula>
    </cfRule>
  </conditionalFormatting>
  <conditionalFormatting sqref="D36">
    <cfRule type="expression" dxfId="58" priority="45">
      <formula>$B36&gt;0</formula>
    </cfRule>
  </conditionalFormatting>
  <conditionalFormatting sqref="E36">
    <cfRule type="expression" dxfId="57" priority="44">
      <formula>$B36&gt;0</formula>
    </cfRule>
  </conditionalFormatting>
  <conditionalFormatting sqref="F36">
    <cfRule type="expression" dxfId="56" priority="43">
      <formula>$B36&gt;0</formula>
    </cfRule>
  </conditionalFormatting>
  <conditionalFormatting sqref="G36">
    <cfRule type="expression" dxfId="55" priority="42">
      <formula>$B36&gt;0</formula>
    </cfRule>
  </conditionalFormatting>
  <conditionalFormatting sqref="D36:G36">
    <cfRule type="expression" dxfId="54" priority="41">
      <formula>$B36=0</formula>
    </cfRule>
  </conditionalFormatting>
  <conditionalFormatting sqref="D38">
    <cfRule type="expression" dxfId="53" priority="40">
      <formula>$B38&gt;0</formula>
    </cfRule>
  </conditionalFormatting>
  <conditionalFormatting sqref="E38">
    <cfRule type="expression" dxfId="52" priority="39">
      <formula>$B38&gt;0</formula>
    </cfRule>
  </conditionalFormatting>
  <conditionalFormatting sqref="F38">
    <cfRule type="expression" dxfId="51" priority="38">
      <formula>$B38&gt;0</formula>
    </cfRule>
  </conditionalFormatting>
  <conditionalFormatting sqref="G38">
    <cfRule type="expression" dxfId="50" priority="37">
      <formula>$B38&gt;0</formula>
    </cfRule>
  </conditionalFormatting>
  <conditionalFormatting sqref="D38:G38">
    <cfRule type="expression" dxfId="49" priority="36">
      <formula>$B38=0</formula>
    </cfRule>
  </conditionalFormatting>
  <conditionalFormatting sqref="D40">
    <cfRule type="expression" dxfId="48" priority="35">
      <formula>$B40&gt;0</formula>
    </cfRule>
  </conditionalFormatting>
  <conditionalFormatting sqref="E40">
    <cfRule type="expression" dxfId="47" priority="34">
      <formula>$B40&gt;0</formula>
    </cfRule>
  </conditionalFormatting>
  <conditionalFormatting sqref="F40">
    <cfRule type="expression" dxfId="46" priority="33">
      <formula>$B40&gt;0</formula>
    </cfRule>
  </conditionalFormatting>
  <conditionalFormatting sqref="G40">
    <cfRule type="expression" dxfId="45" priority="32">
      <formula>$B40&gt;0</formula>
    </cfRule>
  </conditionalFormatting>
  <conditionalFormatting sqref="D40:G40">
    <cfRule type="expression" dxfId="44" priority="31">
      <formula>$B40=0</formula>
    </cfRule>
  </conditionalFormatting>
  <conditionalFormatting sqref="D42">
    <cfRule type="expression" dxfId="43" priority="30">
      <formula>$B42&gt;0</formula>
    </cfRule>
  </conditionalFormatting>
  <conditionalFormatting sqref="E42">
    <cfRule type="expression" dxfId="42" priority="29">
      <formula>$B42&gt;0</formula>
    </cfRule>
  </conditionalFormatting>
  <conditionalFormatting sqref="F42">
    <cfRule type="expression" dxfId="41" priority="28">
      <formula>$B42&gt;0</formula>
    </cfRule>
  </conditionalFormatting>
  <conditionalFormatting sqref="G42">
    <cfRule type="expression" dxfId="40" priority="27">
      <formula>$B42&gt;0</formula>
    </cfRule>
  </conditionalFormatting>
  <conditionalFormatting sqref="D42:G42">
    <cfRule type="expression" dxfId="39" priority="26">
      <formula>$B42=0</formula>
    </cfRule>
  </conditionalFormatting>
  <conditionalFormatting sqref="D44">
    <cfRule type="expression" dxfId="38" priority="25">
      <formula>$B44&gt;0</formula>
    </cfRule>
  </conditionalFormatting>
  <conditionalFormatting sqref="E44">
    <cfRule type="expression" dxfId="37" priority="24">
      <formula>$B44&gt;0</formula>
    </cfRule>
  </conditionalFormatting>
  <conditionalFormatting sqref="F44">
    <cfRule type="expression" dxfId="36" priority="23">
      <formula>$B44&gt;0</formula>
    </cfRule>
  </conditionalFormatting>
  <conditionalFormatting sqref="G44">
    <cfRule type="expression" dxfId="35" priority="22">
      <formula>$B44&gt;0</formula>
    </cfRule>
  </conditionalFormatting>
  <conditionalFormatting sqref="D44:G44">
    <cfRule type="expression" dxfId="34" priority="21">
      <formula>$B44=0</formula>
    </cfRule>
  </conditionalFormatting>
  <conditionalFormatting sqref="D46">
    <cfRule type="expression" dxfId="33" priority="20">
      <formula>$B46&gt;0</formula>
    </cfRule>
  </conditionalFormatting>
  <conditionalFormatting sqref="E46">
    <cfRule type="expression" dxfId="32" priority="19">
      <formula>$B46&gt;0</formula>
    </cfRule>
  </conditionalFormatting>
  <conditionalFormatting sqref="F46">
    <cfRule type="expression" dxfId="31" priority="18">
      <formula>$B46&gt;0</formula>
    </cfRule>
  </conditionalFormatting>
  <conditionalFormatting sqref="G46">
    <cfRule type="expression" dxfId="30" priority="17">
      <formula>$B46&gt;0</formula>
    </cfRule>
  </conditionalFormatting>
  <conditionalFormatting sqref="D46:G46">
    <cfRule type="expression" dxfId="29" priority="16">
      <formula>$B46=0</formula>
    </cfRule>
  </conditionalFormatting>
  <conditionalFormatting sqref="D48">
    <cfRule type="expression" dxfId="28" priority="15">
      <formula>$B48&gt;0</formula>
    </cfRule>
  </conditionalFormatting>
  <conditionalFormatting sqref="E48">
    <cfRule type="expression" dxfId="27" priority="14">
      <formula>$B48&gt;0</formula>
    </cfRule>
  </conditionalFormatting>
  <conditionalFormatting sqref="F48">
    <cfRule type="expression" dxfId="26" priority="13">
      <formula>$B48&gt;0</formula>
    </cfRule>
  </conditionalFormatting>
  <conditionalFormatting sqref="G48">
    <cfRule type="expression" dxfId="25" priority="12">
      <formula>$B48&gt;0</formula>
    </cfRule>
  </conditionalFormatting>
  <conditionalFormatting sqref="D48:G48">
    <cfRule type="expression" dxfId="24" priority="11">
      <formula>$B48=0</formula>
    </cfRule>
  </conditionalFormatting>
  <conditionalFormatting sqref="D50">
    <cfRule type="expression" dxfId="23" priority="10">
      <formula>$B50&gt;0</formula>
    </cfRule>
  </conditionalFormatting>
  <conditionalFormatting sqref="E50">
    <cfRule type="expression" dxfId="22" priority="9">
      <formula>$B50&gt;0</formula>
    </cfRule>
  </conditionalFormatting>
  <conditionalFormatting sqref="F50">
    <cfRule type="expression" dxfId="21" priority="8">
      <formula>$B50&gt;0</formula>
    </cfRule>
  </conditionalFormatting>
  <conditionalFormatting sqref="G50">
    <cfRule type="expression" dxfId="20" priority="7">
      <formula>$B50&gt;0</formula>
    </cfRule>
  </conditionalFormatting>
  <conditionalFormatting sqref="D50:G50">
    <cfRule type="expression" dxfId="19" priority="6">
      <formula>$B50=0</formula>
    </cfRule>
  </conditionalFormatting>
  <conditionalFormatting sqref="D52">
    <cfRule type="expression" dxfId="18" priority="5">
      <formula>$B52&gt;0</formula>
    </cfRule>
  </conditionalFormatting>
  <conditionalFormatting sqref="E52">
    <cfRule type="expression" dxfId="17" priority="4">
      <formula>$B52&gt;0</formula>
    </cfRule>
  </conditionalFormatting>
  <conditionalFormatting sqref="F52">
    <cfRule type="expression" dxfId="16" priority="3">
      <formula>$B52&gt;0</formula>
    </cfRule>
  </conditionalFormatting>
  <conditionalFormatting sqref="G52">
    <cfRule type="expression" dxfId="15" priority="2">
      <formula>$B52&gt;0</formula>
    </cfRule>
  </conditionalFormatting>
  <conditionalFormatting sqref="D52:G52">
    <cfRule type="expression" dxfId="14" priority="1">
      <formula>$B52=0</formula>
    </cfRule>
  </conditionalFormatting>
  <dataValidations count="5">
    <dataValidation type="whole" errorStyle="information" allowBlank="1" showInputMessage="1" showErrorMessage="1" errorTitle="Whole number" error="Please enter a whole number. For example, 7. " sqref="G53:H1048576 G7 G1:G5 H1:H4 H7" xr:uid="{42939030-ED7E-4B39-9D35-538C4784A5B9}">
      <formula1>0</formula1>
      <formula2>100</formula2>
    </dataValidation>
    <dataValidation type="date" errorStyle="information" allowBlank="1" showInputMessage="1" showErrorMessage="1" errorTitle="Dates" error="Please enter a date value in the following format 01/01/2023. If not applicable, please leave the cell blank." sqref="D53:F1048576 D1:F5 D7:F7" xr:uid="{5235A9C1-87D7-4AC2-AF75-05EAB2DE68B9}">
      <formula1>44927</formula1>
      <formula2>45291</formula2>
    </dataValidation>
    <dataValidation type="date" allowBlank="1" showInputMessage="1" showErrorMessage="1" sqref="D8:F8 D12:F12 D52:F52 D50:F50 D48:F48 D46:F46 D44:F44 D42:F42 D40:F40 D38:F38 D36:F36 D34:F34 D32:F32 D30:F30 D28:F28 D26:F26 D24:F24 D22:F22 D20:F20 D18:F18 D16:F16 D14:F14 D10:F10" xr:uid="{4991E3DA-DBCF-4F23-8CEE-9CED8371690F}">
      <formula1>43831</formula1>
      <formula2>49674</formula2>
    </dataValidation>
    <dataValidation type="whole" allowBlank="1" showInputMessage="1" showErrorMessage="1" sqref="G8" xr:uid="{B364F48A-87D2-4233-BB90-D921C7933804}">
      <formula1>0</formula1>
      <formula2>100</formula2>
    </dataValidation>
    <dataValidation type="whole" allowBlank="1" showInputMessage="1" showErrorMessage="1" sqref="G10 G12 G14 G16 G18 G20 G22 G24 G26 G28 G30 G32 G34 G36 G38 G40 G42 G44 G46 G48 G50 G52" xr:uid="{4DC0D740-21CA-4EF7-B81A-E4FAC8922020}">
      <formula1>1</formula1>
      <formula2>100</formula2>
    </dataValidation>
  </dataValidations>
  <pageMargins left="0.7" right="0.7" top="0.75" bottom="0.75" header="0.3" footer="0.3"/>
  <pageSetup scale="51" orientation="portrait" r:id="rId1"/>
  <headerFooter>
    <oddHeader>&amp;C&amp;"-,Bold"&amp;14HEALTH SYSTEMS DIVISION
HOUSING ASSISTANCE SERVICES  PROGRAM
SUMMARY REPORTING FORM</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6D9CA-1889-4762-B4FC-6E17B27FBF35}">
  <sheetPr codeName="Sheet4"/>
  <dimension ref="B1:H8"/>
  <sheetViews>
    <sheetView showGridLines="0" topLeftCell="A16" zoomScale="80" zoomScaleNormal="80" zoomScaleSheetLayoutView="400" workbookViewId="0">
      <selection activeCell="B7" sqref="B7:G7"/>
    </sheetView>
  </sheetViews>
  <sheetFormatPr defaultColWidth="8.85546875" defaultRowHeight="14.1"/>
  <cols>
    <col min="1" max="1" width="2.85546875" style="49" customWidth="1"/>
    <col min="2" max="2" width="27.140625" style="49" bestFit="1" customWidth="1"/>
    <col min="3" max="3" width="33.42578125" style="49" customWidth="1"/>
    <col min="4" max="4" width="22.140625" style="49" bestFit="1" customWidth="1"/>
    <col min="5" max="5" width="35.85546875" style="49" customWidth="1"/>
    <col min="6" max="6" width="27" style="49" bestFit="1" customWidth="1"/>
    <col min="7" max="7" width="30.85546875" style="49" customWidth="1"/>
    <col min="8" max="16384" width="8.85546875" style="49"/>
  </cols>
  <sheetData>
    <row r="1" spans="2:8" ht="14.45" thickBot="1"/>
    <row r="2" spans="2:8" ht="85.35" customHeight="1" thickBot="1">
      <c r="B2" s="148" t="s">
        <v>129</v>
      </c>
      <c r="C2" s="149"/>
      <c r="D2" s="149"/>
      <c r="E2" s="149"/>
      <c r="F2" s="149"/>
      <c r="G2" s="150"/>
    </row>
    <row r="3" spans="2:8" ht="45" customHeight="1">
      <c r="B3" s="218" t="s">
        <v>152</v>
      </c>
      <c r="C3" s="219"/>
      <c r="D3" s="219"/>
      <c r="E3" s="219"/>
      <c r="F3" s="219"/>
      <c r="G3" s="220"/>
    </row>
    <row r="4" spans="2:8" ht="45" customHeight="1">
      <c r="B4" s="93" t="s">
        <v>153</v>
      </c>
      <c r="C4" s="256" t="str">
        <f>'1. Expenditure Report Form'!C4</f>
        <v>Adapt Integrated Health (Douglas)</v>
      </c>
      <c r="D4" s="256"/>
      <c r="E4" s="257"/>
      <c r="F4" s="94" t="s">
        <v>99</v>
      </c>
      <c r="G4" s="91" cm="1">
        <f t="array" ref="G4:H4">IF('1. Expenditure Report Form'!F4:G4&lt;1,"",'1. Expenditure Report Form'!F4)</f>
        <v>177734</v>
      </c>
      <c r="H4" s="49" t="str">
        <v/>
      </c>
    </row>
    <row r="5" spans="2:8" ht="45" customHeight="1" thickBot="1">
      <c r="B5" s="95" t="s">
        <v>103</v>
      </c>
      <c r="C5" s="260" t="str">
        <f>'1. Expenditure Report Form'!I5</f>
        <v>Q1 2024 (Jul 1 - Sep 30)</v>
      </c>
      <c r="D5" s="260"/>
      <c r="E5" s="92" t="s">
        <v>154</v>
      </c>
      <c r="F5" s="258" t="s">
        <v>155</v>
      </c>
      <c r="G5" s="259"/>
    </row>
    <row r="6" spans="2:8" ht="45" customHeight="1">
      <c r="B6" s="218" t="s">
        <v>88</v>
      </c>
      <c r="C6" s="219"/>
      <c r="D6" s="219"/>
      <c r="E6" s="219"/>
      <c r="F6" s="219"/>
      <c r="G6" s="220"/>
    </row>
    <row r="7" spans="2:8" s="50" customFormat="1" ht="85.35" customHeight="1">
      <c r="B7" s="253" t="s">
        <v>156</v>
      </c>
      <c r="C7" s="254"/>
      <c r="D7" s="254"/>
      <c r="E7" s="254"/>
      <c r="F7" s="254"/>
      <c r="G7" s="255"/>
    </row>
    <row r="8" spans="2:8" ht="45" customHeight="1" thickBot="1">
      <c r="B8" s="96" t="s">
        <v>157</v>
      </c>
      <c r="C8" s="51"/>
      <c r="D8" s="97" t="s">
        <v>158</v>
      </c>
      <c r="E8" s="51"/>
      <c r="F8" s="97" t="s">
        <v>159</v>
      </c>
      <c r="G8" s="54"/>
    </row>
  </sheetData>
  <sheetProtection algorithmName="SHA-512" hashValue="2Tjk9iIAve3tlzt/rHlnB62BfiKYpNAsK7luzD1dIb/4DekIstyRtGkcBoKLJnEXb3040VPMHPTJSx6DR3ZB4Q==" saltValue="P5KUx+56/ToijVJNnwrNuA==" spinCount="100000" sheet="1" objects="1" scenarios="1"/>
  <mergeCells count="7">
    <mergeCell ref="B6:G6"/>
    <mergeCell ref="B7:G7"/>
    <mergeCell ref="B3:G3"/>
    <mergeCell ref="B2:G2"/>
    <mergeCell ref="C4:E4"/>
    <mergeCell ref="F5:G5"/>
    <mergeCell ref="C5:D5"/>
  </mergeCells>
  <dataValidations count="1">
    <dataValidation type="date" errorStyle="information" allowBlank="1" showInputMessage="1" showErrorMessage="1" errorTitle="Dates" error="Please enter a date value in the following format 01/01/2023." sqref="G8" xr:uid="{AE5433BE-CE6A-482A-BDA3-1311DF4D6500}">
      <formula1>44927</formula1>
      <formula2>49674</formula2>
    </dataValidation>
  </dataValidations>
  <pageMargins left="0.7" right="0.7" top="0.75" bottom="0.75" header="0.3" footer="0.3"/>
  <pageSetup scale="51" orientation="portrait" r:id="rId1"/>
  <headerFooter>
    <oddHeader>&amp;C&amp;"-,Bold"&amp;14HEALTH SYSTEMS DIVISION
HOUSING ASSISTANCE SERVICES  PROGRAM
SUMMARY REPORTING FORM</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FFD72-31C6-4983-BF20-71E8DAAFDE01}">
  <sheetPr codeName="Sheet7"/>
  <dimension ref="B2:AQ33"/>
  <sheetViews>
    <sheetView zoomScale="70" zoomScaleNormal="70" workbookViewId="0">
      <selection activeCell="F29" sqref="F29"/>
    </sheetView>
  </sheetViews>
  <sheetFormatPr defaultRowHeight="14.45"/>
  <cols>
    <col min="2" max="2" width="19.140625" bestFit="1" customWidth="1"/>
    <col min="3" max="3" width="23.140625" customWidth="1"/>
    <col min="4" max="4" width="30.140625" bestFit="1" customWidth="1"/>
    <col min="5" max="5" width="22.140625" bestFit="1" customWidth="1"/>
    <col min="6" max="6" width="51.28515625" customWidth="1"/>
    <col min="7" max="43" width="15.5703125" customWidth="1"/>
    <col min="44" max="44" width="22.140625" bestFit="1" customWidth="1"/>
    <col min="45" max="45" width="19.85546875" bestFit="1" customWidth="1"/>
    <col min="46" max="46" width="19" bestFit="1" customWidth="1"/>
    <col min="47" max="47" width="27.5703125" bestFit="1" customWidth="1"/>
    <col min="48" max="48" width="13.85546875" bestFit="1" customWidth="1"/>
    <col min="49" max="49" width="18.42578125" bestFit="1" customWidth="1"/>
    <col min="50" max="50" width="12.140625" bestFit="1" customWidth="1"/>
    <col min="51" max="51" width="24.42578125" bestFit="1" customWidth="1"/>
    <col min="52" max="52" width="19.85546875" bestFit="1" customWidth="1"/>
    <col min="53" max="53" width="15.5703125" bestFit="1" customWidth="1"/>
  </cols>
  <sheetData>
    <row r="2" spans="2:43" ht="15" thickBot="1">
      <c r="C2" t="s">
        <v>160</v>
      </c>
    </row>
    <row r="3" spans="2:43">
      <c r="C3" s="46" t="s">
        <v>161</v>
      </c>
      <c r="D3" s="47"/>
      <c r="E3" s="47"/>
      <c r="F3" s="47"/>
      <c r="G3" s="47"/>
      <c r="H3" s="47"/>
      <c r="I3" s="47"/>
      <c r="J3" s="48"/>
      <c r="K3" s="261" t="s">
        <v>162</v>
      </c>
      <c r="L3" s="262"/>
      <c r="M3" s="262"/>
      <c r="N3" s="262"/>
      <c r="O3" s="262"/>
      <c r="P3" s="262"/>
      <c r="Q3" s="263"/>
      <c r="R3" s="261" t="s">
        <v>163</v>
      </c>
      <c r="S3" s="262"/>
      <c r="T3" s="262"/>
      <c r="U3" s="262"/>
      <c r="V3" s="262"/>
      <c r="W3" s="262"/>
      <c r="X3" s="262"/>
      <c r="Y3" s="261" t="s">
        <v>164</v>
      </c>
      <c r="Z3" s="262"/>
      <c r="AA3" s="262"/>
      <c r="AB3" s="262"/>
      <c r="AC3" s="262"/>
      <c r="AD3" s="262"/>
      <c r="AE3" s="263"/>
      <c r="AF3" s="261" t="s">
        <v>165</v>
      </c>
      <c r="AG3" s="262"/>
      <c r="AH3" s="262"/>
      <c r="AI3" s="262"/>
      <c r="AJ3" s="262"/>
      <c r="AK3" s="262"/>
      <c r="AL3" s="263"/>
      <c r="AM3" s="262" t="s">
        <v>166</v>
      </c>
      <c r="AN3" s="262"/>
      <c r="AO3" s="263"/>
      <c r="AP3" s="46"/>
      <c r="AQ3" s="48"/>
    </row>
    <row r="4" spans="2:43">
      <c r="C4" s="6" t="s">
        <v>6</v>
      </c>
      <c r="D4" t="s">
        <v>167</v>
      </c>
      <c r="E4" t="s">
        <v>33</v>
      </c>
      <c r="F4" t="s">
        <v>168</v>
      </c>
      <c r="G4" t="s">
        <v>169</v>
      </c>
      <c r="H4" t="s">
        <v>170</v>
      </c>
      <c r="I4" t="s">
        <v>171</v>
      </c>
      <c r="J4" s="7" t="s">
        <v>38</v>
      </c>
      <c r="K4" t="s">
        <v>172</v>
      </c>
      <c r="L4" t="s">
        <v>173</v>
      </c>
      <c r="M4" t="s">
        <v>113</v>
      </c>
      <c r="N4" t="s">
        <v>174</v>
      </c>
      <c r="O4" t="s">
        <v>175</v>
      </c>
      <c r="P4" t="s">
        <v>116</v>
      </c>
      <c r="Q4" s="7" t="s">
        <v>176</v>
      </c>
      <c r="R4" t="s">
        <v>172</v>
      </c>
      <c r="S4" t="s">
        <v>173</v>
      </c>
      <c r="T4" t="s">
        <v>113</v>
      </c>
      <c r="U4" t="s">
        <v>174</v>
      </c>
      <c r="V4" t="s">
        <v>175</v>
      </c>
      <c r="W4" t="s">
        <v>116</v>
      </c>
      <c r="X4" s="7" t="s">
        <v>176</v>
      </c>
      <c r="Y4" t="s">
        <v>172</v>
      </c>
      <c r="Z4" t="s">
        <v>173</v>
      </c>
      <c r="AA4" t="s">
        <v>113</v>
      </c>
      <c r="AB4" t="s">
        <v>174</v>
      </c>
      <c r="AC4" t="s">
        <v>175</v>
      </c>
      <c r="AD4" t="s">
        <v>116</v>
      </c>
      <c r="AE4" s="7" t="s">
        <v>176</v>
      </c>
      <c r="AF4" s="6" t="s">
        <v>172</v>
      </c>
      <c r="AG4" t="s">
        <v>173</v>
      </c>
      <c r="AH4" t="s">
        <v>113</v>
      </c>
      <c r="AI4" t="s">
        <v>174</v>
      </c>
      <c r="AJ4" t="s">
        <v>175</v>
      </c>
      <c r="AK4" t="s">
        <v>116</v>
      </c>
      <c r="AL4" s="7" t="s">
        <v>176</v>
      </c>
      <c r="AM4" t="s">
        <v>89</v>
      </c>
      <c r="AN4" t="s">
        <v>91</v>
      </c>
      <c r="AO4" s="7" t="s">
        <v>177</v>
      </c>
      <c r="AP4" s="6" t="s">
        <v>42</v>
      </c>
      <c r="AQ4" s="7" t="s">
        <v>109</v>
      </c>
    </row>
    <row r="5" spans="2:43" ht="15" thickBot="1">
      <c r="B5" t="s">
        <v>178</v>
      </c>
      <c r="C5" s="61" t="str">
        <f>'1. Expenditure Report Form'!I5</f>
        <v>Q1 2024 (Jul 1 - Sep 30)</v>
      </c>
      <c r="D5" s="62" t="str">
        <f>'1. Expenditure Report Form'!C4</f>
        <v>Adapt Integrated Health (Douglas)</v>
      </c>
      <c r="E5" s="62">
        <f>'1. Expenditure Report Form'!F4</f>
        <v>177734</v>
      </c>
      <c r="F5" s="62" t="str">
        <f>'1. Expenditure Report Form'!C5</f>
        <v>Grayson Bly</v>
      </c>
      <c r="G5" s="62" t="str">
        <f>'1. Expenditure Report Form'!C6</f>
        <v>541-672-2691</v>
      </c>
      <c r="H5" s="62" t="str">
        <f>'1. Expenditure Report Form'!C7</f>
        <v>graysonb@adaptoregon.org</v>
      </c>
      <c r="I5" s="62">
        <f>'1. Expenditure Report Form'!F6</f>
        <v>0</v>
      </c>
      <c r="J5" s="66">
        <f>'1. Expenditure Report Form'!F5</f>
        <v>0</v>
      </c>
      <c r="K5" s="64">
        <f>'1. Expenditure Report Form'!C12</f>
        <v>0</v>
      </c>
      <c r="L5" s="64">
        <f>'1. Expenditure Report Form'!D12</f>
        <v>0</v>
      </c>
      <c r="M5" s="64">
        <f>'1. Expenditure Report Form'!E12</f>
        <v>0</v>
      </c>
      <c r="N5" s="64">
        <f>'1. Expenditure Report Form'!F12</f>
        <v>0</v>
      </c>
      <c r="O5" s="64">
        <f>'1. Expenditure Report Form'!G12</f>
        <v>0</v>
      </c>
      <c r="P5" s="64">
        <f>'1. Expenditure Report Form'!H12</f>
        <v>0</v>
      </c>
      <c r="Q5" s="65">
        <f>'1. Expenditure Report Form'!I12</f>
        <v>0</v>
      </c>
      <c r="R5" s="64">
        <f>'1. Expenditure Report Form'!C13</f>
        <v>0</v>
      </c>
      <c r="S5" s="64">
        <f>'1. Expenditure Report Form'!D13</f>
        <v>0</v>
      </c>
      <c r="T5" s="64">
        <f>'1. Expenditure Report Form'!E13</f>
        <v>0</v>
      </c>
      <c r="U5" s="64">
        <f>'1. Expenditure Report Form'!F13</f>
        <v>0</v>
      </c>
      <c r="V5" s="64">
        <f>'1. Expenditure Report Form'!G13</f>
        <v>40000</v>
      </c>
      <c r="W5" s="64">
        <f>'1. Expenditure Report Form'!H13</f>
        <v>0</v>
      </c>
      <c r="X5" s="65">
        <f>'1. Expenditure Report Form'!I13</f>
        <v>0</v>
      </c>
      <c r="Y5" s="64">
        <f>'1. Expenditure Report Form'!C14</f>
        <v>0</v>
      </c>
      <c r="Z5" s="64">
        <f>'1. Expenditure Report Form'!D14</f>
        <v>0</v>
      </c>
      <c r="AA5" s="64">
        <f>'1. Expenditure Report Form'!E14</f>
        <v>0</v>
      </c>
      <c r="AB5" s="64">
        <f>'1. Expenditure Report Form'!F14</f>
        <v>0</v>
      </c>
      <c r="AC5" s="64">
        <f>'1. Expenditure Report Form'!G14</f>
        <v>0</v>
      </c>
      <c r="AD5" s="64">
        <f>'1. Expenditure Report Form'!H14</f>
        <v>0</v>
      </c>
      <c r="AE5" s="65">
        <f>'1. Expenditure Report Form'!I14</f>
        <v>0</v>
      </c>
      <c r="AF5" s="61">
        <f>'1. Expenditure Report Form'!C19</f>
        <v>0</v>
      </c>
      <c r="AG5" s="62">
        <f>'1. Expenditure Report Form'!C20</f>
        <v>0</v>
      </c>
      <c r="AH5" s="62">
        <f>'1. Expenditure Report Form'!C21</f>
        <v>0</v>
      </c>
      <c r="AI5" s="62">
        <f>'1. Expenditure Report Form'!C22</f>
        <v>0</v>
      </c>
      <c r="AJ5" s="62">
        <f>'1. Expenditure Report Form'!C23</f>
        <v>0</v>
      </c>
      <c r="AK5" s="62">
        <f>'1. Expenditure Report Form'!C24</f>
        <v>0</v>
      </c>
      <c r="AL5" s="66">
        <f>'1. Expenditure Report Form'!C25</f>
        <v>0</v>
      </c>
      <c r="AM5" s="62">
        <f>'3. Certification'!C8</f>
        <v>0</v>
      </c>
      <c r="AN5" s="62">
        <f>'3. Certification'!E8</f>
        <v>0</v>
      </c>
      <c r="AO5" s="63" t="str">
        <f>IF('3. Certification'!G8&gt;0,'3. Certification'!G8,"0")</f>
        <v>0</v>
      </c>
      <c r="AP5" s="108">
        <f>'1. Expenditure Report Form'!F7</f>
        <v>0</v>
      </c>
      <c r="AQ5" s="109">
        <f>'1. Expenditure Report Form'!I7</f>
        <v>0</v>
      </c>
    </row>
    <row r="9" spans="2:43">
      <c r="C9" t="s">
        <v>179</v>
      </c>
    </row>
    <row r="10" spans="2:43" ht="15" thickBot="1">
      <c r="B10" t="s">
        <v>180</v>
      </c>
      <c r="C10" s="38" t="s">
        <v>33</v>
      </c>
      <c r="D10" s="39" t="s">
        <v>181</v>
      </c>
      <c r="E10" s="39" t="s">
        <v>133</v>
      </c>
      <c r="F10" s="39" t="s">
        <v>63</v>
      </c>
      <c r="G10" s="39" t="s">
        <v>135</v>
      </c>
      <c r="H10" s="39" t="s">
        <v>136</v>
      </c>
      <c r="I10" s="39" t="s">
        <v>137</v>
      </c>
      <c r="J10" s="39" t="s">
        <v>182</v>
      </c>
      <c r="K10" s="39" t="s">
        <v>140</v>
      </c>
      <c r="L10" s="39" t="s">
        <v>141</v>
      </c>
      <c r="M10" s="40" t="s">
        <v>142</v>
      </c>
      <c r="N10" s="40" t="s">
        <v>143</v>
      </c>
      <c r="O10" s="40" t="s">
        <v>144</v>
      </c>
      <c r="P10" s="40" t="s">
        <v>183</v>
      </c>
    </row>
    <row r="11" spans="2:43">
      <c r="B11" t="s">
        <v>184</v>
      </c>
      <c r="C11" s="116">
        <f ca="1">IF(E11&gt;0,'1. Expenditure Report Form'!$F$4,"0")</f>
        <v>177734</v>
      </c>
      <c r="D11" s="117" t="str">
        <f ca="1">IF(F11&gt;0,'1. Expenditure Report Form'!$I$5,"0")</f>
        <v>Q1 2024 (Jul 1 - Sep 30)</v>
      </c>
      <c r="E11" s="118" t="str">
        <f ca="1">'2. Progress Report Form'!B9</f>
        <v>177734-0-1</v>
      </c>
      <c r="F11" s="118" t="str">
        <f ca="1">'2. Progress Report Form'!C9</f>
        <v>Building Purchase and Renovation - Repurpose/Build New Facility</v>
      </c>
      <c r="G11" s="119" t="str">
        <f>IF('2. Progress Report Form'!D10&gt;0,'2. Progress Report Form'!D10,"")</f>
        <v/>
      </c>
      <c r="H11" s="119" t="str">
        <f>IF('2. Progress Report Form'!E10&gt;0,'2. Progress Report Form'!E10,"")</f>
        <v/>
      </c>
      <c r="I11" s="119" t="str">
        <f>IF('2. Progress Report Form'!F10&gt;0,'2. Progress Report Form'!F10,"")</f>
        <v/>
      </c>
      <c r="J11" s="119" t="str">
        <f>IF('2. Progress Report Form'!G10&gt;0,'2. Progress Report Form'!G10,"")</f>
        <v/>
      </c>
      <c r="K11" s="120">
        <f>'2. Progress Report Form'!I9</f>
        <v>0</v>
      </c>
      <c r="L11" s="120">
        <f>'2. Progress Report Form'!J9</f>
        <v>0</v>
      </c>
      <c r="M11" s="120">
        <f>'2. Progress Report Form'!K9</f>
        <v>0</v>
      </c>
      <c r="N11" s="120">
        <f>'2. Progress Report Form'!L9</f>
        <v>0</v>
      </c>
      <c r="O11" s="120">
        <f>'2. Progress Report Form'!M9</f>
        <v>0</v>
      </c>
      <c r="P11" s="121">
        <f>'2. Progress Report Form'!H9</f>
        <v>0</v>
      </c>
    </row>
    <row r="12" spans="2:43">
      <c r="C12" s="122">
        <f ca="1">IF(E12&gt;0,'1. Expenditure Report Form'!$F$4,"0")</f>
        <v>177734</v>
      </c>
      <c r="D12" s="112" t="str">
        <f ca="1">IF(F12&gt;0,'1. Expenditure Report Form'!$I$5,"0")</f>
        <v>Q1 2024 (Jul 1 - Sep 30)</v>
      </c>
      <c r="E12" s="113" t="str">
        <f ca="1">'2. Progress Report Form'!B11</f>
        <v>177734-0-2</v>
      </c>
      <c r="F12" s="113" t="str">
        <f ca="1">'2. Progress Report Form'!C11</f>
        <v>Administrative Oversight and Project Management - Operational and Administrative Costs</v>
      </c>
      <c r="G12" s="114" t="str">
        <f>IF('2. Progress Report Form'!D12&gt;0,'2. Progress Report Form'!D12,"")</f>
        <v/>
      </c>
      <c r="H12" s="114" t="str">
        <f>IF('2. Progress Report Form'!E12&gt;0,'2. Progress Report Form'!E12,"")</f>
        <v/>
      </c>
      <c r="I12" s="114" t="str">
        <f>IF('2. Progress Report Form'!F12&gt;0,'2. Progress Report Form'!F12,"")</f>
        <v/>
      </c>
      <c r="J12" s="114" t="str">
        <f>IF('2. Progress Report Form'!G12&gt;0,'2. Progress Report Form'!G12,"")</f>
        <v/>
      </c>
      <c r="K12" s="115">
        <f>'2. Progress Report Form'!I11</f>
        <v>0</v>
      </c>
      <c r="L12" s="115">
        <f>'2. Progress Report Form'!J11</f>
        <v>0</v>
      </c>
      <c r="M12" s="115">
        <f>'2. Progress Report Form'!K11</f>
        <v>0</v>
      </c>
      <c r="N12" s="115">
        <f>'2. Progress Report Form'!L11</f>
        <v>0</v>
      </c>
      <c r="O12" s="115">
        <f>'2. Progress Report Form'!M11</f>
        <v>0</v>
      </c>
      <c r="P12" s="123">
        <f>'2. Progress Report Form'!H11</f>
        <v>0</v>
      </c>
    </row>
    <row r="13" spans="2:43">
      <c r="C13" s="122">
        <f ca="1">IF(E13&gt;0,'1. Expenditure Report Form'!$F$4,"0")</f>
        <v>177734</v>
      </c>
      <c r="D13" s="112" t="str">
        <f ca="1">IF(F13&gt;0,'1. Expenditure Report Form'!$I$5,"0")</f>
        <v>Q1 2024 (Jul 1 - Sep 30)</v>
      </c>
      <c r="E13" s="113" t="str">
        <f ca="1">'2. Progress Report Form'!B13</f>
        <v>177734-0-3</v>
      </c>
      <c r="F13" s="113" t="str">
        <f ca="1">'2. Progress Report Form'!C13</f>
        <v>Two Full-Time Employees - Housing Support Services</v>
      </c>
      <c r="G13" s="114" t="str">
        <f>IF('2. Progress Report Form'!D14&gt;0,'2. Progress Report Form'!D14,"")</f>
        <v/>
      </c>
      <c r="H13" s="114" t="str">
        <f>IF('2. Progress Report Form'!E14&gt;0,'2. Progress Report Form'!E14,"")</f>
        <v/>
      </c>
      <c r="I13" s="114" t="str">
        <f>IF('2. Progress Report Form'!F14&gt;0,'2. Progress Report Form'!F14,"")</f>
        <v/>
      </c>
      <c r="J13" s="114" t="str">
        <f>IF('2. Progress Report Form'!G14&gt;0,'2. Progress Report Form'!G14,"")</f>
        <v/>
      </c>
      <c r="K13" s="115">
        <f>'2. Progress Report Form'!I13</f>
        <v>0</v>
      </c>
      <c r="L13" s="115">
        <f>'2. Progress Report Form'!J13</f>
        <v>0</v>
      </c>
      <c r="M13" s="115">
        <f>'2. Progress Report Form'!K13</f>
        <v>0</v>
      </c>
      <c r="N13" s="115">
        <f>'2. Progress Report Form'!L13</f>
        <v>0</v>
      </c>
      <c r="O13" s="115">
        <f>'2. Progress Report Form'!M13</f>
        <v>0</v>
      </c>
      <c r="P13" s="123">
        <f>'2. Progress Report Form'!H13</f>
        <v>0</v>
      </c>
    </row>
    <row r="14" spans="2:43">
      <c r="C14" s="122">
        <f ca="1">IF(E14&gt;0,'1. Expenditure Report Form'!$F$4,"0")</f>
        <v>177734</v>
      </c>
      <c r="D14" s="112" t="str">
        <f ca="1">IF(F14&gt;0,'1. Expenditure Report Form'!$I$5,"0")</f>
        <v>Q1 2024 (Jul 1 - Sep 30)</v>
      </c>
      <c r="E14" s="113" t="str">
        <f ca="1">'2. Progress Report Form'!B15</f>
        <v>177734-0-4</v>
      </c>
      <c r="F14" s="113" t="str">
        <f ca="1">'2. Progress Report Form'!C15</f>
        <v>Senior Level Staff Member and Project Manager - Planning, Coordinating, and Purchasing</v>
      </c>
      <c r="G14" s="114" t="str">
        <f>IF('2. Progress Report Form'!D16&gt;0,'2. Progress Report Form'!D16,"")</f>
        <v/>
      </c>
      <c r="H14" s="114" t="str">
        <f>IF('2. Progress Report Form'!E16&gt;0,'2. Progress Report Form'!E16,"")</f>
        <v/>
      </c>
      <c r="I14" s="114" t="str">
        <f>IF('2. Progress Report Form'!F16&gt;0,'2. Progress Report Form'!F16,"")</f>
        <v/>
      </c>
      <c r="J14" s="114" t="str">
        <f>IF('2. Progress Report Form'!G16&gt;0,'2. Progress Report Form'!G16,"")</f>
        <v/>
      </c>
      <c r="K14" s="115">
        <f>'2. Progress Report Form'!I15</f>
        <v>0</v>
      </c>
      <c r="L14" s="115">
        <f>'2. Progress Report Form'!J15</f>
        <v>0</v>
      </c>
      <c r="M14" s="115">
        <f>'2. Progress Report Form'!K15</f>
        <v>0</v>
      </c>
      <c r="N14" s="115">
        <f>'2. Progress Report Form'!L15</f>
        <v>0</v>
      </c>
      <c r="O14" s="115">
        <f>'2. Progress Report Form'!M15</f>
        <v>0</v>
      </c>
      <c r="P14" s="123">
        <f>'2. Progress Report Form'!H15</f>
        <v>0</v>
      </c>
    </row>
    <row r="15" spans="2:43">
      <c r="C15" s="122">
        <f ca="1">IF(E15&gt;0,'1. Expenditure Report Form'!$F$4,"0")</f>
        <v>177734</v>
      </c>
      <c r="D15" s="112" t="str">
        <f ca="1">IF(F15&gt;0,'1. Expenditure Report Form'!$I$5,"0")</f>
        <v>Q1 2024 (Jul 1 - Sep 30)</v>
      </c>
      <c r="E15" s="113" t="str">
        <f ca="1">'2. Progress Report Form'!B17</f>
        <v>177734-0-5</v>
      </c>
      <c r="F15" s="113" t="str">
        <f ca="1">'2. Progress Report Form'!C17</f>
        <v>Rental Funds for 18 months for 10 Individuals - Long Term Rental Assistance</v>
      </c>
      <c r="G15" s="114" t="str">
        <f>IF('2. Progress Report Form'!D18&gt;0,'2. Progress Report Form'!D18,"")</f>
        <v/>
      </c>
      <c r="H15" s="114" t="str">
        <f>IF('2. Progress Report Form'!E18&gt;0,'2. Progress Report Form'!E18,"")</f>
        <v/>
      </c>
      <c r="I15" s="114" t="str">
        <f>IF('2. Progress Report Form'!F18&gt;0,'2. Progress Report Form'!F18,"")</f>
        <v/>
      </c>
      <c r="J15" s="114" t="str">
        <f>IF('2. Progress Report Form'!G18&gt;0,'2. Progress Report Form'!G18,"")</f>
        <v/>
      </c>
      <c r="K15" s="115">
        <f>'2. Progress Report Form'!I17</f>
        <v>0</v>
      </c>
      <c r="L15" s="115">
        <f>'2. Progress Report Form'!J17</f>
        <v>0</v>
      </c>
      <c r="M15" s="115">
        <f>'2. Progress Report Form'!K17</f>
        <v>0</v>
      </c>
      <c r="N15" s="115">
        <f>'2. Progress Report Form'!L17</f>
        <v>0</v>
      </c>
      <c r="O15" s="115">
        <f>'2. Progress Report Form'!M17</f>
        <v>0</v>
      </c>
      <c r="P15" s="123">
        <f>'2. Progress Report Form'!H17</f>
        <v>0</v>
      </c>
    </row>
    <row r="16" spans="2:43">
      <c r="C16" s="122">
        <f ca="1">IF(E16&gt;0,'1. Expenditure Report Form'!$F$4,"0")</f>
        <v>177734</v>
      </c>
      <c r="D16" s="112" t="str">
        <f ca="1">IF(F16&gt;0,'1. Expenditure Report Form'!$I$5,"0")</f>
        <v>Q1 2024 (Jul 1 - Sep 30)</v>
      </c>
      <c r="E16" s="113" t="str">
        <f ca="1">'2. Progress Report Form'!B19</f>
        <v>177734-0-6</v>
      </c>
      <c r="F16" s="113" t="str">
        <f ca="1">'2. Progress Report Form'!C19</f>
        <v>New Supplies that Cannot be Donated - Outreach and Engagement</v>
      </c>
      <c r="G16" s="114" t="str">
        <f>IF('2. Progress Report Form'!D20&gt;0,'2. Progress Report Form'!D20,"")</f>
        <v/>
      </c>
      <c r="H16" s="114" t="str">
        <f>IF('2. Progress Report Form'!E20&gt;0,'2. Progress Report Form'!E20,"")</f>
        <v/>
      </c>
      <c r="I16" s="114" t="str">
        <f>IF('2. Progress Report Form'!F20&gt;0,'2. Progress Report Form'!F20,"")</f>
        <v/>
      </c>
      <c r="J16" s="114" t="str">
        <f>IF('2. Progress Report Form'!G20&gt;0,'2. Progress Report Form'!G20,"")</f>
        <v/>
      </c>
      <c r="K16" s="115">
        <f>'2. Progress Report Form'!I19</f>
        <v>0</v>
      </c>
      <c r="L16" s="115">
        <f>'2. Progress Report Form'!J19</f>
        <v>0</v>
      </c>
      <c r="M16" s="115">
        <f>'2. Progress Report Form'!K19</f>
        <v>0</v>
      </c>
      <c r="N16" s="115">
        <f>'2. Progress Report Form'!L19</f>
        <v>0</v>
      </c>
      <c r="O16" s="115">
        <f>'2. Progress Report Form'!M19</f>
        <v>0</v>
      </c>
      <c r="P16" s="123">
        <f>'2. Progress Report Form'!H19</f>
        <v>0</v>
      </c>
    </row>
    <row r="17" spans="3:16">
      <c r="C17" s="122" t="str">
        <f ca="1">IF(E17&gt;0,'1. Expenditure Report Form'!$F$4,"0")</f>
        <v>0</v>
      </c>
      <c r="D17" s="112" t="str">
        <f ca="1">IF(F17&gt;0,'1. Expenditure Report Form'!$I$5,"0")</f>
        <v>0</v>
      </c>
      <c r="E17" s="113">
        <f ca="1">'2. Progress Report Form'!B21</f>
        <v>0</v>
      </c>
      <c r="F17" s="113">
        <f ca="1">'2. Progress Report Form'!C21</f>
        <v>0</v>
      </c>
      <c r="G17" s="114" t="str">
        <f>IF('2. Progress Report Form'!D22&gt;0,'2. Progress Report Form'!D22,"")</f>
        <v/>
      </c>
      <c r="H17" s="114" t="str">
        <f>IF('2. Progress Report Form'!E22&gt;0,'2. Progress Report Form'!E22,"")</f>
        <v/>
      </c>
      <c r="I17" s="114" t="str">
        <f>IF('2. Progress Report Form'!F22&gt;0,'2. Progress Report Form'!F22,"")</f>
        <v/>
      </c>
      <c r="J17" s="114" t="str">
        <f>IF('2. Progress Report Form'!G22&gt;0,'2. Progress Report Form'!G22,"")</f>
        <v/>
      </c>
      <c r="K17" s="115">
        <f>'2. Progress Report Form'!I21</f>
        <v>0</v>
      </c>
      <c r="L17" s="115">
        <f>'2. Progress Report Form'!J21</f>
        <v>0</v>
      </c>
      <c r="M17" s="115">
        <f>'2. Progress Report Form'!K21</f>
        <v>0</v>
      </c>
      <c r="N17" s="115">
        <f>'2. Progress Report Form'!L21</f>
        <v>0</v>
      </c>
      <c r="O17" s="115">
        <f>'2. Progress Report Form'!M21</f>
        <v>0</v>
      </c>
      <c r="P17" s="123">
        <f>'2. Progress Report Form'!H21</f>
        <v>0</v>
      </c>
    </row>
    <row r="18" spans="3:16">
      <c r="C18" s="122" t="str">
        <f ca="1">IF(E18&gt;0,'1. Expenditure Report Form'!$F$4,"0")</f>
        <v>0</v>
      </c>
      <c r="D18" s="112" t="str">
        <f ca="1">IF(F18&gt;0,'1. Expenditure Report Form'!$I$5,"0")</f>
        <v>0</v>
      </c>
      <c r="E18" s="113">
        <f ca="1">'2. Progress Report Form'!B23</f>
        <v>0</v>
      </c>
      <c r="F18" s="113">
        <f ca="1">'2. Progress Report Form'!C23</f>
        <v>0</v>
      </c>
      <c r="G18" s="114" t="str">
        <f>IF('2. Progress Report Form'!D24&gt;0,'2. Progress Report Form'!D24,"")</f>
        <v/>
      </c>
      <c r="H18" s="114" t="str">
        <f>IF('2. Progress Report Form'!E24&gt;0,'2. Progress Report Form'!E24,"")</f>
        <v/>
      </c>
      <c r="I18" s="114" t="str">
        <f>IF('2. Progress Report Form'!F24&gt;0,'2. Progress Report Form'!F24,"")</f>
        <v/>
      </c>
      <c r="J18" s="114" t="str">
        <f>IF('2. Progress Report Form'!G24&gt;0,'2. Progress Report Form'!G24,"")</f>
        <v/>
      </c>
      <c r="K18" s="115">
        <f>'2. Progress Report Form'!I23</f>
        <v>0</v>
      </c>
      <c r="L18" s="115">
        <f>'2. Progress Report Form'!J23</f>
        <v>0</v>
      </c>
      <c r="M18" s="115">
        <f>'2. Progress Report Form'!K23</f>
        <v>0</v>
      </c>
      <c r="N18" s="115">
        <f>'2. Progress Report Form'!L23</f>
        <v>0</v>
      </c>
      <c r="O18" s="115">
        <f>'2. Progress Report Form'!M23</f>
        <v>0</v>
      </c>
      <c r="P18" s="123">
        <f>'2. Progress Report Form'!H23</f>
        <v>0</v>
      </c>
    </row>
    <row r="19" spans="3:16">
      <c r="C19" s="122" t="str">
        <f ca="1">IF(E19&gt;0,'1. Expenditure Report Form'!$F$4,"0")</f>
        <v>0</v>
      </c>
      <c r="D19" s="112" t="str">
        <f ca="1">IF(F19&gt;0,'1. Expenditure Report Form'!$I$5,"0")</f>
        <v>0</v>
      </c>
      <c r="E19" s="113">
        <f ca="1">'2. Progress Report Form'!B25</f>
        <v>0</v>
      </c>
      <c r="F19" s="113">
        <f ca="1">'2. Progress Report Form'!C25</f>
        <v>0</v>
      </c>
      <c r="G19" s="114" t="str">
        <f>IF('2. Progress Report Form'!D26&gt;0,'2. Progress Report Form'!D26,"")</f>
        <v/>
      </c>
      <c r="H19" s="114" t="str">
        <f>IF('2. Progress Report Form'!E26&gt;0,'2. Progress Report Form'!E26,"")</f>
        <v/>
      </c>
      <c r="I19" s="114" t="str">
        <f>IF('2. Progress Report Form'!F26&gt;0,'2. Progress Report Form'!F26,"")</f>
        <v/>
      </c>
      <c r="J19" s="114" t="str">
        <f>IF('2. Progress Report Form'!G26&gt;0,'2. Progress Report Form'!G26,"")</f>
        <v/>
      </c>
      <c r="K19" s="115">
        <f>'2. Progress Report Form'!I25</f>
        <v>0</v>
      </c>
      <c r="L19" s="115">
        <f>'2. Progress Report Form'!J25</f>
        <v>0</v>
      </c>
      <c r="M19" s="115">
        <f>'2. Progress Report Form'!K25</f>
        <v>0</v>
      </c>
      <c r="N19" s="115">
        <f>'2. Progress Report Form'!L25</f>
        <v>0</v>
      </c>
      <c r="O19" s="115">
        <f>'2. Progress Report Form'!M25</f>
        <v>0</v>
      </c>
      <c r="P19" s="123">
        <f>'2. Progress Report Form'!H25</f>
        <v>0</v>
      </c>
    </row>
    <row r="20" spans="3:16">
      <c r="C20" s="122" t="str">
        <f ca="1">IF(E20&gt;0,'1. Expenditure Report Form'!$F$4,"0")</f>
        <v>0</v>
      </c>
      <c r="D20" s="112" t="str">
        <f ca="1">IF(F20&gt;0,'1. Expenditure Report Form'!$I$5,"0")</f>
        <v>0</v>
      </c>
      <c r="E20" s="113">
        <f ca="1">'2. Progress Report Form'!B27</f>
        <v>0</v>
      </c>
      <c r="F20" s="113">
        <f ca="1">'2. Progress Report Form'!C27</f>
        <v>0</v>
      </c>
      <c r="G20" s="114" t="str">
        <f>IF('2. Progress Report Form'!D28&gt;0,'2. Progress Report Form'!D28,"")</f>
        <v/>
      </c>
      <c r="H20" s="114" t="str">
        <f>IF('2. Progress Report Form'!E28&gt;0,'2. Progress Report Form'!E28,"")</f>
        <v/>
      </c>
      <c r="I20" s="114" t="str">
        <f>IF('2. Progress Report Form'!F28&gt;0,'2. Progress Report Form'!F28,"")</f>
        <v/>
      </c>
      <c r="J20" s="114" t="str">
        <f>IF('2. Progress Report Form'!G28&gt;0,'2. Progress Report Form'!G28,"")</f>
        <v/>
      </c>
      <c r="K20" s="115">
        <f>'2. Progress Report Form'!I27</f>
        <v>0</v>
      </c>
      <c r="L20" s="115">
        <f>'2. Progress Report Form'!J27</f>
        <v>0</v>
      </c>
      <c r="M20" s="115">
        <f>'2. Progress Report Form'!K27</f>
        <v>0</v>
      </c>
      <c r="N20" s="115">
        <f>'2. Progress Report Form'!L27</f>
        <v>0</v>
      </c>
      <c r="O20" s="115">
        <f>'2. Progress Report Form'!M27</f>
        <v>0</v>
      </c>
      <c r="P20" s="123">
        <f>'2. Progress Report Form'!H27</f>
        <v>0</v>
      </c>
    </row>
    <row r="21" spans="3:16">
      <c r="C21" s="122" t="str">
        <f ca="1">IF(E21&gt;0,'1. Expenditure Report Form'!$F$4,"0")</f>
        <v>0</v>
      </c>
      <c r="D21" s="112" t="str">
        <f ca="1">IF(F21&gt;0,'1. Expenditure Report Form'!$I$5,"0")</f>
        <v>0</v>
      </c>
      <c r="E21" s="113">
        <f ca="1">'2. Progress Report Form'!B29</f>
        <v>0</v>
      </c>
      <c r="F21" s="113">
        <f ca="1">'2. Progress Report Form'!C29</f>
        <v>0</v>
      </c>
      <c r="G21" s="114" t="str">
        <f>IF('2. Progress Report Form'!D30&gt;0,'2. Progress Report Form'!D30,"")</f>
        <v/>
      </c>
      <c r="H21" s="114" t="str">
        <f>IF('2. Progress Report Form'!E30&gt;0,'2. Progress Report Form'!E30,"")</f>
        <v/>
      </c>
      <c r="I21" s="114" t="str">
        <f>IF('2. Progress Report Form'!F30&gt;0,'2. Progress Report Form'!F30,"")</f>
        <v/>
      </c>
      <c r="J21" s="114" t="str">
        <f>IF('2. Progress Report Form'!G30&gt;0,'2. Progress Report Form'!G30,"")</f>
        <v/>
      </c>
      <c r="K21" s="115">
        <f>'2. Progress Report Form'!I29</f>
        <v>0</v>
      </c>
      <c r="L21" s="115">
        <f>'2. Progress Report Form'!J29</f>
        <v>0</v>
      </c>
      <c r="M21" s="115">
        <f>'2. Progress Report Form'!K29</f>
        <v>0</v>
      </c>
      <c r="N21" s="115">
        <f>'2. Progress Report Form'!L29</f>
        <v>0</v>
      </c>
      <c r="O21" s="115">
        <f>'2. Progress Report Form'!M29</f>
        <v>0</v>
      </c>
      <c r="P21" s="123">
        <f>'2. Progress Report Form'!H29</f>
        <v>0</v>
      </c>
    </row>
    <row r="22" spans="3:16">
      <c r="C22" s="122" t="str">
        <f ca="1">IF(E22&gt;0,'1. Expenditure Report Form'!$F$4,"0")</f>
        <v>0</v>
      </c>
      <c r="D22" s="112" t="str">
        <f ca="1">IF(F22&gt;0,'1. Expenditure Report Form'!$I$5,"0")</f>
        <v>0</v>
      </c>
      <c r="E22" s="113">
        <f ca="1">'2. Progress Report Form'!B31</f>
        <v>0</v>
      </c>
      <c r="F22" s="113">
        <f ca="1">'2. Progress Report Form'!C31</f>
        <v>0</v>
      </c>
      <c r="G22" s="114" t="str">
        <f>IF('2. Progress Report Form'!D32&gt;0,'2. Progress Report Form'!D32,"")</f>
        <v/>
      </c>
      <c r="H22" s="114" t="str">
        <f>IF('2. Progress Report Form'!E32&gt;0,'2. Progress Report Form'!E32,"")</f>
        <v/>
      </c>
      <c r="I22" s="114" t="str">
        <f>IF('2. Progress Report Form'!F32&gt;0,'2. Progress Report Form'!F32,"")</f>
        <v/>
      </c>
      <c r="J22" s="114" t="str">
        <f>IF('2. Progress Report Form'!G32&gt;0,'2. Progress Report Form'!G32,"")</f>
        <v/>
      </c>
      <c r="K22" s="115">
        <f>'2. Progress Report Form'!I31</f>
        <v>0</v>
      </c>
      <c r="L22" s="115">
        <f>'2. Progress Report Form'!J31</f>
        <v>0</v>
      </c>
      <c r="M22" s="115">
        <f>'2. Progress Report Form'!K31</f>
        <v>0</v>
      </c>
      <c r="N22" s="115">
        <f>'2. Progress Report Form'!L31</f>
        <v>0</v>
      </c>
      <c r="O22" s="115">
        <f>'2. Progress Report Form'!M31</f>
        <v>0</v>
      </c>
      <c r="P22" s="115">
        <f>'2. Progress Report Form'!H31</f>
        <v>0</v>
      </c>
    </row>
    <row r="23" spans="3:16">
      <c r="C23" s="122" t="str">
        <f ca="1">IF(E23&gt;0,'1. Expenditure Report Form'!$F$4,"0")</f>
        <v>0</v>
      </c>
      <c r="D23" s="112" t="str">
        <f ca="1">IF(F23&gt;0,'1. Expenditure Report Form'!$I$5,"0")</f>
        <v>0</v>
      </c>
      <c r="E23" s="113">
        <f ca="1">'2. Progress Report Form'!B33</f>
        <v>0</v>
      </c>
      <c r="F23" s="113">
        <f ca="1">'2. Progress Report Form'!C33</f>
        <v>0</v>
      </c>
      <c r="G23" s="114" t="str">
        <f>IF('2. Progress Report Form'!D34&gt;0,'2. Progress Report Form'!D34,"")</f>
        <v/>
      </c>
      <c r="H23" s="114" t="str">
        <f>IF('2. Progress Report Form'!E34&gt;0,'2. Progress Report Form'!E34,"")</f>
        <v/>
      </c>
      <c r="I23" s="114" t="str">
        <f>IF('2. Progress Report Form'!F34&gt;0,'2. Progress Report Form'!F34,"")</f>
        <v/>
      </c>
      <c r="J23" s="114" t="str">
        <f>IF('2. Progress Report Form'!G34&gt;0,'2. Progress Report Form'!G34,"")</f>
        <v/>
      </c>
      <c r="K23" s="115">
        <f>'2. Progress Report Form'!I33</f>
        <v>0</v>
      </c>
      <c r="L23" s="115">
        <f>'2. Progress Report Form'!J33</f>
        <v>0</v>
      </c>
      <c r="M23" s="115">
        <f>'2. Progress Report Form'!K33</f>
        <v>0</v>
      </c>
      <c r="N23" s="115">
        <f>'2. Progress Report Form'!L33</f>
        <v>0</v>
      </c>
      <c r="O23" s="115">
        <f>'2. Progress Report Form'!M33</f>
        <v>0</v>
      </c>
      <c r="P23" s="115">
        <f>'2. Progress Report Form'!H33</f>
        <v>0</v>
      </c>
    </row>
    <row r="24" spans="3:16">
      <c r="C24" s="122" t="str">
        <f ca="1">IF(E24&gt;0,'1. Expenditure Report Form'!$F$4,"0")</f>
        <v>0</v>
      </c>
      <c r="D24" s="112" t="str">
        <f ca="1">IF(F24&gt;0,'1. Expenditure Report Form'!$I$5,"0")</f>
        <v>0</v>
      </c>
      <c r="E24" s="113">
        <f ca="1">'2. Progress Report Form'!B35</f>
        <v>0</v>
      </c>
      <c r="F24" s="113">
        <f ca="1">'2. Progress Report Form'!C35</f>
        <v>0</v>
      </c>
      <c r="G24" s="114" t="str">
        <f>IF('2. Progress Report Form'!D36&gt;0,'2. Progress Report Form'!D36,"")</f>
        <v/>
      </c>
      <c r="H24" s="114" t="str">
        <f>IF('2. Progress Report Form'!E36&gt;0,'2. Progress Report Form'!E36,"")</f>
        <v/>
      </c>
      <c r="I24" s="114" t="str">
        <f>IF('2. Progress Report Form'!F36&gt;0,'2. Progress Report Form'!F36,"")</f>
        <v/>
      </c>
      <c r="J24" s="114" t="str">
        <f>IF('2. Progress Report Form'!G36&gt;0,'2. Progress Report Form'!G36,"")</f>
        <v/>
      </c>
      <c r="K24" s="115">
        <f>'2. Progress Report Form'!I35</f>
        <v>0</v>
      </c>
      <c r="L24" s="115">
        <f>'2. Progress Report Form'!J35</f>
        <v>0</v>
      </c>
      <c r="M24" s="115">
        <f>'2. Progress Report Form'!K35</f>
        <v>0</v>
      </c>
      <c r="N24" s="115">
        <f>'2. Progress Report Form'!L35</f>
        <v>0</v>
      </c>
      <c r="O24" s="115">
        <f>'2. Progress Report Form'!M35</f>
        <v>0</v>
      </c>
      <c r="P24" s="115">
        <f>'2. Progress Report Form'!H35</f>
        <v>0</v>
      </c>
    </row>
    <row r="25" spans="3:16">
      <c r="C25" s="122" t="str">
        <f ca="1">IF(E25&gt;0,'1. Expenditure Report Form'!$F$4,"0")</f>
        <v>0</v>
      </c>
      <c r="D25" s="112" t="str">
        <f ca="1">IF(F25&gt;0,'1. Expenditure Report Form'!$I$5,"0")</f>
        <v>0</v>
      </c>
      <c r="E25" s="113">
        <f ca="1">'2. Progress Report Form'!B37</f>
        <v>0</v>
      </c>
      <c r="F25" s="113">
        <f ca="1">'2. Progress Report Form'!C37</f>
        <v>0</v>
      </c>
      <c r="G25" s="114" t="str">
        <f>IF('2. Progress Report Form'!D38&gt;0,'2. Progress Report Form'!D38,"")</f>
        <v/>
      </c>
      <c r="H25" s="114" t="str">
        <f>IF('2. Progress Report Form'!E38&gt;0,'2. Progress Report Form'!E38,"")</f>
        <v/>
      </c>
      <c r="I25" s="114" t="str">
        <f>IF('2. Progress Report Form'!F38&gt;0,'2. Progress Report Form'!F38,"")</f>
        <v/>
      </c>
      <c r="J25" s="114" t="str">
        <f>IF('2. Progress Report Form'!G38&gt;0,'2. Progress Report Form'!G38,"")</f>
        <v/>
      </c>
      <c r="K25" s="115">
        <f>'2. Progress Report Form'!I37</f>
        <v>0</v>
      </c>
      <c r="L25" s="115">
        <f>'2. Progress Report Form'!J37</f>
        <v>0</v>
      </c>
      <c r="M25" s="115">
        <f>'2. Progress Report Form'!K37</f>
        <v>0</v>
      </c>
      <c r="N25" s="115">
        <f>'2. Progress Report Form'!L37</f>
        <v>0</v>
      </c>
      <c r="O25" s="115">
        <f>'2. Progress Report Form'!M37</f>
        <v>0</v>
      </c>
      <c r="P25" s="115">
        <f>'2. Progress Report Form'!H37</f>
        <v>0</v>
      </c>
    </row>
    <row r="26" spans="3:16">
      <c r="C26" s="122" t="str">
        <f ca="1">IF(E26&gt;0,'1. Expenditure Report Form'!$F$4,"0")</f>
        <v>0</v>
      </c>
      <c r="D26" s="112" t="str">
        <f ca="1">IF(F26&gt;0,'1. Expenditure Report Form'!$I$5,"0")</f>
        <v>0</v>
      </c>
      <c r="E26" s="113">
        <f ca="1">'2. Progress Report Form'!B39</f>
        <v>0</v>
      </c>
      <c r="F26" s="113">
        <f ca="1">'2. Progress Report Form'!C39</f>
        <v>0</v>
      </c>
      <c r="G26" s="114" t="str">
        <f>IF('2. Progress Report Form'!D40&gt;0,'2. Progress Report Form'!D40,"")</f>
        <v/>
      </c>
      <c r="H26" s="114" t="str">
        <f>IF('2. Progress Report Form'!E40&gt;0,'2. Progress Report Form'!E40,"")</f>
        <v/>
      </c>
      <c r="I26" s="114" t="str">
        <f>IF('2. Progress Report Form'!F40&gt;0,'2. Progress Report Form'!F40,"")</f>
        <v/>
      </c>
      <c r="J26" s="114" t="str">
        <f>IF('2. Progress Report Form'!G40&gt;0,'2. Progress Report Form'!G40,"")</f>
        <v/>
      </c>
      <c r="K26" s="115">
        <f>'2. Progress Report Form'!I39</f>
        <v>0</v>
      </c>
      <c r="L26" s="115">
        <f>'2. Progress Report Form'!J39</f>
        <v>0</v>
      </c>
      <c r="M26" s="115">
        <f>'2. Progress Report Form'!K39</f>
        <v>0</v>
      </c>
      <c r="N26" s="115">
        <f>'2. Progress Report Form'!L39</f>
        <v>0</v>
      </c>
      <c r="O26" s="115">
        <f>'2. Progress Report Form'!M39</f>
        <v>0</v>
      </c>
      <c r="P26" s="115">
        <f>'2. Progress Report Form'!H39</f>
        <v>0</v>
      </c>
    </row>
    <row r="27" spans="3:16">
      <c r="C27" s="122" t="str">
        <f ca="1">IF(E27&gt;0,'1. Expenditure Report Form'!$F$4,"0")</f>
        <v>0</v>
      </c>
      <c r="D27" s="112" t="str">
        <f ca="1">IF(F27&gt;0,'1. Expenditure Report Form'!$I$5,"0")</f>
        <v>0</v>
      </c>
      <c r="E27" s="113">
        <f ca="1">'2. Progress Report Form'!B41</f>
        <v>0</v>
      </c>
      <c r="F27" s="113">
        <f ca="1">'2. Progress Report Form'!C41</f>
        <v>0</v>
      </c>
      <c r="G27" s="114" t="str">
        <f>IF('2. Progress Report Form'!D42&gt;0,'2. Progress Report Form'!D42,"")</f>
        <v/>
      </c>
      <c r="H27" s="114" t="str">
        <f>IF('2. Progress Report Form'!E42&gt;0,'2. Progress Report Form'!E42,"")</f>
        <v/>
      </c>
      <c r="I27" s="114" t="str">
        <f>IF('2. Progress Report Form'!F42&gt;0,'2. Progress Report Form'!F42,"")</f>
        <v/>
      </c>
      <c r="J27" s="114" t="str">
        <f>IF('2. Progress Report Form'!G42&gt;0,'2. Progress Report Form'!G42,"")</f>
        <v/>
      </c>
      <c r="K27" s="115">
        <f>'2. Progress Report Form'!I41</f>
        <v>0</v>
      </c>
      <c r="L27" s="115">
        <f>'2. Progress Report Form'!J41</f>
        <v>0</v>
      </c>
      <c r="M27" s="115">
        <f>'2. Progress Report Form'!K41</f>
        <v>0</v>
      </c>
      <c r="N27" s="115">
        <f>'2. Progress Report Form'!L41</f>
        <v>0</v>
      </c>
      <c r="O27" s="115">
        <f>'2. Progress Report Form'!M41</f>
        <v>0</v>
      </c>
      <c r="P27" s="115">
        <f>'2. Progress Report Form'!H41</f>
        <v>0</v>
      </c>
    </row>
    <row r="28" spans="3:16">
      <c r="C28" s="122" t="str">
        <f ca="1">IF(E28&gt;0,'1. Expenditure Report Form'!$F$4,"0")</f>
        <v>0</v>
      </c>
      <c r="D28" s="112" t="str">
        <f ca="1">IF(F28&gt;0,'1. Expenditure Report Form'!$I$5,"0")</f>
        <v>0</v>
      </c>
      <c r="E28" s="113">
        <f ca="1">'2. Progress Report Form'!B43</f>
        <v>0</v>
      </c>
      <c r="F28" s="113">
        <f ca="1">'2. Progress Report Form'!C43</f>
        <v>0</v>
      </c>
      <c r="G28" s="114" t="str">
        <f>IF('2. Progress Report Form'!D44&gt;0,'2. Progress Report Form'!D44,"")</f>
        <v/>
      </c>
      <c r="H28" s="114" t="str">
        <f>IF('2. Progress Report Form'!E44&gt;0,'2. Progress Report Form'!E44,"")</f>
        <v/>
      </c>
      <c r="I28" s="114" t="str">
        <f>IF('2. Progress Report Form'!F44&gt;0,'2. Progress Report Form'!F44,"")</f>
        <v/>
      </c>
      <c r="J28" s="114" t="str">
        <f>IF('2. Progress Report Form'!G44&gt;0,'2. Progress Report Form'!G44,"")</f>
        <v/>
      </c>
      <c r="K28" s="115">
        <f>'2. Progress Report Form'!I43</f>
        <v>0</v>
      </c>
      <c r="L28" s="115">
        <f>'2. Progress Report Form'!J43</f>
        <v>0</v>
      </c>
      <c r="M28" s="115">
        <f>'2. Progress Report Form'!K43</f>
        <v>0</v>
      </c>
      <c r="N28" s="115">
        <f>'2. Progress Report Form'!L43</f>
        <v>0</v>
      </c>
      <c r="O28" s="115">
        <f>'2. Progress Report Form'!M43</f>
        <v>0</v>
      </c>
      <c r="P28" s="115">
        <f>'2. Progress Report Form'!H43</f>
        <v>0</v>
      </c>
    </row>
    <row r="29" spans="3:16">
      <c r="C29" s="122" t="str">
        <f ca="1">IF(E29&gt;0,'1. Expenditure Report Form'!$F$4,"0")</f>
        <v>0</v>
      </c>
      <c r="D29" s="112" t="str">
        <f ca="1">IF(F29&gt;0,'1. Expenditure Report Form'!$I$5,"0")</f>
        <v>0</v>
      </c>
      <c r="E29" s="113">
        <f ca="1">'2. Progress Report Form'!B45</f>
        <v>0</v>
      </c>
      <c r="F29" s="113">
        <f ca="1">'2. Progress Report Form'!C45</f>
        <v>0</v>
      </c>
      <c r="G29" s="114" t="str">
        <f>IF('2. Progress Report Form'!D46&gt;0,'2. Progress Report Form'!D46,"")</f>
        <v/>
      </c>
      <c r="H29" s="114" t="str">
        <f>IF('2. Progress Report Form'!E46&gt;0,'2. Progress Report Form'!E46,"")</f>
        <v/>
      </c>
      <c r="I29" s="114" t="str">
        <f>IF('2. Progress Report Form'!F46&gt;0,'2. Progress Report Form'!F46,"")</f>
        <v/>
      </c>
      <c r="J29" s="114" t="str">
        <f>IF('2. Progress Report Form'!G46&gt;0,'2. Progress Report Form'!G46,"")</f>
        <v/>
      </c>
      <c r="K29" s="115">
        <f>'2. Progress Report Form'!I45</f>
        <v>0</v>
      </c>
      <c r="L29" s="115">
        <f>'2. Progress Report Form'!J45</f>
        <v>0</v>
      </c>
      <c r="M29" s="115">
        <f>'2. Progress Report Form'!K45</f>
        <v>0</v>
      </c>
      <c r="N29" s="115">
        <f>'2. Progress Report Form'!L45</f>
        <v>0</v>
      </c>
      <c r="O29" s="115">
        <f>'2. Progress Report Form'!M45</f>
        <v>0</v>
      </c>
      <c r="P29" s="115">
        <f>'2. Progress Report Form'!H45</f>
        <v>0</v>
      </c>
    </row>
    <row r="30" spans="3:16">
      <c r="C30" s="122" t="str">
        <f ca="1">IF(E30&gt;0,'1. Expenditure Report Form'!$F$4,"0")</f>
        <v>0</v>
      </c>
      <c r="D30" s="112" t="str">
        <f ca="1">IF(F30&gt;0,'1. Expenditure Report Form'!$I$5,"0")</f>
        <v>0</v>
      </c>
      <c r="E30" s="113">
        <f ca="1">'2. Progress Report Form'!B47</f>
        <v>0</v>
      </c>
      <c r="F30" s="113">
        <f ca="1">'2. Progress Report Form'!C47</f>
        <v>0</v>
      </c>
      <c r="G30" s="114" t="str">
        <f>IF('2. Progress Report Form'!D48&gt;0,'2. Progress Report Form'!D48,"")</f>
        <v/>
      </c>
      <c r="H30" s="114" t="str">
        <f>IF('2. Progress Report Form'!E48&gt;0,'2. Progress Report Form'!E48,"")</f>
        <v/>
      </c>
      <c r="I30" s="114" t="str">
        <f>IF('2. Progress Report Form'!F48&gt;0,'2. Progress Report Form'!F48,"")</f>
        <v/>
      </c>
      <c r="J30" s="114" t="str">
        <f>IF('2. Progress Report Form'!G48&gt;0,'2. Progress Report Form'!G48,"")</f>
        <v/>
      </c>
      <c r="K30" s="115">
        <f>'2. Progress Report Form'!I47</f>
        <v>0</v>
      </c>
      <c r="L30" s="115">
        <f>'2. Progress Report Form'!J47</f>
        <v>0</v>
      </c>
      <c r="M30" s="115">
        <f>'2. Progress Report Form'!K47</f>
        <v>0</v>
      </c>
      <c r="N30" s="115">
        <f>'2. Progress Report Form'!L47</f>
        <v>0</v>
      </c>
      <c r="O30" s="115">
        <f>'2. Progress Report Form'!M47</f>
        <v>0</v>
      </c>
      <c r="P30" s="115">
        <f>'2. Progress Report Form'!H47</f>
        <v>0</v>
      </c>
    </row>
    <row r="31" spans="3:16">
      <c r="C31" s="122" t="str">
        <f ca="1">IF(E31&gt;0,'1. Expenditure Report Form'!$F$4,"0")</f>
        <v>0</v>
      </c>
      <c r="D31" s="112" t="str">
        <f ca="1">IF(F31&gt;0,'1. Expenditure Report Form'!$I$5,"0")</f>
        <v>0</v>
      </c>
      <c r="E31" s="113">
        <f ca="1">'2. Progress Report Form'!B49</f>
        <v>0</v>
      </c>
      <c r="F31" s="113">
        <f ca="1">'2. Progress Report Form'!C49</f>
        <v>0</v>
      </c>
      <c r="G31" s="114" t="str">
        <f>IF('2. Progress Report Form'!D50&gt;0,'2. Progress Report Form'!D50,"")</f>
        <v/>
      </c>
      <c r="H31" s="114" t="str">
        <f>IF('2. Progress Report Form'!E50&gt;0,'2. Progress Report Form'!E50,"")</f>
        <v/>
      </c>
      <c r="I31" s="114" t="str">
        <f>IF('2. Progress Report Form'!F50&gt;0,'2. Progress Report Form'!F50,"")</f>
        <v/>
      </c>
      <c r="J31" s="114" t="str">
        <f>IF('2. Progress Report Form'!G50&gt;0,'2. Progress Report Form'!G50,"")</f>
        <v/>
      </c>
      <c r="K31" s="115">
        <f>'2. Progress Report Form'!I49</f>
        <v>0</v>
      </c>
      <c r="L31" s="115">
        <f>'2. Progress Report Form'!J49</f>
        <v>0</v>
      </c>
      <c r="M31" s="115">
        <f>'2. Progress Report Form'!K49</f>
        <v>0</v>
      </c>
      <c r="N31" s="115">
        <f>'2. Progress Report Form'!L49</f>
        <v>0</v>
      </c>
      <c r="O31" s="115">
        <f>'2. Progress Report Form'!M49</f>
        <v>0</v>
      </c>
      <c r="P31" s="115">
        <f>'2. Progress Report Form'!H49</f>
        <v>0</v>
      </c>
    </row>
    <row r="32" spans="3:16" ht="15" thickBot="1">
      <c r="C32" s="124" t="str">
        <f ca="1">IF(E32&gt;0,'1. Expenditure Report Form'!$F$4,"0")</f>
        <v>0</v>
      </c>
      <c r="D32" s="125" t="str">
        <f ca="1">IF(F32&gt;0,'1. Expenditure Report Form'!$I$5,"0")</f>
        <v>0</v>
      </c>
      <c r="E32" s="126">
        <f ca="1">'2. Progress Report Form'!B51</f>
        <v>0</v>
      </c>
      <c r="F32" s="126">
        <f ca="1">'2. Progress Report Form'!C51</f>
        <v>0</v>
      </c>
      <c r="G32" s="127" t="str">
        <f>IF('2. Progress Report Form'!D52&gt;0,'2. Progress Report Form'!D52,"")</f>
        <v/>
      </c>
      <c r="H32" s="127" t="str">
        <f>IF('2. Progress Report Form'!E52&gt;0,'2. Progress Report Form'!E52,"")</f>
        <v/>
      </c>
      <c r="I32" s="127" t="str">
        <f>IF('2. Progress Report Form'!F52&gt;0,'2. Progress Report Form'!F52,"")</f>
        <v/>
      </c>
      <c r="J32" s="127" t="str">
        <f>IF('2. Progress Report Form'!G52&gt;0,'2. Progress Report Form'!G52,"")</f>
        <v/>
      </c>
      <c r="K32" s="128">
        <f>'2. Progress Report Form'!I51</f>
        <v>0</v>
      </c>
      <c r="L32" s="128">
        <f>'2. Progress Report Form'!J51</f>
        <v>0</v>
      </c>
      <c r="M32" s="128">
        <f>'2. Progress Report Form'!K51</f>
        <v>0</v>
      </c>
      <c r="N32" s="128">
        <f>'2. Progress Report Form'!L51</f>
        <v>0</v>
      </c>
      <c r="O32" s="128">
        <f>'2. Progress Report Form'!M51</f>
        <v>0</v>
      </c>
      <c r="P32" s="128">
        <f>'2. Progress Report Form'!H51</f>
        <v>0</v>
      </c>
    </row>
    <row r="33" spans="7:16">
      <c r="G33" s="110" t="str">
        <f>IF('2. Progress Report Form'!D42&gt;0,'2. Progress Report Form'!D42,"")</f>
        <v/>
      </c>
      <c r="H33" s="110" t="str">
        <f>IF('2. Progress Report Form'!E42&gt;0,'2. Progress Report Form'!E42,"")</f>
        <v/>
      </c>
      <c r="I33" s="110" t="str">
        <f>IF('2. Progress Report Form'!F42&gt;0,'2. Progress Report Form'!F42,"")</f>
        <v/>
      </c>
      <c r="J33" s="110" t="str">
        <f>IF('2. Progress Report Form'!G42&gt;0,'2. Progress Report Form'!G42,"")</f>
        <v/>
      </c>
      <c r="P33" s="111"/>
    </row>
  </sheetData>
  <mergeCells count="5">
    <mergeCell ref="K3:Q3"/>
    <mergeCell ref="AM3:AO3"/>
    <mergeCell ref="R3:X3"/>
    <mergeCell ref="Y3:AE3"/>
    <mergeCell ref="AF3:AL3"/>
  </mergeCells>
  <conditionalFormatting sqref="D11:O32 P11">
    <cfRule type="expression" dxfId="13" priority="5">
      <formula>$C11="0"</formula>
    </cfRule>
  </conditionalFormatting>
  <conditionalFormatting sqref="C12:C32">
    <cfRule type="cellIs" dxfId="12" priority="4" operator="equal">
      <formula>"0"</formula>
    </cfRule>
  </conditionalFormatting>
  <conditionalFormatting sqref="G33:J33 P21">
    <cfRule type="expression" dxfId="11" priority="212">
      <formula>$C31="0"</formula>
    </cfRule>
  </conditionalFormatting>
  <conditionalFormatting sqref="P12">
    <cfRule type="expression" dxfId="10" priority="214">
      <formula>$C13="0"</formula>
    </cfRule>
  </conditionalFormatting>
  <conditionalFormatting sqref="P14">
    <cfRule type="expression" dxfId="9" priority="216">
      <formula>$C17="0"</formula>
    </cfRule>
  </conditionalFormatting>
  <conditionalFormatting sqref="P13">
    <cfRule type="expression" dxfId="8" priority="218">
      <formula>$C15="0"</formula>
    </cfRule>
  </conditionalFormatting>
  <conditionalFormatting sqref="P20">
    <cfRule type="expression" dxfId="7" priority="220">
      <formula>$C29="0"</formula>
    </cfRule>
  </conditionalFormatting>
  <conditionalFormatting sqref="P19">
    <cfRule type="expression" dxfId="6" priority="222">
      <formula>$C27="0"</formula>
    </cfRule>
  </conditionalFormatting>
  <conditionalFormatting sqref="P18">
    <cfRule type="expression" dxfId="5" priority="224">
      <formula>$C25="0"</formula>
    </cfRule>
  </conditionalFormatting>
  <conditionalFormatting sqref="P17">
    <cfRule type="expression" dxfId="4" priority="226">
      <formula>$C23="0"</formula>
    </cfRule>
  </conditionalFormatting>
  <conditionalFormatting sqref="P16">
    <cfRule type="expression" dxfId="3" priority="228">
      <formula>$C21="0"</formula>
    </cfRule>
  </conditionalFormatting>
  <conditionalFormatting sqref="P15">
    <cfRule type="expression" dxfId="2" priority="230">
      <formula>$C19="0"</formula>
    </cfRule>
  </conditionalFormatting>
  <conditionalFormatting sqref="P33">
    <cfRule type="expression" dxfId="1" priority="231">
      <formula>$C55="0"</formula>
    </cfRule>
  </conditionalFormatting>
  <conditionalFormatting sqref="P22:P32">
    <cfRule type="expression" dxfId="0" priority="1">
      <formula>$C22="0"</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1E345-F63F-47C6-AE64-8722800E8A5D}">
  <sheetPr codeName="Sheet6"/>
  <dimension ref="B1:X32"/>
  <sheetViews>
    <sheetView zoomScale="90" zoomScaleNormal="90" workbookViewId="0">
      <selection activeCell="D2" sqref="D2"/>
    </sheetView>
  </sheetViews>
  <sheetFormatPr defaultRowHeight="14.45"/>
  <cols>
    <col min="2" max="2" width="17.85546875" bestFit="1" customWidth="1"/>
    <col min="3" max="3" width="14.5703125" style="25" bestFit="1" customWidth="1"/>
    <col min="4" max="4" width="28.140625" bestFit="1" customWidth="1"/>
    <col min="5" max="5" width="23.140625" bestFit="1" customWidth="1"/>
    <col min="6" max="6" width="55.140625" bestFit="1" customWidth="1"/>
    <col min="7" max="7" width="46.140625" bestFit="1" customWidth="1"/>
    <col min="8" max="8" width="15.5703125" bestFit="1" customWidth="1"/>
    <col min="9" max="9" width="20.85546875" bestFit="1" customWidth="1"/>
    <col min="10" max="10" width="26" bestFit="1" customWidth="1"/>
    <col min="11" max="11" width="32.85546875" bestFit="1" customWidth="1"/>
    <col min="12" max="12" width="22.42578125" bestFit="1" customWidth="1"/>
    <col min="13" max="13" width="34.42578125" bestFit="1" customWidth="1"/>
    <col min="14" max="14" width="21.140625" bestFit="1" customWidth="1"/>
    <col min="15" max="15" width="25.140625" bestFit="1" customWidth="1"/>
    <col min="16" max="16" width="23.5703125" bestFit="1" customWidth="1"/>
    <col min="17" max="17" width="25.42578125" bestFit="1" customWidth="1"/>
    <col min="18" max="18" width="38.5703125" bestFit="1" customWidth="1"/>
    <col min="19" max="19" width="45.5703125" bestFit="1" customWidth="1"/>
    <col min="20" max="20" width="35.140625" bestFit="1" customWidth="1"/>
    <col min="21" max="21" width="40.140625" bestFit="1" customWidth="1"/>
    <col min="22" max="22" width="33.85546875" bestFit="1" customWidth="1"/>
    <col min="23" max="23" width="37.85546875" bestFit="1" customWidth="1"/>
    <col min="24" max="24" width="36.42578125" bestFit="1" customWidth="1"/>
  </cols>
  <sheetData>
    <row r="1" spans="2:24">
      <c r="B1" t="s">
        <v>185</v>
      </c>
      <c r="C1" s="25" t="s">
        <v>186</v>
      </c>
      <c r="D1" t="s">
        <v>187</v>
      </c>
      <c r="E1" t="s">
        <v>33</v>
      </c>
      <c r="F1" t="s">
        <v>188</v>
      </c>
      <c r="G1" t="s">
        <v>189</v>
      </c>
      <c r="H1" t="s">
        <v>190</v>
      </c>
      <c r="I1" t="s">
        <v>191</v>
      </c>
      <c r="J1" t="s">
        <v>172</v>
      </c>
      <c r="K1" t="s">
        <v>173</v>
      </c>
      <c r="L1" t="s">
        <v>113</v>
      </c>
      <c r="M1" t="s">
        <v>174</v>
      </c>
      <c r="N1" t="s">
        <v>175</v>
      </c>
      <c r="O1" t="s">
        <v>116</v>
      </c>
      <c r="P1" t="s">
        <v>176</v>
      </c>
      <c r="Q1" t="s">
        <v>192</v>
      </c>
      <c r="R1" t="s">
        <v>193</v>
      </c>
      <c r="S1" t="s">
        <v>194</v>
      </c>
      <c r="T1" t="s">
        <v>195</v>
      </c>
      <c r="U1" t="s">
        <v>196</v>
      </c>
      <c r="V1" t="s">
        <v>197</v>
      </c>
      <c r="W1" t="s">
        <v>198</v>
      </c>
      <c r="X1" t="s">
        <v>199</v>
      </c>
    </row>
    <row r="2" spans="2:24">
      <c r="D2">
        <v>177734</v>
      </c>
      <c r="E2" t="s">
        <v>200</v>
      </c>
      <c r="F2" t="s">
        <v>201</v>
      </c>
      <c r="G2" s="5" t="s">
        <v>202</v>
      </c>
      <c r="H2" s="5">
        <v>3308437</v>
      </c>
      <c r="I2" s="5">
        <v>0</v>
      </c>
      <c r="J2" s="5">
        <v>2325000</v>
      </c>
      <c r="K2" s="5">
        <v>50000</v>
      </c>
      <c r="L2" s="5">
        <v>267853</v>
      </c>
      <c r="M2" s="5">
        <v>300000</v>
      </c>
      <c r="N2" s="5">
        <v>0</v>
      </c>
      <c r="O2" s="5">
        <v>360000</v>
      </c>
      <c r="P2" s="5">
        <v>5584</v>
      </c>
      <c r="Q2" s="5">
        <v>2333379</v>
      </c>
      <c r="R2" s="5">
        <v>2325000</v>
      </c>
      <c r="S2" s="5">
        <v>8379</v>
      </c>
      <c r="T2" s="5">
        <v>0</v>
      </c>
      <c r="U2" s="5">
        <v>0</v>
      </c>
      <c r="V2" s="5">
        <v>0</v>
      </c>
      <c r="W2" s="5">
        <v>0</v>
      </c>
      <c r="X2" s="5">
        <v>0</v>
      </c>
    </row>
    <row r="3" spans="2:24">
      <c r="D3">
        <v>177735</v>
      </c>
      <c r="E3" t="s">
        <v>203</v>
      </c>
      <c r="F3" t="s">
        <v>201</v>
      </c>
      <c r="G3" s="5" t="s">
        <v>204</v>
      </c>
      <c r="H3" s="5">
        <v>1883183</v>
      </c>
      <c r="I3" s="5">
        <v>0</v>
      </c>
      <c r="J3" s="5">
        <v>1386000</v>
      </c>
      <c r="K3" s="5">
        <v>30000</v>
      </c>
      <c r="L3" s="5">
        <v>133927</v>
      </c>
      <c r="M3" s="5">
        <v>150000</v>
      </c>
      <c r="N3" s="5">
        <v>0</v>
      </c>
      <c r="O3" s="5">
        <v>180000</v>
      </c>
      <c r="P3" s="5">
        <v>3256</v>
      </c>
      <c r="Q3" s="5">
        <v>10253</v>
      </c>
      <c r="R3" s="5">
        <v>7710</v>
      </c>
      <c r="S3" s="5">
        <v>2543</v>
      </c>
      <c r="T3" s="5">
        <v>0</v>
      </c>
      <c r="U3" s="5">
        <v>0</v>
      </c>
      <c r="V3" s="5">
        <v>0</v>
      </c>
      <c r="W3" s="5">
        <v>0</v>
      </c>
      <c r="X3" s="5">
        <v>0</v>
      </c>
    </row>
    <row r="4" spans="2:24">
      <c r="D4">
        <v>177680</v>
      </c>
      <c r="E4" t="s">
        <v>205</v>
      </c>
      <c r="F4" t="s">
        <v>206</v>
      </c>
      <c r="G4" s="5" t="s">
        <v>207</v>
      </c>
      <c r="H4" s="5">
        <v>2780841.48</v>
      </c>
      <c r="I4" s="5">
        <v>0</v>
      </c>
      <c r="J4" s="5">
        <v>0</v>
      </c>
      <c r="K4" s="5">
        <v>0</v>
      </c>
      <c r="L4" s="5">
        <v>350841.48</v>
      </c>
      <c r="M4" s="5">
        <v>0</v>
      </c>
      <c r="N4" s="5">
        <v>0</v>
      </c>
      <c r="O4" s="5">
        <v>2400000</v>
      </c>
      <c r="P4" s="5">
        <v>30000</v>
      </c>
      <c r="Q4" s="5">
        <v>6182</v>
      </c>
      <c r="R4" s="5">
        <v>0</v>
      </c>
      <c r="S4" s="5">
        <v>0</v>
      </c>
      <c r="T4" s="5">
        <v>0</v>
      </c>
      <c r="U4" s="5">
        <v>0</v>
      </c>
      <c r="V4" s="5">
        <v>0</v>
      </c>
      <c r="W4" s="5">
        <v>6182</v>
      </c>
      <c r="X4" s="5">
        <v>0</v>
      </c>
    </row>
    <row r="5" spans="2:24">
      <c r="D5">
        <v>177770</v>
      </c>
      <c r="E5" t="s">
        <v>208</v>
      </c>
      <c r="F5" t="s">
        <v>209</v>
      </c>
      <c r="G5" s="5" t="s">
        <v>210</v>
      </c>
      <c r="H5" s="5">
        <v>3021010.34</v>
      </c>
      <c r="I5" s="5">
        <v>0</v>
      </c>
      <c r="J5" s="5">
        <v>330010.34000000003</v>
      </c>
      <c r="K5" s="5">
        <v>200000</v>
      </c>
      <c r="L5" s="5">
        <v>200000</v>
      </c>
      <c r="M5" s="5">
        <v>2291000</v>
      </c>
      <c r="N5" s="5">
        <v>0</v>
      </c>
      <c r="O5" s="5">
        <v>0</v>
      </c>
      <c r="P5" s="5">
        <v>0</v>
      </c>
      <c r="Q5" s="5">
        <v>0</v>
      </c>
      <c r="R5" s="5">
        <v>0</v>
      </c>
      <c r="S5" s="5">
        <v>0</v>
      </c>
      <c r="T5" s="5">
        <v>0</v>
      </c>
      <c r="U5" s="5">
        <v>0</v>
      </c>
      <c r="V5" s="5">
        <v>0</v>
      </c>
      <c r="W5" s="5">
        <v>0</v>
      </c>
      <c r="X5" s="5">
        <v>0</v>
      </c>
    </row>
    <row r="6" spans="2:24">
      <c r="D6">
        <v>177751</v>
      </c>
      <c r="E6" t="s">
        <v>211</v>
      </c>
      <c r="F6" t="s">
        <v>212</v>
      </c>
      <c r="G6" s="5" t="s">
        <v>213</v>
      </c>
      <c r="H6" s="5">
        <v>1570015.85</v>
      </c>
      <c r="I6" s="5">
        <v>-0.85</v>
      </c>
      <c r="J6" s="5">
        <v>501661</v>
      </c>
      <c r="K6" s="5">
        <v>63815</v>
      </c>
      <c r="L6" s="5">
        <v>192268</v>
      </c>
      <c r="M6" s="5">
        <v>17700</v>
      </c>
      <c r="N6" s="5">
        <v>106018</v>
      </c>
      <c r="O6" s="5">
        <v>670400</v>
      </c>
      <c r="P6" s="5">
        <v>18153</v>
      </c>
      <c r="Q6" s="5">
        <v>137215.48000000001</v>
      </c>
      <c r="R6" s="5">
        <v>0</v>
      </c>
      <c r="S6" s="5">
        <v>9318.2999999999993</v>
      </c>
      <c r="T6" s="5">
        <v>19651.400000000001</v>
      </c>
      <c r="U6" s="5">
        <v>0</v>
      </c>
      <c r="V6" s="5">
        <v>10407.08</v>
      </c>
      <c r="W6" s="5">
        <v>95703.92</v>
      </c>
      <c r="X6" s="5">
        <v>2134.7800000000002</v>
      </c>
    </row>
    <row r="7" spans="2:24">
      <c r="D7">
        <v>177736</v>
      </c>
      <c r="E7" t="s">
        <v>214</v>
      </c>
      <c r="F7" t="s">
        <v>215</v>
      </c>
      <c r="G7" s="5" t="s">
        <v>216</v>
      </c>
      <c r="H7" s="5">
        <v>4704837</v>
      </c>
      <c r="I7" s="5">
        <v>0.17</v>
      </c>
      <c r="J7" s="5">
        <v>0</v>
      </c>
      <c r="K7" s="5">
        <v>730000</v>
      </c>
      <c r="L7" s="5">
        <v>0</v>
      </c>
      <c r="M7" s="5">
        <v>3924837.17</v>
      </c>
      <c r="N7" s="5">
        <v>0</v>
      </c>
      <c r="O7" s="5">
        <v>0</v>
      </c>
      <c r="P7" s="5">
        <v>50000</v>
      </c>
      <c r="Q7" s="5">
        <v>14196.61</v>
      </c>
      <c r="R7" s="5">
        <v>0</v>
      </c>
      <c r="S7" s="5">
        <v>14196.61</v>
      </c>
      <c r="T7" s="5">
        <v>0</v>
      </c>
      <c r="U7" s="5">
        <v>0</v>
      </c>
      <c r="V7" s="5">
        <v>0</v>
      </c>
      <c r="W7" s="5">
        <v>0</v>
      </c>
      <c r="X7" s="5">
        <v>0</v>
      </c>
    </row>
    <row r="8" spans="2:24">
      <c r="D8">
        <v>177670</v>
      </c>
      <c r="E8" t="s">
        <v>217</v>
      </c>
      <c r="F8" t="s">
        <v>218</v>
      </c>
      <c r="G8" s="5" t="s">
        <v>219</v>
      </c>
      <c r="H8" s="5">
        <v>2353924.9900000002</v>
      </c>
      <c r="I8" s="5">
        <v>0</v>
      </c>
      <c r="J8" s="5">
        <v>1778924.99</v>
      </c>
      <c r="K8" s="5">
        <v>200000</v>
      </c>
      <c r="L8" s="5">
        <v>0</v>
      </c>
      <c r="M8" s="5">
        <v>375000</v>
      </c>
      <c r="N8" s="5">
        <v>0</v>
      </c>
      <c r="O8" s="5">
        <v>0</v>
      </c>
      <c r="P8" s="5">
        <v>0</v>
      </c>
      <c r="Q8" s="5">
        <v>180305.9</v>
      </c>
      <c r="R8" s="5">
        <v>78924.990000000005</v>
      </c>
      <c r="S8" s="5">
        <v>53914.32</v>
      </c>
      <c r="T8" s="5">
        <v>0</v>
      </c>
      <c r="U8" s="5">
        <v>47466.59</v>
      </c>
      <c r="V8" s="5">
        <v>0</v>
      </c>
      <c r="W8" s="5">
        <v>0</v>
      </c>
      <c r="X8" s="5">
        <v>0</v>
      </c>
    </row>
    <row r="9" spans="2:24">
      <c r="D9">
        <v>177716</v>
      </c>
      <c r="E9" t="s">
        <v>220</v>
      </c>
      <c r="F9" t="s">
        <v>221</v>
      </c>
      <c r="G9" s="5" t="s">
        <v>222</v>
      </c>
      <c r="H9" s="5">
        <v>2524129</v>
      </c>
      <c r="I9" s="5">
        <v>0</v>
      </c>
      <c r="J9" s="5">
        <v>1703342</v>
      </c>
      <c r="K9" s="5">
        <v>74617</v>
      </c>
      <c r="L9" s="5">
        <v>746170</v>
      </c>
      <c r="M9" s="5">
        <v>0</v>
      </c>
      <c r="N9" s="5">
        <v>0</v>
      </c>
      <c r="O9" s="5">
        <v>0</v>
      </c>
      <c r="P9" s="5">
        <v>0</v>
      </c>
      <c r="Q9" s="5">
        <v>141818.18</v>
      </c>
      <c r="R9" s="5">
        <v>132193.18</v>
      </c>
      <c r="S9" s="5">
        <v>9625</v>
      </c>
      <c r="T9" s="5">
        <v>0</v>
      </c>
      <c r="U9" s="5">
        <v>0</v>
      </c>
      <c r="V9" s="5">
        <v>0</v>
      </c>
      <c r="W9" s="5">
        <v>0</v>
      </c>
      <c r="X9" s="5">
        <v>0</v>
      </c>
    </row>
    <row r="10" spans="2:24">
      <c r="B10" s="5"/>
      <c r="D10">
        <v>177737</v>
      </c>
      <c r="E10" t="s">
        <v>223</v>
      </c>
      <c r="F10" t="s">
        <v>224</v>
      </c>
      <c r="G10" s="5" t="s">
        <v>225</v>
      </c>
      <c r="H10" s="5">
        <v>7138703.5300000003</v>
      </c>
      <c r="I10" s="5">
        <v>0</v>
      </c>
      <c r="J10" s="5">
        <v>6126983.5300000003</v>
      </c>
      <c r="K10" s="5">
        <v>250000</v>
      </c>
      <c r="L10" s="5">
        <v>30000</v>
      </c>
      <c r="M10" s="5">
        <v>120000</v>
      </c>
      <c r="N10" s="5">
        <v>238160</v>
      </c>
      <c r="O10" s="5">
        <v>338560</v>
      </c>
      <c r="P10" s="5">
        <v>35000</v>
      </c>
      <c r="Q10" s="5">
        <v>1921804.37</v>
      </c>
      <c r="R10" s="5">
        <v>1847843.81</v>
      </c>
      <c r="S10" s="5">
        <v>23286.91</v>
      </c>
      <c r="T10" s="5">
        <v>30000</v>
      </c>
      <c r="U10" s="5">
        <v>0</v>
      </c>
      <c r="V10" s="5">
        <v>0</v>
      </c>
      <c r="W10" s="5">
        <v>17989.650000000001</v>
      </c>
      <c r="X10" s="5">
        <v>2684</v>
      </c>
    </row>
    <row r="11" spans="2:24">
      <c r="D11">
        <v>177671</v>
      </c>
      <c r="E11" t="s">
        <v>226</v>
      </c>
      <c r="F11" t="s">
        <v>227</v>
      </c>
      <c r="G11" s="5" t="s">
        <v>228</v>
      </c>
      <c r="H11" s="5">
        <v>2762431.29</v>
      </c>
      <c r="I11" s="5">
        <v>0</v>
      </c>
      <c r="J11" s="5">
        <v>2712431.29</v>
      </c>
      <c r="K11" s="5">
        <v>0</v>
      </c>
      <c r="L11" s="5">
        <v>0</v>
      </c>
      <c r="M11" s="5">
        <v>50000</v>
      </c>
      <c r="N11" s="5">
        <v>0</v>
      </c>
      <c r="O11" s="5">
        <v>0</v>
      </c>
      <c r="P11" s="5">
        <v>0</v>
      </c>
      <c r="Q11" s="5">
        <v>179582.19</v>
      </c>
      <c r="R11" s="5">
        <v>129582.19</v>
      </c>
      <c r="S11" s="5">
        <v>0</v>
      </c>
      <c r="T11" s="5">
        <v>0</v>
      </c>
      <c r="U11" s="5">
        <v>50000</v>
      </c>
      <c r="V11" s="5">
        <v>0</v>
      </c>
      <c r="W11" s="5">
        <v>0</v>
      </c>
      <c r="X11" s="5">
        <v>0</v>
      </c>
    </row>
    <row r="12" spans="2:24">
      <c r="D12">
        <v>177672</v>
      </c>
      <c r="E12" t="s">
        <v>229</v>
      </c>
      <c r="F12" t="s">
        <v>230</v>
      </c>
      <c r="G12" s="5" t="s">
        <v>231</v>
      </c>
      <c r="H12" s="5">
        <v>3901470.64</v>
      </c>
      <c r="I12" s="5">
        <v>0</v>
      </c>
      <c r="J12" s="5">
        <v>2850000</v>
      </c>
      <c r="K12" s="5">
        <v>51470.64</v>
      </c>
      <c r="L12" s="5">
        <v>0</v>
      </c>
      <c r="M12" s="5">
        <v>150000</v>
      </c>
      <c r="N12" s="5">
        <v>850000</v>
      </c>
      <c r="O12" s="5">
        <v>0</v>
      </c>
      <c r="P12" s="5">
        <v>0</v>
      </c>
      <c r="Q12" s="5">
        <v>58400</v>
      </c>
      <c r="R12" s="5">
        <v>0</v>
      </c>
      <c r="S12" s="5">
        <v>0</v>
      </c>
      <c r="T12" s="5">
        <v>0</v>
      </c>
      <c r="U12" s="5">
        <v>0</v>
      </c>
      <c r="V12" s="5">
        <v>58400</v>
      </c>
      <c r="W12" s="5">
        <v>0</v>
      </c>
      <c r="X12" s="5">
        <v>0</v>
      </c>
    </row>
    <row r="13" spans="2:24">
      <c r="D13">
        <v>177726</v>
      </c>
      <c r="E13" t="s">
        <v>232</v>
      </c>
      <c r="F13" t="s">
        <v>233</v>
      </c>
      <c r="G13" s="5" t="s">
        <v>222</v>
      </c>
      <c r="H13" s="5">
        <v>4165649.82</v>
      </c>
      <c r="I13" s="5">
        <v>0</v>
      </c>
      <c r="J13" s="5">
        <v>3292114.82</v>
      </c>
      <c r="K13" s="5">
        <v>0</v>
      </c>
      <c r="L13" s="5">
        <v>0</v>
      </c>
      <c r="M13" s="5">
        <v>873535</v>
      </c>
      <c r="N13" s="5">
        <v>0</v>
      </c>
      <c r="O13" s="5">
        <v>0</v>
      </c>
      <c r="P13" s="5">
        <v>0</v>
      </c>
      <c r="Q13" s="5">
        <v>0</v>
      </c>
      <c r="R13" s="5">
        <v>0</v>
      </c>
      <c r="S13" s="5">
        <v>0</v>
      </c>
      <c r="T13" s="5">
        <v>0</v>
      </c>
      <c r="U13" s="5">
        <v>0</v>
      </c>
      <c r="V13" s="5">
        <v>0</v>
      </c>
      <c r="W13" s="5">
        <v>0</v>
      </c>
      <c r="X13" s="5">
        <v>0</v>
      </c>
    </row>
    <row r="14" spans="2:24">
      <c r="D14">
        <v>177698</v>
      </c>
      <c r="E14" t="s">
        <v>234</v>
      </c>
      <c r="F14" t="s">
        <v>235</v>
      </c>
      <c r="G14" s="5" t="s">
        <v>236</v>
      </c>
      <c r="H14" s="5">
        <v>2637875.63</v>
      </c>
      <c r="I14" s="5">
        <v>0</v>
      </c>
      <c r="J14" s="5">
        <v>1847255.63</v>
      </c>
      <c r="K14" s="5">
        <v>0</v>
      </c>
      <c r="L14" s="5">
        <v>0</v>
      </c>
      <c r="M14" s="5">
        <v>790620</v>
      </c>
      <c r="N14" s="5">
        <v>0</v>
      </c>
      <c r="O14" s="5">
        <v>0</v>
      </c>
      <c r="P14" s="5">
        <v>0</v>
      </c>
      <c r="Q14" s="5">
        <v>174312.75</v>
      </c>
      <c r="R14" s="5">
        <v>0</v>
      </c>
      <c r="S14" s="5">
        <v>0</v>
      </c>
      <c r="T14" s="5">
        <v>0</v>
      </c>
      <c r="U14" s="5">
        <v>174312.75</v>
      </c>
      <c r="V14" s="5">
        <v>0</v>
      </c>
      <c r="W14" s="5">
        <v>0</v>
      </c>
      <c r="X14" s="5">
        <v>0</v>
      </c>
    </row>
    <row r="15" spans="2:24">
      <c r="D15">
        <v>177674</v>
      </c>
      <c r="E15" t="s">
        <v>237</v>
      </c>
      <c r="F15" t="s">
        <v>238</v>
      </c>
      <c r="G15" s="5" t="s">
        <v>239</v>
      </c>
      <c r="H15" s="5">
        <v>1487041.4</v>
      </c>
      <c r="I15" s="5">
        <v>0</v>
      </c>
      <c r="J15" s="5">
        <v>750000</v>
      </c>
      <c r="K15" s="5">
        <v>0</v>
      </c>
      <c r="L15" s="5">
        <v>0</v>
      </c>
      <c r="M15" s="5">
        <v>701041.4</v>
      </c>
      <c r="N15" s="5">
        <v>0</v>
      </c>
      <c r="O15" s="5">
        <v>0</v>
      </c>
      <c r="P15" s="5">
        <v>36000</v>
      </c>
      <c r="Q15" s="5">
        <v>360.22</v>
      </c>
      <c r="R15" s="5">
        <v>0</v>
      </c>
      <c r="S15" s="5">
        <v>0</v>
      </c>
      <c r="T15" s="5">
        <v>0</v>
      </c>
      <c r="U15" s="5">
        <v>0</v>
      </c>
      <c r="V15" s="5">
        <v>0</v>
      </c>
      <c r="W15" s="5">
        <v>0</v>
      </c>
      <c r="X15" s="5">
        <v>360.22</v>
      </c>
    </row>
    <row r="16" spans="2:24">
      <c r="D16">
        <v>177675</v>
      </c>
      <c r="E16" t="s">
        <v>240</v>
      </c>
      <c r="F16" t="s">
        <v>241</v>
      </c>
      <c r="G16" s="5" t="s">
        <v>222</v>
      </c>
      <c r="H16" s="5">
        <v>6907194.8300000001</v>
      </c>
      <c r="I16" s="5">
        <v>0</v>
      </c>
      <c r="J16" s="5">
        <v>6100000</v>
      </c>
      <c r="K16" s="5">
        <v>400000</v>
      </c>
      <c r="L16" s="5">
        <v>357194.83</v>
      </c>
      <c r="M16" s="5">
        <v>50000</v>
      </c>
      <c r="N16" s="5">
        <v>0</v>
      </c>
      <c r="O16" s="5">
        <v>0</v>
      </c>
      <c r="P16" s="5">
        <v>0</v>
      </c>
      <c r="Q16" s="5">
        <v>327782.14</v>
      </c>
      <c r="R16" s="5">
        <v>0</v>
      </c>
      <c r="S16" s="5">
        <v>0</v>
      </c>
      <c r="T16" s="5">
        <v>327782.14</v>
      </c>
      <c r="U16" s="5">
        <v>0</v>
      </c>
      <c r="V16" s="5">
        <v>0</v>
      </c>
      <c r="W16" s="5">
        <v>0</v>
      </c>
      <c r="X16" s="5">
        <v>0</v>
      </c>
    </row>
    <row r="17" spans="4:24">
      <c r="D17">
        <v>177687</v>
      </c>
      <c r="E17" t="s">
        <v>242</v>
      </c>
      <c r="F17" t="s">
        <v>243</v>
      </c>
      <c r="G17" s="5" t="s">
        <v>244</v>
      </c>
      <c r="H17" s="5">
        <v>1638524</v>
      </c>
      <c r="I17" s="5">
        <v>0</v>
      </c>
      <c r="J17" s="5">
        <v>1638524</v>
      </c>
      <c r="K17" s="5">
        <v>0</v>
      </c>
      <c r="L17" s="5">
        <v>0</v>
      </c>
      <c r="M17" s="5">
        <v>0</v>
      </c>
      <c r="N17" s="5">
        <v>0</v>
      </c>
      <c r="O17" s="5">
        <v>0</v>
      </c>
      <c r="P17" s="5">
        <v>0</v>
      </c>
      <c r="Q17" s="5">
        <v>0</v>
      </c>
      <c r="R17" s="5">
        <v>0</v>
      </c>
      <c r="S17" s="5">
        <v>0</v>
      </c>
      <c r="T17" s="5">
        <v>0</v>
      </c>
      <c r="U17" s="5">
        <v>0</v>
      </c>
      <c r="V17" s="5">
        <v>0</v>
      </c>
      <c r="W17" s="5">
        <v>0</v>
      </c>
      <c r="X17" s="5">
        <v>0</v>
      </c>
    </row>
    <row r="18" spans="4:24">
      <c r="D18">
        <v>177676</v>
      </c>
      <c r="E18" t="s">
        <v>245</v>
      </c>
      <c r="F18" t="s">
        <v>246</v>
      </c>
      <c r="G18" s="5" t="s">
        <v>222</v>
      </c>
      <c r="H18" s="5">
        <v>2597926</v>
      </c>
      <c r="I18" s="5">
        <v>0</v>
      </c>
      <c r="J18" s="5">
        <v>0</v>
      </c>
      <c r="K18" s="5">
        <v>27000</v>
      </c>
      <c r="L18" s="5">
        <v>0</v>
      </c>
      <c r="M18" s="5">
        <v>2550000</v>
      </c>
      <c r="N18" s="5">
        <v>0</v>
      </c>
      <c r="O18" s="5">
        <v>0</v>
      </c>
      <c r="P18" s="5">
        <v>20926</v>
      </c>
      <c r="Q18" s="5">
        <v>12766</v>
      </c>
      <c r="R18" s="5">
        <v>0</v>
      </c>
      <c r="S18" s="5">
        <v>0</v>
      </c>
      <c r="T18" s="5">
        <v>0</v>
      </c>
      <c r="U18" s="5">
        <v>9750</v>
      </c>
      <c r="V18" s="5">
        <v>3016</v>
      </c>
      <c r="W18" s="5">
        <v>0</v>
      </c>
      <c r="X18" s="5">
        <v>0</v>
      </c>
    </row>
    <row r="19" spans="4:24">
      <c r="D19">
        <v>177747</v>
      </c>
      <c r="E19" t="s">
        <v>247</v>
      </c>
      <c r="F19" t="s">
        <v>248</v>
      </c>
      <c r="G19" s="5" t="s">
        <v>222</v>
      </c>
      <c r="H19" s="5">
        <v>2687000</v>
      </c>
      <c r="I19" s="5">
        <v>0</v>
      </c>
      <c r="J19" s="5">
        <v>2500000</v>
      </c>
      <c r="K19" s="5">
        <v>137000</v>
      </c>
      <c r="L19" s="5">
        <v>10000</v>
      </c>
      <c r="M19" s="5">
        <v>0</v>
      </c>
      <c r="N19" s="5">
        <v>40000</v>
      </c>
      <c r="O19" s="5">
        <v>0</v>
      </c>
      <c r="P19" s="5">
        <v>0</v>
      </c>
      <c r="Q19" s="5">
        <v>199063.5</v>
      </c>
      <c r="R19" s="5">
        <v>119597.79</v>
      </c>
      <c r="S19" s="5">
        <v>39465.71</v>
      </c>
      <c r="T19" s="5">
        <v>0</v>
      </c>
      <c r="U19" s="5">
        <v>0</v>
      </c>
      <c r="V19" s="5">
        <v>40000</v>
      </c>
      <c r="W19" s="5">
        <v>0</v>
      </c>
      <c r="X19" s="5">
        <v>0</v>
      </c>
    </row>
    <row r="20" spans="4:24">
      <c r="D20">
        <v>177688</v>
      </c>
      <c r="E20" t="s">
        <v>249</v>
      </c>
      <c r="F20" t="s">
        <v>250</v>
      </c>
      <c r="G20" s="5" t="s">
        <v>251</v>
      </c>
      <c r="H20" s="5">
        <v>6318421</v>
      </c>
      <c r="I20" s="5">
        <v>0</v>
      </c>
      <c r="J20" s="5">
        <v>2735000</v>
      </c>
      <c r="K20" s="5">
        <v>1640761</v>
      </c>
      <c r="L20" s="5">
        <v>942580</v>
      </c>
      <c r="M20" s="5">
        <v>265000</v>
      </c>
      <c r="N20" s="5">
        <v>50000</v>
      </c>
      <c r="O20" s="5">
        <v>434640</v>
      </c>
      <c r="P20" s="5">
        <v>250440</v>
      </c>
      <c r="Q20" s="5">
        <v>977904.56</v>
      </c>
      <c r="R20" s="5">
        <v>788970.82</v>
      </c>
      <c r="S20" s="5">
        <v>150764.74</v>
      </c>
      <c r="T20" s="5">
        <v>0</v>
      </c>
      <c r="U20" s="5">
        <v>32719.5</v>
      </c>
      <c r="V20" s="5">
        <v>0</v>
      </c>
      <c r="W20" s="5">
        <v>3172</v>
      </c>
      <c r="X20" s="5">
        <v>2277.5</v>
      </c>
    </row>
    <row r="21" spans="4:24">
      <c r="D21">
        <v>177689</v>
      </c>
      <c r="E21" t="s">
        <v>252</v>
      </c>
      <c r="F21" t="s">
        <v>253</v>
      </c>
      <c r="G21" s="5" t="s">
        <v>254</v>
      </c>
      <c r="H21" s="5">
        <v>4079544</v>
      </c>
      <c r="I21" s="5">
        <v>0</v>
      </c>
      <c r="J21" s="5">
        <v>3200000</v>
      </c>
      <c r="K21" s="5">
        <v>289544</v>
      </c>
      <c r="L21" s="5">
        <v>80000</v>
      </c>
      <c r="M21" s="5">
        <v>0</v>
      </c>
      <c r="N21" s="5">
        <v>350000</v>
      </c>
      <c r="O21" s="5">
        <v>0</v>
      </c>
      <c r="P21" s="5">
        <v>160000</v>
      </c>
      <c r="Q21" s="5">
        <v>9968</v>
      </c>
      <c r="R21" s="5">
        <v>0</v>
      </c>
      <c r="S21" s="5">
        <v>9968</v>
      </c>
      <c r="T21" s="5">
        <v>0</v>
      </c>
      <c r="U21" s="5">
        <v>0</v>
      </c>
      <c r="V21" s="5">
        <v>0</v>
      </c>
      <c r="W21" s="5">
        <v>0</v>
      </c>
      <c r="X21" s="5">
        <v>0</v>
      </c>
    </row>
    <row r="22" spans="4:24">
      <c r="D22">
        <v>177677</v>
      </c>
      <c r="E22" t="s">
        <v>255</v>
      </c>
      <c r="F22" t="s">
        <v>256</v>
      </c>
      <c r="G22" s="5" t="s">
        <v>222</v>
      </c>
      <c r="H22" s="5">
        <v>9715230.9700000007</v>
      </c>
      <c r="I22" s="5">
        <v>-1</v>
      </c>
      <c r="J22" s="5">
        <v>3665379.97</v>
      </c>
      <c r="K22" s="5">
        <v>593124</v>
      </c>
      <c r="L22" s="5">
        <v>1206726</v>
      </c>
      <c r="M22" s="5">
        <v>4000000</v>
      </c>
      <c r="N22" s="5">
        <v>0</v>
      </c>
      <c r="O22" s="5">
        <v>0</v>
      </c>
      <c r="P22" s="5">
        <v>250000</v>
      </c>
      <c r="Q22" s="5">
        <v>4797720.1100000003</v>
      </c>
      <c r="R22" s="5">
        <v>749999</v>
      </c>
      <c r="S22" s="5">
        <v>47721.11</v>
      </c>
      <c r="T22" s="5">
        <v>0</v>
      </c>
      <c r="U22" s="5">
        <v>4000000</v>
      </c>
      <c r="V22" s="5">
        <v>0</v>
      </c>
      <c r="W22" s="5">
        <v>0</v>
      </c>
      <c r="X22" s="5">
        <v>0</v>
      </c>
    </row>
    <row r="23" spans="4:24">
      <c r="D23">
        <v>177684</v>
      </c>
      <c r="E23" t="s">
        <v>257</v>
      </c>
      <c r="F23" t="s">
        <v>258</v>
      </c>
      <c r="G23" s="5" t="s">
        <v>259</v>
      </c>
      <c r="H23" s="5">
        <v>1449518.73</v>
      </c>
      <c r="I23" s="5">
        <v>0</v>
      </c>
      <c r="J23" s="5">
        <v>0</v>
      </c>
      <c r="K23" s="5">
        <v>166961.49</v>
      </c>
      <c r="L23" s="5">
        <v>72800</v>
      </c>
      <c r="M23" s="5">
        <v>1092000</v>
      </c>
      <c r="N23" s="5">
        <v>10000</v>
      </c>
      <c r="O23" s="5">
        <v>55757.24</v>
      </c>
      <c r="P23" s="5">
        <v>52000</v>
      </c>
      <c r="Q23" s="5">
        <v>514878.04</v>
      </c>
      <c r="R23" s="5">
        <v>0</v>
      </c>
      <c r="S23" s="5">
        <v>58517.11</v>
      </c>
      <c r="T23" s="5">
        <v>42717.919999999998</v>
      </c>
      <c r="U23" s="5">
        <v>385557.24</v>
      </c>
      <c r="V23" s="5">
        <v>2263.8200000000002</v>
      </c>
      <c r="W23" s="5">
        <v>24376.99</v>
      </c>
      <c r="X23" s="5">
        <v>1444.96</v>
      </c>
    </row>
    <row r="24" spans="4:24">
      <c r="D24">
        <v>177685</v>
      </c>
      <c r="E24" t="s">
        <v>260</v>
      </c>
      <c r="F24" t="s">
        <v>261</v>
      </c>
      <c r="G24" s="5" t="s">
        <v>222</v>
      </c>
      <c r="H24" s="5">
        <v>3072811.95</v>
      </c>
      <c r="I24" s="5">
        <v>0</v>
      </c>
      <c r="J24" s="5">
        <v>1350000</v>
      </c>
      <c r="K24" s="5">
        <v>78488</v>
      </c>
      <c r="L24" s="5">
        <v>143520</v>
      </c>
      <c r="M24" s="5">
        <v>1408803.95</v>
      </c>
      <c r="N24" s="5">
        <v>36000</v>
      </c>
      <c r="O24" s="5">
        <v>36000</v>
      </c>
      <c r="P24" s="5">
        <v>20000</v>
      </c>
      <c r="Q24" s="5">
        <v>513703.01</v>
      </c>
      <c r="R24" s="5">
        <v>0</v>
      </c>
      <c r="S24" s="5">
        <v>0</v>
      </c>
      <c r="T24" s="5">
        <v>0</v>
      </c>
      <c r="U24" s="5">
        <v>513107.1</v>
      </c>
      <c r="V24" s="5">
        <v>595.91</v>
      </c>
      <c r="W24" s="5">
        <v>0</v>
      </c>
      <c r="X24" s="5">
        <v>0</v>
      </c>
    </row>
    <row r="25" spans="4:24">
      <c r="D25">
        <v>177690</v>
      </c>
      <c r="E25" t="s">
        <v>262</v>
      </c>
      <c r="F25" t="s">
        <v>263</v>
      </c>
      <c r="G25" s="5" t="s">
        <v>264</v>
      </c>
      <c r="H25" s="5">
        <v>2456371.85</v>
      </c>
      <c r="I25" s="5">
        <v>0</v>
      </c>
      <c r="J25" s="5">
        <v>2456371.85</v>
      </c>
      <c r="K25" s="5">
        <v>0</v>
      </c>
      <c r="L25" s="5">
        <v>0</v>
      </c>
      <c r="M25" s="5">
        <v>0</v>
      </c>
      <c r="N25" s="5">
        <v>0</v>
      </c>
      <c r="O25" s="5">
        <v>0</v>
      </c>
      <c r="P25" s="5">
        <v>0</v>
      </c>
      <c r="Q25" s="5">
        <v>0</v>
      </c>
      <c r="R25" s="5">
        <v>0</v>
      </c>
      <c r="S25" s="5">
        <v>0</v>
      </c>
      <c r="T25" s="5">
        <v>0</v>
      </c>
      <c r="U25" s="5">
        <v>0</v>
      </c>
      <c r="V25" s="5">
        <v>0</v>
      </c>
      <c r="W25" s="5">
        <v>0</v>
      </c>
      <c r="X25" s="5">
        <v>0</v>
      </c>
    </row>
    <row r="26" spans="4:24">
      <c r="D26">
        <v>177713</v>
      </c>
      <c r="E26" t="s">
        <v>265</v>
      </c>
      <c r="F26" t="s">
        <v>266</v>
      </c>
      <c r="G26" s="5" t="s">
        <v>267</v>
      </c>
      <c r="H26" s="5">
        <v>1400000</v>
      </c>
      <c r="I26" s="5">
        <v>0</v>
      </c>
      <c r="J26" s="5">
        <v>472524.25</v>
      </c>
      <c r="K26" s="5">
        <v>250000</v>
      </c>
      <c r="L26" s="5">
        <v>300000</v>
      </c>
      <c r="M26" s="5">
        <v>252475.75</v>
      </c>
      <c r="N26" s="5">
        <v>0</v>
      </c>
      <c r="O26" s="5">
        <v>25000</v>
      </c>
      <c r="P26" s="5">
        <v>100000</v>
      </c>
      <c r="Q26" s="5">
        <v>520762.64</v>
      </c>
      <c r="R26" s="5">
        <v>214478.83</v>
      </c>
      <c r="S26" s="5">
        <v>48793.98</v>
      </c>
      <c r="T26" s="5">
        <v>0</v>
      </c>
      <c r="U26" s="5">
        <v>252475.75</v>
      </c>
      <c r="V26" s="5">
        <v>0</v>
      </c>
      <c r="W26" s="5">
        <v>5000</v>
      </c>
      <c r="X26" s="5">
        <v>14.08</v>
      </c>
    </row>
    <row r="27" spans="4:24">
      <c r="D27">
        <v>177679</v>
      </c>
      <c r="E27" t="s">
        <v>268</v>
      </c>
      <c r="F27" t="s">
        <v>269</v>
      </c>
      <c r="G27" s="5" t="s">
        <v>270</v>
      </c>
      <c r="H27" s="5">
        <v>1741064.65</v>
      </c>
      <c r="I27" s="5">
        <v>-5999.65</v>
      </c>
      <c r="J27" s="5">
        <v>1350000</v>
      </c>
      <c r="K27" s="5">
        <v>245700</v>
      </c>
      <c r="L27" s="5">
        <v>0</v>
      </c>
      <c r="M27" s="5">
        <v>139365</v>
      </c>
      <c r="N27" s="5">
        <v>0</v>
      </c>
      <c r="O27" s="5">
        <v>0</v>
      </c>
      <c r="P27" s="5">
        <v>0</v>
      </c>
      <c r="Q27" s="5">
        <v>29997.040000000001</v>
      </c>
      <c r="R27" s="5">
        <v>3116</v>
      </c>
      <c r="S27" s="5">
        <v>19863.79</v>
      </c>
      <c r="T27" s="5">
        <v>0</v>
      </c>
      <c r="U27" s="5">
        <v>7017.25</v>
      </c>
      <c r="V27" s="5">
        <v>0</v>
      </c>
      <c r="W27" s="5">
        <v>0</v>
      </c>
      <c r="X27" s="5">
        <v>0</v>
      </c>
    </row>
    <row r="28" spans="4:24">
      <c r="D28">
        <v>177692</v>
      </c>
      <c r="E28" t="s">
        <v>271</v>
      </c>
      <c r="F28" t="s">
        <v>272</v>
      </c>
      <c r="G28" s="5" t="s">
        <v>273</v>
      </c>
      <c r="H28" s="5">
        <v>1426957</v>
      </c>
      <c r="I28" s="5">
        <v>0</v>
      </c>
      <c r="J28" s="5">
        <v>1406825</v>
      </c>
      <c r="K28" s="5">
        <v>20132</v>
      </c>
      <c r="L28" s="5">
        <v>0</v>
      </c>
      <c r="M28" s="5">
        <v>0</v>
      </c>
      <c r="N28" s="5">
        <v>0</v>
      </c>
      <c r="O28" s="5">
        <v>0</v>
      </c>
      <c r="P28" s="5">
        <v>0</v>
      </c>
      <c r="Q28" s="5">
        <v>1234642</v>
      </c>
      <c r="R28" s="5">
        <v>1214510</v>
      </c>
      <c r="S28" s="5">
        <v>20132</v>
      </c>
      <c r="T28" s="5">
        <v>0</v>
      </c>
      <c r="U28" s="5">
        <v>0</v>
      </c>
      <c r="V28" s="5">
        <v>0</v>
      </c>
      <c r="W28" s="5">
        <v>0</v>
      </c>
      <c r="X28" s="5">
        <v>0</v>
      </c>
    </row>
    <row r="29" spans="4:24">
      <c r="D29">
        <v>178501</v>
      </c>
      <c r="E29" t="s">
        <v>274</v>
      </c>
      <c r="F29" t="s">
        <v>275</v>
      </c>
      <c r="G29" s="5" t="s">
        <v>275</v>
      </c>
      <c r="H29" s="5">
        <v>1500000</v>
      </c>
      <c r="I29" s="5">
        <v>-50229</v>
      </c>
      <c r="J29" s="5">
        <v>200000</v>
      </c>
      <c r="K29" s="5">
        <v>0</v>
      </c>
      <c r="L29" s="5">
        <v>0</v>
      </c>
      <c r="M29" s="5">
        <v>1200000</v>
      </c>
      <c r="N29" s="5">
        <v>0</v>
      </c>
      <c r="O29" s="5">
        <v>49771</v>
      </c>
      <c r="P29" s="5">
        <v>0</v>
      </c>
      <c r="Q29" s="5">
        <v>0</v>
      </c>
      <c r="R29" s="5">
        <v>0</v>
      </c>
      <c r="S29" s="5">
        <v>0</v>
      </c>
      <c r="T29" s="5">
        <v>0</v>
      </c>
      <c r="U29" s="5">
        <v>0</v>
      </c>
      <c r="V29" s="5">
        <v>0</v>
      </c>
      <c r="W29" s="5">
        <v>0</v>
      </c>
      <c r="X29" s="5">
        <v>0</v>
      </c>
    </row>
    <row r="30" spans="4:24">
      <c r="D30">
        <v>177694</v>
      </c>
      <c r="E30" t="s">
        <v>276</v>
      </c>
      <c r="F30" t="s">
        <v>277</v>
      </c>
      <c r="G30" s="5" t="s">
        <v>222</v>
      </c>
      <c r="H30" s="5">
        <v>5931316.6100000003</v>
      </c>
      <c r="I30" s="5">
        <v>1</v>
      </c>
      <c r="J30" s="5">
        <v>5931317.6100000003</v>
      </c>
      <c r="K30" s="5">
        <v>0</v>
      </c>
      <c r="L30" s="5">
        <v>0</v>
      </c>
      <c r="M30" s="5">
        <v>0</v>
      </c>
      <c r="N30" s="5">
        <v>0</v>
      </c>
      <c r="O30" s="5">
        <v>0</v>
      </c>
      <c r="P30" s="5">
        <v>0</v>
      </c>
      <c r="Q30" s="5">
        <v>2008111.22</v>
      </c>
      <c r="R30" s="5">
        <v>2008111.22</v>
      </c>
      <c r="S30" s="5">
        <v>0</v>
      </c>
      <c r="T30" s="5">
        <v>0</v>
      </c>
      <c r="U30" s="5">
        <v>0</v>
      </c>
      <c r="V30" s="5">
        <v>0</v>
      </c>
      <c r="W30" s="5">
        <v>0</v>
      </c>
      <c r="X30" s="5">
        <v>0</v>
      </c>
    </row>
    <row r="31" spans="4:24">
      <c r="D31">
        <v>177708</v>
      </c>
      <c r="E31" t="s">
        <v>278</v>
      </c>
      <c r="F31" t="s">
        <v>279</v>
      </c>
      <c r="G31" s="5" t="s">
        <v>280</v>
      </c>
      <c r="H31" s="5">
        <v>2828947</v>
      </c>
      <c r="I31" s="5">
        <v>0</v>
      </c>
      <c r="J31" s="5">
        <v>0</v>
      </c>
      <c r="K31" s="5">
        <v>1335000</v>
      </c>
      <c r="L31" s="5">
        <v>180000</v>
      </c>
      <c r="M31" s="5">
        <v>1255000</v>
      </c>
      <c r="N31" s="5">
        <v>0</v>
      </c>
      <c r="O31" s="5">
        <v>0</v>
      </c>
      <c r="P31" s="5">
        <v>58947</v>
      </c>
      <c r="Q31" s="5">
        <v>40391.199999999997</v>
      </c>
      <c r="R31" s="5">
        <v>0</v>
      </c>
      <c r="S31" s="5">
        <v>0</v>
      </c>
      <c r="T31" s="5">
        <v>0</v>
      </c>
      <c r="U31" s="5">
        <v>40391.199999999997</v>
      </c>
      <c r="V31" s="5">
        <v>0</v>
      </c>
      <c r="W31" s="5">
        <v>0</v>
      </c>
      <c r="X31" s="5">
        <v>0</v>
      </c>
    </row>
    <row r="32" spans="4:24">
      <c r="D32">
        <v>177685</v>
      </c>
      <c r="E32" t="s">
        <v>260</v>
      </c>
      <c r="F32" t="s">
        <v>261</v>
      </c>
      <c r="G32" t="s">
        <v>222</v>
      </c>
      <c r="H32" s="5">
        <v>3072811.95</v>
      </c>
      <c r="I32" s="5">
        <v>0</v>
      </c>
      <c r="J32" s="5">
        <v>1350000</v>
      </c>
      <c r="K32" s="5">
        <v>78488</v>
      </c>
      <c r="L32" s="5">
        <v>143520</v>
      </c>
      <c r="M32" s="5">
        <v>1408803.95</v>
      </c>
      <c r="N32" s="5">
        <v>36000</v>
      </c>
      <c r="O32" s="5">
        <v>36000</v>
      </c>
      <c r="P32" s="5">
        <v>20000</v>
      </c>
      <c r="Q32" s="5">
        <v>513703.01</v>
      </c>
      <c r="R32" s="5">
        <v>0</v>
      </c>
      <c r="S32" s="5">
        <v>0</v>
      </c>
      <c r="T32" s="5">
        <v>0</v>
      </c>
      <c r="U32" s="5">
        <v>513107.1</v>
      </c>
      <c r="V32" s="5">
        <v>595.91</v>
      </c>
      <c r="W32" s="5">
        <v>0</v>
      </c>
      <c r="X32" s="5">
        <v>0</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F4066-F0F4-445D-AE5E-367246EB3BCF}">
  <sheetPr codeName="Sheet8"/>
  <dimension ref="C1:AZ337"/>
  <sheetViews>
    <sheetView topLeftCell="BZ284" zoomScaleNormal="100" workbookViewId="0">
      <selection activeCell="AS300" sqref="AS300"/>
    </sheetView>
  </sheetViews>
  <sheetFormatPr defaultRowHeight="14.45"/>
  <cols>
    <col min="3" max="3" width="29.85546875" bestFit="1" customWidth="1"/>
    <col min="4" max="4" width="28" bestFit="1" customWidth="1"/>
    <col min="5" max="5" width="11.140625" bestFit="1" customWidth="1"/>
    <col min="7" max="7" width="7.85546875" bestFit="1" customWidth="1"/>
    <col min="8" max="8" width="5.5703125" bestFit="1" customWidth="1"/>
    <col min="9" max="9" width="13.140625" bestFit="1" customWidth="1"/>
    <col min="10" max="10" width="22.85546875" bestFit="1" customWidth="1"/>
    <col min="11" max="11" width="11.85546875" bestFit="1" customWidth="1"/>
    <col min="12" max="12" width="11.140625" bestFit="1" customWidth="1"/>
    <col min="13" max="13" width="13.85546875" bestFit="1" customWidth="1"/>
    <col min="14" max="14" width="12" bestFit="1" customWidth="1"/>
    <col min="16" max="16" width="11.42578125" bestFit="1" customWidth="1"/>
    <col min="17" max="17" width="19.85546875" bestFit="1" customWidth="1"/>
    <col min="18" max="18" width="6" bestFit="1" customWidth="1"/>
    <col min="21" max="21" width="10.5703125" bestFit="1" customWidth="1"/>
    <col min="23" max="23" width="34.85546875" bestFit="1" customWidth="1"/>
    <col min="25" max="25" width="11" customWidth="1"/>
    <col min="26" max="26" width="23.42578125" bestFit="1" customWidth="1"/>
    <col min="29" max="29" width="23.85546875" bestFit="1" customWidth="1"/>
    <col min="30" max="30" width="56.5703125" bestFit="1" customWidth="1"/>
    <col min="31" max="31" width="13.140625" bestFit="1" customWidth="1"/>
    <col min="32" max="33" width="13.140625" customWidth="1"/>
    <col min="34" max="34" width="18" bestFit="1" customWidth="1"/>
    <col min="35" max="36" width="18" customWidth="1"/>
    <col min="37" max="37" width="7.85546875" customWidth="1"/>
    <col min="38" max="38" width="56.5703125" bestFit="1" customWidth="1"/>
    <col min="39" max="39" width="12.5703125" customWidth="1"/>
    <col min="40" max="40" width="32" customWidth="1"/>
    <col min="41" max="41" width="11" bestFit="1" customWidth="1"/>
    <col min="42" max="42" width="24.5703125" customWidth="1"/>
    <col min="43" max="46" width="11.5703125" customWidth="1"/>
    <col min="47" max="47" width="7.85546875" bestFit="1" customWidth="1"/>
    <col min="48" max="48" width="9.140625" bestFit="1" customWidth="1"/>
    <col min="49" max="49" width="11.42578125" customWidth="1"/>
    <col min="50" max="50" width="45.85546875" customWidth="1"/>
  </cols>
  <sheetData>
    <row r="1" spans="3:52">
      <c r="C1" t="s">
        <v>281</v>
      </c>
      <c r="D1" t="s">
        <v>282</v>
      </c>
      <c r="E1" t="s">
        <v>283</v>
      </c>
      <c r="G1" t="s">
        <v>284</v>
      </c>
      <c r="H1" t="s">
        <v>285</v>
      </c>
      <c r="I1" t="s">
        <v>286</v>
      </c>
      <c r="J1" t="s">
        <v>181</v>
      </c>
      <c r="K1" t="s">
        <v>287</v>
      </c>
      <c r="L1" t="s">
        <v>288</v>
      </c>
      <c r="M1" t="s">
        <v>289</v>
      </c>
      <c r="N1" t="s">
        <v>290</v>
      </c>
      <c r="P1" t="s">
        <v>189</v>
      </c>
      <c r="Q1" t="s">
        <v>291</v>
      </c>
      <c r="U1" t="s">
        <v>292</v>
      </c>
      <c r="W1" t="s">
        <v>293</v>
      </c>
      <c r="Z1" t="s">
        <v>294</v>
      </c>
      <c r="AB1" t="s">
        <v>187</v>
      </c>
      <c r="AC1" t="s">
        <v>33</v>
      </c>
      <c r="AD1" t="s">
        <v>188</v>
      </c>
      <c r="AE1" t="s">
        <v>283</v>
      </c>
      <c r="AF1" t="s">
        <v>295</v>
      </c>
      <c r="AG1" t="s">
        <v>296</v>
      </c>
      <c r="AH1" t="s">
        <v>168</v>
      </c>
      <c r="AI1" t="s">
        <v>169</v>
      </c>
      <c r="AJ1" t="s">
        <v>170</v>
      </c>
      <c r="AL1" t="s">
        <v>188</v>
      </c>
      <c r="AM1" t="s">
        <v>297</v>
      </c>
      <c r="AN1">
        <v>177735</v>
      </c>
      <c r="AW1" t="s">
        <v>298</v>
      </c>
      <c r="AX1" t="s">
        <v>299</v>
      </c>
      <c r="AY1" t="s">
        <v>203</v>
      </c>
    </row>
    <row r="2" spans="3:52">
      <c r="C2" t="s">
        <v>300</v>
      </c>
      <c r="D2" t="str">
        <f>VLOOKUP(ShortGrantNo,AB2:AG31,3,FALSE)</f>
        <v>Adapt Integrated Health (Douglas)</v>
      </c>
      <c r="E2" t="str">
        <f>IFERROR(INDEX(AE:AE,MATCH(D:D,AD:AD,0)),"")</f>
        <v>AdaptDouglas</v>
      </c>
      <c r="G2" t="s">
        <v>301</v>
      </c>
      <c r="H2">
        <v>2022</v>
      </c>
      <c r="I2" t="s">
        <v>302</v>
      </c>
      <c r="J2" t="s">
        <v>303</v>
      </c>
      <c r="K2" s="4">
        <f>EOMONTH(N2,0)+30</f>
        <v>44956</v>
      </c>
      <c r="L2" s="4">
        <v>44835</v>
      </c>
      <c r="M2" s="4">
        <v>44866</v>
      </c>
      <c r="N2" s="4">
        <v>44896</v>
      </c>
      <c r="P2" t="s">
        <v>259</v>
      </c>
      <c r="Q2" t="s">
        <v>304</v>
      </c>
      <c r="U2" t="s">
        <v>305</v>
      </c>
      <c r="W2" t="s">
        <v>306</v>
      </c>
      <c r="Z2" t="s">
        <v>307</v>
      </c>
      <c r="AB2">
        <v>177735</v>
      </c>
      <c r="AC2" t="s">
        <v>203</v>
      </c>
      <c r="AD2" t="s">
        <v>308</v>
      </c>
      <c r="AE2" t="s">
        <v>297</v>
      </c>
      <c r="AF2" t="s">
        <v>309</v>
      </c>
      <c r="AG2" t="s">
        <v>310</v>
      </c>
      <c r="AH2" t="s">
        <v>311</v>
      </c>
      <c r="AI2" t="s">
        <v>312</v>
      </c>
      <c r="AJ2" t="s">
        <v>313</v>
      </c>
      <c r="AL2" t="s">
        <v>308</v>
      </c>
      <c r="AN2" t="s">
        <v>63</v>
      </c>
      <c r="AO2" t="s">
        <v>314</v>
      </c>
      <c r="AP2" s="70" t="str">
        <f t="shared" ref="AP2:AP9" si="0">AO2&amp;" - "&amp;AN2</f>
        <v>Category - Project Name</v>
      </c>
      <c r="AQ2" t="s">
        <v>65</v>
      </c>
      <c r="AR2" t="s">
        <v>315</v>
      </c>
      <c r="AS2" t="s">
        <v>70</v>
      </c>
      <c r="AT2" t="s">
        <v>316</v>
      </c>
      <c r="AW2" t="s">
        <v>317</v>
      </c>
      <c r="AX2" t="s">
        <v>318</v>
      </c>
      <c r="AY2" t="s">
        <v>319</v>
      </c>
    </row>
    <row r="3" spans="3:52" ht="14.45" customHeight="1">
      <c r="C3" t="s">
        <v>99</v>
      </c>
      <c r="D3" t="str">
        <f>INDEX(AC2:AC31,MATCH(ShortGrantNo,ShortGrantNo,0))</f>
        <v>177735-0</v>
      </c>
      <c r="E3" t="str">
        <f>VLOOKUP(E2,AE2:AF31,2,FALSE)</f>
        <v>AdaptDouglasID</v>
      </c>
      <c r="G3" t="s">
        <v>320</v>
      </c>
      <c r="H3">
        <v>2023</v>
      </c>
      <c r="I3" t="s">
        <v>321</v>
      </c>
      <c r="J3" t="s">
        <v>322</v>
      </c>
      <c r="K3" s="4">
        <v>45061</v>
      </c>
      <c r="L3" s="4">
        <v>44927</v>
      </c>
      <c r="M3" s="4">
        <v>44958</v>
      </c>
      <c r="N3" s="4">
        <v>44986</v>
      </c>
      <c r="P3" t="s">
        <v>207</v>
      </c>
      <c r="Q3" t="s">
        <v>323</v>
      </c>
      <c r="U3">
        <v>1</v>
      </c>
      <c r="W3" t="s">
        <v>324</v>
      </c>
      <c r="Z3" t="s">
        <v>325</v>
      </c>
      <c r="AB3">
        <v>177734</v>
      </c>
      <c r="AC3" t="s">
        <v>200</v>
      </c>
      <c r="AD3" t="s">
        <v>326</v>
      </c>
      <c r="AE3" t="s">
        <v>327</v>
      </c>
      <c r="AF3" t="s">
        <v>328</v>
      </c>
      <c r="AG3" t="s">
        <v>329</v>
      </c>
      <c r="AH3" t="s">
        <v>311</v>
      </c>
      <c r="AI3" t="s">
        <v>312</v>
      </c>
      <c r="AJ3" t="s">
        <v>313</v>
      </c>
      <c r="AL3" t="s">
        <v>326</v>
      </c>
      <c r="AM3" t="s">
        <v>298</v>
      </c>
      <c r="AN3" s="70" t="s">
        <v>319</v>
      </c>
      <c r="AO3" s="70" t="s">
        <v>172</v>
      </c>
      <c r="AP3" s="70" t="str">
        <f t="shared" si="0"/>
        <v>Repurpose/Build New Facility - Hammond House Purchase</v>
      </c>
      <c r="AQ3" s="4">
        <v>45047</v>
      </c>
      <c r="AR3" s="4">
        <v>45352</v>
      </c>
      <c r="AS3" s="4">
        <v>45366</v>
      </c>
      <c r="AT3" s="67">
        <v>4</v>
      </c>
      <c r="AW3" t="s">
        <v>330</v>
      </c>
      <c r="AX3" t="s">
        <v>331</v>
      </c>
      <c r="AY3" t="s">
        <v>332</v>
      </c>
    </row>
    <row r="4" spans="3:52" ht="14.45" customHeight="1">
      <c r="C4" t="s">
        <v>333</v>
      </c>
      <c r="D4" s="58">
        <f>'1. Expenditure Report Form'!F4</f>
        <v>177734</v>
      </c>
      <c r="E4" t="str">
        <f>VLOOKUP(E2,AE2:AF31,2,FALSE)</f>
        <v>AdaptDouglasID</v>
      </c>
      <c r="G4" t="s">
        <v>334</v>
      </c>
      <c r="H4">
        <v>2023</v>
      </c>
      <c r="I4" t="s">
        <v>335</v>
      </c>
      <c r="J4" t="s">
        <v>336</v>
      </c>
      <c r="K4" s="4">
        <f>EOMONTH(N4,0)+51</f>
        <v>45158</v>
      </c>
      <c r="L4" s="4">
        <v>45017</v>
      </c>
      <c r="M4" s="4">
        <v>45047</v>
      </c>
      <c r="N4" s="4">
        <v>45078</v>
      </c>
      <c r="P4" t="s">
        <v>216</v>
      </c>
      <c r="Q4" t="s">
        <v>337</v>
      </c>
      <c r="U4">
        <v>2</v>
      </c>
      <c r="W4" t="s">
        <v>338</v>
      </c>
      <c r="Z4" t="s">
        <v>339</v>
      </c>
      <c r="AB4">
        <v>177680</v>
      </c>
      <c r="AC4" t="s">
        <v>205</v>
      </c>
      <c r="AD4" t="s">
        <v>206</v>
      </c>
      <c r="AE4" t="s">
        <v>207</v>
      </c>
      <c r="AF4" t="s">
        <v>340</v>
      </c>
      <c r="AG4" t="s">
        <v>341</v>
      </c>
      <c r="AH4" t="s">
        <v>342</v>
      </c>
      <c r="AI4" t="s">
        <v>342</v>
      </c>
      <c r="AJ4" t="s">
        <v>342</v>
      </c>
      <c r="AL4" t="s">
        <v>206</v>
      </c>
      <c r="AM4" t="s">
        <v>317</v>
      </c>
      <c r="AN4" s="70" t="s">
        <v>332</v>
      </c>
      <c r="AO4" s="70" t="s">
        <v>172</v>
      </c>
      <c r="AP4" s="70" t="str">
        <f t="shared" si="0"/>
        <v>Repurpose/Build New Facility - Apartment Complex Purchase</v>
      </c>
      <c r="AQ4" s="4">
        <v>45139</v>
      </c>
      <c r="AR4" s="4">
        <v>45505</v>
      </c>
      <c r="AS4" s="4">
        <v>45519</v>
      </c>
      <c r="AT4" s="67">
        <v>12</v>
      </c>
      <c r="AW4" t="s">
        <v>343</v>
      </c>
      <c r="AX4" t="s">
        <v>344</v>
      </c>
      <c r="AZ4" t="s">
        <v>345</v>
      </c>
    </row>
    <row r="5" spans="3:52" ht="14.45" customHeight="1">
      <c r="C5" t="s">
        <v>346</v>
      </c>
      <c r="D5" t="str">
        <f>VLOOKUP(ShortGrantNo,AB2:AG31,4,FALSE)</f>
        <v>AdaptDouglas</v>
      </c>
      <c r="G5" t="s">
        <v>347</v>
      </c>
      <c r="H5">
        <v>2023</v>
      </c>
      <c r="I5" t="s">
        <v>348</v>
      </c>
      <c r="J5" t="s">
        <v>104</v>
      </c>
      <c r="K5" s="4">
        <f>EOMONTH(N5,0)+30</f>
        <v>45229</v>
      </c>
      <c r="L5" s="4">
        <v>45108</v>
      </c>
      <c r="M5" s="4">
        <v>45139</v>
      </c>
      <c r="N5" s="4">
        <v>45170</v>
      </c>
      <c r="P5" t="s">
        <v>219</v>
      </c>
      <c r="Q5" t="s">
        <v>349</v>
      </c>
      <c r="U5">
        <v>3</v>
      </c>
      <c r="W5" t="s">
        <v>350</v>
      </c>
      <c r="AB5">
        <v>177770</v>
      </c>
      <c r="AC5" t="s">
        <v>208</v>
      </c>
      <c r="AD5" t="s">
        <v>209</v>
      </c>
      <c r="AE5" t="s">
        <v>351</v>
      </c>
      <c r="AF5" t="s">
        <v>352</v>
      </c>
      <c r="AG5" t="s">
        <v>353</v>
      </c>
      <c r="AH5" t="s">
        <v>354</v>
      </c>
      <c r="AI5" t="s">
        <v>355</v>
      </c>
      <c r="AJ5" t="s">
        <v>356</v>
      </c>
      <c r="AL5" t="s">
        <v>209</v>
      </c>
      <c r="AM5" t="s">
        <v>330</v>
      </c>
      <c r="AN5" s="70" t="s">
        <v>345</v>
      </c>
      <c r="AO5" s="70" t="s">
        <v>173</v>
      </c>
      <c r="AP5" s="70" t="str">
        <f t="shared" si="0"/>
        <v>Operational and Administrative Costs - Administrative Oversight and Project Management</v>
      </c>
      <c r="AT5" s="67"/>
      <c r="AW5" t="s">
        <v>357</v>
      </c>
      <c r="AX5" t="s">
        <v>358</v>
      </c>
      <c r="AZ5" t="s">
        <v>359</v>
      </c>
    </row>
    <row r="6" spans="3:52" ht="14.45" customHeight="1">
      <c r="C6" t="s">
        <v>360</v>
      </c>
      <c r="D6" t="str">
        <f>VLOOKUP(ShortGrantNo,AB2:AG31,5,FALSE)</f>
        <v>AdaptDouglasID</v>
      </c>
      <c r="G6" t="s">
        <v>361</v>
      </c>
      <c r="H6">
        <v>2023</v>
      </c>
      <c r="I6" t="s">
        <v>302</v>
      </c>
      <c r="J6" t="s">
        <v>362</v>
      </c>
      <c r="K6" s="4">
        <f>EOMONTH(N6,0)+30</f>
        <v>45321</v>
      </c>
      <c r="L6" s="4">
        <v>45200</v>
      </c>
      <c r="M6" s="4">
        <v>45231</v>
      </c>
      <c r="N6" s="4">
        <v>45261</v>
      </c>
      <c r="P6" t="s">
        <v>363</v>
      </c>
      <c r="Q6" t="s">
        <v>364</v>
      </c>
      <c r="U6">
        <v>4</v>
      </c>
      <c r="W6" t="s">
        <v>365</v>
      </c>
      <c r="AB6">
        <v>177751</v>
      </c>
      <c r="AC6" t="s">
        <v>211</v>
      </c>
      <c r="AD6" t="s">
        <v>212</v>
      </c>
      <c r="AE6" t="s">
        <v>366</v>
      </c>
      <c r="AF6" t="s">
        <v>367</v>
      </c>
      <c r="AG6" t="s">
        <v>368</v>
      </c>
      <c r="AH6" t="s">
        <v>369</v>
      </c>
      <c r="AI6" t="s">
        <v>370</v>
      </c>
      <c r="AJ6" t="s">
        <v>371</v>
      </c>
      <c r="AL6" t="s">
        <v>212</v>
      </c>
      <c r="AM6" t="s">
        <v>343</v>
      </c>
      <c r="AN6" s="70" t="s">
        <v>359</v>
      </c>
      <c r="AO6" s="70" t="s">
        <v>113</v>
      </c>
      <c r="AP6" s="70" t="str">
        <f t="shared" si="0"/>
        <v>Housing Support Services - Full-Time Employee</v>
      </c>
      <c r="AT6" s="67"/>
      <c r="AW6" t="s">
        <v>372</v>
      </c>
      <c r="AX6" t="s">
        <v>373</v>
      </c>
      <c r="AZ6" t="s">
        <v>374</v>
      </c>
    </row>
    <row r="7" spans="3:52" ht="14.45" customHeight="1">
      <c r="C7" t="s">
        <v>375</v>
      </c>
      <c r="D7" t="str">
        <f>VLOOKUP(ShortGrantNo,AB2:AG31,6,FALSE)</f>
        <v>AdaptDouglasName</v>
      </c>
      <c r="G7" t="s">
        <v>320</v>
      </c>
      <c r="H7">
        <v>2024</v>
      </c>
      <c r="I7" t="s">
        <v>321</v>
      </c>
      <c r="J7" t="s">
        <v>376</v>
      </c>
      <c r="K7" s="4">
        <f>EOMONTH(N7,0)+30</f>
        <v>45412</v>
      </c>
      <c r="L7" s="4">
        <v>45292</v>
      </c>
      <c r="M7" s="4">
        <v>45323</v>
      </c>
      <c r="N7" s="4">
        <v>45352</v>
      </c>
      <c r="P7" t="s">
        <v>228</v>
      </c>
      <c r="Q7" t="s">
        <v>377</v>
      </c>
      <c r="U7">
        <v>5</v>
      </c>
      <c r="AB7">
        <v>177736</v>
      </c>
      <c r="AC7" t="s">
        <v>214</v>
      </c>
      <c r="AD7" t="s">
        <v>215</v>
      </c>
      <c r="AE7" t="s">
        <v>216</v>
      </c>
      <c r="AF7" t="s">
        <v>378</v>
      </c>
      <c r="AG7" t="s">
        <v>379</v>
      </c>
      <c r="AH7" t="s">
        <v>380</v>
      </c>
      <c r="AI7" t="s">
        <v>381</v>
      </c>
      <c r="AJ7" t="s">
        <v>382</v>
      </c>
      <c r="AL7" t="s">
        <v>215</v>
      </c>
      <c r="AM7" t="s">
        <v>357</v>
      </c>
      <c r="AN7" s="70" t="s">
        <v>374</v>
      </c>
      <c r="AO7" s="70" t="s">
        <v>174</v>
      </c>
      <c r="AP7" s="70" t="str">
        <f t="shared" si="0"/>
        <v>Planning, Coordinating, and Purchasing - Senior Level Staff Member and Project Manager</v>
      </c>
      <c r="AT7" s="67"/>
      <c r="AW7" t="s">
        <v>383</v>
      </c>
      <c r="AX7" t="s">
        <v>384</v>
      </c>
      <c r="AZ7" t="s">
        <v>385</v>
      </c>
    </row>
    <row r="8" spans="3:52" ht="14.45" customHeight="1">
      <c r="C8" t="s">
        <v>386</v>
      </c>
      <c r="D8" t="str">
        <f>VLOOKUP(ShortGrantNo,AB2:AL31,7,FALSE)</f>
        <v>Grayson Bly</v>
      </c>
      <c r="G8" t="s">
        <v>334</v>
      </c>
      <c r="H8">
        <v>2024</v>
      </c>
      <c r="I8" t="s">
        <v>335</v>
      </c>
      <c r="J8" t="s">
        <v>387</v>
      </c>
      <c r="K8" s="4">
        <f>EOMONTH(N8,0)+51</f>
        <v>45524</v>
      </c>
      <c r="L8" s="4">
        <v>45383</v>
      </c>
      <c r="M8" s="4">
        <v>45413</v>
      </c>
      <c r="N8" s="4">
        <v>45444</v>
      </c>
      <c r="P8" t="s">
        <v>388</v>
      </c>
      <c r="Q8" t="s">
        <v>389</v>
      </c>
      <c r="U8">
        <v>6</v>
      </c>
      <c r="AB8">
        <v>177670</v>
      </c>
      <c r="AC8" t="s">
        <v>217</v>
      </c>
      <c r="AD8" t="s">
        <v>218</v>
      </c>
      <c r="AE8" t="s">
        <v>219</v>
      </c>
      <c r="AF8" t="s">
        <v>390</v>
      </c>
      <c r="AG8" t="s">
        <v>391</v>
      </c>
      <c r="AH8" t="s">
        <v>392</v>
      </c>
      <c r="AI8" t="s">
        <v>393</v>
      </c>
      <c r="AJ8" t="s">
        <v>394</v>
      </c>
      <c r="AL8" t="s">
        <v>218</v>
      </c>
      <c r="AM8" t="s">
        <v>372</v>
      </c>
      <c r="AN8" s="70" t="s">
        <v>385</v>
      </c>
      <c r="AO8" s="70" t="s">
        <v>116</v>
      </c>
      <c r="AP8" s="70" t="str">
        <f t="shared" si="0"/>
        <v>Long Term Rental Assistance - Rental Funds for Five Individuals</v>
      </c>
      <c r="AT8" s="67"/>
      <c r="AW8" t="s">
        <v>395</v>
      </c>
      <c r="AX8" t="s">
        <v>396</v>
      </c>
      <c r="AZ8" t="s">
        <v>397</v>
      </c>
    </row>
    <row r="9" spans="3:52" ht="14.45" customHeight="1">
      <c r="C9" t="s">
        <v>398</v>
      </c>
      <c r="D9" t="str">
        <f>VLOOKUP(ShortGrantNo,AB2:AL31,8,FALSE)</f>
        <v>541-672-2691</v>
      </c>
      <c r="G9" t="s">
        <v>347</v>
      </c>
      <c r="H9">
        <v>2024</v>
      </c>
      <c r="I9" t="s">
        <v>348</v>
      </c>
      <c r="J9" t="s">
        <v>399</v>
      </c>
      <c r="K9" s="4">
        <f>EOMONTH(N9,0)+30</f>
        <v>45595</v>
      </c>
      <c r="L9" s="4">
        <v>45474</v>
      </c>
      <c r="M9" s="4">
        <v>45505</v>
      </c>
      <c r="N9" s="4">
        <v>45536</v>
      </c>
      <c r="P9" t="s">
        <v>204</v>
      </c>
      <c r="Q9" t="s">
        <v>400</v>
      </c>
      <c r="U9">
        <v>7</v>
      </c>
      <c r="AB9">
        <v>177716</v>
      </c>
      <c r="AC9" t="s">
        <v>220</v>
      </c>
      <c r="AD9" t="s">
        <v>221</v>
      </c>
      <c r="AE9" t="s">
        <v>363</v>
      </c>
      <c r="AF9" t="s">
        <v>401</v>
      </c>
      <c r="AG9" t="s">
        <v>402</v>
      </c>
      <c r="AH9" t="s">
        <v>403</v>
      </c>
      <c r="AI9" t="s">
        <v>404</v>
      </c>
      <c r="AJ9" t="s">
        <v>405</v>
      </c>
      <c r="AL9" t="s">
        <v>221</v>
      </c>
      <c r="AM9" t="s">
        <v>383</v>
      </c>
      <c r="AN9" s="70" t="s">
        <v>397</v>
      </c>
      <c r="AO9" s="70" t="s">
        <v>176</v>
      </c>
      <c r="AP9" s="70" t="str">
        <f t="shared" si="0"/>
        <v>Outreach and Engagement - New Medical Supplies and Clothing</v>
      </c>
      <c r="AT9" s="67"/>
      <c r="AW9" t="s">
        <v>406</v>
      </c>
      <c r="AX9" t="s">
        <v>331</v>
      </c>
    </row>
    <row r="10" spans="3:52" ht="14.45" customHeight="1">
      <c r="C10" t="s">
        <v>107</v>
      </c>
      <c r="D10" t="str">
        <f>VLOOKUP(ShortGrantNo,AB2:AL31,9,FALSE)</f>
        <v>graysonb@adaptoregon.org</v>
      </c>
      <c r="G10" t="s">
        <v>361</v>
      </c>
      <c r="H10">
        <v>2024</v>
      </c>
      <c r="I10" t="s">
        <v>302</v>
      </c>
      <c r="J10" t="s">
        <v>407</v>
      </c>
      <c r="K10" s="4">
        <f>EOMONTH(N10,0)+30</f>
        <v>45687</v>
      </c>
      <c r="L10" s="4">
        <v>45566</v>
      </c>
      <c r="M10" s="4">
        <v>45597</v>
      </c>
      <c r="N10" s="4">
        <v>45627</v>
      </c>
      <c r="P10" t="s">
        <v>231</v>
      </c>
      <c r="Q10" t="s">
        <v>230</v>
      </c>
      <c r="U10">
        <v>8</v>
      </c>
      <c r="AB10">
        <v>177737</v>
      </c>
      <c r="AC10" t="s">
        <v>223</v>
      </c>
      <c r="AD10" t="s">
        <v>224</v>
      </c>
      <c r="AE10" t="s">
        <v>408</v>
      </c>
      <c r="AF10" t="s">
        <v>409</v>
      </c>
      <c r="AG10" t="s">
        <v>410</v>
      </c>
      <c r="AH10" t="s">
        <v>411</v>
      </c>
      <c r="AI10" t="s">
        <v>412</v>
      </c>
      <c r="AJ10" t="s">
        <v>413</v>
      </c>
      <c r="AL10" t="s">
        <v>224</v>
      </c>
      <c r="AN10" s="70"/>
      <c r="AO10" s="70"/>
      <c r="AP10" s="70"/>
      <c r="AT10" s="67"/>
      <c r="AW10" t="s">
        <v>414</v>
      </c>
      <c r="AX10" t="s">
        <v>415</v>
      </c>
    </row>
    <row r="11" spans="3:52" ht="14.45" customHeight="1">
      <c r="G11" t="s">
        <v>320</v>
      </c>
      <c r="H11">
        <v>2025</v>
      </c>
      <c r="I11" t="s">
        <v>321</v>
      </c>
      <c r="J11" t="s">
        <v>416</v>
      </c>
      <c r="K11" s="4">
        <f>EOMONTH(N11,0)+30</f>
        <v>45777</v>
      </c>
      <c r="L11" s="4">
        <v>45658</v>
      </c>
      <c r="M11" s="4">
        <v>45689</v>
      </c>
      <c r="N11" s="4">
        <v>45717</v>
      </c>
      <c r="P11" t="s">
        <v>202</v>
      </c>
      <c r="Q11" t="s">
        <v>417</v>
      </c>
      <c r="U11">
        <v>9</v>
      </c>
      <c r="AB11">
        <v>177671</v>
      </c>
      <c r="AC11" t="s">
        <v>226</v>
      </c>
      <c r="AD11" t="s">
        <v>227</v>
      </c>
      <c r="AE11" t="s">
        <v>228</v>
      </c>
      <c r="AF11" t="s">
        <v>418</v>
      </c>
      <c r="AG11" t="s">
        <v>419</v>
      </c>
      <c r="AH11" t="s">
        <v>420</v>
      </c>
      <c r="AI11" t="s">
        <v>421</v>
      </c>
      <c r="AJ11" t="s">
        <v>422</v>
      </c>
      <c r="AL11" t="s">
        <v>227</v>
      </c>
      <c r="AM11" t="s">
        <v>327</v>
      </c>
      <c r="AN11" s="70">
        <v>177734</v>
      </c>
      <c r="AO11" s="70"/>
      <c r="AP11" s="70"/>
      <c r="AT11" s="67"/>
      <c r="AW11" t="s">
        <v>423</v>
      </c>
      <c r="AX11" t="s">
        <v>358</v>
      </c>
    </row>
    <row r="12" spans="3:52" ht="14.45" customHeight="1">
      <c r="D12" t="s">
        <v>424</v>
      </c>
      <c r="G12" t="s">
        <v>334</v>
      </c>
      <c r="H12">
        <v>2025</v>
      </c>
      <c r="I12" t="s">
        <v>335</v>
      </c>
      <c r="J12" t="s">
        <v>425</v>
      </c>
      <c r="K12" s="4">
        <f>EOMONTH(N12,0)+51</f>
        <v>45889</v>
      </c>
      <c r="L12" s="4">
        <v>45748</v>
      </c>
      <c r="M12" s="4">
        <v>45778</v>
      </c>
      <c r="N12" s="4">
        <v>45809</v>
      </c>
      <c r="P12" t="s">
        <v>426</v>
      </c>
      <c r="Q12" t="s">
        <v>427</v>
      </c>
      <c r="U12">
        <v>10</v>
      </c>
      <c r="AB12">
        <v>177672</v>
      </c>
      <c r="AC12" t="s">
        <v>229</v>
      </c>
      <c r="AD12" t="s">
        <v>230</v>
      </c>
      <c r="AE12" t="s">
        <v>231</v>
      </c>
      <c r="AF12" t="s">
        <v>428</v>
      </c>
      <c r="AG12" t="s">
        <v>429</v>
      </c>
      <c r="AH12" t="s">
        <v>430</v>
      </c>
      <c r="AI12" t="s">
        <v>431</v>
      </c>
      <c r="AJ12" t="s">
        <v>432</v>
      </c>
      <c r="AL12" t="s">
        <v>230</v>
      </c>
      <c r="AN12" s="70" t="s">
        <v>63</v>
      </c>
      <c r="AO12" s="70" t="s">
        <v>314</v>
      </c>
      <c r="AP12" s="70" t="str">
        <f t="shared" ref="AP12" si="1">AO12&amp;" - "&amp;AN12</f>
        <v>Category - Project Name</v>
      </c>
      <c r="AQ12" t="s">
        <v>65</v>
      </c>
      <c r="AR12" t="s">
        <v>315</v>
      </c>
      <c r="AS12" t="s">
        <v>70</v>
      </c>
      <c r="AT12" s="67" t="s">
        <v>316</v>
      </c>
      <c r="AW12" t="s">
        <v>433</v>
      </c>
      <c r="AX12" t="s">
        <v>434</v>
      </c>
    </row>
    <row r="13" spans="3:52" ht="14.45" customHeight="1">
      <c r="C13" t="str" cm="1">
        <f t="array" aca="1" ref="C13:C18" ca="1">INDIRECT(D6)</f>
        <v>177734-0-1</v>
      </c>
      <c r="D13" t="str">
        <f ca="1">+C13</f>
        <v>177734-0-1</v>
      </c>
      <c r="P13" t="s">
        <v>435</v>
      </c>
      <c r="Q13" t="s">
        <v>436</v>
      </c>
      <c r="U13">
        <v>11</v>
      </c>
      <c r="AB13">
        <v>177726</v>
      </c>
      <c r="AC13" t="s">
        <v>232</v>
      </c>
      <c r="AD13" t="s">
        <v>233</v>
      </c>
      <c r="AE13" t="s">
        <v>437</v>
      </c>
      <c r="AF13" t="s">
        <v>438</v>
      </c>
      <c r="AG13" t="s">
        <v>439</v>
      </c>
      <c r="AH13" t="s">
        <v>440</v>
      </c>
      <c r="AI13" t="s">
        <v>441</v>
      </c>
      <c r="AJ13" t="s">
        <v>442</v>
      </c>
      <c r="AL13" t="s">
        <v>233</v>
      </c>
      <c r="AM13" t="s">
        <v>395</v>
      </c>
      <c r="AN13" s="70" t="s">
        <v>443</v>
      </c>
      <c r="AO13" s="70" t="s">
        <v>172</v>
      </c>
      <c r="AP13" s="70" t="str">
        <f t="shared" ref="AP13:AP17" si="2">AO13&amp;" - "&amp;AN13</f>
        <v>Repurpose/Build New Facility - Building Purchase and Renovation</v>
      </c>
      <c r="AQ13" s="4">
        <v>44887</v>
      </c>
      <c r="AR13" s="4">
        <v>45444</v>
      </c>
      <c r="AT13" s="67">
        <v>50</v>
      </c>
      <c r="AW13" t="s">
        <v>444</v>
      </c>
      <c r="AX13" t="s">
        <v>445</v>
      </c>
    </row>
    <row r="14" spans="3:52" ht="14.45" customHeight="1">
      <c r="C14" t="str">
        <f ca="1"/>
        <v>177734-0-2</v>
      </c>
      <c r="D14">
        <f ca="1">IF(D13&gt;0,1,0)</f>
        <v>1</v>
      </c>
      <c r="P14" t="s">
        <v>267</v>
      </c>
      <c r="Q14" t="s">
        <v>446</v>
      </c>
      <c r="U14">
        <v>12</v>
      </c>
      <c r="AB14">
        <v>177698</v>
      </c>
      <c r="AC14" t="s">
        <v>234</v>
      </c>
      <c r="AD14" t="s">
        <v>235</v>
      </c>
      <c r="AE14" t="s">
        <v>236</v>
      </c>
      <c r="AF14" t="s">
        <v>447</v>
      </c>
      <c r="AG14" t="s">
        <v>448</v>
      </c>
      <c r="AH14" t="s">
        <v>449</v>
      </c>
      <c r="AI14" t="s">
        <v>450</v>
      </c>
      <c r="AJ14" t="s">
        <v>451</v>
      </c>
      <c r="AL14" t="s">
        <v>235</v>
      </c>
      <c r="AM14" t="s">
        <v>406</v>
      </c>
      <c r="AN14" s="70" t="s">
        <v>345</v>
      </c>
      <c r="AO14" s="70" t="s">
        <v>173</v>
      </c>
      <c r="AP14" s="70" t="str">
        <f t="shared" si="2"/>
        <v>Operational and Administrative Costs - Administrative Oversight and Project Management</v>
      </c>
      <c r="AT14" s="67"/>
      <c r="AW14" t="s">
        <v>452</v>
      </c>
      <c r="AX14" t="s">
        <v>453</v>
      </c>
    </row>
    <row r="15" spans="3:52" ht="14.45" customHeight="1">
      <c r="C15" t="str">
        <f ca="1"/>
        <v>177734-0-3</v>
      </c>
      <c r="D15" t="str">
        <f ca="1">+C14</f>
        <v>177734-0-2</v>
      </c>
      <c r="P15" t="s">
        <v>454</v>
      </c>
      <c r="Q15" t="s">
        <v>455</v>
      </c>
      <c r="U15">
        <v>13</v>
      </c>
      <c r="AB15">
        <v>177674</v>
      </c>
      <c r="AC15" t="s">
        <v>237</v>
      </c>
      <c r="AD15" t="s">
        <v>238</v>
      </c>
      <c r="AE15" t="s">
        <v>239</v>
      </c>
      <c r="AF15" t="s">
        <v>456</v>
      </c>
      <c r="AG15" t="s">
        <v>457</v>
      </c>
      <c r="AH15" t="s">
        <v>458</v>
      </c>
      <c r="AI15" t="s">
        <v>459</v>
      </c>
      <c r="AJ15" t="s">
        <v>460</v>
      </c>
      <c r="AL15" t="s">
        <v>238</v>
      </c>
      <c r="AM15" t="s">
        <v>414</v>
      </c>
      <c r="AN15" s="70" t="s">
        <v>461</v>
      </c>
      <c r="AO15" s="70" t="s">
        <v>113</v>
      </c>
      <c r="AP15" s="70" t="str">
        <f t="shared" si="2"/>
        <v>Housing Support Services - Two Full-Time Employees</v>
      </c>
      <c r="AT15" s="67"/>
      <c r="AW15" t="s">
        <v>462</v>
      </c>
      <c r="AX15" t="s">
        <v>463</v>
      </c>
    </row>
    <row r="16" spans="3:52" ht="14.45" customHeight="1">
      <c r="C16" t="str">
        <f ca="1"/>
        <v>177734-0-4</v>
      </c>
      <c r="D16">
        <f ca="1">IF(D15&gt;0,1,0)</f>
        <v>1</v>
      </c>
      <c r="P16" t="s">
        <v>437</v>
      </c>
      <c r="Q16" t="s">
        <v>464</v>
      </c>
      <c r="U16">
        <v>14</v>
      </c>
      <c r="AB16">
        <v>177675</v>
      </c>
      <c r="AC16" t="s">
        <v>240</v>
      </c>
      <c r="AD16" t="s">
        <v>241</v>
      </c>
      <c r="AE16" t="s">
        <v>465</v>
      </c>
      <c r="AF16" t="s">
        <v>466</v>
      </c>
      <c r="AG16" t="s">
        <v>467</v>
      </c>
      <c r="AH16" t="s">
        <v>468</v>
      </c>
      <c r="AI16" t="s">
        <v>469</v>
      </c>
      <c r="AJ16" t="s">
        <v>470</v>
      </c>
      <c r="AL16" t="s">
        <v>241</v>
      </c>
      <c r="AM16" t="s">
        <v>423</v>
      </c>
      <c r="AN16" s="70" t="s">
        <v>374</v>
      </c>
      <c r="AO16" s="70" t="s">
        <v>174</v>
      </c>
      <c r="AP16" s="70" t="str">
        <f t="shared" si="2"/>
        <v>Planning, Coordinating, and Purchasing - Senior Level Staff Member and Project Manager</v>
      </c>
      <c r="AT16" s="67"/>
      <c r="AW16" t="s">
        <v>471</v>
      </c>
      <c r="AX16" t="s">
        <v>472</v>
      </c>
    </row>
    <row r="17" spans="3:50" ht="14.45" customHeight="1">
      <c r="C17" t="str">
        <f ca="1"/>
        <v>177734-0-5</v>
      </c>
      <c r="D17" t="str">
        <f ca="1">+C15</f>
        <v>177734-0-3</v>
      </c>
      <c r="P17" t="s">
        <v>210</v>
      </c>
      <c r="Q17" t="s">
        <v>473</v>
      </c>
      <c r="U17">
        <v>15</v>
      </c>
      <c r="AB17">
        <v>177687</v>
      </c>
      <c r="AC17" t="s">
        <v>242</v>
      </c>
      <c r="AD17" t="s">
        <v>243</v>
      </c>
      <c r="AE17" t="s">
        <v>474</v>
      </c>
      <c r="AF17" t="s">
        <v>475</v>
      </c>
      <c r="AG17" t="s">
        <v>476</v>
      </c>
      <c r="AH17" t="s">
        <v>477</v>
      </c>
      <c r="AI17" t="s">
        <v>478</v>
      </c>
      <c r="AJ17" t="s">
        <v>479</v>
      </c>
      <c r="AL17" t="s">
        <v>243</v>
      </c>
      <c r="AM17" t="s">
        <v>433</v>
      </c>
      <c r="AN17" s="70" t="s">
        <v>480</v>
      </c>
      <c r="AO17" s="70" t="s">
        <v>116</v>
      </c>
      <c r="AP17" s="70" t="str">
        <f t="shared" si="2"/>
        <v>Long Term Rental Assistance - Rental Funds for 18 months for 10 Individuals</v>
      </c>
      <c r="AT17" s="67"/>
      <c r="AW17" t="s">
        <v>481</v>
      </c>
      <c r="AX17" t="s">
        <v>482</v>
      </c>
    </row>
    <row r="18" spans="3:50" ht="14.45" customHeight="1">
      <c r="C18" t="str">
        <f ca="1"/>
        <v>177734-0-6</v>
      </c>
      <c r="D18">
        <f ca="1">IF(D17&gt;0,1,0)</f>
        <v>1</v>
      </c>
      <c r="P18" t="s">
        <v>483</v>
      </c>
      <c r="Q18" t="s">
        <v>484</v>
      </c>
      <c r="U18">
        <v>16</v>
      </c>
      <c r="AB18">
        <v>177676</v>
      </c>
      <c r="AC18" t="s">
        <v>245</v>
      </c>
      <c r="AD18" t="s">
        <v>246</v>
      </c>
      <c r="AE18" t="s">
        <v>485</v>
      </c>
      <c r="AF18" t="s">
        <v>486</v>
      </c>
      <c r="AG18" t="s">
        <v>487</v>
      </c>
      <c r="AH18" t="s">
        <v>488</v>
      </c>
      <c r="AI18" t="s">
        <v>489</v>
      </c>
      <c r="AJ18" t="s">
        <v>490</v>
      </c>
      <c r="AL18" t="s">
        <v>246</v>
      </c>
      <c r="AM18" t="s">
        <v>444</v>
      </c>
      <c r="AN18" s="70" t="s">
        <v>491</v>
      </c>
      <c r="AO18" s="70" t="s">
        <v>176</v>
      </c>
      <c r="AP18" s="70" t="str">
        <f t="shared" ref="AP18" si="3">AO18&amp;" - "&amp;AN18</f>
        <v>Outreach and Engagement - New Supplies that Cannot be Donated</v>
      </c>
      <c r="AT18" s="67"/>
      <c r="AW18" t="s">
        <v>492</v>
      </c>
      <c r="AX18" t="s">
        <v>493</v>
      </c>
    </row>
    <row r="19" spans="3:50" ht="14.45" customHeight="1">
      <c r="D19" t="str">
        <f ca="1">+C16</f>
        <v>177734-0-4</v>
      </c>
      <c r="P19" t="s">
        <v>236</v>
      </c>
      <c r="Q19" t="s">
        <v>494</v>
      </c>
      <c r="U19" t="s">
        <v>495</v>
      </c>
      <c r="AB19">
        <v>177747</v>
      </c>
      <c r="AC19" t="s">
        <v>247</v>
      </c>
      <c r="AD19" t="s">
        <v>248</v>
      </c>
      <c r="AE19" t="s">
        <v>496</v>
      </c>
      <c r="AF19" t="s">
        <v>497</v>
      </c>
      <c r="AG19" t="s">
        <v>498</v>
      </c>
      <c r="AH19" t="s">
        <v>499</v>
      </c>
      <c r="AI19" t="s">
        <v>500</v>
      </c>
      <c r="AJ19" t="s">
        <v>501</v>
      </c>
      <c r="AL19" t="s">
        <v>248</v>
      </c>
      <c r="AN19" s="70"/>
      <c r="AO19" s="70"/>
      <c r="AP19" s="70"/>
      <c r="AT19" s="67"/>
      <c r="AW19" t="s">
        <v>502</v>
      </c>
      <c r="AX19" t="s">
        <v>503</v>
      </c>
    </row>
    <row r="20" spans="3:50" ht="14.45" customHeight="1">
      <c r="D20">
        <f ca="1">IF(D19&gt;0,1,0)</f>
        <v>1</v>
      </c>
      <c r="P20" t="s">
        <v>239</v>
      </c>
      <c r="Q20" t="s">
        <v>504</v>
      </c>
      <c r="AB20">
        <v>177688</v>
      </c>
      <c r="AC20" t="s">
        <v>249</v>
      </c>
      <c r="AD20" t="s">
        <v>250</v>
      </c>
      <c r="AE20" t="s">
        <v>251</v>
      </c>
      <c r="AF20" t="s">
        <v>505</v>
      </c>
      <c r="AG20" t="s">
        <v>506</v>
      </c>
      <c r="AH20" t="s">
        <v>507</v>
      </c>
      <c r="AI20" t="s">
        <v>508</v>
      </c>
      <c r="AJ20" t="s">
        <v>509</v>
      </c>
      <c r="AL20" t="s">
        <v>250</v>
      </c>
      <c r="AM20" t="s">
        <v>207</v>
      </c>
      <c r="AN20" s="70">
        <v>177680</v>
      </c>
      <c r="AO20" s="70"/>
      <c r="AP20" s="70"/>
      <c r="AT20" s="67"/>
      <c r="AW20" t="s">
        <v>510</v>
      </c>
      <c r="AX20" t="s">
        <v>511</v>
      </c>
    </row>
    <row r="21" spans="3:50" ht="14.45" customHeight="1">
      <c r="D21" t="str">
        <f ca="1">+C17</f>
        <v>177734-0-5</v>
      </c>
      <c r="P21" t="s">
        <v>465</v>
      </c>
      <c r="Q21" t="s">
        <v>241</v>
      </c>
      <c r="AB21">
        <v>177689</v>
      </c>
      <c r="AC21" t="s">
        <v>252</v>
      </c>
      <c r="AD21" t="s">
        <v>253</v>
      </c>
      <c r="AE21" t="s">
        <v>512</v>
      </c>
      <c r="AF21" t="s">
        <v>513</v>
      </c>
      <c r="AG21" t="s">
        <v>514</v>
      </c>
      <c r="AH21" t="s">
        <v>515</v>
      </c>
      <c r="AI21" t="s">
        <v>516</v>
      </c>
      <c r="AJ21" t="s">
        <v>517</v>
      </c>
      <c r="AL21" t="s">
        <v>253</v>
      </c>
      <c r="AN21" s="70" t="s">
        <v>63</v>
      </c>
      <c r="AO21" s="70" t="s">
        <v>314</v>
      </c>
      <c r="AP21" s="70" t="str">
        <f t="shared" ref="AP21:AP23" si="4">AO21&amp;" - "&amp;AN21</f>
        <v>Category - Project Name</v>
      </c>
      <c r="AQ21" t="s">
        <v>65</v>
      </c>
      <c r="AR21" t="s">
        <v>315</v>
      </c>
      <c r="AS21" t="s">
        <v>70</v>
      </c>
      <c r="AT21" s="67" t="s">
        <v>316</v>
      </c>
      <c r="AW21" t="s">
        <v>518</v>
      </c>
      <c r="AX21" t="s">
        <v>519</v>
      </c>
    </row>
    <row r="22" spans="3:50" ht="14.45" customHeight="1">
      <c r="D22">
        <f ca="1">IF(D21&gt;0,1,0)</f>
        <v>1</v>
      </c>
      <c r="P22" t="s">
        <v>485</v>
      </c>
      <c r="Q22" t="s">
        <v>520</v>
      </c>
      <c r="AB22">
        <v>177677</v>
      </c>
      <c r="AC22" t="s">
        <v>255</v>
      </c>
      <c r="AD22" t="s">
        <v>256</v>
      </c>
      <c r="AE22" t="s">
        <v>521</v>
      </c>
      <c r="AF22" t="s">
        <v>522</v>
      </c>
      <c r="AG22" t="s">
        <v>523</v>
      </c>
      <c r="AH22" t="s">
        <v>524</v>
      </c>
      <c r="AI22" t="s">
        <v>525</v>
      </c>
      <c r="AJ22" t="s">
        <v>526</v>
      </c>
      <c r="AL22" t="s">
        <v>256</v>
      </c>
      <c r="AM22" t="s">
        <v>452</v>
      </c>
      <c r="AN22" s="71" t="s">
        <v>527</v>
      </c>
      <c r="AO22" s="71" t="s">
        <v>113</v>
      </c>
      <c r="AP22" s="70" t="str">
        <f t="shared" si="4"/>
        <v>Housing Support Services - TBD</v>
      </c>
      <c r="AT22" s="67"/>
      <c r="AW22" t="s">
        <v>528</v>
      </c>
      <c r="AX22" t="s">
        <v>529</v>
      </c>
    </row>
    <row r="23" spans="3:50" ht="14.45" customHeight="1">
      <c r="D23" t="str">
        <f ca="1">+C18</f>
        <v>177734-0-6</v>
      </c>
      <c r="P23" t="s">
        <v>496</v>
      </c>
      <c r="Q23" t="s">
        <v>248</v>
      </c>
      <c r="AB23">
        <v>177684</v>
      </c>
      <c r="AC23" t="s">
        <v>257</v>
      </c>
      <c r="AD23" t="s">
        <v>258</v>
      </c>
      <c r="AE23" t="s">
        <v>530</v>
      </c>
      <c r="AF23" t="s">
        <v>531</v>
      </c>
      <c r="AG23" t="s">
        <v>532</v>
      </c>
      <c r="AH23" t="s">
        <v>533</v>
      </c>
      <c r="AI23" t="s">
        <v>534</v>
      </c>
      <c r="AJ23" t="s">
        <v>535</v>
      </c>
      <c r="AL23" t="s">
        <v>258</v>
      </c>
      <c r="AM23" t="s">
        <v>462</v>
      </c>
      <c r="AN23" s="71" t="s">
        <v>536</v>
      </c>
      <c r="AO23" s="71" t="s">
        <v>116</v>
      </c>
      <c r="AP23" s="70" t="str">
        <f t="shared" si="4"/>
        <v>Long Term Rental Assistance - Rental Funds for 8 years for 10 Individuals</v>
      </c>
      <c r="AT23" s="67"/>
      <c r="AW23" t="s">
        <v>537</v>
      </c>
      <c r="AX23" t="s">
        <v>538</v>
      </c>
    </row>
    <row r="24" spans="3:50" ht="14.45" customHeight="1">
      <c r="D24">
        <f ca="1">IF(D23&gt;0,1,0)</f>
        <v>1</v>
      </c>
      <c r="P24" t="s">
        <v>244</v>
      </c>
      <c r="Q24" t="s">
        <v>539</v>
      </c>
      <c r="AB24">
        <v>177685</v>
      </c>
      <c r="AC24" t="s">
        <v>260</v>
      </c>
      <c r="AD24" t="s">
        <v>261</v>
      </c>
      <c r="AE24" t="s">
        <v>540</v>
      </c>
      <c r="AF24" t="s">
        <v>541</v>
      </c>
      <c r="AG24" t="s">
        <v>542</v>
      </c>
      <c r="AH24" t="s">
        <v>543</v>
      </c>
      <c r="AI24" t="s">
        <v>544</v>
      </c>
      <c r="AJ24" t="s">
        <v>545</v>
      </c>
      <c r="AL24" t="s">
        <v>261</v>
      </c>
      <c r="AM24" t="s">
        <v>471</v>
      </c>
      <c r="AN24" s="71" t="s">
        <v>176</v>
      </c>
      <c r="AO24" s="71" t="s">
        <v>176</v>
      </c>
      <c r="AP24" s="70" t="str">
        <f t="shared" ref="AP24" si="5">AO24&amp;" - "&amp;AN24</f>
        <v>Outreach and Engagement - Outreach and Engagement</v>
      </c>
      <c r="AT24" s="67"/>
      <c r="AW24" t="s">
        <v>546</v>
      </c>
      <c r="AX24" t="s">
        <v>547</v>
      </c>
    </row>
    <row r="25" spans="3:50" ht="14.45" customHeight="1">
      <c r="D25">
        <f>+C19</f>
        <v>0</v>
      </c>
      <c r="P25" t="s">
        <v>251</v>
      </c>
      <c r="Q25" t="s">
        <v>548</v>
      </c>
      <c r="AB25">
        <v>177690</v>
      </c>
      <c r="AC25" t="s">
        <v>262</v>
      </c>
      <c r="AD25" t="s">
        <v>263</v>
      </c>
      <c r="AE25" t="s">
        <v>264</v>
      </c>
      <c r="AF25" t="s">
        <v>549</v>
      </c>
      <c r="AG25" t="s">
        <v>550</v>
      </c>
      <c r="AH25" t="s">
        <v>551</v>
      </c>
      <c r="AI25" t="s">
        <v>552</v>
      </c>
      <c r="AJ25" t="s">
        <v>553</v>
      </c>
      <c r="AL25" t="s">
        <v>263</v>
      </c>
      <c r="AN25" s="70"/>
      <c r="AO25" s="70"/>
      <c r="AP25" s="70"/>
      <c r="AT25" s="67"/>
      <c r="AW25" s="68" t="s">
        <v>554</v>
      </c>
      <c r="AX25" t="s">
        <v>555</v>
      </c>
    </row>
    <row r="26" spans="3:50" ht="14.45" customHeight="1">
      <c r="D26">
        <f>IF(D25&gt;0,1,0)</f>
        <v>0</v>
      </c>
      <c r="P26" t="s">
        <v>556</v>
      </c>
      <c r="Q26" t="s">
        <v>557</v>
      </c>
      <c r="AB26">
        <v>177713</v>
      </c>
      <c r="AC26" t="s">
        <v>265</v>
      </c>
      <c r="AD26" t="s">
        <v>266</v>
      </c>
      <c r="AE26" t="s">
        <v>558</v>
      </c>
      <c r="AF26" t="s">
        <v>559</v>
      </c>
      <c r="AG26" t="s">
        <v>560</v>
      </c>
      <c r="AH26" t="s">
        <v>561</v>
      </c>
      <c r="AI26" t="s">
        <v>562</v>
      </c>
      <c r="AJ26" t="s">
        <v>563</v>
      </c>
      <c r="AL26" t="s">
        <v>266</v>
      </c>
      <c r="AM26" t="s">
        <v>351</v>
      </c>
      <c r="AN26" s="70">
        <v>177770</v>
      </c>
      <c r="AO26" s="70"/>
      <c r="AP26" s="70"/>
      <c r="AT26" s="67"/>
      <c r="AW26" s="68" t="s">
        <v>564</v>
      </c>
      <c r="AX26" t="s">
        <v>565</v>
      </c>
    </row>
    <row r="27" spans="3:50" ht="14.45" customHeight="1">
      <c r="D27">
        <f>C20</f>
        <v>0</v>
      </c>
      <c r="P27" t="s">
        <v>521</v>
      </c>
      <c r="Q27" t="s">
        <v>566</v>
      </c>
      <c r="AB27">
        <v>177679</v>
      </c>
      <c r="AC27" t="s">
        <v>268</v>
      </c>
      <c r="AD27" t="s">
        <v>269</v>
      </c>
      <c r="AE27" t="s">
        <v>270</v>
      </c>
      <c r="AF27" t="s">
        <v>567</v>
      </c>
      <c r="AG27" t="s">
        <v>568</v>
      </c>
      <c r="AH27" t="s">
        <v>569</v>
      </c>
      <c r="AI27" t="s">
        <v>570</v>
      </c>
      <c r="AJ27" t="s">
        <v>571</v>
      </c>
      <c r="AL27" t="s">
        <v>269</v>
      </c>
      <c r="AN27" s="70" t="s">
        <v>63</v>
      </c>
      <c r="AO27" s="70" t="s">
        <v>314</v>
      </c>
      <c r="AP27" s="70" t="str">
        <f t="shared" ref="AP27" si="6">AO27&amp;" - "&amp;AN27</f>
        <v>Category - Project Name</v>
      </c>
      <c r="AQ27" t="s">
        <v>65</v>
      </c>
      <c r="AR27" t="s">
        <v>315</v>
      </c>
      <c r="AS27" t="s">
        <v>70</v>
      </c>
      <c r="AT27" s="67" t="s">
        <v>316</v>
      </c>
      <c r="AW27" s="68" t="s">
        <v>572</v>
      </c>
      <c r="AX27" t="s">
        <v>573</v>
      </c>
    </row>
    <row r="28" spans="3:50" ht="14.45" customHeight="1">
      <c r="D28">
        <f>IF(D27&gt;0,1,0)</f>
        <v>0</v>
      </c>
      <c r="P28" t="s">
        <v>264</v>
      </c>
      <c r="Q28" t="s">
        <v>574</v>
      </c>
      <c r="AB28">
        <v>177692</v>
      </c>
      <c r="AC28" t="s">
        <v>271</v>
      </c>
      <c r="AD28" t="s">
        <v>272</v>
      </c>
      <c r="AE28" t="s">
        <v>273</v>
      </c>
      <c r="AF28" t="s">
        <v>575</v>
      </c>
      <c r="AG28" t="s">
        <v>576</v>
      </c>
      <c r="AH28" t="s">
        <v>577</v>
      </c>
      <c r="AI28" t="s">
        <v>578</v>
      </c>
      <c r="AJ28" t="s">
        <v>579</v>
      </c>
      <c r="AL28" t="s">
        <v>272</v>
      </c>
      <c r="AM28" t="s">
        <v>481</v>
      </c>
      <c r="AN28" s="71" t="s">
        <v>580</v>
      </c>
      <c r="AO28" s="71" t="s">
        <v>172</v>
      </c>
      <c r="AP28" s="70" t="str">
        <f>AO28&amp;" - "&amp;AN28</f>
        <v>Repurpose/Build New Facility - New Facility Construction (Jefferson)</v>
      </c>
      <c r="AT28" s="67">
        <v>16</v>
      </c>
      <c r="AW28" s="68" t="s">
        <v>581</v>
      </c>
      <c r="AX28" s="68" t="s">
        <v>582</v>
      </c>
    </row>
    <row r="29" spans="3:50" ht="14.45" customHeight="1">
      <c r="D29">
        <f>C21</f>
        <v>0</v>
      </c>
      <c r="P29" t="s">
        <v>583</v>
      </c>
      <c r="Q29" t="s">
        <v>584</v>
      </c>
      <c r="AB29">
        <v>178501</v>
      </c>
      <c r="AC29" t="s">
        <v>274</v>
      </c>
      <c r="AD29" t="s">
        <v>275</v>
      </c>
      <c r="AE29" t="s">
        <v>585</v>
      </c>
      <c r="AF29" t="s">
        <v>586</v>
      </c>
      <c r="AG29" t="s">
        <v>587</v>
      </c>
      <c r="AH29" t="s">
        <v>588</v>
      </c>
      <c r="AI29" t="s">
        <v>589</v>
      </c>
      <c r="AJ29" t="s">
        <v>590</v>
      </c>
      <c r="AL29" t="s">
        <v>275</v>
      </c>
      <c r="AM29" t="s">
        <v>492</v>
      </c>
      <c r="AN29" s="71" t="s">
        <v>591</v>
      </c>
      <c r="AO29" s="71" t="s">
        <v>173</v>
      </c>
      <c r="AP29" s="70" t="str">
        <f t="shared" ref="AP29:AP35" si="7">AO29&amp;" - "&amp;AN29</f>
        <v>Operational and Administrative Costs - Administrative Costs (Jefferson)</v>
      </c>
      <c r="AT29" s="67"/>
      <c r="AW29" s="68" t="s">
        <v>592</v>
      </c>
      <c r="AX29" s="68" t="s">
        <v>593</v>
      </c>
    </row>
    <row r="30" spans="3:50" ht="14.45" customHeight="1">
      <c r="D30">
        <f>IF(D29&gt;0,1,0)</f>
        <v>0</v>
      </c>
      <c r="P30" t="s">
        <v>270</v>
      </c>
      <c r="Q30" t="s">
        <v>594</v>
      </c>
      <c r="AB30">
        <v>177694</v>
      </c>
      <c r="AC30" t="s">
        <v>276</v>
      </c>
      <c r="AD30" t="s">
        <v>277</v>
      </c>
      <c r="AE30" t="s">
        <v>595</v>
      </c>
      <c r="AF30" t="s">
        <v>596</v>
      </c>
      <c r="AG30" t="s">
        <v>597</v>
      </c>
      <c r="AH30" t="s">
        <v>598</v>
      </c>
      <c r="AI30" t="s">
        <v>599</v>
      </c>
      <c r="AJ30" t="s">
        <v>600</v>
      </c>
      <c r="AL30" t="s">
        <v>277</v>
      </c>
      <c r="AM30" t="s">
        <v>502</v>
      </c>
      <c r="AN30" s="71" t="s">
        <v>601</v>
      </c>
      <c r="AO30" s="71" t="s">
        <v>113</v>
      </c>
      <c r="AP30" s="70" t="str">
        <f t="shared" si="7"/>
        <v>Housing Support Services - Expansion of Exceptional Needs Care Coordination Capacity (Jefferson)</v>
      </c>
      <c r="AT30" s="67"/>
      <c r="AW30" s="68" t="s">
        <v>602</v>
      </c>
      <c r="AX30" s="68" t="s">
        <v>603</v>
      </c>
    </row>
    <row r="31" spans="3:50" ht="14.45" customHeight="1">
      <c r="D31">
        <f>+C22</f>
        <v>0</v>
      </c>
      <c r="P31" t="s">
        <v>225</v>
      </c>
      <c r="Q31" t="s">
        <v>604</v>
      </c>
      <c r="AB31">
        <v>177708</v>
      </c>
      <c r="AC31" t="s">
        <v>278</v>
      </c>
      <c r="AD31" t="s">
        <v>279</v>
      </c>
      <c r="AE31" t="s">
        <v>280</v>
      </c>
      <c r="AF31" t="s">
        <v>605</v>
      </c>
      <c r="AG31" t="s">
        <v>606</v>
      </c>
      <c r="AH31" t="s">
        <v>607</v>
      </c>
      <c r="AI31" t="s">
        <v>608</v>
      </c>
      <c r="AJ31" t="s">
        <v>609</v>
      </c>
      <c r="AL31" t="s">
        <v>279</v>
      </c>
      <c r="AM31" t="s">
        <v>510</v>
      </c>
      <c r="AN31" s="71" t="s">
        <v>610</v>
      </c>
      <c r="AO31" s="71" t="s">
        <v>174</v>
      </c>
      <c r="AP31" s="70" t="str">
        <f t="shared" si="7"/>
        <v>Planning, Coordinating, and Purchasing - Land Purchase (Jefferson)</v>
      </c>
      <c r="AT31" s="67"/>
      <c r="AW31" s="68" t="s">
        <v>611</v>
      </c>
      <c r="AX31" s="68" t="s">
        <v>472</v>
      </c>
    </row>
    <row r="32" spans="3:50" ht="14.45" customHeight="1">
      <c r="D32">
        <f>IF(D31&gt;0,1,0)</f>
        <v>0</v>
      </c>
      <c r="P32" t="s">
        <v>213</v>
      </c>
      <c r="Q32" t="s">
        <v>612</v>
      </c>
      <c r="AM32" t="s">
        <v>518</v>
      </c>
      <c r="AN32" s="71" t="s">
        <v>613</v>
      </c>
      <c r="AO32" s="71" t="s">
        <v>172</v>
      </c>
      <c r="AP32" s="70" t="str">
        <f t="shared" si="7"/>
        <v>Repurpose/Build New Facility - New Facility Construction (Crook)</v>
      </c>
      <c r="AT32" s="67">
        <v>16</v>
      </c>
      <c r="AW32" s="68" t="s">
        <v>614</v>
      </c>
      <c r="AX32" t="s">
        <v>615</v>
      </c>
    </row>
    <row r="33" spans="4:50" ht="14.45" customHeight="1">
      <c r="D33">
        <f>+C23</f>
        <v>0</v>
      </c>
      <c r="P33" t="s">
        <v>273</v>
      </c>
      <c r="Q33" t="s">
        <v>616</v>
      </c>
      <c r="AM33" t="s">
        <v>528</v>
      </c>
      <c r="AN33" s="71" t="s">
        <v>617</v>
      </c>
      <c r="AO33" s="71" t="s">
        <v>173</v>
      </c>
      <c r="AP33" s="70" t="str">
        <f t="shared" si="7"/>
        <v>Operational and Administrative Costs - Administrative Costs (Crook)</v>
      </c>
      <c r="AT33" s="67"/>
      <c r="AW33" s="68" t="s">
        <v>618</v>
      </c>
      <c r="AX33" t="s">
        <v>619</v>
      </c>
    </row>
    <row r="34" spans="4:50" ht="14.45" customHeight="1">
      <c r="D34">
        <f>IF(D33&gt;0,1,0)</f>
        <v>0</v>
      </c>
      <c r="P34" t="s">
        <v>254</v>
      </c>
      <c r="Q34" t="s">
        <v>620</v>
      </c>
      <c r="AM34" t="s">
        <v>537</v>
      </c>
      <c r="AN34" s="71" t="s">
        <v>621</v>
      </c>
      <c r="AO34" s="71" t="s">
        <v>113</v>
      </c>
      <c r="AP34" s="70" t="str">
        <f t="shared" si="7"/>
        <v>Housing Support Services - Expansion of Exceptional Needs Care Coordination Capacity (Crook)</v>
      </c>
      <c r="AT34" s="67"/>
      <c r="AW34" s="68" t="s">
        <v>622</v>
      </c>
      <c r="AX34" t="s">
        <v>623</v>
      </c>
    </row>
    <row r="35" spans="4:50" ht="14.45" customHeight="1">
      <c r="D35">
        <f>C24</f>
        <v>0</v>
      </c>
      <c r="P35" t="s">
        <v>595</v>
      </c>
      <c r="Q35" t="s">
        <v>624</v>
      </c>
      <c r="AM35" t="s">
        <v>546</v>
      </c>
      <c r="AN35" s="71" t="s">
        <v>625</v>
      </c>
      <c r="AO35" s="71" t="s">
        <v>174</v>
      </c>
      <c r="AP35" s="70" t="str">
        <f t="shared" si="7"/>
        <v>Planning, Coordinating, and Purchasing - Land Purchase (Crook)</v>
      </c>
      <c r="AT35" s="67"/>
      <c r="AW35" s="68" t="s">
        <v>626</v>
      </c>
      <c r="AX35" s="68" t="s">
        <v>627</v>
      </c>
    </row>
    <row r="36" spans="4:50" ht="14.45" customHeight="1">
      <c r="D36">
        <f>IF(D35&gt;0,1,0)</f>
        <v>0</v>
      </c>
      <c r="P36" t="s">
        <v>628</v>
      </c>
      <c r="Q36" t="s">
        <v>629</v>
      </c>
      <c r="AN36" s="70"/>
      <c r="AO36" s="70"/>
      <c r="AP36" s="70"/>
      <c r="AT36" s="67"/>
      <c r="AW36" s="68" t="s">
        <v>630</v>
      </c>
      <c r="AX36" s="68" t="s">
        <v>631</v>
      </c>
    </row>
    <row r="37" spans="4:50" ht="14.45" customHeight="1">
      <c r="D37">
        <f>C25</f>
        <v>0</v>
      </c>
      <c r="P37" t="s">
        <v>280</v>
      </c>
      <c r="Q37" t="s">
        <v>632</v>
      </c>
      <c r="AL37" s="68"/>
      <c r="AM37" t="s">
        <v>366</v>
      </c>
      <c r="AN37" s="70">
        <v>177751</v>
      </c>
      <c r="AO37" s="70"/>
      <c r="AP37" s="70"/>
      <c r="AT37" s="67"/>
      <c r="AW37" s="68" t="s">
        <v>633</v>
      </c>
      <c r="AX37" s="70" t="s">
        <v>634</v>
      </c>
    </row>
    <row r="38" spans="4:50" ht="14.45" customHeight="1">
      <c r="D38">
        <f>IF(D37&gt;0,1,0)</f>
        <v>0</v>
      </c>
      <c r="AN38" s="70" t="s">
        <v>63</v>
      </c>
      <c r="AO38" s="70" t="s">
        <v>314</v>
      </c>
      <c r="AP38" s="70" t="str">
        <f t="shared" ref="AP38" si="8">AO38&amp;" - "&amp;AN38</f>
        <v>Category - Project Name</v>
      </c>
      <c r="AQ38" t="s">
        <v>65</v>
      </c>
      <c r="AR38" t="s">
        <v>315</v>
      </c>
      <c r="AS38" t="s">
        <v>70</v>
      </c>
      <c r="AT38" s="67" t="s">
        <v>316</v>
      </c>
      <c r="AW38" s="68" t="s">
        <v>635</v>
      </c>
      <c r="AX38" s="70" t="s">
        <v>636</v>
      </c>
    </row>
    <row r="39" spans="4:50" ht="14.45" customHeight="1">
      <c r="D39">
        <f>C26</f>
        <v>0</v>
      </c>
      <c r="AM39" s="68" t="s">
        <v>554</v>
      </c>
      <c r="AN39" s="71" t="s">
        <v>637</v>
      </c>
      <c r="AO39" s="71" t="s">
        <v>172</v>
      </c>
      <c r="AP39" s="70" t="str">
        <f t="shared" ref="AP39:AP45" si="9">AO39&amp;" - "&amp;AN39</f>
        <v>Repurpose/Build New Facility - Supportive and Transitional Housing</v>
      </c>
      <c r="AT39" s="67"/>
      <c r="AW39" s="68" t="s">
        <v>638</v>
      </c>
      <c r="AX39" s="70" t="s">
        <v>639</v>
      </c>
    </row>
    <row r="40" spans="4:50" ht="14.45" customHeight="1">
      <c r="D40">
        <f>IF(D39&gt;0,1,0)</f>
        <v>0</v>
      </c>
      <c r="AM40" s="68" t="s">
        <v>564</v>
      </c>
      <c r="AN40" s="71" t="s">
        <v>640</v>
      </c>
      <c r="AO40" s="71" t="s">
        <v>173</v>
      </c>
      <c r="AP40" s="70" t="str">
        <f t="shared" si="9"/>
        <v>Operational and Administrative Costs - Housing Coordinator and Administrative Costs</v>
      </c>
      <c r="AT40" s="67"/>
      <c r="AW40" s="68" t="s">
        <v>641</v>
      </c>
      <c r="AX40" s="70" t="s">
        <v>642</v>
      </c>
    </row>
    <row r="41" spans="4:50" ht="14.45" customHeight="1">
      <c r="D41">
        <f>C27</f>
        <v>0</v>
      </c>
      <c r="AM41" s="68" t="s">
        <v>572</v>
      </c>
      <c r="AN41" s="71" t="s">
        <v>643</v>
      </c>
      <c r="AO41" s="71" t="s">
        <v>113</v>
      </c>
      <c r="AP41" s="70" t="str">
        <f t="shared" si="9"/>
        <v>Housing Support Services - Case Management Employees and Support Training</v>
      </c>
      <c r="AT41" s="67"/>
      <c r="AW41" s="68" t="s">
        <v>644</v>
      </c>
      <c r="AX41" t="s">
        <v>645</v>
      </c>
    </row>
    <row r="42" spans="4:50" ht="14.45" customHeight="1">
      <c r="D42">
        <f>IF(D41&gt;0,1,0)</f>
        <v>0</v>
      </c>
      <c r="AM42" s="68" t="s">
        <v>581</v>
      </c>
      <c r="AN42" s="71" t="s">
        <v>646</v>
      </c>
      <c r="AO42" s="71" t="s">
        <v>174</v>
      </c>
      <c r="AP42" s="70" t="str">
        <f t="shared" si="9"/>
        <v>Planning, Coordinating, and Purchasing - Establish Housing Advisory Committee and Need Assessment/Planning Process</v>
      </c>
      <c r="AT42" s="67"/>
      <c r="AW42" s="68" t="s">
        <v>647</v>
      </c>
      <c r="AX42" t="s">
        <v>645</v>
      </c>
    </row>
    <row r="43" spans="4:50" ht="14.45" customHeight="1">
      <c r="D43">
        <f>+C28</f>
        <v>0</v>
      </c>
      <c r="AM43" s="68" t="s">
        <v>592</v>
      </c>
      <c r="AN43" s="71" t="s">
        <v>648</v>
      </c>
      <c r="AO43" s="71" t="s">
        <v>175</v>
      </c>
      <c r="AP43" s="70" t="str">
        <f t="shared" si="9"/>
        <v>Short Term Bed Subsidy - Emergency Hotel Vouchers</v>
      </c>
      <c r="AT43" s="67"/>
      <c r="AW43" s="68" t="s">
        <v>649</v>
      </c>
      <c r="AX43" t="s">
        <v>650</v>
      </c>
    </row>
    <row r="44" spans="4:50" ht="14.45" customHeight="1">
      <c r="D44">
        <f>IF(D43&gt;0,1,0)</f>
        <v>0</v>
      </c>
      <c r="AM44" s="68" t="s">
        <v>602</v>
      </c>
      <c r="AN44" s="71" t="s">
        <v>651</v>
      </c>
      <c r="AO44" s="71" t="s">
        <v>116</v>
      </c>
      <c r="AP44" s="70" t="str">
        <f t="shared" si="9"/>
        <v>Long Term Rental Assistance - Rental, Deposit, and Utility Assistance</v>
      </c>
      <c r="AT44" s="67"/>
      <c r="AW44" s="68" t="s">
        <v>652</v>
      </c>
      <c r="AX44" s="68" t="s">
        <v>653</v>
      </c>
    </row>
    <row r="45" spans="4:50" ht="14.45" customHeight="1">
      <c r="D45">
        <f>+C29</f>
        <v>0</v>
      </c>
      <c r="AM45" s="68" t="s">
        <v>611</v>
      </c>
      <c r="AN45" s="71" t="s">
        <v>176</v>
      </c>
      <c r="AO45" s="71" t="s">
        <v>176</v>
      </c>
      <c r="AP45" s="70" t="str">
        <f t="shared" si="9"/>
        <v>Outreach and Engagement - Outreach and Engagement</v>
      </c>
      <c r="AT45" s="67"/>
      <c r="AW45" s="68" t="s">
        <v>654</v>
      </c>
      <c r="AX45" s="68" t="s">
        <v>655</v>
      </c>
    </row>
    <row r="46" spans="4:50" ht="14.45" customHeight="1">
      <c r="D46">
        <f>IF(D45&gt;0,1,0)</f>
        <v>0</v>
      </c>
      <c r="AN46" s="70"/>
      <c r="AO46" s="71"/>
      <c r="AP46" s="70"/>
      <c r="AT46" s="67"/>
      <c r="AW46" s="68" t="s">
        <v>656</v>
      </c>
      <c r="AX46" t="s">
        <v>657</v>
      </c>
    </row>
    <row r="47" spans="4:50" ht="14.45" customHeight="1">
      <c r="D47">
        <f>+C30</f>
        <v>0</v>
      </c>
      <c r="AM47" t="s">
        <v>216</v>
      </c>
      <c r="AN47" s="70">
        <v>177736</v>
      </c>
      <c r="AO47" s="70"/>
      <c r="AP47" s="70"/>
      <c r="AT47" s="67"/>
      <c r="AW47" s="68" t="s">
        <v>658</v>
      </c>
      <c r="AX47" t="s">
        <v>659</v>
      </c>
    </row>
    <row r="48" spans="4:50" ht="14.45" customHeight="1">
      <c r="D48">
        <f>IF(D47&gt;0,1,0)</f>
        <v>0</v>
      </c>
      <c r="AN48" s="70" t="s">
        <v>63</v>
      </c>
      <c r="AO48" s="70" t="s">
        <v>314</v>
      </c>
      <c r="AP48" s="70" t="str">
        <f t="shared" ref="AP48:AP53" si="10">AO48&amp;" - "&amp;AN48</f>
        <v>Category - Project Name</v>
      </c>
      <c r="AQ48" t="s">
        <v>65</v>
      </c>
      <c r="AR48" t="s">
        <v>315</v>
      </c>
      <c r="AS48" t="s">
        <v>70</v>
      </c>
      <c r="AT48" s="67" t="s">
        <v>316</v>
      </c>
      <c r="AW48" s="68" t="s">
        <v>660</v>
      </c>
      <c r="AX48" t="s">
        <v>661</v>
      </c>
    </row>
    <row r="49" spans="4:50" ht="14.45" customHeight="1">
      <c r="D49">
        <f>+C31</f>
        <v>0</v>
      </c>
      <c r="AM49" s="68" t="s">
        <v>614</v>
      </c>
      <c r="AN49" s="71" t="s">
        <v>662</v>
      </c>
      <c r="AO49" s="71" t="s">
        <v>172</v>
      </c>
      <c r="AP49" s="70" t="str">
        <f t="shared" si="10"/>
        <v>Repurpose/Build New Facility - Property Purchase</v>
      </c>
      <c r="AQ49" s="4">
        <v>44835</v>
      </c>
      <c r="AR49" s="4">
        <v>45200</v>
      </c>
      <c r="AS49" s="4">
        <v>45352</v>
      </c>
      <c r="AT49" s="67">
        <v>10</v>
      </c>
      <c r="AW49" s="68" t="s">
        <v>663</v>
      </c>
      <c r="AX49" s="68" t="s">
        <v>664</v>
      </c>
    </row>
    <row r="50" spans="4:50" ht="14.45" customHeight="1">
      <c r="D50">
        <f>IF(D49&gt;0,1,0)</f>
        <v>0</v>
      </c>
      <c r="AM50" s="68" t="s">
        <v>618</v>
      </c>
      <c r="AN50" s="71" t="s">
        <v>173</v>
      </c>
      <c r="AO50" s="71" t="s">
        <v>173</v>
      </c>
      <c r="AP50" s="70" t="str">
        <f t="shared" si="10"/>
        <v>Operational and Administrative Costs - Operational and Administrative Costs</v>
      </c>
      <c r="AT50" s="67"/>
      <c r="AW50" s="68" t="s">
        <v>665</v>
      </c>
      <c r="AX50" s="68" t="s">
        <v>666</v>
      </c>
    </row>
    <row r="51" spans="4:50" ht="14.45" customHeight="1">
      <c r="D51">
        <f>+C32</f>
        <v>0</v>
      </c>
      <c r="AM51" s="68" t="s">
        <v>622</v>
      </c>
      <c r="AN51" s="71" t="s">
        <v>667</v>
      </c>
      <c r="AO51" s="71" t="s">
        <v>113</v>
      </c>
      <c r="AP51" s="70" t="str">
        <f t="shared" si="10"/>
        <v>Housing Support Services - Partner with HACC to Access SH Services</v>
      </c>
      <c r="AT51" s="67"/>
      <c r="AW51" s="68" t="s">
        <v>668</v>
      </c>
      <c r="AX51" s="68" t="s">
        <v>669</v>
      </c>
    </row>
    <row r="52" spans="4:50" ht="14.45" customHeight="1">
      <c r="D52">
        <f>IF(D51&gt;0,1,0)</f>
        <v>0</v>
      </c>
      <c r="AM52" s="68" t="s">
        <v>626</v>
      </c>
      <c r="AN52" s="71" t="s">
        <v>670</v>
      </c>
      <c r="AO52" s="71" t="s">
        <v>174</v>
      </c>
      <c r="AP52" s="70" t="str">
        <f t="shared" si="10"/>
        <v>Planning, Coordinating, and Purchasing - Pursue Rent-to-Own or Purchase</v>
      </c>
      <c r="AT52" s="67"/>
      <c r="AW52" s="68" t="s">
        <v>671</v>
      </c>
      <c r="AX52" s="68" t="s">
        <v>672</v>
      </c>
    </row>
    <row r="53" spans="4:50" ht="14.45" customHeight="1">
      <c r="D53">
        <f>+C33</f>
        <v>0</v>
      </c>
      <c r="AM53" s="68" t="s">
        <v>630</v>
      </c>
      <c r="AN53" s="71" t="s">
        <v>673</v>
      </c>
      <c r="AO53" s="71" t="s">
        <v>176</v>
      </c>
      <c r="AP53" s="70" t="str">
        <f t="shared" si="10"/>
        <v>Outreach and Engagement - Outreach and Engagement Services</v>
      </c>
      <c r="AT53" s="67"/>
      <c r="AW53" s="68" t="s">
        <v>674</v>
      </c>
      <c r="AX53" s="68" t="s">
        <v>675</v>
      </c>
    </row>
    <row r="54" spans="4:50" ht="14.45" customHeight="1">
      <c r="D54">
        <f>IF(D53&gt;0,1,0)</f>
        <v>0</v>
      </c>
      <c r="AN54" s="70"/>
      <c r="AO54" s="71"/>
      <c r="AP54" s="70"/>
      <c r="AT54" s="67"/>
      <c r="AW54" s="68" t="s">
        <v>676</v>
      </c>
      <c r="AX54" s="68" t="s">
        <v>677</v>
      </c>
    </row>
    <row r="55" spans="4:50" ht="14.45" customHeight="1">
      <c r="D55">
        <f>+C34</f>
        <v>0</v>
      </c>
      <c r="AM55" t="s">
        <v>219</v>
      </c>
      <c r="AN55" s="70">
        <v>177670</v>
      </c>
      <c r="AO55" s="70"/>
      <c r="AP55" s="70"/>
      <c r="AT55" s="67"/>
      <c r="AW55" s="68" t="s">
        <v>678</v>
      </c>
      <c r="AX55" s="68" t="s">
        <v>669</v>
      </c>
    </row>
    <row r="56" spans="4:50" ht="14.45" customHeight="1">
      <c r="D56">
        <f>IF(D55&gt;0,1,0)</f>
        <v>0</v>
      </c>
      <c r="AN56" s="70" t="s">
        <v>63</v>
      </c>
      <c r="AO56" s="70" t="s">
        <v>314</v>
      </c>
      <c r="AP56" s="70" t="str">
        <f t="shared" ref="AP56:AP60" si="11">AO56&amp;" - "&amp;AN56</f>
        <v>Category - Project Name</v>
      </c>
      <c r="AQ56" t="s">
        <v>65</v>
      </c>
      <c r="AR56" t="s">
        <v>315</v>
      </c>
      <c r="AS56" t="s">
        <v>70</v>
      </c>
      <c r="AT56" s="67" t="s">
        <v>316</v>
      </c>
      <c r="AW56" s="68" t="s">
        <v>679</v>
      </c>
      <c r="AX56" s="68" t="s">
        <v>672</v>
      </c>
    </row>
    <row r="57" spans="4:50" ht="14.45" customHeight="1">
      <c r="AM57" s="68" t="s">
        <v>633</v>
      </c>
      <c r="AN57" s="71" t="s">
        <v>680</v>
      </c>
      <c r="AO57" s="71" t="s">
        <v>172</v>
      </c>
      <c r="AP57" s="70" t="str">
        <f t="shared" si="11"/>
        <v>Repurpose/Build New Facility - Build Permanent Supportive Housing and Clinic</v>
      </c>
      <c r="AQ57" s="4">
        <v>44896</v>
      </c>
      <c r="AR57" s="4">
        <v>45900</v>
      </c>
      <c r="AS57" s="4">
        <v>45931</v>
      </c>
      <c r="AT57" s="67">
        <v>33</v>
      </c>
      <c r="AW57" s="68" t="s">
        <v>681</v>
      </c>
      <c r="AX57" s="68" t="s">
        <v>675</v>
      </c>
    </row>
    <row r="58" spans="4:50" ht="14.45" customHeight="1">
      <c r="AM58" s="68" t="s">
        <v>635</v>
      </c>
      <c r="AN58" s="71" t="s">
        <v>682</v>
      </c>
      <c r="AO58" s="71" t="s">
        <v>174</v>
      </c>
      <c r="AP58" s="70" t="str">
        <f t="shared" si="11"/>
        <v>Planning, Coordinating, and Purchasing - Vacant Land Purchase</v>
      </c>
      <c r="AQ58" s="4">
        <v>44896</v>
      </c>
      <c r="AR58" s="4">
        <v>45900</v>
      </c>
      <c r="AS58" s="4">
        <v>45931</v>
      </c>
      <c r="AT58" s="67">
        <v>32</v>
      </c>
      <c r="AW58" s="68" t="s">
        <v>683</v>
      </c>
      <c r="AX58" s="68" t="s">
        <v>684</v>
      </c>
    </row>
    <row r="59" spans="4:50" ht="14.45" customHeight="1">
      <c r="AM59" s="68" t="s">
        <v>638</v>
      </c>
      <c r="AN59" s="71" t="s">
        <v>685</v>
      </c>
      <c r="AO59" s="71" t="s">
        <v>173</v>
      </c>
      <c r="AP59" s="70" t="str">
        <f t="shared" si="11"/>
        <v>Operational and Administrative Costs - Staff for Transitional Housing</v>
      </c>
      <c r="AQ59" s="4">
        <v>44958</v>
      </c>
      <c r="AR59" s="4">
        <v>45323</v>
      </c>
      <c r="AS59" s="4">
        <v>45020</v>
      </c>
      <c r="AT59" s="67">
        <v>5</v>
      </c>
      <c r="AW59" s="68" t="s">
        <v>686</v>
      </c>
      <c r="AX59" s="68" t="s">
        <v>684</v>
      </c>
    </row>
    <row r="60" spans="4:50" ht="14.45" customHeight="1">
      <c r="AM60" s="68" t="s">
        <v>641</v>
      </c>
      <c r="AN60" s="71" t="s">
        <v>687</v>
      </c>
      <c r="AO60" s="71" t="s">
        <v>172</v>
      </c>
      <c r="AP60" s="70" t="str">
        <f t="shared" si="11"/>
        <v>Repurpose/Build New Facility - Renovate Apartments in Clinic Building</v>
      </c>
      <c r="AQ60" s="4">
        <v>44958</v>
      </c>
      <c r="AR60" s="4">
        <v>45169</v>
      </c>
      <c r="AS60" s="4">
        <v>45078</v>
      </c>
      <c r="AT60" s="67">
        <v>3</v>
      </c>
      <c r="AW60" s="68" t="s">
        <v>688</v>
      </c>
      <c r="AX60" s="68" t="s">
        <v>689</v>
      </c>
    </row>
    <row r="61" spans="4:50" ht="14.45" customHeight="1">
      <c r="AN61" s="70"/>
      <c r="AO61" s="70"/>
      <c r="AP61" s="70"/>
      <c r="AT61" s="67"/>
      <c r="AW61" s="68" t="s">
        <v>690</v>
      </c>
      <c r="AX61" s="68" t="s">
        <v>691</v>
      </c>
    </row>
    <row r="62" spans="4:50" ht="14.45" customHeight="1">
      <c r="AM62" t="s">
        <v>363</v>
      </c>
      <c r="AN62" s="70">
        <v>177716</v>
      </c>
      <c r="AO62" s="70"/>
      <c r="AP62" s="70"/>
      <c r="AT62" s="67"/>
      <c r="AW62" s="68" t="s">
        <v>692</v>
      </c>
      <c r="AX62" s="68" t="s">
        <v>693</v>
      </c>
    </row>
    <row r="63" spans="4:50" ht="14.45" customHeight="1">
      <c r="AN63" s="70" t="s">
        <v>63</v>
      </c>
      <c r="AO63" s="70" t="s">
        <v>314</v>
      </c>
      <c r="AP63" s="70" t="str">
        <f t="shared" ref="AP63:AP68" si="12">AO63&amp;" - "&amp;AN63</f>
        <v>Category - Project Name</v>
      </c>
      <c r="AQ63" t="s">
        <v>65</v>
      </c>
      <c r="AR63" t="s">
        <v>315</v>
      </c>
      <c r="AS63" t="s">
        <v>70</v>
      </c>
      <c r="AT63" s="67" t="s">
        <v>316</v>
      </c>
      <c r="AW63" s="68" t="s">
        <v>694</v>
      </c>
      <c r="AX63" s="68" t="s">
        <v>695</v>
      </c>
    </row>
    <row r="64" spans="4:50" ht="14.45" customHeight="1">
      <c r="AM64" s="68" t="s">
        <v>644</v>
      </c>
      <c r="AN64" s="71" t="s">
        <v>696</v>
      </c>
      <c r="AO64" s="71" t="s">
        <v>172</v>
      </c>
      <c r="AP64" s="70" t="str">
        <f t="shared" si="12"/>
        <v>Repurpose/Build New Facility - Transitional Supportive Housing</v>
      </c>
      <c r="AR64" s="4">
        <v>45717</v>
      </c>
      <c r="AT64" s="67">
        <v>13</v>
      </c>
      <c r="AW64" s="68" t="s">
        <v>697</v>
      </c>
      <c r="AX64" s="68" t="s">
        <v>698</v>
      </c>
    </row>
    <row r="65" spans="39:50" ht="14.45" customHeight="1">
      <c r="AM65" s="68" t="s">
        <v>647</v>
      </c>
      <c r="AN65" s="71" t="s">
        <v>696</v>
      </c>
      <c r="AO65" s="71" t="s">
        <v>172</v>
      </c>
      <c r="AP65" s="70" t="str">
        <f t="shared" si="12"/>
        <v>Repurpose/Build New Facility - Transitional Supportive Housing</v>
      </c>
      <c r="AR65" s="4">
        <v>45717</v>
      </c>
      <c r="AT65" s="67">
        <v>10</v>
      </c>
      <c r="AW65" s="68" t="s">
        <v>699</v>
      </c>
      <c r="AX65" s="68" t="s">
        <v>700</v>
      </c>
    </row>
    <row r="66" spans="39:50" ht="14.45" customHeight="1">
      <c r="AM66" s="68" t="s">
        <v>649</v>
      </c>
      <c r="AN66" s="71" t="s">
        <v>701</v>
      </c>
      <c r="AO66" s="71" t="s">
        <v>172</v>
      </c>
      <c r="AP66" s="70" t="str">
        <f t="shared" si="12"/>
        <v>Repurpose/Build New Facility - Crisis Stabilization Center</v>
      </c>
      <c r="AR66" s="4">
        <v>45139</v>
      </c>
      <c r="AT66" s="67"/>
      <c r="AW66" s="68" t="s">
        <v>702</v>
      </c>
      <c r="AX66" s="68" t="s">
        <v>703</v>
      </c>
    </row>
    <row r="67" spans="39:50" ht="14.45" customHeight="1">
      <c r="AM67" s="68" t="s">
        <v>652</v>
      </c>
      <c r="AN67" s="71" t="s">
        <v>527</v>
      </c>
      <c r="AO67" s="71" t="s">
        <v>173</v>
      </c>
      <c r="AP67" s="70" t="str">
        <f t="shared" si="12"/>
        <v>Operational and Administrative Costs - TBD</v>
      </c>
      <c r="AT67" s="67"/>
      <c r="AW67" s="68" t="s">
        <v>704</v>
      </c>
      <c r="AX67" s="68" t="s">
        <v>705</v>
      </c>
    </row>
    <row r="68" spans="39:50" ht="14.45" customHeight="1">
      <c r="AM68" s="68" t="s">
        <v>654</v>
      </c>
      <c r="AN68" s="71" t="s">
        <v>706</v>
      </c>
      <c r="AO68" s="71" t="s">
        <v>113</v>
      </c>
      <c r="AP68" s="70" t="str">
        <f t="shared" si="12"/>
        <v>Housing Support Services - One year of staffing for both proposed projects</v>
      </c>
      <c r="AT68" s="67"/>
      <c r="AW68" s="68" t="s">
        <v>707</v>
      </c>
      <c r="AX68" t="s">
        <v>708</v>
      </c>
    </row>
    <row r="69" spans="39:50" ht="14.45" customHeight="1">
      <c r="AN69" s="71"/>
      <c r="AO69" s="70"/>
      <c r="AP69" s="70"/>
      <c r="AT69" s="67"/>
      <c r="AW69" s="68" t="s">
        <v>709</v>
      </c>
      <c r="AX69" t="s">
        <v>710</v>
      </c>
    </row>
    <row r="70" spans="39:50" ht="14.45" customHeight="1">
      <c r="AM70" t="s">
        <v>408</v>
      </c>
      <c r="AN70" s="70">
        <v>177737</v>
      </c>
      <c r="AO70" s="70"/>
      <c r="AP70" s="70"/>
      <c r="AT70" s="67"/>
      <c r="AW70" s="68" t="s">
        <v>711</v>
      </c>
      <c r="AX70" t="s">
        <v>712</v>
      </c>
    </row>
    <row r="71" spans="39:50" ht="14.45" customHeight="1">
      <c r="AN71" s="70" t="s">
        <v>63</v>
      </c>
      <c r="AO71" s="70" t="s">
        <v>314</v>
      </c>
      <c r="AP71" s="70" t="str">
        <f t="shared" ref="AP71:AP87" si="13">AO71&amp;" - "&amp;AN71</f>
        <v>Category - Project Name</v>
      </c>
      <c r="AQ71" t="s">
        <v>65</v>
      </c>
      <c r="AR71" t="s">
        <v>315</v>
      </c>
      <c r="AS71" t="s">
        <v>70</v>
      </c>
      <c r="AT71" s="67" t="s">
        <v>316</v>
      </c>
      <c r="AW71" s="68" t="s">
        <v>713</v>
      </c>
      <c r="AX71" s="68" t="s">
        <v>714</v>
      </c>
    </row>
    <row r="72" spans="39:50" ht="14.45" customHeight="1">
      <c r="AM72" s="68" t="s">
        <v>656</v>
      </c>
      <c r="AN72" s="71" t="s">
        <v>715</v>
      </c>
      <c r="AO72" s="71" t="s">
        <v>172</v>
      </c>
      <c r="AP72" s="70" t="str">
        <f t="shared" si="13"/>
        <v>Repurpose/Build New Facility - Aspen Springs</v>
      </c>
      <c r="AT72" s="67">
        <v>7</v>
      </c>
      <c r="AW72" s="68" t="s">
        <v>716</v>
      </c>
      <c r="AX72" s="68" t="s">
        <v>717</v>
      </c>
    </row>
    <row r="73" spans="39:50" ht="14.45" customHeight="1">
      <c r="AM73" s="68" t="s">
        <v>658</v>
      </c>
      <c r="AN73" s="71" t="s">
        <v>718</v>
      </c>
      <c r="AO73" s="71" t="s">
        <v>172</v>
      </c>
      <c r="AP73" s="70" t="str">
        <f t="shared" si="13"/>
        <v>Repurpose/Build New Facility - 14-bedroom home in Pendleton</v>
      </c>
      <c r="AT73" s="67">
        <v>12</v>
      </c>
      <c r="AW73" s="68" t="s">
        <v>719</v>
      </c>
      <c r="AX73" s="68" t="s">
        <v>720</v>
      </c>
    </row>
    <row r="74" spans="39:50" ht="14.45" customHeight="1">
      <c r="AM74" s="68" t="s">
        <v>660</v>
      </c>
      <c r="AN74" s="71" t="s">
        <v>721</v>
      </c>
      <c r="AO74" s="71" t="s">
        <v>172</v>
      </c>
      <c r="AP74" s="70" t="str">
        <f t="shared" si="13"/>
        <v>Repurpose/Build New Facility - Hermiston Home (7 Bed)</v>
      </c>
      <c r="AT74" s="67">
        <v>7</v>
      </c>
      <c r="AW74" s="68" t="s">
        <v>722</v>
      </c>
      <c r="AX74" s="68" t="s">
        <v>723</v>
      </c>
    </row>
    <row r="75" spans="39:50" ht="14.45" customHeight="1">
      <c r="AM75" s="68" t="s">
        <v>663</v>
      </c>
      <c r="AN75" s="71" t="s">
        <v>724</v>
      </c>
      <c r="AO75" s="71" t="s">
        <v>172</v>
      </c>
      <c r="AP75" s="70" t="str">
        <f t="shared" si="13"/>
        <v>Repurpose/Build New Facility - Hermiston Home (5 Bed)</v>
      </c>
      <c r="AT75" s="67">
        <v>5</v>
      </c>
      <c r="AW75" s="68" t="s">
        <v>725</v>
      </c>
      <c r="AX75" t="s">
        <v>726</v>
      </c>
    </row>
    <row r="76" spans="39:50" ht="14.45" customHeight="1">
      <c r="AM76" s="68" t="s">
        <v>665</v>
      </c>
      <c r="AN76" s="71" t="s">
        <v>727</v>
      </c>
      <c r="AO76" s="71" t="s">
        <v>172</v>
      </c>
      <c r="AP76" s="70" t="str">
        <f t="shared" si="13"/>
        <v>Repurpose/Build New Facility - Milton Freewater Home</v>
      </c>
      <c r="AT76" s="67">
        <v>3</v>
      </c>
      <c r="AW76" s="68" t="s">
        <v>728</v>
      </c>
      <c r="AX76" t="s">
        <v>729</v>
      </c>
    </row>
    <row r="77" spans="39:50" ht="14.45" customHeight="1">
      <c r="AM77" s="68" t="s">
        <v>668</v>
      </c>
      <c r="AN77" s="71" t="s">
        <v>730</v>
      </c>
      <c r="AO77" s="71" t="s">
        <v>172</v>
      </c>
      <c r="AP77" s="70" t="str">
        <f t="shared" si="13"/>
        <v>Repurpose/Build New Facility - Home #1 for Supportive or Transitional Housing</v>
      </c>
      <c r="AT77" s="67">
        <v>3</v>
      </c>
      <c r="AW77" s="68" t="s">
        <v>731</v>
      </c>
      <c r="AX77" t="s">
        <v>732</v>
      </c>
    </row>
    <row r="78" spans="39:50" ht="14.45" customHeight="1">
      <c r="AM78" s="68" t="s">
        <v>671</v>
      </c>
      <c r="AN78" s="71" t="s">
        <v>733</v>
      </c>
      <c r="AO78" s="71" t="s">
        <v>172</v>
      </c>
      <c r="AP78" s="70" t="str">
        <f t="shared" si="13"/>
        <v>Repurpose/Build New Facility - Home #2 for Supportive or Transitional Housing</v>
      </c>
      <c r="AT78" s="67">
        <v>3</v>
      </c>
      <c r="AW78" s="68" t="s">
        <v>734</v>
      </c>
      <c r="AX78" t="s">
        <v>735</v>
      </c>
    </row>
    <row r="79" spans="39:50" ht="14.45" customHeight="1">
      <c r="AM79" s="68" t="s">
        <v>674</v>
      </c>
      <c r="AN79" s="71" t="s">
        <v>736</v>
      </c>
      <c r="AO79" s="71" t="s">
        <v>172</v>
      </c>
      <c r="AP79" s="70" t="str">
        <f t="shared" si="13"/>
        <v>Repurpose/Build New Facility - Home #3 for Supportive or Transitional Housing</v>
      </c>
      <c r="AT79" s="67">
        <v>3</v>
      </c>
      <c r="AW79" s="68" t="s">
        <v>737</v>
      </c>
      <c r="AX79" t="s">
        <v>738</v>
      </c>
    </row>
    <row r="80" spans="39:50" ht="14.45" customHeight="1">
      <c r="AM80" s="68" t="s">
        <v>676</v>
      </c>
      <c r="AN80" s="71" t="s">
        <v>739</v>
      </c>
      <c r="AO80" s="71" t="s">
        <v>172</v>
      </c>
      <c r="AP80" s="70" t="str">
        <f t="shared" si="13"/>
        <v>Repurpose/Build New Facility - 2 unit house for Supportive Housing</v>
      </c>
      <c r="AT80" s="67">
        <v>2</v>
      </c>
      <c r="AW80" s="68" t="s">
        <v>740</v>
      </c>
      <c r="AX80" t="s">
        <v>741</v>
      </c>
    </row>
    <row r="81" spans="39:50" ht="14.45" customHeight="1">
      <c r="AM81" s="68" t="s">
        <v>678</v>
      </c>
      <c r="AN81" s="71" t="s">
        <v>730</v>
      </c>
      <c r="AO81" s="71" t="s">
        <v>172</v>
      </c>
      <c r="AP81" s="70" t="str">
        <f t="shared" si="13"/>
        <v>Repurpose/Build New Facility - Home #1 for Supportive or Transitional Housing</v>
      </c>
      <c r="AT81" s="67">
        <v>3</v>
      </c>
      <c r="AW81" s="68" t="s">
        <v>742</v>
      </c>
      <c r="AX81" t="s">
        <v>743</v>
      </c>
    </row>
    <row r="82" spans="39:50" ht="14.45" customHeight="1">
      <c r="AM82" s="68" t="s">
        <v>679</v>
      </c>
      <c r="AN82" s="71" t="s">
        <v>733</v>
      </c>
      <c r="AO82" s="71" t="s">
        <v>172</v>
      </c>
      <c r="AP82" s="70" t="str">
        <f t="shared" si="13"/>
        <v>Repurpose/Build New Facility - Home #2 for Supportive or Transitional Housing</v>
      </c>
      <c r="AT82" s="67">
        <v>3</v>
      </c>
      <c r="AW82" s="68" t="s">
        <v>744</v>
      </c>
      <c r="AX82" t="s">
        <v>745</v>
      </c>
    </row>
    <row r="83" spans="39:50" ht="14.45" customHeight="1">
      <c r="AM83" s="68" t="s">
        <v>681</v>
      </c>
      <c r="AN83" s="71" t="s">
        <v>736</v>
      </c>
      <c r="AO83" s="71" t="s">
        <v>172</v>
      </c>
      <c r="AP83" s="70" t="str">
        <f t="shared" si="13"/>
        <v>Repurpose/Build New Facility - Home #3 for Supportive or Transitional Housing</v>
      </c>
      <c r="AT83" s="67">
        <v>3</v>
      </c>
      <c r="AW83" s="68" t="s">
        <v>746</v>
      </c>
      <c r="AX83" s="68" t="s">
        <v>747</v>
      </c>
    </row>
    <row r="84" spans="39:50" ht="14.45" customHeight="1">
      <c r="AM84" s="68" t="s">
        <v>683</v>
      </c>
      <c r="AN84" s="71" t="s">
        <v>748</v>
      </c>
      <c r="AO84" s="71" t="s">
        <v>172</v>
      </c>
      <c r="AP84" s="70" t="str">
        <f t="shared" si="13"/>
        <v>Repurpose/Build New Facility - 1-2 Homes for Supportive or Transitional Housing</v>
      </c>
      <c r="AT84" s="67">
        <v>4</v>
      </c>
      <c r="AW84" s="68" t="s">
        <v>749</v>
      </c>
      <c r="AX84" s="68" t="s">
        <v>750</v>
      </c>
    </row>
    <row r="85" spans="39:50" ht="14.45" customHeight="1">
      <c r="AM85" s="68" t="s">
        <v>686</v>
      </c>
      <c r="AN85" s="71" t="s">
        <v>748</v>
      </c>
      <c r="AO85" s="71" t="s">
        <v>172</v>
      </c>
      <c r="AP85" s="70" t="str">
        <f t="shared" si="13"/>
        <v>Repurpose/Build New Facility - 1-2 Homes for Supportive or Transitional Housing</v>
      </c>
      <c r="AT85" s="67">
        <v>4</v>
      </c>
      <c r="AW85" s="68" t="s">
        <v>751</v>
      </c>
      <c r="AX85" s="68" t="s">
        <v>752</v>
      </c>
    </row>
    <row r="86" spans="39:50" ht="14.45" customHeight="1">
      <c r="AM86" s="68" t="s">
        <v>688</v>
      </c>
      <c r="AN86" s="71" t="s">
        <v>753</v>
      </c>
      <c r="AO86" s="71" t="s">
        <v>173</v>
      </c>
      <c r="AP86" s="70" t="str">
        <f t="shared" si="13"/>
        <v>Operational and Administrative Costs - Full-Time Housing Manager</v>
      </c>
      <c r="AT86" s="67"/>
      <c r="AW86" s="68" t="s">
        <v>754</v>
      </c>
      <c r="AX86" t="s">
        <v>755</v>
      </c>
    </row>
    <row r="87" spans="39:50" ht="14.45" customHeight="1">
      <c r="AM87" s="68" t="s">
        <v>690</v>
      </c>
      <c r="AN87" s="71" t="s">
        <v>756</v>
      </c>
      <c r="AO87" s="71" t="s">
        <v>173</v>
      </c>
      <c r="AP87" s="70" t="str">
        <f t="shared" si="13"/>
        <v>Operational and Administrative Costs - Full-Time Support Service</v>
      </c>
      <c r="AT87" s="67"/>
      <c r="AW87" s="68" t="s">
        <v>757</v>
      </c>
      <c r="AX87" t="s">
        <v>758</v>
      </c>
    </row>
    <row r="88" spans="39:50" ht="14.45" customHeight="1">
      <c r="AM88" s="68" t="s">
        <v>692</v>
      </c>
      <c r="AN88" s="71" t="s">
        <v>759</v>
      </c>
      <c r="AO88" s="71" t="s">
        <v>173</v>
      </c>
      <c r="AP88" s="70" t="str">
        <f t="shared" ref="AP88:AP92" si="14">AN88&amp;" - "&amp;AO88</f>
        <v>Provide funding to CTUIR - Operational and Administrative Costs</v>
      </c>
      <c r="AT88" s="67"/>
      <c r="AW88" s="68" t="s">
        <v>760</v>
      </c>
      <c r="AX88" t="s">
        <v>761</v>
      </c>
    </row>
    <row r="89" spans="39:50" ht="14.45" customHeight="1">
      <c r="AM89" s="68" t="s">
        <v>694</v>
      </c>
      <c r="AN89" s="71" t="s">
        <v>762</v>
      </c>
      <c r="AO89" s="71" t="s">
        <v>113</v>
      </c>
      <c r="AP89" s="70" t="str">
        <f t="shared" si="14"/>
        <v>CTUIR Wheelchair-Accessible Van - Housing Support Services</v>
      </c>
      <c r="AT89" s="67"/>
      <c r="AW89" s="68" t="s">
        <v>763</v>
      </c>
      <c r="AX89" s="68" t="s">
        <v>764</v>
      </c>
    </row>
    <row r="90" spans="39:50" ht="14.45" customHeight="1">
      <c r="AM90" s="68" t="s">
        <v>697</v>
      </c>
      <c r="AN90" s="71" t="s">
        <v>765</v>
      </c>
      <c r="AO90" s="71" t="s">
        <v>174</v>
      </c>
      <c r="AP90" s="70" t="str">
        <f t="shared" si="14"/>
        <v>Architect, permit, planning fees work for remodel and construction projects - Planning, Coordinating, and Purchasing</v>
      </c>
      <c r="AT90" s="67"/>
      <c r="AW90" s="68" t="s">
        <v>766</v>
      </c>
      <c r="AX90" t="s">
        <v>767</v>
      </c>
    </row>
    <row r="91" spans="39:50" ht="14.45" customHeight="1">
      <c r="AM91" s="68" t="s">
        <v>699</v>
      </c>
      <c r="AN91" s="71" t="s">
        <v>768</v>
      </c>
      <c r="AO91" s="71" t="s">
        <v>175</v>
      </c>
      <c r="AP91" s="70" t="str">
        <f t="shared" si="14"/>
        <v>Short-Term Funding for 400 Individuals - Short Term Bed Subsidy</v>
      </c>
      <c r="AT91" s="67"/>
      <c r="AW91" s="68" t="s">
        <v>769</v>
      </c>
      <c r="AX91" t="s">
        <v>770</v>
      </c>
    </row>
    <row r="92" spans="39:50" ht="14.45" customHeight="1">
      <c r="AM92" s="68" t="s">
        <v>702</v>
      </c>
      <c r="AN92" s="71" t="s">
        <v>771</v>
      </c>
      <c r="AO92" s="71" t="s">
        <v>116</v>
      </c>
      <c r="AP92" s="70" t="str">
        <f t="shared" si="14"/>
        <v>Long-Term Funding for 60 Individuals - Long Term Rental Assistance</v>
      </c>
      <c r="AT92" s="67"/>
      <c r="AW92" s="68" t="s">
        <v>772</v>
      </c>
      <c r="AX92" t="s">
        <v>773</v>
      </c>
    </row>
    <row r="93" spans="39:50" ht="14.45" customHeight="1">
      <c r="AM93" s="68" t="s">
        <v>704</v>
      </c>
      <c r="AN93" s="71" t="s">
        <v>774</v>
      </c>
      <c r="AO93" s="71" t="s">
        <v>176</v>
      </c>
      <c r="AP93" s="70" t="str">
        <f t="shared" ref="AP93" si="15">AO93&amp;" - "&amp;AN93</f>
        <v>Outreach and Engagement - Supplies and Support for Immediate Needs</v>
      </c>
      <c r="AT93" s="67"/>
      <c r="AW93" s="68" t="s">
        <v>775</v>
      </c>
      <c r="AX93" s="68" t="s">
        <v>776</v>
      </c>
    </row>
    <row r="94" spans="39:50" ht="14.45" customHeight="1">
      <c r="AN94" s="70"/>
      <c r="AO94" s="70"/>
      <c r="AP94" s="70"/>
      <c r="AT94" s="67"/>
      <c r="AW94" s="68" t="s">
        <v>777</v>
      </c>
      <c r="AX94" s="68" t="s">
        <v>778</v>
      </c>
    </row>
    <row r="95" spans="39:50" ht="14.45" customHeight="1">
      <c r="AM95" t="s">
        <v>228</v>
      </c>
      <c r="AN95" s="70">
        <v>177671</v>
      </c>
      <c r="AO95" s="70"/>
      <c r="AP95" s="70"/>
      <c r="AT95" s="67"/>
      <c r="AW95" s="68" t="s">
        <v>779</v>
      </c>
      <c r="AX95" s="68" t="s">
        <v>780</v>
      </c>
    </row>
    <row r="96" spans="39:50" ht="14.45" customHeight="1">
      <c r="AN96" s="70" t="s">
        <v>63</v>
      </c>
      <c r="AO96" s="70" t="s">
        <v>314</v>
      </c>
      <c r="AP96" s="70" t="str">
        <f t="shared" ref="AP96:AP103" si="16">AO96&amp;" - "&amp;AN96</f>
        <v>Category - Project Name</v>
      </c>
      <c r="AQ96" t="s">
        <v>65</v>
      </c>
      <c r="AR96" t="s">
        <v>315</v>
      </c>
      <c r="AS96" t="s">
        <v>70</v>
      </c>
      <c r="AT96" s="67" t="s">
        <v>316</v>
      </c>
      <c r="AW96" s="68" t="s">
        <v>781</v>
      </c>
      <c r="AX96" s="68" t="s">
        <v>782</v>
      </c>
    </row>
    <row r="97" spans="39:50" ht="14.45" customHeight="1">
      <c r="AM97" s="68" t="s">
        <v>707</v>
      </c>
      <c r="AN97" s="71" t="s">
        <v>365</v>
      </c>
      <c r="AO97" s="71" t="s">
        <v>172</v>
      </c>
      <c r="AP97" s="70" t="str">
        <f t="shared" si="16"/>
        <v>Repurpose/Build New Facility - Supportive Housing Units</v>
      </c>
      <c r="AQ97" s="4">
        <v>45047</v>
      </c>
      <c r="AR97" s="4">
        <v>45200</v>
      </c>
      <c r="AS97" s="4">
        <v>45261</v>
      </c>
      <c r="AT97" s="67">
        <v>20</v>
      </c>
      <c r="AW97" s="68" t="s">
        <v>783</v>
      </c>
      <c r="AX97" s="68" t="s">
        <v>784</v>
      </c>
    </row>
    <row r="98" spans="39:50" ht="14.45" customHeight="1">
      <c r="AM98" s="68" t="s">
        <v>709</v>
      </c>
      <c r="AN98" s="71" t="s">
        <v>785</v>
      </c>
      <c r="AO98" s="71" t="s">
        <v>173</v>
      </c>
      <c r="AP98" s="70" t="str">
        <f t="shared" si="16"/>
        <v>Operational and Administrative Costs - Project-Based Vouchers for Supportive Housing Projects</v>
      </c>
      <c r="AT98" s="67"/>
      <c r="AW98" s="68" t="s">
        <v>786</v>
      </c>
      <c r="AX98" s="68" t="s">
        <v>787</v>
      </c>
    </row>
    <row r="99" spans="39:50" ht="14.45" customHeight="1">
      <c r="AM99" s="68" t="s">
        <v>711</v>
      </c>
      <c r="AN99" s="71" t="s">
        <v>788</v>
      </c>
      <c r="AO99" s="71" t="s">
        <v>113</v>
      </c>
      <c r="AP99" s="70" t="str">
        <f t="shared" si="16"/>
        <v>Housing Support Services - Managing Additional Units</v>
      </c>
      <c r="AT99" s="67"/>
      <c r="AW99" s="68" t="s">
        <v>789</v>
      </c>
      <c r="AX99" s="68" t="s">
        <v>790</v>
      </c>
    </row>
    <row r="100" spans="39:50" ht="14.45" customHeight="1">
      <c r="AM100" s="68" t="s">
        <v>713</v>
      </c>
      <c r="AN100" s="71" t="s">
        <v>791</v>
      </c>
      <c r="AO100" s="71" t="s">
        <v>174</v>
      </c>
      <c r="AP100" s="70" t="str">
        <f t="shared" si="16"/>
        <v>Planning, Coordinating, and Purchasing - Full Time Employee to Develop Projects</v>
      </c>
      <c r="AT100" s="67"/>
      <c r="AW100" s="68" t="s">
        <v>792</v>
      </c>
      <c r="AX100" t="s">
        <v>793</v>
      </c>
    </row>
    <row r="101" spans="39:50" ht="14.45" customHeight="1">
      <c r="AM101" s="68" t="s">
        <v>716</v>
      </c>
      <c r="AN101" s="71" t="s">
        <v>794</v>
      </c>
      <c r="AO101" s="71" t="s">
        <v>175</v>
      </c>
      <c r="AP101" s="70" t="str">
        <f t="shared" si="16"/>
        <v>Short Term Bed Subsidy - Expansion of Pallet Home Project</v>
      </c>
      <c r="AT101" s="67"/>
      <c r="AW101" s="68" t="s">
        <v>795</v>
      </c>
      <c r="AX101" t="s">
        <v>796</v>
      </c>
    </row>
    <row r="102" spans="39:50" ht="14.45" customHeight="1">
      <c r="AM102" s="68" t="s">
        <v>719</v>
      </c>
      <c r="AN102" s="71" t="s">
        <v>116</v>
      </c>
      <c r="AO102" s="71" t="s">
        <v>116</v>
      </c>
      <c r="AP102" s="70" t="str">
        <f t="shared" si="16"/>
        <v>Long Term Rental Assistance - Long Term Rental Assistance</v>
      </c>
      <c r="AT102" s="67"/>
      <c r="AW102" s="68" t="s">
        <v>797</v>
      </c>
      <c r="AX102" t="s">
        <v>798</v>
      </c>
    </row>
    <row r="103" spans="39:50" ht="14.45" customHeight="1">
      <c r="AM103" s="68" t="s">
        <v>722</v>
      </c>
      <c r="AN103" s="71" t="s">
        <v>799</v>
      </c>
      <c r="AO103" s="71" t="s">
        <v>176</v>
      </c>
      <c r="AP103" s="70" t="str">
        <f t="shared" si="16"/>
        <v>Outreach and Engagement - Provide Basic Needs to Homeless Population</v>
      </c>
      <c r="AT103" s="67"/>
      <c r="AW103" s="68" t="s">
        <v>800</v>
      </c>
      <c r="AX103" t="s">
        <v>801</v>
      </c>
    </row>
    <row r="104" spans="39:50" ht="14.45" customHeight="1">
      <c r="AN104" s="70"/>
      <c r="AO104" s="70"/>
      <c r="AP104" s="70"/>
      <c r="AT104" s="67"/>
      <c r="AW104" s="68" t="s">
        <v>802</v>
      </c>
      <c r="AX104" t="s">
        <v>793</v>
      </c>
    </row>
    <row r="105" spans="39:50" ht="14.45" customHeight="1">
      <c r="AM105" t="s">
        <v>803</v>
      </c>
      <c r="AN105" s="70">
        <v>177672</v>
      </c>
      <c r="AO105" s="70"/>
      <c r="AP105" s="70"/>
      <c r="AT105" s="67"/>
      <c r="AW105" s="68" t="s">
        <v>804</v>
      </c>
      <c r="AX105" t="s">
        <v>805</v>
      </c>
    </row>
    <row r="106" spans="39:50" ht="14.45" customHeight="1">
      <c r="AN106" s="70" t="s">
        <v>63</v>
      </c>
      <c r="AO106" s="70" t="s">
        <v>314</v>
      </c>
      <c r="AP106" s="70" t="str">
        <f t="shared" ref="AP106:AP109" si="17">AO106&amp;" - "&amp;AN106</f>
        <v>Category - Project Name</v>
      </c>
      <c r="AQ106" t="s">
        <v>65</v>
      </c>
      <c r="AR106" t="s">
        <v>315</v>
      </c>
      <c r="AS106" t="s">
        <v>70</v>
      </c>
      <c r="AT106" s="67" t="s">
        <v>316</v>
      </c>
      <c r="AW106" s="68" t="s">
        <v>806</v>
      </c>
      <c r="AX106" t="s">
        <v>807</v>
      </c>
    </row>
    <row r="107" spans="39:50" ht="14.45" customHeight="1">
      <c r="AM107" s="68" t="s">
        <v>725</v>
      </c>
      <c r="AN107" s="71" t="s">
        <v>808</v>
      </c>
      <c r="AO107" s="71" t="s">
        <v>172</v>
      </c>
      <c r="AP107" s="70" t="str">
        <f t="shared" si="17"/>
        <v>Repurpose/Build New Facility - 16-Bed SRTF</v>
      </c>
      <c r="AQ107" s="69">
        <v>45139</v>
      </c>
      <c r="AR107" s="69">
        <v>45139</v>
      </c>
      <c r="AS107" s="69">
        <v>45139</v>
      </c>
      <c r="AT107" s="67">
        <v>16</v>
      </c>
      <c r="AW107" s="68" t="s">
        <v>809</v>
      </c>
      <c r="AX107" s="68" t="s">
        <v>810</v>
      </c>
    </row>
    <row r="108" spans="39:50" ht="14.45" customHeight="1">
      <c r="AM108" s="68" t="s">
        <v>728</v>
      </c>
      <c r="AN108" s="71" t="s">
        <v>811</v>
      </c>
      <c r="AO108" s="71" t="s">
        <v>173</v>
      </c>
      <c r="AP108" s="70" t="str">
        <f t="shared" si="17"/>
        <v>Operational and Administrative Costs - Administrative Activities and Oversight</v>
      </c>
      <c r="AT108" s="67"/>
      <c r="AW108" s="68" t="s">
        <v>812</v>
      </c>
      <c r="AX108" s="68" t="s">
        <v>813</v>
      </c>
    </row>
    <row r="109" spans="39:50" ht="14.45" customHeight="1">
      <c r="AM109" s="68" t="s">
        <v>731</v>
      </c>
      <c r="AN109" s="71" t="s">
        <v>814</v>
      </c>
      <c r="AO109" s="71" t="s">
        <v>174</v>
      </c>
      <c r="AP109" s="70" t="str">
        <f t="shared" si="17"/>
        <v>Planning, Coordinating, and Purchasing - Inpatient Beds for Youth and Young Adults</v>
      </c>
      <c r="AT109" s="67"/>
      <c r="AW109" s="68" t="s">
        <v>815</v>
      </c>
      <c r="AX109" s="68" t="s">
        <v>816</v>
      </c>
    </row>
    <row r="110" spans="39:50" ht="14.45" customHeight="1">
      <c r="AN110" s="70"/>
      <c r="AO110" s="70"/>
      <c r="AP110" s="70"/>
      <c r="AT110" s="67"/>
      <c r="AW110" s="68" t="s">
        <v>817</v>
      </c>
      <c r="AX110" t="s">
        <v>818</v>
      </c>
    </row>
    <row r="111" spans="39:50" ht="14.45" customHeight="1">
      <c r="AM111" t="s">
        <v>819</v>
      </c>
      <c r="AN111" s="70">
        <v>177726</v>
      </c>
      <c r="AO111" s="70"/>
      <c r="AP111" s="70"/>
      <c r="AT111" s="67"/>
      <c r="AW111" s="68" t="s">
        <v>820</v>
      </c>
      <c r="AX111" t="s">
        <v>821</v>
      </c>
    </row>
    <row r="112" spans="39:50" ht="14.45" customHeight="1">
      <c r="AN112" s="70" t="s">
        <v>63</v>
      </c>
      <c r="AO112" s="70" t="s">
        <v>314</v>
      </c>
      <c r="AP112" s="70" t="str">
        <f t="shared" ref="AP112:AP114" si="18">AO112&amp;" - "&amp;AN112</f>
        <v>Category - Project Name</v>
      </c>
      <c r="AQ112" t="s">
        <v>65</v>
      </c>
      <c r="AR112" t="s">
        <v>315</v>
      </c>
      <c r="AS112" t="s">
        <v>70</v>
      </c>
      <c r="AT112" s="67" t="s">
        <v>316</v>
      </c>
      <c r="AW112" s="68" t="s">
        <v>822</v>
      </c>
      <c r="AX112" t="s">
        <v>823</v>
      </c>
    </row>
    <row r="113" spans="39:50" ht="14.45" customHeight="1">
      <c r="AM113" s="68" t="s">
        <v>734</v>
      </c>
      <c r="AN113" s="71" t="s">
        <v>824</v>
      </c>
      <c r="AO113" s="71" t="s">
        <v>172</v>
      </c>
      <c r="AP113" s="70" t="str">
        <f t="shared" si="18"/>
        <v>Repurpose/Build New Facility - 30-Unit Permanent Supportive Housing</v>
      </c>
      <c r="AT113" s="67">
        <v>30</v>
      </c>
      <c r="AW113" s="68" t="s">
        <v>825</v>
      </c>
      <c r="AX113" s="68" t="s">
        <v>826</v>
      </c>
    </row>
    <row r="114" spans="39:50" ht="14.45" customHeight="1">
      <c r="AM114" s="68" t="s">
        <v>737</v>
      </c>
      <c r="AN114" s="71" t="s">
        <v>827</v>
      </c>
      <c r="AO114" s="71" t="s">
        <v>174</v>
      </c>
      <c r="AP114" s="70" t="str">
        <f t="shared" si="18"/>
        <v>Planning, Coordinating, and Purchasing - Project Workgroup Planning</v>
      </c>
      <c r="AT114" s="67"/>
      <c r="AW114" s="68" t="s">
        <v>828</v>
      </c>
      <c r="AX114" s="68" t="s">
        <v>821</v>
      </c>
    </row>
    <row r="115" spans="39:50" ht="14.45" customHeight="1">
      <c r="AN115" s="70"/>
      <c r="AO115" s="70"/>
      <c r="AP115" s="70"/>
      <c r="AT115" s="67"/>
      <c r="AW115" s="68" t="s">
        <v>829</v>
      </c>
      <c r="AX115" s="68" t="s">
        <v>830</v>
      </c>
    </row>
    <row r="116" spans="39:50" ht="14.45" customHeight="1">
      <c r="AM116" t="s">
        <v>831</v>
      </c>
      <c r="AN116" s="70">
        <v>177698</v>
      </c>
      <c r="AO116" s="70"/>
      <c r="AP116" s="70"/>
      <c r="AT116" s="67"/>
      <c r="AW116" s="68" t="s">
        <v>832</v>
      </c>
      <c r="AX116" s="68" t="s">
        <v>833</v>
      </c>
    </row>
    <row r="117" spans="39:50" ht="14.45" customHeight="1">
      <c r="AN117" s="70" t="s">
        <v>63</v>
      </c>
      <c r="AO117" s="70" t="s">
        <v>314</v>
      </c>
      <c r="AP117" s="70" t="str">
        <f t="shared" ref="AP117:AP123" si="19">AO117&amp;" - "&amp;AN117</f>
        <v>Category - Project Name</v>
      </c>
      <c r="AQ117" t="s">
        <v>65</v>
      </c>
      <c r="AR117" t="s">
        <v>315</v>
      </c>
      <c r="AS117" t="s">
        <v>70</v>
      </c>
      <c r="AT117" s="67" t="s">
        <v>316</v>
      </c>
      <c r="AW117" s="68" t="s">
        <v>834</v>
      </c>
      <c r="AX117" s="68" t="s">
        <v>835</v>
      </c>
    </row>
    <row r="118" spans="39:50" ht="14.45" customHeight="1">
      <c r="AM118" s="68" t="s">
        <v>740</v>
      </c>
      <c r="AN118" s="71" t="s">
        <v>836</v>
      </c>
      <c r="AO118" s="71" t="s">
        <v>172</v>
      </c>
      <c r="AP118" s="70" t="str">
        <f t="shared" si="19"/>
        <v>Repurpose/Build New Facility - RTF and CRC</v>
      </c>
      <c r="AR118" s="4">
        <v>45596</v>
      </c>
      <c r="AT118" s="67">
        <v>20</v>
      </c>
      <c r="AW118" s="68" t="s">
        <v>837</v>
      </c>
      <c r="AX118" s="68" t="s">
        <v>838</v>
      </c>
    </row>
    <row r="119" spans="39:50" ht="14.45" customHeight="1">
      <c r="AM119" s="68" t="s">
        <v>742</v>
      </c>
      <c r="AN119" s="71" t="s">
        <v>839</v>
      </c>
      <c r="AO119" s="71" t="s">
        <v>173</v>
      </c>
      <c r="AP119" s="70" t="str">
        <f t="shared" si="19"/>
        <v>Operational and Administrative Costs - Administrative and Facility Expenses</v>
      </c>
      <c r="AR119" s="4">
        <v>45596</v>
      </c>
      <c r="AT119" s="67"/>
      <c r="AW119" s="68" t="s">
        <v>840</v>
      </c>
      <c r="AX119" s="68" t="s">
        <v>841</v>
      </c>
    </row>
    <row r="120" spans="39:50" ht="14.45" customHeight="1">
      <c r="AM120" s="68" t="s">
        <v>744</v>
      </c>
      <c r="AN120" s="71" t="s">
        <v>842</v>
      </c>
      <c r="AO120" s="71" t="s">
        <v>174</v>
      </c>
      <c r="AP120" s="70" t="str">
        <f t="shared" si="19"/>
        <v>Planning, Coordinating, and Purchasing - Assume Ownership of Vacant Lots</v>
      </c>
      <c r="AQ120" s="4">
        <v>44813</v>
      </c>
      <c r="AR120" s="4">
        <v>45536</v>
      </c>
      <c r="AS120" s="4">
        <v>45658</v>
      </c>
      <c r="AT120" s="67"/>
      <c r="AW120" s="68" t="s">
        <v>843</v>
      </c>
      <c r="AX120" s="68" t="s">
        <v>844</v>
      </c>
    </row>
    <row r="121" spans="39:50" ht="14.45" customHeight="1">
      <c r="AM121" s="68" t="s">
        <v>746</v>
      </c>
      <c r="AN121" s="71" t="s">
        <v>845</v>
      </c>
      <c r="AO121" s="71" t="s">
        <v>175</v>
      </c>
      <c r="AP121" s="70" t="str">
        <f t="shared" si="19"/>
        <v>Short Term Bed Subsidy - Annual Contract with Travelodge</v>
      </c>
      <c r="AT121" s="67"/>
      <c r="AW121" s="68" t="s">
        <v>846</v>
      </c>
      <c r="AX121" s="68" t="s">
        <v>847</v>
      </c>
    </row>
    <row r="122" spans="39:50" ht="14.45" customHeight="1">
      <c r="AM122" s="68" t="s">
        <v>749</v>
      </c>
      <c r="AN122" s="71" t="s">
        <v>848</v>
      </c>
      <c r="AO122" s="71" t="s">
        <v>176</v>
      </c>
      <c r="AP122" s="70" t="str">
        <f t="shared" si="19"/>
        <v>Outreach and Engagement - Treatment Supports</v>
      </c>
      <c r="AT122" s="67"/>
      <c r="AW122" s="68" t="s">
        <v>849</v>
      </c>
      <c r="AX122" s="68" t="s">
        <v>850</v>
      </c>
    </row>
    <row r="123" spans="39:50" ht="14.45" customHeight="1">
      <c r="AM123" s="68" t="s">
        <v>751</v>
      </c>
      <c r="AN123" s="71" t="s">
        <v>851</v>
      </c>
      <c r="AO123" s="71" t="s">
        <v>116</v>
      </c>
      <c r="AP123" s="70" t="str">
        <f t="shared" si="19"/>
        <v>Long Term Rental Assistance - Rental Subsidy Program</v>
      </c>
      <c r="AT123" s="67"/>
      <c r="AW123" s="68" t="s">
        <v>852</v>
      </c>
      <c r="AX123" s="68" t="s">
        <v>853</v>
      </c>
    </row>
    <row r="124" spans="39:50" ht="14.45" customHeight="1">
      <c r="AN124" s="70"/>
      <c r="AO124" s="70"/>
      <c r="AP124" s="70"/>
      <c r="AT124" s="67"/>
      <c r="AW124" s="68" t="s">
        <v>854</v>
      </c>
      <c r="AX124" s="68" t="s">
        <v>855</v>
      </c>
    </row>
    <row r="125" spans="39:50" ht="14.45" customHeight="1">
      <c r="AM125" t="s">
        <v>856</v>
      </c>
      <c r="AN125" s="70">
        <v>177674</v>
      </c>
      <c r="AO125" s="70"/>
      <c r="AP125" s="70"/>
      <c r="AT125" s="67"/>
      <c r="AW125" s="68" t="s">
        <v>857</v>
      </c>
      <c r="AX125" s="68" t="s">
        <v>858</v>
      </c>
    </row>
    <row r="126" spans="39:50" ht="14.45" customHeight="1">
      <c r="AN126" s="70" t="s">
        <v>63</v>
      </c>
      <c r="AO126" s="70" t="s">
        <v>314</v>
      </c>
      <c r="AP126" s="70" t="str">
        <f t="shared" ref="AP126:AP130" si="20">AO126&amp;" - "&amp;AN126</f>
        <v>Category - Project Name</v>
      </c>
      <c r="AQ126" t="s">
        <v>65</v>
      </c>
      <c r="AR126" t="s">
        <v>315</v>
      </c>
      <c r="AS126" t="s">
        <v>70</v>
      </c>
      <c r="AT126" s="67" t="s">
        <v>316</v>
      </c>
      <c r="AW126" s="68" t="s">
        <v>859</v>
      </c>
      <c r="AX126" s="68" t="s">
        <v>860</v>
      </c>
    </row>
    <row r="127" spans="39:50" ht="14.45" customHeight="1">
      <c r="AM127" s="68" t="s">
        <v>754</v>
      </c>
      <c r="AN127" s="71" t="s">
        <v>861</v>
      </c>
      <c r="AO127" s="71" t="s">
        <v>172</v>
      </c>
      <c r="AP127" s="70" t="str">
        <f t="shared" si="20"/>
        <v>Repurpose/Build New Facility - Supportive Housing for SPMI and/or SUD</v>
      </c>
      <c r="AT127" s="67">
        <v>4</v>
      </c>
      <c r="AW127" s="68" t="s">
        <v>862</v>
      </c>
      <c r="AX127" s="68" t="s">
        <v>863</v>
      </c>
    </row>
    <row r="128" spans="39:50" ht="14.45" customHeight="1">
      <c r="AM128" s="68" t="s">
        <v>757</v>
      </c>
      <c r="AN128" s="71" t="s">
        <v>864</v>
      </c>
      <c r="AO128" s="71" t="s">
        <v>113</v>
      </c>
      <c r="AP128" s="70" t="str">
        <f t="shared" si="20"/>
        <v>Housing Support Services - Job Skills Training, Childcare, and Screenings</v>
      </c>
      <c r="AT128" s="67"/>
      <c r="AW128" s="68" t="s">
        <v>865</v>
      </c>
      <c r="AX128" s="68" t="s">
        <v>866</v>
      </c>
    </row>
    <row r="129" spans="39:50" ht="14.45" customHeight="1">
      <c r="AM129" s="68" t="s">
        <v>760</v>
      </c>
      <c r="AN129" s="71" t="s">
        <v>867</v>
      </c>
      <c r="AO129" s="71" t="s">
        <v>174</v>
      </c>
      <c r="AP129" s="70" t="str">
        <f t="shared" si="20"/>
        <v>Planning, Coordinating, and Purchasing - Planning and Coordination; Pre-Build Activities and Purchases</v>
      </c>
      <c r="AQ129" s="4">
        <v>44938</v>
      </c>
      <c r="AR129" s="69">
        <v>45017</v>
      </c>
      <c r="AT129" s="67"/>
      <c r="AW129" s="68" t="s">
        <v>868</v>
      </c>
      <c r="AX129" t="s">
        <v>793</v>
      </c>
    </row>
    <row r="130" spans="39:50" ht="14.45" customHeight="1">
      <c r="AM130" s="68" t="s">
        <v>763</v>
      </c>
      <c r="AN130" s="71" t="s">
        <v>869</v>
      </c>
      <c r="AO130" s="71" t="s">
        <v>176</v>
      </c>
      <c r="AP130" s="70" t="str">
        <f t="shared" si="20"/>
        <v>Outreach and Engagement - Immediate Client Needs</v>
      </c>
      <c r="AT130" s="67"/>
      <c r="AW130" s="68" t="s">
        <v>870</v>
      </c>
      <c r="AX130" t="s">
        <v>619</v>
      </c>
    </row>
    <row r="131" spans="39:50" ht="14.45" customHeight="1">
      <c r="AN131" s="70"/>
      <c r="AO131" s="70"/>
      <c r="AP131" s="70"/>
      <c r="AT131" s="67"/>
      <c r="AW131" s="68" t="s">
        <v>871</v>
      </c>
      <c r="AX131" t="s">
        <v>872</v>
      </c>
    </row>
    <row r="132" spans="39:50" ht="14.45" customHeight="1">
      <c r="AM132" t="s">
        <v>873</v>
      </c>
      <c r="AN132" s="70">
        <v>177675</v>
      </c>
      <c r="AO132" s="70"/>
      <c r="AP132" s="70"/>
      <c r="AT132" s="67"/>
      <c r="AW132" s="68" t="s">
        <v>874</v>
      </c>
      <c r="AX132" s="68" t="s">
        <v>875</v>
      </c>
    </row>
    <row r="133" spans="39:50" ht="14.45" customHeight="1">
      <c r="AN133" s="70" t="s">
        <v>63</v>
      </c>
      <c r="AO133" s="70" t="s">
        <v>314</v>
      </c>
      <c r="AP133" s="70" t="str">
        <f t="shared" ref="AP133:AP143" si="21">AO133&amp;" - "&amp;AN133</f>
        <v>Category - Project Name</v>
      </c>
      <c r="AQ133" t="s">
        <v>65</v>
      </c>
      <c r="AR133" t="s">
        <v>315</v>
      </c>
      <c r="AS133" t="s">
        <v>70</v>
      </c>
      <c r="AT133" s="67" t="s">
        <v>316</v>
      </c>
      <c r="AW133" s="68" t="s">
        <v>876</v>
      </c>
      <c r="AX133" s="68" t="s">
        <v>877</v>
      </c>
    </row>
    <row r="134" spans="39:50" ht="14.45" customHeight="1">
      <c r="AM134" s="68" t="s">
        <v>766</v>
      </c>
      <c r="AN134" s="71" t="s">
        <v>878</v>
      </c>
      <c r="AO134" s="71" t="s">
        <v>172</v>
      </c>
      <c r="AP134" s="70" t="str">
        <f t="shared" si="21"/>
        <v>Repurpose/Build New Facility - Repurpose a 5-Bed RTH</v>
      </c>
      <c r="AT134" s="67">
        <v>5</v>
      </c>
      <c r="AW134" s="68" t="s">
        <v>879</v>
      </c>
      <c r="AX134" s="68" t="s">
        <v>880</v>
      </c>
    </row>
    <row r="135" spans="39:50" ht="14.45" customHeight="1">
      <c r="AM135" s="68" t="s">
        <v>769</v>
      </c>
      <c r="AN135" s="71" t="s">
        <v>881</v>
      </c>
      <c r="AO135" s="71" t="s">
        <v>172</v>
      </c>
      <c r="AP135" s="70" t="str">
        <f t="shared" si="21"/>
        <v>Repurpose/Build New Facility - 16-Bed RTF</v>
      </c>
      <c r="AT135" s="67">
        <v>16</v>
      </c>
      <c r="AW135" s="68" t="s">
        <v>882</v>
      </c>
      <c r="AX135" t="s">
        <v>883</v>
      </c>
    </row>
    <row r="136" spans="39:50" ht="14.45" customHeight="1">
      <c r="AM136" s="68" t="s">
        <v>772</v>
      </c>
      <c r="AN136" s="71" t="s">
        <v>884</v>
      </c>
      <c r="AO136" s="71" t="s">
        <v>172</v>
      </c>
      <c r="AP136" s="70" t="str">
        <f t="shared" si="21"/>
        <v>Repurpose/Build New Facility - 5-Bed RTH</v>
      </c>
      <c r="AT136" s="67">
        <v>5</v>
      </c>
      <c r="AW136" s="68" t="s">
        <v>885</v>
      </c>
      <c r="AX136" t="s">
        <v>886</v>
      </c>
    </row>
    <row r="137" spans="39:50" ht="14.45" customHeight="1">
      <c r="AM137" s="68" t="s">
        <v>775</v>
      </c>
      <c r="AN137" s="71" t="s">
        <v>887</v>
      </c>
      <c r="AO137" s="71" t="s">
        <v>172</v>
      </c>
      <c r="AP137" s="70" t="str">
        <f t="shared" si="21"/>
        <v>Repurpose/Build New Facility - 5-Bed AFH</v>
      </c>
      <c r="AT137" s="67">
        <v>5</v>
      </c>
      <c r="AW137" s="68" t="s">
        <v>888</v>
      </c>
      <c r="AX137" s="68" t="s">
        <v>889</v>
      </c>
    </row>
    <row r="138" spans="39:50" ht="14.45" customHeight="1">
      <c r="AM138" s="68" t="s">
        <v>777</v>
      </c>
      <c r="AN138" s="71" t="s">
        <v>890</v>
      </c>
      <c r="AO138" s="71" t="s">
        <v>172</v>
      </c>
      <c r="AP138" s="70" t="str">
        <f t="shared" si="21"/>
        <v>Repurpose/Build New Facility - Purchase #1 of 2 housing units for Aid &amp; Assist shelter/supportive services</v>
      </c>
      <c r="AT138" s="67">
        <v>1</v>
      </c>
      <c r="AW138" s="68" t="s">
        <v>891</v>
      </c>
      <c r="AX138" s="68" t="s">
        <v>892</v>
      </c>
    </row>
    <row r="139" spans="39:50" ht="14.45" customHeight="1">
      <c r="AM139" s="68" t="s">
        <v>779</v>
      </c>
      <c r="AN139" s="71" t="s">
        <v>893</v>
      </c>
      <c r="AO139" s="71" t="s">
        <v>172</v>
      </c>
      <c r="AP139" s="70" t="str">
        <f t="shared" si="21"/>
        <v>Repurpose/Build New Facility - Purchase #2 of 2 housing units for Aid &amp; Assist shelter/supportive services</v>
      </c>
      <c r="AT139" s="67">
        <v>1</v>
      </c>
      <c r="AW139" s="68" t="s">
        <v>894</v>
      </c>
      <c r="AX139" s="68" t="s">
        <v>895</v>
      </c>
    </row>
    <row r="140" spans="39:50" ht="14.45" customHeight="1">
      <c r="AM140" s="68" t="s">
        <v>781</v>
      </c>
      <c r="AN140" s="71" t="s">
        <v>896</v>
      </c>
      <c r="AO140" s="71" t="s">
        <v>173</v>
      </c>
      <c r="AP140" s="70" t="str">
        <f t="shared" si="21"/>
        <v>Operational and Administrative Costs - Equipment, Training, and Administrative Costs</v>
      </c>
      <c r="AT140" s="67"/>
      <c r="AW140" s="68" t="s">
        <v>897</v>
      </c>
      <c r="AX140" s="68" t="s">
        <v>898</v>
      </c>
    </row>
    <row r="141" spans="39:50" ht="14.45" customHeight="1">
      <c r="AM141" s="68" t="s">
        <v>783</v>
      </c>
      <c r="AN141" s="71" t="s">
        <v>899</v>
      </c>
      <c r="AO141" s="71" t="s">
        <v>113</v>
      </c>
      <c r="AP141" s="70" t="str">
        <f t="shared" si="21"/>
        <v>Housing Support Services - Support Services for The Commons on MLK PSF</v>
      </c>
      <c r="AT141" s="67"/>
      <c r="AW141" s="68" t="s">
        <v>900</v>
      </c>
      <c r="AX141" s="68" t="s">
        <v>901</v>
      </c>
    </row>
    <row r="142" spans="39:50" ht="14.45" customHeight="1">
      <c r="AM142" s="68" t="s">
        <v>786</v>
      </c>
      <c r="AN142" s="71" t="s">
        <v>902</v>
      </c>
      <c r="AO142" s="71" t="s">
        <v>113</v>
      </c>
      <c r="AP142" s="70" t="str">
        <f t="shared" si="21"/>
        <v>Housing Support Services - Peer Navigator</v>
      </c>
      <c r="AT142" s="67"/>
      <c r="AW142" s="68" t="s">
        <v>903</v>
      </c>
      <c r="AX142" s="68" t="s">
        <v>904</v>
      </c>
    </row>
    <row r="143" spans="39:50" ht="14.45" customHeight="1">
      <c r="AM143" s="68" t="s">
        <v>789</v>
      </c>
      <c r="AN143" s="71" t="s">
        <v>905</v>
      </c>
      <c r="AO143" s="71" t="s">
        <v>174</v>
      </c>
      <c r="AP143" s="70" t="str">
        <f t="shared" si="21"/>
        <v>Planning, Coordinating, and Purchasing - Project Coordinator</v>
      </c>
      <c r="AT143" s="67"/>
      <c r="AW143" s="68" t="s">
        <v>906</v>
      </c>
      <c r="AX143" s="68" t="s">
        <v>907</v>
      </c>
    </row>
    <row r="144" spans="39:50" ht="14.45" customHeight="1">
      <c r="AN144" s="70"/>
      <c r="AO144" s="71"/>
      <c r="AP144" s="70"/>
      <c r="AT144" s="67"/>
      <c r="AW144" s="68" t="s">
        <v>908</v>
      </c>
      <c r="AX144" s="68" t="s">
        <v>909</v>
      </c>
    </row>
    <row r="145" spans="39:50" ht="14.45" customHeight="1">
      <c r="AM145" t="s">
        <v>910</v>
      </c>
      <c r="AN145" s="70">
        <v>177687</v>
      </c>
      <c r="AO145" s="71"/>
      <c r="AP145" s="70"/>
      <c r="AT145" s="67"/>
      <c r="AW145" s="68" t="s">
        <v>911</v>
      </c>
      <c r="AX145" s="68" t="s">
        <v>912</v>
      </c>
    </row>
    <row r="146" spans="39:50" ht="14.45" customHeight="1">
      <c r="AN146" s="70" t="s">
        <v>63</v>
      </c>
      <c r="AO146" s="70" t="s">
        <v>314</v>
      </c>
      <c r="AP146" s="70" t="str">
        <f t="shared" ref="AP146:AP147" si="22">AO146&amp;" - "&amp;AN146</f>
        <v>Category - Project Name</v>
      </c>
      <c r="AQ146" t="s">
        <v>65</v>
      </c>
      <c r="AR146" t="s">
        <v>315</v>
      </c>
      <c r="AS146" t="s">
        <v>70</v>
      </c>
      <c r="AT146" s="67" t="s">
        <v>316</v>
      </c>
      <c r="AW146" s="68" t="s">
        <v>913</v>
      </c>
      <c r="AX146" t="s">
        <v>914</v>
      </c>
    </row>
    <row r="147" spans="39:50" ht="14.45" customHeight="1">
      <c r="AM147" s="68" t="s">
        <v>792</v>
      </c>
      <c r="AN147" s="71" t="s">
        <v>915</v>
      </c>
      <c r="AO147" s="71" t="s">
        <v>172</v>
      </c>
      <c r="AP147" s="70" t="str">
        <f t="shared" si="22"/>
        <v>Repurpose/Build New Facility - Supportive Housing</v>
      </c>
      <c r="AQ147" s="4">
        <v>45169</v>
      </c>
      <c r="AR147" s="4">
        <v>45473</v>
      </c>
      <c r="AS147" s="4">
        <v>45474</v>
      </c>
      <c r="AT147" s="67">
        <v>12</v>
      </c>
      <c r="AW147" s="68" t="s">
        <v>916</v>
      </c>
      <c r="AX147" t="s">
        <v>917</v>
      </c>
    </row>
    <row r="148" spans="39:50" ht="14.45" customHeight="1">
      <c r="AN148" s="70"/>
      <c r="AO148" s="70"/>
      <c r="AP148" s="70"/>
      <c r="AT148" s="67"/>
      <c r="AW148" s="68" t="s">
        <v>918</v>
      </c>
      <c r="AX148" t="s">
        <v>919</v>
      </c>
    </row>
    <row r="149" spans="39:50" ht="14.45" customHeight="1">
      <c r="AM149" t="s">
        <v>920</v>
      </c>
      <c r="AN149" s="70">
        <v>177676</v>
      </c>
      <c r="AO149" s="70"/>
      <c r="AP149" s="70"/>
      <c r="AT149" s="67"/>
      <c r="AW149" s="68" t="s">
        <v>921</v>
      </c>
      <c r="AX149" s="68" t="s">
        <v>922</v>
      </c>
    </row>
    <row r="150" spans="39:50" ht="14.45" customHeight="1">
      <c r="AN150" s="70" t="s">
        <v>63</v>
      </c>
      <c r="AO150" s="70" t="s">
        <v>314</v>
      </c>
      <c r="AP150" s="70" t="str">
        <f t="shared" ref="AP150:AP153" si="23">AO150&amp;" - "&amp;AN150</f>
        <v>Category - Project Name</v>
      </c>
      <c r="AQ150" t="s">
        <v>65</v>
      </c>
      <c r="AR150" t="s">
        <v>315</v>
      </c>
      <c r="AS150" t="s">
        <v>70</v>
      </c>
      <c r="AT150" s="67" t="s">
        <v>316</v>
      </c>
      <c r="AW150" s="68" t="s">
        <v>923</v>
      </c>
      <c r="AX150" s="68" t="s">
        <v>924</v>
      </c>
    </row>
    <row r="151" spans="39:50" ht="14.45" customHeight="1">
      <c r="AM151" s="68" t="s">
        <v>795</v>
      </c>
      <c r="AN151" s="71" t="s">
        <v>925</v>
      </c>
      <c r="AO151" s="71" t="s">
        <v>173</v>
      </c>
      <c r="AP151" s="70" t="str">
        <f t="shared" si="23"/>
        <v>Operational and Administrative Costs - Administrative costs to repurpose a group home as a 23 hour crisis resolution center.</v>
      </c>
      <c r="AT151" s="67"/>
      <c r="AW151" s="68" t="s">
        <v>926</v>
      </c>
      <c r="AX151" s="68" t="s">
        <v>927</v>
      </c>
    </row>
    <row r="152" spans="39:50" ht="14.45" customHeight="1">
      <c r="AM152" s="68" t="s">
        <v>797</v>
      </c>
      <c r="AN152" s="71" t="s">
        <v>928</v>
      </c>
      <c r="AO152" s="71" t="s">
        <v>174</v>
      </c>
      <c r="AP152" s="70" t="str">
        <f t="shared" si="23"/>
        <v>Planning, Coordinating, and Purchasing - Development of a housing complex dedicated to housing individuals referred by LC HHS with SPMI</v>
      </c>
      <c r="AR152" s="4">
        <v>45992</v>
      </c>
      <c r="AT152" s="67">
        <v>24</v>
      </c>
      <c r="AW152" s="68" t="s">
        <v>929</v>
      </c>
      <c r="AX152" s="68" t="s">
        <v>930</v>
      </c>
    </row>
    <row r="153" spans="39:50" ht="14.45" customHeight="1">
      <c r="AM153" s="68" t="s">
        <v>800</v>
      </c>
      <c r="AN153" s="71" t="s">
        <v>931</v>
      </c>
      <c r="AO153" s="71" t="s">
        <v>176</v>
      </c>
      <c r="AP153" s="70" t="str">
        <f t="shared" si="23"/>
        <v>Outreach and Engagement - Emergency Items</v>
      </c>
      <c r="AT153" s="67"/>
      <c r="AW153" s="68" t="s">
        <v>932</v>
      </c>
      <c r="AX153" s="68" t="s">
        <v>933</v>
      </c>
    </row>
    <row r="154" spans="39:50" ht="14.45" customHeight="1">
      <c r="AN154" s="70"/>
      <c r="AO154" s="70"/>
      <c r="AP154" s="70"/>
      <c r="AT154" s="67"/>
      <c r="AW154" s="68" t="s">
        <v>934</v>
      </c>
      <c r="AX154" s="68" t="s">
        <v>935</v>
      </c>
    </row>
    <row r="155" spans="39:50" ht="14.45" customHeight="1">
      <c r="AM155" t="s">
        <v>936</v>
      </c>
      <c r="AN155" s="70">
        <v>177747</v>
      </c>
      <c r="AO155" s="70"/>
      <c r="AP155" s="70"/>
      <c r="AT155" s="67"/>
      <c r="AW155" s="68" t="s">
        <v>937</v>
      </c>
      <c r="AX155" s="68" t="s">
        <v>938</v>
      </c>
    </row>
    <row r="156" spans="39:50" ht="14.45" customHeight="1">
      <c r="AN156" s="70" t="s">
        <v>63</v>
      </c>
      <c r="AO156" s="70" t="s">
        <v>314</v>
      </c>
      <c r="AP156" s="70" t="str">
        <f t="shared" ref="AP156:AP162" si="24">AO156&amp;" - "&amp;AN156</f>
        <v>Category - Project Name</v>
      </c>
      <c r="AQ156" t="s">
        <v>65</v>
      </c>
      <c r="AR156" t="s">
        <v>315</v>
      </c>
      <c r="AS156" t="s">
        <v>70</v>
      </c>
      <c r="AT156" s="67" t="s">
        <v>316</v>
      </c>
      <c r="AW156" s="68" t="s">
        <v>939</v>
      </c>
      <c r="AX156" s="68" t="s">
        <v>720</v>
      </c>
    </row>
    <row r="157" spans="39:50" ht="14.45" customHeight="1">
      <c r="AM157" s="68" t="s">
        <v>802</v>
      </c>
      <c r="AN157" s="71" t="s">
        <v>915</v>
      </c>
      <c r="AO157" s="71" t="s">
        <v>172</v>
      </c>
      <c r="AP157" s="70" t="str">
        <f t="shared" si="24"/>
        <v>Repurpose/Build New Facility - Supportive Housing</v>
      </c>
      <c r="AR157" s="4">
        <v>45839</v>
      </c>
      <c r="AT157" s="67">
        <v>20</v>
      </c>
      <c r="AW157" s="68" t="s">
        <v>940</v>
      </c>
      <c r="AX157" s="68" t="s">
        <v>941</v>
      </c>
    </row>
    <row r="158" spans="39:50" ht="14.45" customHeight="1">
      <c r="AM158" s="68" t="s">
        <v>804</v>
      </c>
      <c r="AN158" s="71" t="s">
        <v>942</v>
      </c>
      <c r="AO158" s="71" t="s">
        <v>172</v>
      </c>
      <c r="AP158" s="70" t="str">
        <f t="shared" si="24"/>
        <v>Repurpose/Build New Facility - Community Center</v>
      </c>
      <c r="AT158" s="67"/>
      <c r="AW158" s="68" t="s">
        <v>943</v>
      </c>
      <c r="AX158" s="68" t="s">
        <v>944</v>
      </c>
    </row>
    <row r="159" spans="39:50" ht="14.45" customHeight="1">
      <c r="AM159" s="68" t="s">
        <v>806</v>
      </c>
      <c r="AN159" s="71" t="s">
        <v>945</v>
      </c>
      <c r="AO159" s="71" t="s">
        <v>173</v>
      </c>
      <c r="AP159" s="70" t="str">
        <f t="shared" si="24"/>
        <v>Operational and Administrative Costs - APHCD Funding</v>
      </c>
      <c r="AT159" s="67"/>
      <c r="AW159" s="68" t="s">
        <v>946</v>
      </c>
      <c r="AX159" t="s">
        <v>947</v>
      </c>
    </row>
    <row r="160" spans="39:50" ht="14.45" customHeight="1">
      <c r="AM160" s="68" t="s">
        <v>809</v>
      </c>
      <c r="AN160" s="71" t="s">
        <v>948</v>
      </c>
      <c r="AO160" s="71" t="s">
        <v>173</v>
      </c>
      <c r="AP160" s="70" t="str">
        <f t="shared" si="24"/>
        <v>Operational and Administrative Costs - LCHD Funding</v>
      </c>
      <c r="AT160" s="67"/>
      <c r="AW160" s="68" t="s">
        <v>949</v>
      </c>
      <c r="AX160" t="s">
        <v>950</v>
      </c>
    </row>
    <row r="161" spans="39:50" ht="14.45" customHeight="1">
      <c r="AM161" s="68" t="s">
        <v>812</v>
      </c>
      <c r="AN161" s="71" t="s">
        <v>951</v>
      </c>
      <c r="AO161" s="71" t="s">
        <v>113</v>
      </c>
      <c r="AP161" s="70" t="str">
        <f t="shared" si="24"/>
        <v>Housing Support Services - APHCD and LCMH Funding</v>
      </c>
      <c r="AT161" s="67"/>
      <c r="AW161" s="68" t="s">
        <v>952</v>
      </c>
      <c r="AX161" t="s">
        <v>953</v>
      </c>
    </row>
    <row r="162" spans="39:50" ht="14.45" customHeight="1">
      <c r="AM162" s="68" t="s">
        <v>815</v>
      </c>
      <c r="AN162" s="71" t="s">
        <v>954</v>
      </c>
      <c r="AO162" s="71" t="s">
        <v>175</v>
      </c>
      <c r="AP162" s="70" t="str">
        <f t="shared" si="24"/>
        <v>Short Term Bed Subsidy - Oxford Housing for SUD/BH Population</v>
      </c>
      <c r="AT162" s="67"/>
      <c r="AW162" s="68" t="s">
        <v>955</v>
      </c>
      <c r="AX162" s="68" t="s">
        <v>956</v>
      </c>
    </row>
    <row r="163" spans="39:50" ht="14.45" customHeight="1">
      <c r="AN163" s="70"/>
      <c r="AO163" s="70"/>
      <c r="AP163" s="70"/>
      <c r="AT163" s="67"/>
      <c r="AW163" s="68" t="s">
        <v>957</v>
      </c>
      <c r="AX163" s="68" t="s">
        <v>958</v>
      </c>
    </row>
    <row r="164" spans="39:50" ht="14.45" customHeight="1">
      <c r="AM164" t="s">
        <v>959</v>
      </c>
      <c r="AN164" s="70">
        <v>177688</v>
      </c>
      <c r="AO164" s="70"/>
      <c r="AP164" s="70"/>
      <c r="AT164" s="67"/>
      <c r="AW164" s="68" t="s">
        <v>960</v>
      </c>
      <c r="AX164" s="68" t="s">
        <v>961</v>
      </c>
    </row>
    <row r="165" spans="39:50" ht="14.45" customHeight="1">
      <c r="AN165" s="70" t="s">
        <v>63</v>
      </c>
      <c r="AO165" s="70" t="s">
        <v>314</v>
      </c>
      <c r="AP165" s="70" t="str">
        <f t="shared" ref="AP165:AP184" si="25">AO165&amp;" - "&amp;AN165</f>
        <v>Category - Project Name</v>
      </c>
      <c r="AQ165" t="s">
        <v>65</v>
      </c>
      <c r="AR165" t="s">
        <v>315</v>
      </c>
      <c r="AS165" t="s">
        <v>70</v>
      </c>
      <c r="AT165" s="67" t="s">
        <v>316</v>
      </c>
      <c r="AW165" s="68" t="s">
        <v>962</v>
      </c>
      <c r="AX165" s="68" t="s">
        <v>963</v>
      </c>
    </row>
    <row r="166" spans="39:50" ht="14.45" customHeight="1">
      <c r="AM166" s="68" t="s">
        <v>817</v>
      </c>
      <c r="AN166" s="71" t="s">
        <v>964</v>
      </c>
      <c r="AO166" s="71" t="s">
        <v>172</v>
      </c>
      <c r="AP166" s="70" t="str">
        <f t="shared" si="25"/>
        <v>Repurpose/Build New Facility - IDD/Behavioral Health RTH</v>
      </c>
      <c r="AQ166" s="4">
        <v>45022</v>
      </c>
      <c r="AR166" s="4">
        <v>45403</v>
      </c>
      <c r="AS166" s="4">
        <v>45382</v>
      </c>
      <c r="AT166" s="67">
        <v>5</v>
      </c>
      <c r="AW166" s="68" t="s">
        <v>965</v>
      </c>
      <c r="AX166" s="68" t="s">
        <v>966</v>
      </c>
    </row>
    <row r="167" spans="39:50" ht="14.45" customHeight="1">
      <c r="AM167" s="68" t="s">
        <v>820</v>
      </c>
      <c r="AN167" s="71" t="s">
        <v>967</v>
      </c>
      <c r="AO167" s="71" t="s">
        <v>173</v>
      </c>
      <c r="AP167" s="70" t="str">
        <f t="shared" si="25"/>
        <v>Operational and Administrative Costs - Staffing, Training, and Support</v>
      </c>
      <c r="AQ167" s="4">
        <v>45022</v>
      </c>
      <c r="AR167" s="4">
        <v>45037</v>
      </c>
      <c r="AS167" s="4">
        <v>45382</v>
      </c>
      <c r="AT167" s="67">
        <v>5</v>
      </c>
      <c r="AW167" s="68" t="s">
        <v>968</v>
      </c>
      <c r="AX167" s="68" t="s">
        <v>720</v>
      </c>
    </row>
    <row r="168" spans="39:50" ht="14.45" customHeight="1">
      <c r="AM168" s="68" t="s">
        <v>822</v>
      </c>
      <c r="AN168" s="71" t="s">
        <v>969</v>
      </c>
      <c r="AO168" s="71" t="s">
        <v>174</v>
      </c>
      <c r="AP168" s="70" t="str">
        <f t="shared" si="25"/>
        <v>Planning, Coordinating, and Purchasing - Start up costs for IDD/Behavioral Health RTH</v>
      </c>
      <c r="AQ168" s="4">
        <v>45022</v>
      </c>
      <c r="AR168" s="4">
        <v>45403</v>
      </c>
      <c r="AS168" s="4">
        <v>45382</v>
      </c>
      <c r="AT168" s="67">
        <v>5</v>
      </c>
      <c r="AW168" s="68" t="s">
        <v>970</v>
      </c>
      <c r="AX168" s="68" t="s">
        <v>941</v>
      </c>
    </row>
    <row r="169" spans="39:50" ht="14.45" customHeight="1">
      <c r="AM169" s="68" t="s">
        <v>825</v>
      </c>
      <c r="AN169" s="71" t="s">
        <v>971</v>
      </c>
      <c r="AO169" s="71" t="s">
        <v>172</v>
      </c>
      <c r="AP169" s="70" t="str">
        <f t="shared" si="25"/>
        <v>Repurpose/Build New Facility - Develop an RTH for individuals diagnosed with Co-Occurring Disorders</v>
      </c>
      <c r="AQ169" s="4">
        <v>45200</v>
      </c>
      <c r="AR169" s="4">
        <v>45403</v>
      </c>
      <c r="AS169" s="4">
        <v>45403</v>
      </c>
      <c r="AT169" s="67">
        <v>5</v>
      </c>
      <c r="AW169" s="68" t="s">
        <v>972</v>
      </c>
      <c r="AX169" t="s">
        <v>973</v>
      </c>
    </row>
    <row r="170" spans="39:50" ht="14.45" customHeight="1">
      <c r="AM170" s="68" t="s">
        <v>828</v>
      </c>
      <c r="AN170" s="71" t="s">
        <v>967</v>
      </c>
      <c r="AO170" s="71" t="s">
        <v>173</v>
      </c>
      <c r="AP170" s="70" t="str">
        <f t="shared" si="25"/>
        <v>Operational and Administrative Costs - Staffing, Training, and Support</v>
      </c>
      <c r="AQ170" s="4">
        <v>45200</v>
      </c>
      <c r="AR170" s="4">
        <v>45403</v>
      </c>
      <c r="AS170" s="4">
        <v>45403</v>
      </c>
      <c r="AT170" s="67">
        <v>5</v>
      </c>
      <c r="AW170" s="68" t="s">
        <v>974</v>
      </c>
      <c r="AX170" t="s">
        <v>975</v>
      </c>
    </row>
    <row r="171" spans="39:50" ht="14.45" customHeight="1">
      <c r="AM171" s="68" t="s">
        <v>829</v>
      </c>
      <c r="AN171" s="71" t="s">
        <v>976</v>
      </c>
      <c r="AO171" s="71" t="s">
        <v>113</v>
      </c>
      <c r="AP171" s="70" t="str">
        <f t="shared" si="25"/>
        <v>Housing Support Services - Nursing Service for Aging Population</v>
      </c>
      <c r="AT171" s="67"/>
      <c r="AW171" s="68" t="s">
        <v>977</v>
      </c>
      <c r="AX171" t="s">
        <v>978</v>
      </c>
    </row>
    <row r="172" spans="39:50" ht="14.45" customHeight="1">
      <c r="AM172" s="68" t="s">
        <v>832</v>
      </c>
      <c r="AN172" s="71" t="s">
        <v>979</v>
      </c>
      <c r="AO172" s="71" t="s">
        <v>172</v>
      </c>
      <c r="AP172" s="70" t="str">
        <f t="shared" si="25"/>
        <v>Repurpose/Build New Facility - Acquire Building for Supportive Housing</v>
      </c>
      <c r="AT172" s="67">
        <v>46</v>
      </c>
      <c r="AW172" s="68" t="s">
        <v>980</v>
      </c>
      <c r="AX172" t="s">
        <v>981</v>
      </c>
    </row>
    <row r="173" spans="39:50" ht="14.45" customHeight="1">
      <c r="AM173" s="68" t="s">
        <v>834</v>
      </c>
      <c r="AN173" s="71" t="s">
        <v>982</v>
      </c>
      <c r="AO173" s="71" t="s">
        <v>173</v>
      </c>
      <c r="AP173" s="70" t="str">
        <f t="shared" si="25"/>
        <v>Operational and Administrative Costs - Administrative costs</v>
      </c>
      <c r="AT173" s="67"/>
      <c r="AW173" s="68" t="s">
        <v>983</v>
      </c>
      <c r="AX173" t="s">
        <v>984</v>
      </c>
    </row>
    <row r="174" spans="39:50" ht="14.45" customHeight="1">
      <c r="AM174" s="68" t="s">
        <v>837</v>
      </c>
      <c r="AN174" s="71" t="s">
        <v>985</v>
      </c>
      <c r="AO174" s="71" t="s">
        <v>173</v>
      </c>
      <c r="AP174" s="70" t="str">
        <f t="shared" si="25"/>
        <v>Operational and Administrative Costs - 0.5 FTE Care Coordinator</v>
      </c>
      <c r="AQ174" s="4">
        <v>44927</v>
      </c>
      <c r="AR174" s="4">
        <v>45838</v>
      </c>
      <c r="AT174" s="67"/>
      <c r="AW174" s="68" t="s">
        <v>986</v>
      </c>
      <c r="AX174" t="s">
        <v>987</v>
      </c>
    </row>
    <row r="175" spans="39:50" ht="14.45" customHeight="1">
      <c r="AM175" s="68" t="s">
        <v>840</v>
      </c>
      <c r="AN175" s="71" t="s">
        <v>988</v>
      </c>
      <c r="AO175" s="71" t="s">
        <v>173</v>
      </c>
      <c r="AP175" s="70" t="str">
        <f t="shared" si="25"/>
        <v>Operational and Administrative Costs - 0.5 FTE Peer Support Specialist</v>
      </c>
      <c r="AR175" s="4">
        <v>45838</v>
      </c>
      <c r="AT175" s="67"/>
      <c r="AW175" s="68" t="s">
        <v>989</v>
      </c>
      <c r="AX175" s="68" t="s">
        <v>990</v>
      </c>
    </row>
    <row r="176" spans="39:50" ht="14.45" customHeight="1">
      <c r="AM176" s="68" t="s">
        <v>843</v>
      </c>
      <c r="AN176" s="71" t="s">
        <v>991</v>
      </c>
      <c r="AO176" s="71" t="s">
        <v>173</v>
      </c>
      <c r="AP176" s="70" t="str">
        <f t="shared" si="25"/>
        <v>Operational and Administrative Costs - 1.0 FTE Housing Navigator</v>
      </c>
      <c r="AQ176" s="4">
        <v>45108</v>
      </c>
      <c r="AR176" s="4">
        <v>46568</v>
      </c>
      <c r="AT176" s="67"/>
      <c r="AW176" s="68" t="s">
        <v>992</v>
      </c>
      <c r="AX176" s="68" t="s">
        <v>993</v>
      </c>
    </row>
    <row r="177" spans="39:50" ht="14.45" customHeight="1">
      <c r="AM177" s="68" t="s">
        <v>846</v>
      </c>
      <c r="AN177" s="71" t="s">
        <v>994</v>
      </c>
      <c r="AO177" s="71" t="s">
        <v>173</v>
      </c>
      <c r="AP177" s="70" t="str">
        <f t="shared" si="25"/>
        <v>Operational and Administrative Costs - 1.0 FTE Program Coordinator 2</v>
      </c>
      <c r="AQ177" s="4">
        <v>45076</v>
      </c>
      <c r="AR177" s="4">
        <v>46568</v>
      </c>
      <c r="AT177" s="67"/>
      <c r="AW177" s="68" t="s">
        <v>995</v>
      </c>
      <c r="AX177" s="68" t="s">
        <v>996</v>
      </c>
    </row>
    <row r="178" spans="39:50" ht="14.45" customHeight="1">
      <c r="AM178" s="68" t="s">
        <v>849</v>
      </c>
      <c r="AN178" s="71" t="s">
        <v>997</v>
      </c>
      <c r="AO178" s="71" t="s">
        <v>116</v>
      </c>
      <c r="AP178" s="70" t="str">
        <f t="shared" si="25"/>
        <v>Long Term Rental Assistance - Five 2-Bed Subsidies</v>
      </c>
      <c r="AQ178" s="4">
        <v>45108</v>
      </c>
      <c r="AR178" s="4">
        <v>45838</v>
      </c>
      <c r="AS178" s="4">
        <v>45108</v>
      </c>
      <c r="AT178" s="67"/>
      <c r="AW178" s="68" t="s">
        <v>998</v>
      </c>
      <c r="AX178" s="68" t="s">
        <v>793</v>
      </c>
    </row>
    <row r="179" spans="39:50" ht="14.45" customHeight="1">
      <c r="AM179" s="68" t="s">
        <v>852</v>
      </c>
      <c r="AN179" s="71" t="s">
        <v>999</v>
      </c>
      <c r="AO179" s="71" t="s">
        <v>116</v>
      </c>
      <c r="AP179" s="70" t="str">
        <f t="shared" si="25"/>
        <v>Long Term Rental Assistance - Five 3-Bed Subsidies</v>
      </c>
      <c r="AQ179" s="4">
        <v>45108</v>
      </c>
      <c r="AR179" s="4">
        <v>45838</v>
      </c>
      <c r="AS179" s="4">
        <v>45108</v>
      </c>
      <c r="AT179" s="67"/>
      <c r="AW179" s="68" t="s">
        <v>1000</v>
      </c>
      <c r="AX179" t="s">
        <v>1001</v>
      </c>
    </row>
    <row r="180" spans="39:50" ht="14.45" customHeight="1">
      <c r="AM180" s="68" t="s">
        <v>854</v>
      </c>
      <c r="AN180" s="71" t="s">
        <v>1002</v>
      </c>
      <c r="AO180" s="71" t="s">
        <v>116</v>
      </c>
      <c r="AP180" s="70" t="str">
        <f t="shared" si="25"/>
        <v>Long Term Rental Assistance - Five RAP Subsidies</v>
      </c>
      <c r="AQ180" s="4">
        <v>45108</v>
      </c>
      <c r="AR180" s="4">
        <v>45838</v>
      </c>
      <c r="AS180" s="4">
        <v>45108</v>
      </c>
      <c r="AT180" s="67"/>
      <c r="AW180" s="68" t="s">
        <v>1003</v>
      </c>
      <c r="AX180" t="s">
        <v>1004</v>
      </c>
    </row>
    <row r="181" spans="39:50" ht="14.45" customHeight="1">
      <c r="AM181" s="68" t="s">
        <v>857</v>
      </c>
      <c r="AN181" s="71" t="s">
        <v>1005</v>
      </c>
      <c r="AO181" s="71" t="s">
        <v>173</v>
      </c>
      <c r="AP181" s="70" t="str">
        <f t="shared" si="25"/>
        <v>Operational and Administrative Costs - Administrative Cost for Family RAP</v>
      </c>
      <c r="AQ181" s="4">
        <v>45108</v>
      </c>
      <c r="AR181" s="4">
        <v>45838</v>
      </c>
      <c r="AT181" s="67"/>
      <c r="AW181" s="68" t="s">
        <v>1006</v>
      </c>
      <c r="AX181" s="68" t="s">
        <v>1007</v>
      </c>
    </row>
    <row r="182" spans="39:50" ht="14.45" customHeight="1">
      <c r="AM182" s="68" t="s">
        <v>859</v>
      </c>
      <c r="AN182" s="71" t="s">
        <v>1008</v>
      </c>
      <c r="AO182" s="71" t="s">
        <v>113</v>
      </c>
      <c r="AP182" s="70" t="str">
        <f t="shared" si="25"/>
        <v>Housing Support Services - Barrier Removal</v>
      </c>
      <c r="AQ182" s="4">
        <v>45108</v>
      </c>
      <c r="AR182" s="4">
        <v>45838</v>
      </c>
      <c r="AT182" s="67"/>
      <c r="AW182" s="68" t="s">
        <v>1009</v>
      </c>
      <c r="AX182" s="68" t="s">
        <v>1010</v>
      </c>
    </row>
    <row r="183" spans="39:50" ht="14.45" customHeight="1">
      <c r="AM183" s="68" t="s">
        <v>862</v>
      </c>
      <c r="AN183" s="71" t="s">
        <v>1011</v>
      </c>
      <c r="AO183" s="71" t="s">
        <v>175</v>
      </c>
      <c r="AP183" s="70" t="str">
        <f t="shared" si="25"/>
        <v>Short Term Bed Subsidy - Hotel Vouchers &amp; Tiny Homes</v>
      </c>
      <c r="AQ183" s="4">
        <v>45108</v>
      </c>
      <c r="AR183" s="4">
        <v>46568</v>
      </c>
      <c r="AT183" s="67"/>
      <c r="AW183" s="68" t="s">
        <v>1012</v>
      </c>
      <c r="AX183" s="68" t="s">
        <v>1013</v>
      </c>
    </row>
    <row r="184" spans="39:50" ht="14.45" customHeight="1">
      <c r="AM184" s="68" t="s">
        <v>865</v>
      </c>
      <c r="AN184" s="71" t="s">
        <v>1008</v>
      </c>
      <c r="AO184" s="71" t="s">
        <v>176</v>
      </c>
      <c r="AP184" s="70" t="str">
        <f t="shared" si="25"/>
        <v>Outreach and Engagement - Barrier Removal</v>
      </c>
      <c r="AQ184" s="4">
        <v>45108</v>
      </c>
      <c r="AR184" s="4">
        <v>46568</v>
      </c>
      <c r="AT184" s="67"/>
      <c r="AW184" s="68" t="s">
        <v>1014</v>
      </c>
      <c r="AX184" s="68" t="s">
        <v>1015</v>
      </c>
    </row>
    <row r="185" spans="39:50" ht="14.45" customHeight="1">
      <c r="AN185" s="70"/>
      <c r="AO185" s="70"/>
      <c r="AP185" s="70"/>
      <c r="AT185" s="67"/>
      <c r="AW185" s="68" t="s">
        <v>1016</v>
      </c>
      <c r="AX185" t="s">
        <v>1017</v>
      </c>
    </row>
    <row r="186" spans="39:50" ht="14.45" customHeight="1">
      <c r="AM186" t="s">
        <v>512</v>
      </c>
      <c r="AN186" s="70">
        <v>177689</v>
      </c>
      <c r="AO186" s="70"/>
      <c r="AP186" s="70"/>
      <c r="AT186" s="67"/>
      <c r="AW186" s="68" t="s">
        <v>1018</v>
      </c>
      <c r="AX186" t="s">
        <v>1019</v>
      </c>
    </row>
    <row r="187" spans="39:50" ht="14.45" customHeight="1">
      <c r="AN187" s="70" t="s">
        <v>63</v>
      </c>
      <c r="AO187" s="70" t="s">
        <v>314</v>
      </c>
      <c r="AP187" s="70" t="str">
        <f t="shared" ref="AP187:AP192" si="26">AO187&amp;" - "&amp;AN187</f>
        <v>Category - Project Name</v>
      </c>
      <c r="AQ187" t="s">
        <v>65</v>
      </c>
      <c r="AR187" t="s">
        <v>315</v>
      </c>
      <c r="AS187" t="s">
        <v>70</v>
      </c>
      <c r="AT187" s="67" t="s">
        <v>316</v>
      </c>
      <c r="AW187" s="68" t="s">
        <v>1020</v>
      </c>
      <c r="AX187" s="68" t="s">
        <v>1021</v>
      </c>
    </row>
    <row r="188" spans="39:50" ht="14.45" customHeight="1">
      <c r="AM188" s="68" t="s">
        <v>868</v>
      </c>
      <c r="AN188" s="71" t="s">
        <v>915</v>
      </c>
      <c r="AO188" s="71" t="s">
        <v>172</v>
      </c>
      <c r="AP188" s="70" t="str">
        <f t="shared" si="26"/>
        <v>Repurpose/Build New Facility - Supportive Housing</v>
      </c>
      <c r="AQ188" s="4">
        <v>45008</v>
      </c>
      <c r="AR188" s="4">
        <v>45200</v>
      </c>
      <c r="AS188" s="4">
        <v>45170</v>
      </c>
      <c r="AT188" s="67">
        <v>22</v>
      </c>
      <c r="AW188" s="68" t="s">
        <v>1022</v>
      </c>
      <c r="AX188" s="68" t="s">
        <v>720</v>
      </c>
    </row>
    <row r="189" spans="39:50" ht="14.45" customHeight="1">
      <c r="AM189" s="68" t="s">
        <v>870</v>
      </c>
      <c r="AN189" s="71" t="s">
        <v>173</v>
      </c>
      <c r="AO189" s="71" t="s">
        <v>173</v>
      </c>
      <c r="AP189" s="70" t="str">
        <f t="shared" si="26"/>
        <v>Operational and Administrative Costs - Operational and Administrative Costs</v>
      </c>
      <c r="AT189" s="67"/>
      <c r="AW189" s="68" t="s">
        <v>1023</v>
      </c>
      <c r="AX189" t="s">
        <v>1024</v>
      </c>
    </row>
    <row r="190" spans="39:50" ht="14.45" customHeight="1">
      <c r="AM190" s="68" t="s">
        <v>871</v>
      </c>
      <c r="AN190" s="71" t="s">
        <v>1025</v>
      </c>
      <c r="AO190" s="71" t="s">
        <v>113</v>
      </c>
      <c r="AP190" s="70" t="str">
        <f t="shared" si="26"/>
        <v>Housing Support Services - Peer Supports</v>
      </c>
      <c r="AT190" s="67"/>
      <c r="AW190" s="68" t="s">
        <v>1026</v>
      </c>
      <c r="AX190" t="s">
        <v>1027</v>
      </c>
    </row>
    <row r="191" spans="39:50" ht="14.45" customHeight="1">
      <c r="AM191" s="68" t="s">
        <v>874</v>
      </c>
      <c r="AN191" s="71" t="s">
        <v>1028</v>
      </c>
      <c r="AO191" s="71" t="s">
        <v>175</v>
      </c>
      <c r="AP191" s="70" t="str">
        <f t="shared" si="26"/>
        <v>Short Term Bed Subsidy - Shelter Support</v>
      </c>
      <c r="AT191" s="67"/>
      <c r="AW191" s="68" t="s">
        <v>1029</v>
      </c>
      <c r="AX191" t="s">
        <v>653</v>
      </c>
    </row>
    <row r="192" spans="39:50" ht="14.45" customHeight="1">
      <c r="AM192" s="68" t="s">
        <v>876</v>
      </c>
      <c r="AN192" s="71" t="s">
        <v>1030</v>
      </c>
      <c r="AO192" s="71" t="s">
        <v>176</v>
      </c>
      <c r="AP192" s="70" t="str">
        <f t="shared" si="26"/>
        <v>Outreach and Engagement - Street Outreach Program</v>
      </c>
      <c r="AT192" s="67"/>
      <c r="AW192" s="68" t="s">
        <v>1031</v>
      </c>
      <c r="AX192" s="68" t="s">
        <v>1032</v>
      </c>
    </row>
    <row r="193" spans="39:50" ht="14.45" customHeight="1">
      <c r="AM193" s="68"/>
      <c r="AN193" s="70"/>
      <c r="AO193" s="70"/>
      <c r="AP193" s="70"/>
      <c r="AT193" s="67"/>
      <c r="AW193" s="68" t="s">
        <v>1033</v>
      </c>
      <c r="AX193" s="68" t="s">
        <v>1034</v>
      </c>
    </row>
    <row r="194" spans="39:50" ht="14.45" customHeight="1">
      <c r="AM194" t="s">
        <v>1035</v>
      </c>
      <c r="AN194" s="70">
        <v>177677</v>
      </c>
      <c r="AO194" s="70"/>
      <c r="AP194" s="70"/>
      <c r="AT194" s="67"/>
      <c r="AW194" s="68" t="s">
        <v>1036</v>
      </c>
      <c r="AX194" s="68" t="s">
        <v>1037</v>
      </c>
    </row>
    <row r="195" spans="39:50" ht="14.45" customHeight="1">
      <c r="AN195" s="70" t="s">
        <v>63</v>
      </c>
      <c r="AO195" s="70" t="s">
        <v>314</v>
      </c>
      <c r="AP195" s="70" t="str">
        <f t="shared" ref="AP195:AP208" si="27">AO195&amp;" - "&amp;AN195</f>
        <v>Category - Project Name</v>
      </c>
      <c r="AQ195" t="s">
        <v>65</v>
      </c>
      <c r="AR195" t="s">
        <v>315</v>
      </c>
      <c r="AS195" t="s">
        <v>70</v>
      </c>
      <c r="AT195" s="67" t="s">
        <v>316</v>
      </c>
      <c r="AW195" s="68" t="s">
        <v>1038</v>
      </c>
      <c r="AX195" s="68" t="s">
        <v>1039</v>
      </c>
    </row>
    <row r="196" spans="39:50" ht="14.45" customHeight="1">
      <c r="AM196" s="68" t="s">
        <v>879</v>
      </c>
      <c r="AN196" s="71" t="s">
        <v>1040</v>
      </c>
      <c r="AO196" s="71" t="s">
        <v>172</v>
      </c>
      <c r="AP196" s="70" t="str">
        <f t="shared" si="27"/>
        <v>Repurpose/Build New Facility - Holistic Healing Facility</v>
      </c>
      <c r="AT196" s="67">
        <v>12</v>
      </c>
      <c r="AW196" s="68" t="s">
        <v>1041</v>
      </c>
      <c r="AX196" s="68" t="s">
        <v>1027</v>
      </c>
    </row>
    <row r="197" spans="39:50" ht="14.45" customHeight="1">
      <c r="AM197" s="68" t="s">
        <v>882</v>
      </c>
      <c r="AN197" s="71" t="s">
        <v>1042</v>
      </c>
      <c r="AO197" s="71" t="s">
        <v>172</v>
      </c>
      <c r="AP197" s="70" t="str">
        <f t="shared" si="27"/>
        <v>Repurpose/Build New Facility - Miracles Club Facility</v>
      </c>
      <c r="AT197" s="67">
        <v>24</v>
      </c>
      <c r="AW197" s="68" t="s">
        <v>1043</v>
      </c>
      <c r="AX197" s="68" t="s">
        <v>1044</v>
      </c>
    </row>
    <row r="198" spans="39:50" ht="14.45" customHeight="1">
      <c r="AM198" s="68" t="s">
        <v>885</v>
      </c>
      <c r="AN198" s="71" t="s">
        <v>1045</v>
      </c>
      <c r="AO198" s="71" t="s">
        <v>173</v>
      </c>
      <c r="AP198" s="70" t="str">
        <f t="shared" si="27"/>
        <v>Operational and Administrative Costs - VOA Recovery Homes</v>
      </c>
      <c r="AT198" s="67">
        <v>13</v>
      </c>
      <c r="AW198" s="68" t="s">
        <v>1046</v>
      </c>
      <c r="AX198" t="s">
        <v>1047</v>
      </c>
    </row>
    <row r="199" spans="39:50" ht="14.45" customHeight="1">
      <c r="AM199" s="68" t="s">
        <v>888</v>
      </c>
      <c r="AN199" s="71" t="s">
        <v>1048</v>
      </c>
      <c r="AO199" s="71" t="s">
        <v>173</v>
      </c>
      <c r="AP199" s="70" t="str">
        <f t="shared" si="27"/>
        <v>Operational and Administrative Costs - Quest Admin and Assistance Costs</v>
      </c>
      <c r="AT199" s="67"/>
      <c r="AW199" s="68" t="s">
        <v>1049</v>
      </c>
      <c r="AX199" t="s">
        <v>1050</v>
      </c>
    </row>
    <row r="200" spans="39:50" ht="14.45" customHeight="1">
      <c r="AM200" s="68" t="s">
        <v>891</v>
      </c>
      <c r="AN200" s="71" t="s">
        <v>1051</v>
      </c>
      <c r="AO200" s="71" t="s">
        <v>173</v>
      </c>
      <c r="AP200" s="70" t="str">
        <f t="shared" si="27"/>
        <v>Operational and Administrative Costs - Housing Program Specialist</v>
      </c>
      <c r="AT200" s="67"/>
      <c r="AW200" s="68" t="s">
        <v>1052</v>
      </c>
      <c r="AX200" t="s">
        <v>1053</v>
      </c>
    </row>
    <row r="201" spans="39:50" ht="14.45" customHeight="1">
      <c r="AM201" s="68" t="s">
        <v>894</v>
      </c>
      <c r="AN201" s="71" t="s">
        <v>1054</v>
      </c>
      <c r="AO201" s="71" t="s">
        <v>173</v>
      </c>
      <c r="AP201" s="70" t="str">
        <f t="shared" si="27"/>
        <v>Operational and Administrative Costs - Holistic Healing Admin and Assistance Costs</v>
      </c>
      <c r="AT201" s="67"/>
      <c r="AW201" s="68" t="s">
        <v>1055</v>
      </c>
      <c r="AX201" t="s">
        <v>1056</v>
      </c>
    </row>
    <row r="202" spans="39:50" ht="14.45" customHeight="1">
      <c r="AM202" s="68" t="s">
        <v>897</v>
      </c>
      <c r="AN202" s="71" t="s">
        <v>1057</v>
      </c>
      <c r="AO202" s="71" t="s">
        <v>113</v>
      </c>
      <c r="AP202" s="70" t="str">
        <f t="shared" si="27"/>
        <v>Housing Support Services - Cascadia Enhanced Outreach Team</v>
      </c>
      <c r="AT202" s="67"/>
      <c r="AW202" s="68" t="s">
        <v>1058</v>
      </c>
      <c r="AX202" t="s">
        <v>1059</v>
      </c>
    </row>
    <row r="203" spans="39:50" ht="14.45" customHeight="1">
      <c r="AM203" s="68" t="s">
        <v>900</v>
      </c>
      <c r="AN203" s="71" t="s">
        <v>1060</v>
      </c>
      <c r="AO203" s="71" t="s">
        <v>113</v>
      </c>
      <c r="AP203" s="70" t="str">
        <f t="shared" si="27"/>
        <v>Housing Support Services - MCHD BHD Internal Program Assistance</v>
      </c>
      <c r="AT203" s="67"/>
      <c r="AW203" s="68" t="s">
        <v>1061</v>
      </c>
      <c r="AX203" s="68" t="s">
        <v>1062</v>
      </c>
    </row>
    <row r="204" spans="39:50" ht="14.45" customHeight="1">
      <c r="AM204" s="68" t="s">
        <v>903</v>
      </c>
      <c r="AN204" s="71" t="s">
        <v>1063</v>
      </c>
      <c r="AO204" s="71" t="s">
        <v>113</v>
      </c>
      <c r="AP204" s="70" t="str">
        <f t="shared" si="27"/>
        <v>Housing Support Services - MCHD BHD BHRC Program Specialist</v>
      </c>
      <c r="AT204" s="67"/>
      <c r="AW204" s="68" t="s">
        <v>1064</v>
      </c>
      <c r="AX204" s="68" t="s">
        <v>1065</v>
      </c>
    </row>
    <row r="205" spans="39:50" ht="14.45" customHeight="1">
      <c r="AM205" s="68" t="s">
        <v>906</v>
      </c>
      <c r="AN205" s="71" t="s">
        <v>1066</v>
      </c>
      <c r="AO205" s="71" t="s">
        <v>174</v>
      </c>
      <c r="AP205" s="70" t="str">
        <f t="shared" si="27"/>
        <v>Planning, Coordinating, and Purchasing - MHAAO Headquarters</v>
      </c>
      <c r="AT205" s="67"/>
      <c r="AW205" s="68" t="s">
        <v>1067</v>
      </c>
      <c r="AX205" s="68" t="s">
        <v>1068</v>
      </c>
    </row>
    <row r="206" spans="39:50" ht="14.45" customHeight="1">
      <c r="AM206" s="68" t="s">
        <v>908</v>
      </c>
      <c r="AN206" s="71" t="s">
        <v>1069</v>
      </c>
      <c r="AO206" s="71" t="s">
        <v>176</v>
      </c>
      <c r="AP206" s="70" t="str">
        <f t="shared" si="27"/>
        <v>Outreach and Engagement - Client Assistance Funds</v>
      </c>
      <c r="AT206" s="67"/>
      <c r="AW206" s="68" t="s">
        <v>1070</v>
      </c>
      <c r="AX206" s="68" t="s">
        <v>1071</v>
      </c>
    </row>
    <row r="207" spans="39:50" ht="14.45" customHeight="1">
      <c r="AM207" s="68" t="s">
        <v>911</v>
      </c>
      <c r="AN207" s="71" t="s">
        <v>1072</v>
      </c>
      <c r="AO207" s="71" t="s">
        <v>172</v>
      </c>
      <c r="AP207" s="70" t="str">
        <f t="shared" si="27"/>
        <v>Repurpose/Build New Facility - Volunteers of America will purchase a facility to house their Latino Home Base Recovery Home (LHBR)</v>
      </c>
      <c r="AT207" s="67"/>
      <c r="AX207" s="68"/>
    </row>
    <row r="208" spans="39:50" ht="14.45" customHeight="1">
      <c r="AM208" s="68" t="s">
        <v>1073</v>
      </c>
      <c r="AN208" s="71" t="s">
        <v>1074</v>
      </c>
      <c r="AO208" s="71" t="s">
        <v>172</v>
      </c>
      <c r="AP208" s="70" t="str">
        <f t="shared" si="27"/>
        <v>Repurpose/Build New Facility - MCHD BHD will work with partners to determine the best usage of remaining grant funds for one or more of the following activities: repurpose or build new secure residential treatment facilities, residential treatment homes, adult foster homes, supported housing units, and supportive housing units; operational and administrative costs to manage housing; supportive housing</v>
      </c>
      <c r="AT208" s="67"/>
      <c r="AX208" s="68"/>
    </row>
    <row r="209" spans="39:50" ht="14.45" customHeight="1">
      <c r="AN209" s="70"/>
      <c r="AO209" s="71"/>
      <c r="AP209" s="70"/>
      <c r="AT209" s="67"/>
      <c r="AX209" s="68"/>
    </row>
    <row r="210" spans="39:50" ht="14.45" customHeight="1">
      <c r="AM210" t="s">
        <v>1075</v>
      </c>
      <c r="AN210" s="70">
        <v>177684</v>
      </c>
      <c r="AO210" s="70"/>
      <c r="AP210" s="70"/>
      <c r="AT210" s="67"/>
      <c r="AX210" s="68"/>
    </row>
    <row r="211" spans="39:50" ht="14.45" customHeight="1">
      <c r="AN211" s="70" t="s">
        <v>63</v>
      </c>
      <c r="AO211" s="70" t="s">
        <v>314</v>
      </c>
      <c r="AP211" s="70" t="str">
        <f t="shared" ref="AP211:AP224" si="28">AO211&amp;" - "&amp;AN211</f>
        <v>Category - Project Name</v>
      </c>
      <c r="AQ211" t="s">
        <v>65</v>
      </c>
      <c r="AR211" t="s">
        <v>315</v>
      </c>
      <c r="AS211" t="s">
        <v>70</v>
      </c>
      <c r="AT211" s="67" t="s">
        <v>316</v>
      </c>
    </row>
    <row r="212" spans="39:50" ht="14.45" customHeight="1">
      <c r="AM212" s="68" t="s">
        <v>913</v>
      </c>
      <c r="AN212" s="71" t="s">
        <v>1076</v>
      </c>
      <c r="AO212" s="71" t="s">
        <v>173</v>
      </c>
      <c r="AP212" s="70" t="str">
        <f t="shared" si="28"/>
        <v>Operational and Administrative Costs - Facility and Maintenance</v>
      </c>
      <c r="AQ212" s="4">
        <v>44987</v>
      </c>
      <c r="AR212" s="4">
        <v>45291</v>
      </c>
      <c r="AS212" s="4">
        <v>45153</v>
      </c>
      <c r="AT212" s="67">
        <v>16</v>
      </c>
    </row>
    <row r="213" spans="39:50" ht="14.45" customHeight="1">
      <c r="AM213" s="68" t="s">
        <v>916</v>
      </c>
      <c r="AN213" s="71" t="s">
        <v>1077</v>
      </c>
      <c r="AO213" s="71" t="s">
        <v>173</v>
      </c>
      <c r="AP213" s="70" t="str">
        <f t="shared" si="28"/>
        <v>Operational and Administrative Costs - Liability and Fire Insurance</v>
      </c>
      <c r="AT213" s="67"/>
    </row>
    <row r="214" spans="39:50" ht="14.45" customHeight="1">
      <c r="AM214" s="68" t="s">
        <v>918</v>
      </c>
      <c r="AN214" s="71" t="s">
        <v>1078</v>
      </c>
      <c r="AO214" s="71" t="s">
        <v>173</v>
      </c>
      <c r="AP214" s="70" t="str">
        <f t="shared" si="28"/>
        <v>Operational and Administrative Costs - Utility Costs</v>
      </c>
      <c r="AT214" s="67"/>
    </row>
    <row r="215" spans="39:50" ht="14.45" customHeight="1">
      <c r="AM215" s="68" t="s">
        <v>921</v>
      </c>
      <c r="AN215" s="71" t="s">
        <v>1079</v>
      </c>
      <c r="AO215" s="71" t="s">
        <v>173</v>
      </c>
      <c r="AP215" s="70" t="str">
        <f t="shared" si="28"/>
        <v>Operational and Administrative Costs - Administrative Costs</v>
      </c>
      <c r="AT215" s="67"/>
    </row>
    <row r="216" spans="39:50" ht="14.45" customHeight="1">
      <c r="AM216" s="68" t="s">
        <v>923</v>
      </c>
      <c r="AN216" s="71" t="s">
        <v>1080</v>
      </c>
      <c r="AO216" s="71" t="s">
        <v>113</v>
      </c>
      <c r="AP216" s="70" t="str">
        <f t="shared" si="28"/>
        <v>Housing Support Services - Full Time Housing Case Manager</v>
      </c>
      <c r="AT216" s="67"/>
    </row>
    <row r="217" spans="39:50" ht="14.45" customHeight="1">
      <c r="AM217" s="68" t="s">
        <v>926</v>
      </c>
      <c r="AN217" s="71" t="s">
        <v>1081</v>
      </c>
      <c r="AO217" s="71" t="s">
        <v>174</v>
      </c>
      <c r="AP217" s="70" t="str">
        <f t="shared" si="28"/>
        <v>Planning, Coordinating, and Purchasing - Purchase Land and two structures for Men's TH</v>
      </c>
      <c r="AT217" s="67">
        <v>6</v>
      </c>
    </row>
    <row r="218" spans="39:50" ht="14.45" customHeight="1">
      <c r="AM218" s="68" t="s">
        <v>929</v>
      </c>
      <c r="AN218" s="71" t="s">
        <v>1082</v>
      </c>
      <c r="AO218" s="71" t="s">
        <v>174</v>
      </c>
      <c r="AP218" s="70" t="str">
        <f t="shared" si="28"/>
        <v>Planning, Coordinating, and Purchasing - Purchase Manufactured/Modular Home for Men's TH</v>
      </c>
      <c r="AT218" s="67">
        <v>8</v>
      </c>
    </row>
    <row r="219" spans="39:50" ht="14.45" customHeight="1">
      <c r="AM219" s="68" t="s">
        <v>932</v>
      </c>
      <c r="AN219" s="71" t="s">
        <v>1083</v>
      </c>
      <c r="AO219" s="71" t="s">
        <v>174</v>
      </c>
      <c r="AP219" s="70" t="str">
        <f t="shared" si="28"/>
        <v>Planning, Coordinating, and Purchasing - Purchase homes for women's transitional housing</v>
      </c>
      <c r="AT219" s="67">
        <v>4</v>
      </c>
    </row>
    <row r="220" spans="39:50" ht="14.45" customHeight="1">
      <c r="AM220" s="68" t="s">
        <v>934</v>
      </c>
      <c r="AN220" s="71" t="s">
        <v>1084</v>
      </c>
      <c r="AO220" s="71" t="s">
        <v>174</v>
      </c>
      <c r="AP220" s="70" t="str">
        <f t="shared" si="28"/>
        <v>Planning, Coordinating, and Purchasing - Purchase home for supportive housing</v>
      </c>
      <c r="AT220" s="67">
        <v>2</v>
      </c>
    </row>
    <row r="221" spans="39:50" ht="14.45" customHeight="1">
      <c r="AM221" s="68" t="s">
        <v>937</v>
      </c>
      <c r="AN221" s="71" t="s">
        <v>1085</v>
      </c>
      <c r="AO221" s="71" t="s">
        <v>175</v>
      </c>
      <c r="AP221" s="70" t="str">
        <f t="shared" si="28"/>
        <v>Short Term Bed Subsidy - Subcontract with Local Hotel</v>
      </c>
      <c r="AT221" s="67"/>
    </row>
    <row r="222" spans="39:50" ht="14.45" customHeight="1">
      <c r="AM222" s="68" t="s">
        <v>939</v>
      </c>
      <c r="AN222" s="71" t="s">
        <v>116</v>
      </c>
      <c r="AO222" s="71" t="s">
        <v>116</v>
      </c>
      <c r="AP222" s="70" t="str">
        <f t="shared" si="28"/>
        <v>Long Term Rental Assistance - Long Term Rental Assistance</v>
      </c>
      <c r="AT222" s="67"/>
    </row>
    <row r="223" spans="39:50" ht="14.45" customHeight="1">
      <c r="AM223" s="68" t="s">
        <v>940</v>
      </c>
      <c r="AN223" s="71" t="s">
        <v>1086</v>
      </c>
      <c r="AO223" s="71" t="s">
        <v>176</v>
      </c>
      <c r="AP223" s="70" t="str">
        <f t="shared" si="28"/>
        <v>Outreach and Engagement - Necessities for Homeless Population</v>
      </c>
      <c r="AT223" s="67"/>
    </row>
    <row r="224" spans="39:50" ht="14.45" customHeight="1">
      <c r="AM224" s="68" t="s">
        <v>943</v>
      </c>
      <c r="AN224" s="71" t="s">
        <v>1087</v>
      </c>
      <c r="AO224" s="71" t="s">
        <v>176</v>
      </c>
      <c r="AP224" s="70" t="str">
        <f t="shared" si="28"/>
        <v>Outreach and Engagement - Sleep Supplies for Homeless Population</v>
      </c>
      <c r="AT224" s="67"/>
    </row>
    <row r="225" spans="39:46" ht="14.45" customHeight="1">
      <c r="AN225" s="71"/>
      <c r="AO225" s="70"/>
      <c r="AP225" s="70"/>
      <c r="AT225" s="67"/>
    </row>
    <row r="226" spans="39:46" ht="14.45" customHeight="1">
      <c r="AM226" t="s">
        <v>1088</v>
      </c>
      <c r="AN226" s="70">
        <v>177685</v>
      </c>
      <c r="AO226" s="70"/>
      <c r="AP226" s="70"/>
      <c r="AT226" s="67"/>
    </row>
    <row r="227" spans="39:46" ht="14.45" customHeight="1">
      <c r="AN227" s="70" t="s">
        <v>63</v>
      </c>
      <c r="AO227" s="70" t="s">
        <v>314</v>
      </c>
      <c r="AP227" s="70" t="str">
        <f t="shared" ref="AP227:AP237" si="29">AO227&amp;" - "&amp;AN227</f>
        <v>Category - Project Name</v>
      </c>
      <c r="AQ227" t="s">
        <v>65</v>
      </c>
      <c r="AR227" t="s">
        <v>315</v>
      </c>
      <c r="AS227" t="s">
        <v>70</v>
      </c>
      <c r="AT227" s="67" t="s">
        <v>316</v>
      </c>
    </row>
    <row r="228" spans="39:46" ht="14.45" customHeight="1">
      <c r="AM228" s="68" t="s">
        <v>946</v>
      </c>
      <c r="AN228" s="71" t="s">
        <v>1089</v>
      </c>
      <c r="AO228" s="71" t="s">
        <v>172</v>
      </c>
      <c r="AP228" s="70" t="str">
        <f t="shared" si="29"/>
        <v>Repurpose/Build New Facility - Purchase house #1 of 3-4 houses to provide supportive/supported housing services</v>
      </c>
      <c r="AT228" s="67">
        <v>3</v>
      </c>
    </row>
    <row r="229" spans="39:46" ht="14.45" customHeight="1">
      <c r="AM229" s="68" t="s">
        <v>949</v>
      </c>
      <c r="AN229" s="71" t="s">
        <v>1090</v>
      </c>
      <c r="AO229" s="71" t="s">
        <v>172</v>
      </c>
      <c r="AP229" s="70" t="str">
        <f t="shared" si="29"/>
        <v>Repurpose/Build New Facility - Purchase house #2 of 3-4 houses to provide supportive/supported housing services</v>
      </c>
      <c r="AT229" s="67">
        <v>3</v>
      </c>
    </row>
    <row r="230" spans="39:46" ht="14.45" customHeight="1">
      <c r="AM230" s="68" t="s">
        <v>952</v>
      </c>
      <c r="AN230" s="71" t="s">
        <v>1091</v>
      </c>
      <c r="AO230" s="71" t="s">
        <v>172</v>
      </c>
      <c r="AP230" s="70" t="str">
        <f t="shared" si="29"/>
        <v>Repurpose/Build New Facility - Purchase house #3 of 3-4 houses to provide supportive/supported housing services</v>
      </c>
      <c r="AT230" s="67">
        <v>3</v>
      </c>
    </row>
    <row r="231" spans="39:46" ht="14.45" customHeight="1">
      <c r="AM231" s="68" t="s">
        <v>955</v>
      </c>
      <c r="AN231" s="71" t="s">
        <v>1092</v>
      </c>
      <c r="AO231" s="71" t="s">
        <v>172</v>
      </c>
      <c r="AP231" s="70" t="str">
        <f t="shared" si="29"/>
        <v>Repurpose/Build New Facility - Purchase house #4 of 3-4 houses to provide supportive/supported housing services</v>
      </c>
      <c r="AT231" s="67">
        <v>3</v>
      </c>
    </row>
    <row r="232" spans="39:46" ht="14.45" customHeight="1">
      <c r="AM232" s="68" t="s">
        <v>957</v>
      </c>
      <c r="AN232" s="71" t="s">
        <v>1093</v>
      </c>
      <c r="AO232" s="71" t="s">
        <v>173</v>
      </c>
      <c r="AP232" s="70" t="str">
        <f t="shared" si="29"/>
        <v>Operational and Administrative Costs - Housing Coordination Services</v>
      </c>
      <c r="AT232" s="67"/>
    </row>
    <row r="233" spans="39:46" ht="14.45" customHeight="1">
      <c r="AM233" s="68" t="s">
        <v>960</v>
      </c>
      <c r="AN233" s="71" t="s">
        <v>1094</v>
      </c>
      <c r="AO233" s="71" t="s">
        <v>113</v>
      </c>
      <c r="AP233" s="70" t="str">
        <f t="shared" si="29"/>
        <v>Housing Support Services - Housing Support Service Staff</v>
      </c>
      <c r="AT233" s="67"/>
    </row>
    <row r="234" spans="39:46" ht="14.45" customHeight="1">
      <c r="AM234" s="68" t="s">
        <v>962</v>
      </c>
      <c r="AN234" s="71" t="s">
        <v>1095</v>
      </c>
      <c r="AO234" s="71" t="s">
        <v>174</v>
      </c>
      <c r="AP234" s="70" t="str">
        <f t="shared" si="29"/>
        <v>Planning, Coordinating, and Purchasing - Transitional Step-Down Housing Program</v>
      </c>
      <c r="AT234" s="67"/>
    </row>
    <row r="235" spans="39:46" ht="14.45" customHeight="1">
      <c r="AM235" s="68" t="s">
        <v>965</v>
      </c>
      <c r="AN235" s="71" t="s">
        <v>1096</v>
      </c>
      <c r="AO235" s="71" t="s">
        <v>175</v>
      </c>
      <c r="AP235" s="70" t="str">
        <f t="shared" si="29"/>
        <v>Short Term Bed Subsidy - Short Term Shelter</v>
      </c>
      <c r="AT235" s="67"/>
    </row>
    <row r="236" spans="39:46" ht="14.45" customHeight="1">
      <c r="AM236" s="68" t="s">
        <v>968</v>
      </c>
      <c r="AN236" s="71" t="s">
        <v>116</v>
      </c>
      <c r="AO236" s="71" t="s">
        <v>116</v>
      </c>
      <c r="AP236" s="70" t="str">
        <f t="shared" si="29"/>
        <v>Long Term Rental Assistance - Long Term Rental Assistance</v>
      </c>
      <c r="AT236" s="67"/>
    </row>
    <row r="237" spans="39:46" ht="14.45" customHeight="1">
      <c r="AM237" s="68" t="s">
        <v>970</v>
      </c>
      <c r="AN237" s="71" t="s">
        <v>1086</v>
      </c>
      <c r="AO237" s="71" t="s">
        <v>176</v>
      </c>
      <c r="AP237" s="70" t="str">
        <f t="shared" si="29"/>
        <v>Outreach and Engagement - Necessities for Homeless Population</v>
      </c>
      <c r="AT237" s="67"/>
    </row>
    <row r="238" spans="39:46" ht="14.45" customHeight="1">
      <c r="AN238" s="70"/>
      <c r="AO238" s="70"/>
      <c r="AP238" s="70"/>
      <c r="AT238" s="67"/>
    </row>
    <row r="239" spans="39:46" ht="14.45" customHeight="1">
      <c r="AM239" t="s">
        <v>1097</v>
      </c>
      <c r="AN239" s="70">
        <v>177690</v>
      </c>
      <c r="AO239" s="70"/>
      <c r="AP239" s="70"/>
      <c r="AT239" s="67"/>
    </row>
    <row r="240" spans="39:46" ht="14.45" customHeight="1">
      <c r="AN240" s="70" t="s">
        <v>63</v>
      </c>
      <c r="AO240" s="70" t="s">
        <v>314</v>
      </c>
      <c r="AP240" s="70" t="str">
        <f t="shared" ref="AP240:AP243" si="30">AO240&amp;" - "&amp;AN240</f>
        <v>Category - Project Name</v>
      </c>
      <c r="AQ240" t="s">
        <v>65</v>
      </c>
      <c r="AR240" t="s">
        <v>315</v>
      </c>
      <c r="AS240" t="s">
        <v>70</v>
      </c>
      <c r="AT240" s="67" t="s">
        <v>316</v>
      </c>
    </row>
    <row r="241" spans="39:46" ht="14.45" customHeight="1">
      <c r="AM241" s="68" t="s">
        <v>972</v>
      </c>
      <c r="AN241" s="71" t="s">
        <v>1098</v>
      </c>
      <c r="AO241" s="71" t="s">
        <v>174</v>
      </c>
      <c r="AP241" s="70" t="str">
        <f t="shared" si="30"/>
        <v>Planning, Coordinating, and Purchasing - CSRC</v>
      </c>
      <c r="AR241" s="4">
        <v>45752</v>
      </c>
      <c r="AT241" s="67">
        <v>4</v>
      </c>
    </row>
    <row r="242" spans="39:46" ht="14.45" customHeight="1">
      <c r="AM242" s="68" t="s">
        <v>974</v>
      </c>
      <c r="AN242" s="71" t="s">
        <v>1099</v>
      </c>
      <c r="AO242" s="71" t="s">
        <v>174</v>
      </c>
      <c r="AP242" s="70" t="str">
        <f t="shared" si="30"/>
        <v>Planning, Coordinating, and Purchasing - STTP</v>
      </c>
      <c r="AR242" s="4">
        <v>45752</v>
      </c>
      <c r="AT242" s="67">
        <v>12</v>
      </c>
    </row>
    <row r="243" spans="39:46" ht="14.45" customHeight="1">
      <c r="AM243" s="68" t="s">
        <v>977</v>
      </c>
      <c r="AN243" s="71" t="s">
        <v>1100</v>
      </c>
      <c r="AO243" s="71" t="s">
        <v>173</v>
      </c>
      <c r="AP243" s="70" t="str">
        <f t="shared" si="30"/>
        <v>Operational and Administrative Costs - Salaries, Benefits, and Wages</v>
      </c>
      <c r="AR243" s="4">
        <v>45752</v>
      </c>
      <c r="AT243" s="67"/>
    </row>
    <row r="244" spans="39:46" ht="14.45" customHeight="1">
      <c r="AN244" s="70"/>
      <c r="AO244" s="70"/>
      <c r="AP244" s="70"/>
      <c r="AT244" s="67"/>
    </row>
    <row r="245" spans="39:46" ht="14.45" customHeight="1">
      <c r="AM245" t="s">
        <v>1101</v>
      </c>
      <c r="AN245" s="70">
        <v>177713</v>
      </c>
      <c r="AO245" s="70"/>
      <c r="AP245" s="70"/>
      <c r="AT245" s="67"/>
    </row>
    <row r="246" spans="39:46" ht="14.45" customHeight="1">
      <c r="AN246" s="70" t="s">
        <v>63</v>
      </c>
      <c r="AO246" s="70" t="s">
        <v>314</v>
      </c>
      <c r="AP246" s="70" t="str">
        <f t="shared" ref="AP246:AP252" si="31">AO246&amp;" - "&amp;AN246</f>
        <v>Category - Project Name</v>
      </c>
      <c r="AQ246" t="s">
        <v>65</v>
      </c>
      <c r="AR246" t="s">
        <v>315</v>
      </c>
      <c r="AS246" t="s">
        <v>70</v>
      </c>
      <c r="AT246" s="67" t="s">
        <v>316</v>
      </c>
    </row>
    <row r="247" spans="39:46" ht="14.45" customHeight="1">
      <c r="AM247" s="68" t="s">
        <v>980</v>
      </c>
      <c r="AN247" s="71" t="s">
        <v>1102</v>
      </c>
      <c r="AO247" s="71" t="s">
        <v>172</v>
      </c>
      <c r="AP247" s="70" t="str">
        <f t="shared" si="31"/>
        <v>Repurpose/Build New Facility - SH Apartments</v>
      </c>
      <c r="AR247" s="4">
        <v>45291</v>
      </c>
      <c r="AT247" s="67"/>
    </row>
    <row r="248" spans="39:46" ht="14.45" customHeight="1">
      <c r="AM248" s="68" t="s">
        <v>983</v>
      </c>
      <c r="AN248" s="71" t="s">
        <v>1103</v>
      </c>
      <c r="AO248" s="71" t="s">
        <v>173</v>
      </c>
      <c r="AP248" s="70" t="str">
        <f t="shared" si="31"/>
        <v>Operational and Administrative Costs - Recovery Mentor</v>
      </c>
      <c r="AT248" s="67"/>
    </row>
    <row r="249" spans="39:46" ht="14.45" customHeight="1">
      <c r="AM249" s="68" t="s">
        <v>986</v>
      </c>
      <c r="AN249" s="71" t="s">
        <v>1104</v>
      </c>
      <c r="AO249" s="71" t="s">
        <v>113</v>
      </c>
      <c r="AP249" s="70" t="str">
        <f t="shared" si="31"/>
        <v>Housing Support Services - Resident-Employed Coffee Shop</v>
      </c>
      <c r="AT249" s="67"/>
    </row>
    <row r="250" spans="39:46" ht="14.45" customHeight="1">
      <c r="AM250" s="68" t="s">
        <v>989</v>
      </c>
      <c r="AN250" s="71" t="s">
        <v>1105</v>
      </c>
      <c r="AO250" s="71" t="s">
        <v>174</v>
      </c>
      <c r="AP250" s="70" t="str">
        <f t="shared" si="31"/>
        <v>Planning, Coordinating, and Purchasing - Building Purchase and Related Costs</v>
      </c>
      <c r="AT250" s="67"/>
    </row>
    <row r="251" spans="39:46" ht="14.45" customHeight="1">
      <c r="AM251" s="68" t="s">
        <v>992</v>
      </c>
      <c r="AN251" s="71" t="s">
        <v>1106</v>
      </c>
      <c r="AO251" s="71" t="s">
        <v>116</v>
      </c>
      <c r="AP251" s="70" t="str">
        <f t="shared" si="31"/>
        <v>Long Term Rental Assistance - Rental Assistance for 4-Plex Tenants</v>
      </c>
      <c r="AT251" s="67"/>
    </row>
    <row r="252" spans="39:46" ht="14.45" customHeight="1">
      <c r="AM252" s="68" t="s">
        <v>995</v>
      </c>
      <c r="AN252" s="71" t="s">
        <v>1107</v>
      </c>
      <c r="AO252" s="71" t="s">
        <v>176</v>
      </c>
      <c r="AP252" s="70" t="str">
        <f t="shared" si="31"/>
        <v>Outreach and Engagement - Outreach and Resources</v>
      </c>
      <c r="AT252" s="67"/>
    </row>
    <row r="253" spans="39:46" ht="14.45" customHeight="1">
      <c r="AM253" s="68"/>
      <c r="AN253" s="71"/>
      <c r="AO253" s="70"/>
      <c r="AP253" s="70"/>
      <c r="AT253" s="67"/>
    </row>
    <row r="254" spans="39:46" ht="14.45" customHeight="1">
      <c r="AM254" t="s">
        <v>1108</v>
      </c>
      <c r="AN254" s="70">
        <v>177679</v>
      </c>
      <c r="AO254" s="70"/>
      <c r="AP254" s="70"/>
      <c r="AT254" s="67"/>
    </row>
    <row r="255" spans="39:46" ht="14.45" customHeight="1">
      <c r="AN255" s="70" t="s">
        <v>63</v>
      </c>
      <c r="AO255" s="70" t="s">
        <v>314</v>
      </c>
      <c r="AP255" s="70" t="str">
        <f t="shared" ref="AP255:AP261" si="32">AO255&amp;" - "&amp;AN255</f>
        <v>Category - Project Name</v>
      </c>
      <c r="AQ255" t="s">
        <v>65</v>
      </c>
      <c r="AR255" t="s">
        <v>315</v>
      </c>
      <c r="AS255" t="s">
        <v>70</v>
      </c>
      <c r="AT255" s="67" t="s">
        <v>316</v>
      </c>
    </row>
    <row r="256" spans="39:46" ht="14.45" customHeight="1">
      <c r="AM256" s="68" t="s">
        <v>998</v>
      </c>
      <c r="AN256" s="71" t="s">
        <v>915</v>
      </c>
      <c r="AO256" s="71" t="s">
        <v>172</v>
      </c>
      <c r="AP256" s="70" t="str">
        <f t="shared" si="32"/>
        <v>Repurpose/Build New Facility - Supportive Housing</v>
      </c>
      <c r="AQ256" s="4">
        <v>45017</v>
      </c>
      <c r="AR256" s="4">
        <v>45231</v>
      </c>
      <c r="AS256" s="4">
        <v>45292</v>
      </c>
      <c r="AT256" s="67">
        <v>30</v>
      </c>
    </row>
    <row r="257" spans="39:46" ht="14.45" customHeight="1">
      <c r="AM257" s="68" t="s">
        <v>1000</v>
      </c>
      <c r="AN257" s="71" t="s">
        <v>1109</v>
      </c>
      <c r="AO257" s="71" t="s">
        <v>173</v>
      </c>
      <c r="AP257" s="70" t="str">
        <f t="shared" si="32"/>
        <v>Operational and Administrative Costs - Operations Manager</v>
      </c>
      <c r="AQ257" s="4">
        <v>45017</v>
      </c>
      <c r="AR257" s="4">
        <v>45231</v>
      </c>
      <c r="AS257" s="4">
        <v>45292</v>
      </c>
      <c r="AT257" s="67"/>
    </row>
    <row r="258" spans="39:46" ht="14.45" customHeight="1">
      <c r="AM258" s="68" t="s">
        <v>1003</v>
      </c>
      <c r="AN258" s="71" t="s">
        <v>1110</v>
      </c>
      <c r="AO258" s="71" t="s">
        <v>113</v>
      </c>
      <c r="AP258" s="70" t="str">
        <f t="shared" si="32"/>
        <v>Housing Support Services - Purchase Microwaves</v>
      </c>
      <c r="AR258" s="4">
        <v>45170</v>
      </c>
      <c r="AT258" s="67"/>
    </row>
    <row r="259" spans="39:46" ht="14.45" customHeight="1">
      <c r="AM259" s="68" t="s">
        <v>1006</v>
      </c>
      <c r="AN259" s="71" t="s">
        <v>1111</v>
      </c>
      <c r="AO259" s="71" t="s">
        <v>174</v>
      </c>
      <c r="AP259" s="70" t="str">
        <f t="shared" si="32"/>
        <v>Planning, Coordinating, and Purchasing - SH Flooring Replacement</v>
      </c>
      <c r="AR259" s="4">
        <v>45170</v>
      </c>
      <c r="AT259" s="67"/>
    </row>
    <row r="260" spans="39:46" ht="14.45" customHeight="1">
      <c r="AM260" s="68" t="s">
        <v>1009</v>
      </c>
      <c r="AN260" s="71" t="s">
        <v>1112</v>
      </c>
      <c r="AO260" s="71" t="s">
        <v>174</v>
      </c>
      <c r="AP260" s="70" t="str">
        <f t="shared" si="32"/>
        <v>Planning, Coordinating, and Purchasing - Interior/Exterior Building Supplies, Equipment and Repairs</v>
      </c>
      <c r="AR260" s="4">
        <v>45184</v>
      </c>
      <c r="AT260" s="67"/>
    </row>
    <row r="261" spans="39:46" ht="14.45" customHeight="1">
      <c r="AM261" s="68" t="s">
        <v>1012</v>
      </c>
      <c r="AN261" s="71" t="s">
        <v>1113</v>
      </c>
      <c r="AO261" s="71" t="s">
        <v>174</v>
      </c>
      <c r="AP261" s="70" t="str">
        <f t="shared" si="32"/>
        <v>Planning, Coordinating, and Purchasing - Striping for Parking</v>
      </c>
      <c r="AR261" s="4">
        <v>45200</v>
      </c>
      <c r="AT261" s="67"/>
    </row>
    <row r="262" spans="39:46" ht="14.45" customHeight="1">
      <c r="AM262" s="68"/>
      <c r="AN262" s="70"/>
      <c r="AO262" s="70"/>
      <c r="AP262" s="70"/>
      <c r="AT262" s="67"/>
    </row>
    <row r="263" spans="39:46" ht="14.45" customHeight="1">
      <c r="AM263" t="s">
        <v>1114</v>
      </c>
      <c r="AN263" s="70">
        <v>177692</v>
      </c>
      <c r="AO263" s="70"/>
      <c r="AP263" s="70"/>
      <c r="AT263" s="67"/>
    </row>
    <row r="264" spans="39:46" ht="14.45" customHeight="1">
      <c r="AN264" s="70" t="s">
        <v>63</v>
      </c>
      <c r="AO264" s="70" t="s">
        <v>314</v>
      </c>
      <c r="AP264" s="70" t="str">
        <f t="shared" ref="AP264:AP269" si="33">AO264&amp;" - "&amp;AN264</f>
        <v>Category - Project Name</v>
      </c>
      <c r="AQ264" t="s">
        <v>65</v>
      </c>
      <c r="AR264" t="s">
        <v>315</v>
      </c>
      <c r="AS264" t="s">
        <v>70</v>
      </c>
      <c r="AT264" s="67" t="s">
        <v>316</v>
      </c>
    </row>
    <row r="265" spans="39:46" ht="14.45" customHeight="1">
      <c r="AM265" s="68" t="s">
        <v>1014</v>
      </c>
      <c r="AN265" s="71" t="s">
        <v>1115</v>
      </c>
      <c r="AO265" s="71" t="s">
        <v>172</v>
      </c>
      <c r="AP265" s="70" t="str">
        <f t="shared" si="33"/>
        <v>Repurpose/Build New Facility - Supported Transitional Housing</v>
      </c>
      <c r="AQ265" s="4">
        <v>44790</v>
      </c>
      <c r="AR265" s="4">
        <v>45321</v>
      </c>
      <c r="AS265" s="4">
        <v>44790</v>
      </c>
      <c r="AT265" s="67">
        <v>11</v>
      </c>
    </row>
    <row r="266" spans="39:46" ht="14.45" customHeight="1">
      <c r="AM266" s="68" t="s">
        <v>1016</v>
      </c>
      <c r="AN266" s="71" t="s">
        <v>1116</v>
      </c>
      <c r="AO266" s="71" t="s">
        <v>172</v>
      </c>
      <c r="AP266" s="70" t="str">
        <f t="shared" si="33"/>
        <v>Repurpose/Build New Facility - Add Two Units to Facility</v>
      </c>
      <c r="AT266" s="67">
        <v>2</v>
      </c>
    </row>
    <row r="267" spans="39:46" ht="14.45" customHeight="1">
      <c r="AM267" s="68" t="s">
        <v>1018</v>
      </c>
      <c r="AN267" s="71" t="s">
        <v>1117</v>
      </c>
      <c r="AO267" s="71" t="s">
        <v>173</v>
      </c>
      <c r="AP267" s="70" t="str">
        <f t="shared" si="33"/>
        <v>Operational and Administrative Costs - Operational Costs</v>
      </c>
      <c r="AT267" s="67"/>
    </row>
    <row r="268" spans="39:46" ht="14.45" customHeight="1">
      <c r="AM268" s="68" t="s">
        <v>1020</v>
      </c>
      <c r="AN268" s="71" t="s">
        <v>1118</v>
      </c>
      <c r="AO268" s="71" t="s">
        <v>113</v>
      </c>
      <c r="AP268" s="70" t="str">
        <f t="shared" si="33"/>
        <v>Housing Support Services - Offsite House Manager</v>
      </c>
      <c r="AT268" s="67"/>
    </row>
    <row r="269" spans="39:46" ht="14.45" customHeight="1">
      <c r="AM269" s="68" t="s">
        <v>1022</v>
      </c>
      <c r="AN269" s="71" t="s">
        <v>116</v>
      </c>
      <c r="AO269" s="71" t="s">
        <v>116</v>
      </c>
      <c r="AP269" s="70" t="str">
        <f t="shared" si="33"/>
        <v>Long Term Rental Assistance - Long Term Rental Assistance</v>
      </c>
    </row>
    <row r="270" spans="39:46" ht="14.45" customHeight="1">
      <c r="AN270" s="71"/>
      <c r="AO270" s="70"/>
      <c r="AP270" s="70"/>
    </row>
    <row r="271" spans="39:46" ht="14.45" customHeight="1">
      <c r="AM271" t="s">
        <v>1119</v>
      </c>
      <c r="AN271" s="70">
        <v>178501</v>
      </c>
      <c r="AO271" s="70"/>
      <c r="AP271" s="70"/>
    </row>
    <row r="272" spans="39:46" ht="14.45" customHeight="1">
      <c r="AN272" s="70" t="s">
        <v>63</v>
      </c>
      <c r="AO272" s="70" t="s">
        <v>314</v>
      </c>
      <c r="AP272" s="70" t="str">
        <f t="shared" ref="AP272:AP275" si="34">AO272&amp;" - "&amp;AN272</f>
        <v>Category - Project Name</v>
      </c>
      <c r="AQ272" t="s">
        <v>65</v>
      </c>
      <c r="AR272" t="s">
        <v>315</v>
      </c>
      <c r="AS272" t="s">
        <v>70</v>
      </c>
      <c r="AT272" s="67" t="s">
        <v>316</v>
      </c>
    </row>
    <row r="273" spans="39:46" ht="14.45" customHeight="1">
      <c r="AM273" s="68" t="s">
        <v>1023</v>
      </c>
      <c r="AN273" s="71" t="s">
        <v>1120</v>
      </c>
      <c r="AO273" s="146" t="str">
        <f t="shared" ref="AO273" si="35">AN273&amp;" - "&amp;AM273</f>
        <v>Repurpose/Build New Housing Units - 178501-0-1</v>
      </c>
      <c r="AP273" s="70" t="str">
        <f t="shared" si="34"/>
        <v>Repurpose/Build New Housing Units - 178501-0-1 - Repurpose/Build New Housing Units</v>
      </c>
      <c r="AT273">
        <v>10</v>
      </c>
    </row>
    <row r="274" spans="39:46" ht="14.45" customHeight="1">
      <c r="AM274" s="68" t="s">
        <v>1026</v>
      </c>
      <c r="AN274" s="71" t="s">
        <v>527</v>
      </c>
      <c r="AO274" s="147" t="s">
        <v>175</v>
      </c>
      <c r="AP274" s="70" t="str">
        <f t="shared" si="34"/>
        <v>Short Term Bed Subsidy - TBD</v>
      </c>
    </row>
    <row r="275" spans="39:46" ht="14.45" customHeight="1">
      <c r="AM275" s="68" t="s">
        <v>1029</v>
      </c>
      <c r="AN275" s="71" t="s">
        <v>527</v>
      </c>
      <c r="AO275" s="147" t="s">
        <v>173</v>
      </c>
      <c r="AP275" s="70" t="str">
        <f t="shared" si="34"/>
        <v>Operational and Administrative Costs - TBD</v>
      </c>
    </row>
    <row r="276" spans="39:46" ht="14.45" customHeight="1">
      <c r="AM276" s="68" t="s">
        <v>1031</v>
      </c>
      <c r="AN276" s="71" t="s">
        <v>527</v>
      </c>
      <c r="AO276" s="147" t="s">
        <v>113</v>
      </c>
      <c r="AP276" s="70" t="str">
        <f>AO276&amp;" - "&amp;AN277</f>
        <v>Housing Support Services - Purchase Items for Facility</v>
      </c>
    </row>
    <row r="277" spans="39:46" ht="14.45" customHeight="1">
      <c r="AM277" s="68" t="s">
        <v>1033</v>
      </c>
      <c r="AN277" s="71" t="s">
        <v>1121</v>
      </c>
      <c r="AO277" s="147" t="s">
        <v>174</v>
      </c>
      <c r="AP277" s="70" t="str">
        <f>AO277&amp;" - "&amp;AN278</f>
        <v>Planning, Coordinating, and Purchasing - Long Term Rental Assistance</v>
      </c>
    </row>
    <row r="278" spans="39:46" ht="14.45" customHeight="1">
      <c r="AM278" s="68" t="s">
        <v>1036</v>
      </c>
      <c r="AN278" s="71" t="s">
        <v>116</v>
      </c>
      <c r="AO278" s="147" t="s">
        <v>116</v>
      </c>
      <c r="AP278" s="70" t="e">
        <f>AO278&amp;" - "&amp;#REF!</f>
        <v>#REF!</v>
      </c>
    </row>
    <row r="279" spans="39:46" ht="14.45" customHeight="1">
      <c r="AM279" s="68" t="s">
        <v>1038</v>
      </c>
      <c r="AN279" s="71" t="s">
        <v>527</v>
      </c>
      <c r="AO279" s="71" t="s">
        <v>176</v>
      </c>
      <c r="AP279" s="70" t="str">
        <f t="shared" ref="AP279:AP280" si="36">AO279&amp;" - "&amp;AN279</f>
        <v>Outreach and Engagement - TBD</v>
      </c>
    </row>
    <row r="280" spans="39:46" ht="14.45" customHeight="1">
      <c r="AM280" s="68" t="s">
        <v>1041</v>
      </c>
      <c r="AN280" s="71" t="s">
        <v>527</v>
      </c>
      <c r="AO280" s="71" t="s">
        <v>1122</v>
      </c>
      <c r="AP280" s="70" t="str">
        <f t="shared" si="36"/>
        <v>Repurpose/Build New Housing Units - 178501-0-1 - TBD</v>
      </c>
    </row>
    <row r="281" spans="39:46" ht="14.45" customHeight="1">
      <c r="AM281" s="68" t="s">
        <v>1123</v>
      </c>
      <c r="AN281" s="71" t="s">
        <v>527</v>
      </c>
      <c r="AO281" s="71" t="s">
        <v>527</v>
      </c>
      <c r="AP281" s="70"/>
    </row>
    <row r="282" spans="39:46" ht="14.45" customHeight="1">
      <c r="AM282" s="68"/>
      <c r="AN282" s="70"/>
      <c r="AO282" s="70"/>
      <c r="AP282" s="70"/>
    </row>
    <row r="283" spans="39:46" ht="14.45" customHeight="1">
      <c r="AM283" t="s">
        <v>1124</v>
      </c>
      <c r="AN283" s="70">
        <v>177694</v>
      </c>
      <c r="AO283" s="70"/>
      <c r="AP283" s="70"/>
    </row>
    <row r="284" spans="39:46" ht="14.45" customHeight="1">
      <c r="AN284" s="70" t="s">
        <v>63</v>
      </c>
      <c r="AO284" s="70" t="s">
        <v>314</v>
      </c>
      <c r="AP284" s="70" t="str">
        <f t="shared" ref="AP284:AP287" si="37">AO284&amp;" - "&amp;AN284</f>
        <v>Category - Project Name</v>
      </c>
      <c r="AQ284" t="s">
        <v>65</v>
      </c>
      <c r="AR284" t="s">
        <v>315</v>
      </c>
      <c r="AS284" t="s">
        <v>70</v>
      </c>
      <c r="AT284" t="s">
        <v>316</v>
      </c>
    </row>
    <row r="285" spans="39:46" ht="14.45" customHeight="1">
      <c r="AM285" s="68" t="s">
        <v>1043</v>
      </c>
      <c r="AN285" s="71" t="s">
        <v>1125</v>
      </c>
      <c r="AO285" s="71" t="s">
        <v>172</v>
      </c>
      <c r="AP285" s="70" t="str">
        <f t="shared" si="37"/>
        <v>Repurpose/Build New Facility - Permanent Supportive Housing</v>
      </c>
      <c r="AQ285" s="4">
        <v>44927</v>
      </c>
      <c r="AR285" s="4">
        <v>45627</v>
      </c>
      <c r="AS285" s="4">
        <v>45627</v>
      </c>
      <c r="AT285">
        <v>15</v>
      </c>
    </row>
    <row r="286" spans="39:46" ht="14.45" customHeight="1">
      <c r="AM286" s="68" t="s">
        <v>1046</v>
      </c>
      <c r="AN286" s="71" t="s">
        <v>1126</v>
      </c>
      <c r="AO286" s="71" t="s">
        <v>172</v>
      </c>
      <c r="AP286" s="70" t="str">
        <f t="shared" si="37"/>
        <v>Repurpose/Build New Facility - Center for Addictions Triage and Treatment</v>
      </c>
      <c r="AQ286" s="4">
        <v>43647</v>
      </c>
      <c r="AR286" s="4">
        <v>45748</v>
      </c>
      <c r="AS286" s="4">
        <v>45809</v>
      </c>
      <c r="AT286">
        <v>44</v>
      </c>
    </row>
    <row r="287" spans="39:46" ht="14.45" customHeight="1">
      <c r="AM287" s="68" t="s">
        <v>1049</v>
      </c>
      <c r="AN287" s="71" t="s">
        <v>1127</v>
      </c>
      <c r="AO287" s="71" t="s">
        <v>172</v>
      </c>
      <c r="AP287" s="70" t="str">
        <f t="shared" si="37"/>
        <v>Repurpose/Build New Facility - Supportive Housing for Aid and Assist Population</v>
      </c>
      <c r="AQ287" s="4">
        <v>44927</v>
      </c>
      <c r="AS287" s="4">
        <v>44986</v>
      </c>
      <c r="AT287">
        <v>20</v>
      </c>
    </row>
    <row r="288" spans="39:46" ht="14.45" customHeight="1">
      <c r="AN288" s="70"/>
      <c r="AO288" s="70"/>
      <c r="AP288" s="70"/>
    </row>
    <row r="289" spans="39:46" ht="14.45" customHeight="1">
      <c r="AM289" t="s">
        <v>1128</v>
      </c>
      <c r="AN289" s="70">
        <v>177708</v>
      </c>
      <c r="AO289" s="70"/>
      <c r="AP289" s="70"/>
    </row>
    <row r="290" spans="39:46" ht="14.45" customHeight="1">
      <c r="AN290" s="70" t="s">
        <v>63</v>
      </c>
      <c r="AO290" s="70" t="s">
        <v>314</v>
      </c>
      <c r="AP290" s="70" t="str">
        <f t="shared" ref="AP290:AP297" si="38">AO290&amp;" - "&amp;AN290</f>
        <v>Category - Project Name</v>
      </c>
      <c r="AQ290" t="s">
        <v>65</v>
      </c>
      <c r="AR290" t="s">
        <v>315</v>
      </c>
      <c r="AS290" t="s">
        <v>70</v>
      </c>
      <c r="AT290" t="s">
        <v>316</v>
      </c>
    </row>
    <row r="291" spans="39:46" ht="14.45" customHeight="1">
      <c r="AM291" s="68" t="s">
        <v>1052</v>
      </c>
      <c r="AN291" s="71" t="s">
        <v>1129</v>
      </c>
      <c r="AO291" s="71" t="s">
        <v>173</v>
      </c>
      <c r="AP291" s="70" t="str">
        <f t="shared" si="38"/>
        <v>Operational and Administrative Costs - Transitional Treatment Recovery Services; Transitional Treatment with On-Site Support; On-Site Support and Services Expansion</v>
      </c>
    </row>
    <row r="292" spans="39:46" ht="14.45" customHeight="1">
      <c r="AM292" s="68" t="s">
        <v>1055</v>
      </c>
      <c r="AN292" s="71" t="s">
        <v>1130</v>
      </c>
      <c r="AO292" s="71" t="s">
        <v>113</v>
      </c>
      <c r="AP292" s="70" t="str">
        <f t="shared" si="38"/>
        <v>Housing Support Services - Barrier Removal Support</v>
      </c>
    </row>
    <row r="293" spans="39:46" ht="14.45" customHeight="1">
      <c r="AM293" s="68" t="s">
        <v>1058</v>
      </c>
      <c r="AN293" s="71" t="s">
        <v>1131</v>
      </c>
      <c r="AO293" s="71" t="s">
        <v>174</v>
      </c>
      <c r="AP293" s="70" t="str">
        <f t="shared" si="38"/>
        <v>Planning, Coordinating, and Purchasing - Transitional Treatment Residential Services Expansion</v>
      </c>
    </row>
    <row r="294" spans="39:46" ht="14.45" customHeight="1">
      <c r="AM294" s="68" t="s">
        <v>1061</v>
      </c>
      <c r="AN294" s="71" t="s">
        <v>1132</v>
      </c>
      <c r="AO294" s="71" t="s">
        <v>174</v>
      </c>
      <c r="AP294" s="70" t="str">
        <f t="shared" si="38"/>
        <v>Planning, Coordinating, and Purchasing - Non-Congregate Transitional Housing with On-Site Support Expansion</v>
      </c>
      <c r="AT294">
        <v>30</v>
      </c>
    </row>
    <row r="295" spans="39:46" ht="14.45" customHeight="1">
      <c r="AM295" s="68" t="s">
        <v>1064</v>
      </c>
      <c r="AN295" s="71" t="s">
        <v>1133</v>
      </c>
      <c r="AO295" s="71" t="s">
        <v>174</v>
      </c>
      <c r="AP295" s="70" t="str">
        <f t="shared" si="38"/>
        <v>Planning, Coordinating, and Purchasing - Congregate Sheltering with On-Site Support and Services Expansion</v>
      </c>
    </row>
    <row r="296" spans="39:46" ht="14.45" customHeight="1">
      <c r="AM296" s="68" t="s">
        <v>1067</v>
      </c>
      <c r="AN296" s="71" t="s">
        <v>1134</v>
      </c>
      <c r="AO296" s="71" t="s">
        <v>174</v>
      </c>
      <c r="AP296" s="70" t="str">
        <f t="shared" si="38"/>
        <v>Planning, Coordinating, and Purchasing - Crisis House Renovation</v>
      </c>
    </row>
    <row r="297" spans="39:46" ht="14.45" customHeight="1">
      <c r="AM297" s="68" t="s">
        <v>1070</v>
      </c>
      <c r="AN297" s="71" t="s">
        <v>1135</v>
      </c>
      <c r="AO297" s="71" t="s">
        <v>176</v>
      </c>
      <c r="AP297" s="70" t="str">
        <f t="shared" si="38"/>
        <v>Outreach and Engagement - Basic Necessities</v>
      </c>
    </row>
    <row r="298" spans="39:46" ht="14.45" customHeight="1"/>
    <row r="299" spans="39:46" ht="14.45" customHeight="1"/>
    <row r="300" spans="39:46" ht="14.45" customHeight="1"/>
    <row r="301" spans="39:46" ht="14.45" customHeight="1"/>
    <row r="302" spans="39:46" ht="14.45" customHeight="1"/>
    <row r="303" spans="39:46" ht="14.45" customHeight="1"/>
    <row r="304" spans="39:46" ht="14.45" customHeight="1"/>
    <row r="305" ht="14.45" customHeight="1"/>
    <row r="306" ht="14.45" customHeight="1"/>
    <row r="307" ht="14.45" customHeight="1"/>
    <row r="308" ht="14.45" customHeight="1"/>
    <row r="309" ht="14.45" customHeight="1"/>
    <row r="310" ht="14.45" customHeight="1"/>
    <row r="311" ht="14.45" customHeight="1"/>
    <row r="312" ht="14.45" customHeight="1"/>
    <row r="313" ht="14.45" customHeight="1"/>
    <row r="314" ht="14.45" customHeight="1"/>
    <row r="315" ht="14.45" customHeight="1"/>
    <row r="316" ht="14.45" customHeight="1"/>
    <row r="317" ht="14.45" customHeight="1"/>
    <row r="318" ht="14.45" customHeight="1"/>
    <row r="319" ht="14.45" customHeight="1"/>
    <row r="320" ht="14.45" customHeight="1"/>
    <row r="321" ht="14.45" customHeight="1"/>
    <row r="322" ht="14.45" customHeight="1"/>
    <row r="323" ht="14.45" customHeight="1"/>
    <row r="324" ht="14.45" customHeight="1"/>
    <row r="325" ht="14.45" customHeight="1"/>
    <row r="326" ht="14.45" customHeight="1"/>
    <row r="327" ht="14.45" customHeight="1"/>
    <row r="328" ht="14.45" customHeight="1"/>
    <row r="329" ht="14.45" customHeight="1"/>
    <row r="330" ht="14.45" customHeight="1"/>
    <row r="331" ht="14.45" customHeight="1"/>
    <row r="332" ht="14.45" customHeight="1"/>
    <row r="333" ht="14.45" customHeight="1"/>
    <row r="334" ht="14.45" customHeight="1"/>
    <row r="335" ht="14.45" customHeight="1"/>
    <row r="336" ht="14.45" customHeight="1"/>
    <row r="337" ht="14.45" customHeight="1"/>
  </sheetData>
  <phoneticPr fontId="7" type="noConversion"/>
  <hyperlinks>
    <hyperlink ref="AJ2" r:id="rId1" xr:uid="{F94C1CFF-3941-416F-85AE-6ECCC431FA92}"/>
  </hyperlinks>
  <pageMargins left="0.7" right="0.7" top="0.75" bottom="0.75" header="0.3" footer="0.3"/>
  <pageSetup orientation="portrait" r:id="rId2"/>
  <ignoredErrors>
    <ignoredError sqref="K4 K8"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59da1016-2a1b-4f8a-9768-d7a4932f6f16">
      <UserInfo>
        <DisplayName>Nolan, Athena</DisplayName>
        <AccountId>383</AccountId>
        <AccountType/>
      </UserInfo>
      <UserInfo>
        <DisplayName>Thein, Greg</DisplayName>
        <AccountId>382</AccountId>
        <AccountType/>
      </UserInfo>
      <UserInfo>
        <DisplayName>Edwards-Rincon, Lorena</DisplayName>
        <AccountId>153</AccountId>
        <AccountType/>
      </UserInfo>
      <UserInfo>
        <DisplayName>Walker, Sarah J</DisplayName>
        <AccountId>152</AccountId>
        <AccountType/>
      </UserInfo>
      <UserInfo>
        <DisplayName>Engler, Kate</DisplayName>
        <AccountId>43</AccountId>
        <AccountType/>
      </UserInfo>
    </SharedWithUsers>
    <IACategory xmlns="59da1016-2a1b-4f8a-9768-d7a4932f6f16" xsi:nil="true"/>
    <Program xmlns="f6f59e2a-72cf-4e98-8507-d5f2b131d468" xsi:nil="true"/>
    <Category xmlns="f6f59e2a-72cf-4e98-8507-d5f2b131d468" xsi:nil="true"/>
    <DocumentExpirationDate xmlns="59da1016-2a1b-4f8a-9768-d7a4932f6f16" xsi:nil="true"/>
    <Meeting xmlns="f6f59e2a-72cf-4e98-8507-d5f2b131d468" xsi:nil="true"/>
    <Click_x0020_to_x0020_Exclude_x0020_from_x0020_Webpart_x0020_List xmlns="f6f59e2a-72cf-4e98-8507-d5f2b131d468">false</Click_x0020_to_x0020_Exclude_x0020_from_x0020_Webpart_x0020_List>
    <Location xmlns="f6f59e2a-72cf-4e98-8507-d5f2b131d468"/>
    <IATopic xmlns="59da1016-2a1b-4f8a-9768-d7a4932f6f16" xsi:nil="true"/>
    <URL xmlns="http://schemas.microsoft.com/sharepoint/v3">
      <Url>https://www.oregon.gov/oha/HSD/AMH/docs/HB-5202%20Consolidated%20Report%20Q1%202024.xlsx</Url>
      <Description>HB 5202 Consolidated Report</Description>
    </URL>
    <IASubtopic xmlns="59da1016-2a1b-4f8a-9768-d7a4932f6f16" xsi:nil="true"/>
    <Metadata xmlns="f6f59e2a-72cf-4e98-8507-d5f2b131d468" xsi:nil="true"/>
    <RoutingRuleDescription xmlns="http://schemas.microsoft.com/sharepoint/v3">HB 5202 Consolidated Report</RoutingRuleDescription>
    <Meta_x0020_Keywords xmlns="f6f59e2a-72cf-4e98-8507-d5f2b131d468" xsi:nil="true"/>
    <Applies_x0020_to xmlns="f6f59e2a-72cf-4e98-8507-d5f2b131d468"/>
    <Issue_x0020_Date xmlns="f6f59e2a-72cf-4e98-8507-d5f2b131d468" xsi:nil="true"/>
    <Meta_x0020_Description xmlns="f6f59e2a-72cf-4e98-8507-d5f2b131d46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43236BED640FB4581DBE523032E26F0" ma:contentTypeVersion="40" ma:contentTypeDescription="Create a new document." ma:contentTypeScope="" ma:versionID="c0bf687c0930eff9fcda6392e513b30a">
  <xsd:schema xmlns:xsd="http://www.w3.org/2001/XMLSchema" xmlns:xs="http://www.w3.org/2001/XMLSchema" xmlns:p="http://schemas.microsoft.com/office/2006/metadata/properties" xmlns:ns1="f6f59e2a-72cf-4e98-8507-d5f2b131d468" xmlns:ns2="http://schemas.microsoft.com/sharepoint/v3" xmlns:ns3="59da1016-2a1b-4f8a-9768-d7a4932f6f16" targetNamespace="http://schemas.microsoft.com/office/2006/metadata/properties" ma:root="true" ma:fieldsID="48f41e87b46b6f3320b9a6cd036397ef" ns1:_="" ns2:_="" ns3:_="">
    <xsd:import namespace="f6f59e2a-72cf-4e98-8507-d5f2b131d468"/>
    <xsd:import namespace="http://schemas.microsoft.com/sharepoint/v3"/>
    <xsd:import namespace="59da1016-2a1b-4f8a-9768-d7a4932f6f16"/>
    <xsd:element name="properties">
      <xsd:complexType>
        <xsd:sequence>
          <xsd:element name="documentManagement">
            <xsd:complexType>
              <xsd:all>
                <xsd:element ref="ns1:Issue_x0020_Date" minOccurs="0"/>
                <xsd:element ref="ns1:Applies_x0020_to" minOccurs="0"/>
                <xsd:element ref="ns1:Category" minOccurs="0"/>
                <xsd:element ref="ns1:Location" minOccurs="0"/>
                <xsd:element ref="ns3:DocumentExpirationDate" minOccurs="0"/>
                <xsd:element ref="ns1:Click_x0020_to_x0020_Exclude_x0020_from_x0020_Webpart_x0020_List" minOccurs="0"/>
                <xsd:element ref="ns2:RoutingRuleDescription" minOccurs="0"/>
                <xsd:element ref="ns3:IACategory" minOccurs="0"/>
                <xsd:element ref="ns2:URL" minOccurs="0"/>
                <xsd:element ref="ns3:IATopic" minOccurs="0"/>
                <xsd:element ref="ns3:IASubtopic" minOccurs="0"/>
                <xsd:element ref="ns1:Meta_x0020_Description" minOccurs="0"/>
                <xsd:element ref="ns1:Metadata" minOccurs="0"/>
                <xsd:element ref="ns1:Meta_x0020_Keywords" minOccurs="0"/>
                <xsd:element ref="ns3:SharedWithUsers" minOccurs="0"/>
                <xsd:element ref="ns1:Program" minOccurs="0"/>
                <xsd:element ref="ns1:Meetin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f59e2a-72cf-4e98-8507-d5f2b131d468" elementFormDefault="qualified">
    <xsd:import namespace="http://schemas.microsoft.com/office/2006/documentManagement/types"/>
    <xsd:import namespace="http://schemas.microsoft.com/office/infopath/2007/PartnerControls"/>
    <xsd:element name="Issue_x0020_Date" ma:index="0" nillable="true" ma:displayName="Issue date" ma:format="DateOnly" ma:internalName="Issue_x0020_Date" ma:readOnly="false">
      <xsd:simpleType>
        <xsd:restriction base="dms:DateTime"/>
      </xsd:simpleType>
    </xsd:element>
    <xsd:element name="Applies_x0020_to" ma:index="3" nillable="true" ma:displayName="Applies to" ma:description="For provider updates: Choose the provider type(s) the update applies to." ma:internalName="Applies_x0020_to" ma:readOnly="false">
      <xsd:complexType>
        <xsd:complexContent>
          <xsd:extension base="dms:MultiChoiceFillIn">
            <xsd:sequence>
              <xsd:element name="Value" maxOccurs="unbounded" minOccurs="0" nillable="true">
                <xsd:simpleType>
                  <xsd:union memberTypes="dms:Text">
                    <xsd:simpleType>
                      <xsd:restriction base="dms:Choice">
                        <xsd:enumeration value="All Behavioral Health Providers"/>
                        <xsd:enumeration value="All interested parties"/>
                        <xsd:enumeration value="Adult Foster Homes"/>
                        <xsd:enumeration value="Community-Based Organizations"/>
                        <xsd:enumeration value="Community Mental Health Programs"/>
                        <xsd:enumeration value="Licensed Residential Programs"/>
                        <xsd:enumeration value="Peer-Run Organizations"/>
                        <xsd:enumeration value="Peer Support Specialists"/>
                        <xsd:enumeration value="Personal Support Workers"/>
                        <xsd:enumeration value="Recovery Support Programs"/>
                        <xsd:enumeration value="Residential Treatment Facilities"/>
                        <xsd:enumeration value="Residential Treatment Homes"/>
                        <xsd:enumeration value="Secure Residential Treatment Facilities"/>
                        <xsd:enumeration value="Young Adults in Transition Programs"/>
                      </xsd:restriction>
                    </xsd:simpleType>
                  </xsd:union>
                </xsd:simpleType>
              </xsd:element>
            </xsd:sequence>
          </xsd:extension>
        </xsd:complexContent>
      </xsd:complexType>
    </xsd:element>
    <xsd:element name="Category" ma:index="4" nillable="true" ma:displayName="Category" ma:format="Dropdown" ma:internalName="Category" ma:readOnly="false">
      <xsd:simpleType>
        <xsd:restriction base="dms:Choice">
          <xsd:enumeration value="Brief Annual Screen"/>
          <xsd:enumeration value="Full Screen - Adolescents"/>
          <xsd:enumeration value="Full Screen - Adults"/>
          <xsd:enumeration value="Children - Adolescents"/>
          <xsd:enumeration value="Native American Population"/>
          <xsd:enumeration value="African-American Population"/>
          <xsd:enumeration value="Latino Population"/>
          <xsd:enumeration value="Approved Tribal Program"/>
          <xsd:enumeration value="Fidelity Scale"/>
          <xsd:enumeration value="Joint Interim Judiciary Committee"/>
          <xsd:enumeration value="Criminal Justice"/>
          <xsd:enumeration value="Reference Document"/>
        </xsd:restriction>
      </xsd:simpleType>
    </xsd:element>
    <xsd:element name="Location" ma:index="5" nillable="true" ma:displayName="Location" ma:description="Choose the page(s) this document should live on." ma:internalName="Location" ma:readOnly="false">
      <xsd:complexType>
        <xsd:complexContent>
          <xsd:extension base="dms:MultiChoice">
            <xsd:sequence>
              <xsd:element name="Value" maxOccurs="unbounded" minOccurs="0" nillable="true">
                <xsd:simpleType>
                  <xsd:restriction base="dms:Choice">
                    <xsd:enumeration value="Affordable Housing"/>
                    <xsd:enumeration value="Behavioral Health Mapping"/>
                    <xsd:enumeration value="Choice Model"/>
                    <xsd:enumeration value="Co-Occurring Disorders"/>
                    <xsd:enumeration value="Diversion Services"/>
                    <xsd:enumeration value="Evidence-Based Practices"/>
                    <xsd:enumeration value="Medication-Assisted Treatment"/>
                    <xsd:enumeration value="OCAC"/>
                    <xsd:enumeration value="PASRR"/>
                    <xsd:enumeration value="Provider Updates"/>
                    <xsd:enumeration value="Reporting Requirements"/>
                    <xsd:enumeration value="SBIRT"/>
                    <xsd:enumeration value="SBIRT Tools"/>
                    <xsd:enumeration value="Other"/>
                  </xsd:restriction>
                </xsd:simpleType>
              </xsd:element>
            </xsd:sequence>
          </xsd:extension>
        </xsd:complexContent>
      </xsd:complexType>
    </xsd:element>
    <xsd:element name="Click_x0020_to_x0020_Exclude_x0020_from_x0020_Webpart_x0020_List" ma:index="7" nillable="true" ma:displayName="Click to Exclude from Webpart List" ma:default="0" ma:description="Check yes if this document is a stand-alone document on the page." ma:internalName="Click_x0020_to_x0020_Exclude_x0020_from_x0020_Webpart_x0020_List" ma:readOnly="false">
      <xsd:simpleType>
        <xsd:restriction base="dms:Boolean"/>
      </xsd:simpleType>
    </xsd:element>
    <xsd:element name="Meta_x0020_Description" ma:index="19" nillable="true" ma:displayName="Meta Description" ma:hidden="true" ma:internalName="Meta_x0020_Description" ma:readOnly="false">
      <xsd:simpleType>
        <xsd:restriction base="dms:Text"/>
      </xsd:simpleType>
    </xsd:element>
    <xsd:element name="Metadata" ma:index="20" nillable="true" ma:displayName="Metadata" ma:hidden="true" ma:internalName="Metadata" ma:readOnly="false">
      <xsd:simpleType>
        <xsd:restriction base="dms:Note"/>
      </xsd:simpleType>
    </xsd:element>
    <xsd:element name="Meta_x0020_Keywords" ma:index="22" nillable="true" ma:displayName="Meta Keywords" ma:hidden="true" ma:internalName="Meta_x0020_Keywords" ma:readOnly="false">
      <xsd:simpleType>
        <xsd:restriction base="dms:Text"/>
      </xsd:simpleType>
    </xsd:element>
    <xsd:element name="Program" ma:index="25" nillable="true" ma:displayName="Program" ma:format="Dropdown" ma:internalName="Program">
      <xsd:simpleType>
        <xsd:restriction base="dms:Choice">
          <xsd:enumeration value="Aid and Assist"/>
          <xsd:enumeration value="Crisis Intervention Team Center of Excellence"/>
          <xsd:enumeration value="Jail Diversion"/>
        </xsd:restriction>
      </xsd:simpleType>
    </xsd:element>
    <xsd:element name="Meeting" ma:index="26" nillable="true" ma:displayName="Meeting" ma:list="{6ab41728-c798-41a4-b4e9-58677857ed59}" ma:internalName="Meeting" ma:showField="Meeting_x0020_Lookup_x0020_Refer">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8" nillable="true" ma:displayName="Description" ma:description="" ma:internalName="RoutingRuleDescription" ma:readOnly="false">
      <xsd:simpleType>
        <xsd:restriction base="dms:Text">
          <xsd:maxLength value="255"/>
        </xsd:restriction>
      </xsd:simpleType>
    </xsd:element>
    <xsd:element name="URL" ma:index="16"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DocumentExpirationDate" ma:index="6" nillable="true" ma:displayName="Document Expiration Date" ma:format="DateOnly" ma:internalName="DocumentExpirationDate" ma:readOnly="false">
      <xsd:simpleType>
        <xsd:restriction base="dms:DateTime"/>
      </xsd:simpleType>
    </xsd:element>
    <xsd:element name="IACategory" ma:index="15" nillable="true" ma:displayName="IA Category" ma:format="Dropdown" ma:hidden="true"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17" nillable="true" ma:displayName="IA Topic" ma:format="Dropdown" ma:hidden="true"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18" nillable="true" ma:displayName="IA Subtopic" ma:format="Dropdown" ma:hidden="true"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axOccurs="1" ma:index="2" ma:displayName="Title"/>
        <xsd:element ref="dc:subject" minOccurs="0" maxOccurs="1"/>
        <xsd:element ref="dc:description" minOccurs="0" maxOccurs="1"/>
        <xsd:element name="keywords" minOccurs="0" maxOccurs="1" type="xsd:string"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F689EF-7699-4F7D-92C0-5FAC1A863F42}"/>
</file>

<file path=customXml/itemProps2.xml><?xml version="1.0" encoding="utf-8"?>
<ds:datastoreItem xmlns:ds="http://schemas.openxmlformats.org/officeDocument/2006/customXml" ds:itemID="{D5EF97B3-88C0-4A9F-BE27-975BC1D0E8F7}"/>
</file>

<file path=customXml/itemProps3.xml><?xml version="1.0" encoding="utf-8"?>
<ds:datastoreItem xmlns:ds="http://schemas.openxmlformats.org/officeDocument/2006/customXml" ds:itemID="{82B37153-4E02-4705-92FB-9868CE9F3F0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HB 5202 Consolidated Report</dc:title>
  <dc:subject/>
  <dc:creator>Susan G Lind</dc:creator>
  <cp:keywords/>
  <dc:description/>
  <cp:lastModifiedBy>Folgers, Melanie</cp:lastModifiedBy>
  <cp:revision/>
  <dcterms:created xsi:type="dcterms:W3CDTF">2019-02-22T19:49:01Z</dcterms:created>
  <dcterms:modified xsi:type="dcterms:W3CDTF">2023-11-15T20:57:50Z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0x010100C43236BED640FB4581DBE523032E26F0</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MSIP_Label_ea60d57e-af5b-4752-ac57-3e4f28ca11dc_Enabled">
    <vt:lpwstr>true</vt:lpwstr>
  </property>
  <property fmtid="{D5CDD505-2E9C-101B-9397-08002B2CF9AE}" pid="11" name="MSIP_Label_ea60d57e-af5b-4752-ac57-3e4f28ca11dc_SetDate">
    <vt:lpwstr>2023-03-13T21:27:47Z</vt:lpwstr>
  </property>
  <property fmtid="{D5CDD505-2E9C-101B-9397-08002B2CF9AE}" pid="12" name="MSIP_Label_ea60d57e-af5b-4752-ac57-3e4f28ca11dc_Method">
    <vt:lpwstr>Standard</vt:lpwstr>
  </property>
  <property fmtid="{D5CDD505-2E9C-101B-9397-08002B2CF9AE}" pid="13" name="MSIP_Label_ea60d57e-af5b-4752-ac57-3e4f28ca11dc_Name">
    <vt:lpwstr>ea60d57e-af5b-4752-ac57-3e4f28ca11dc</vt:lpwstr>
  </property>
  <property fmtid="{D5CDD505-2E9C-101B-9397-08002B2CF9AE}" pid="14" name="MSIP_Label_ea60d57e-af5b-4752-ac57-3e4f28ca11dc_SiteId">
    <vt:lpwstr>36da45f1-dd2c-4d1f-af13-5abe46b99921</vt:lpwstr>
  </property>
  <property fmtid="{D5CDD505-2E9C-101B-9397-08002B2CF9AE}" pid="15" name="MSIP_Label_ea60d57e-af5b-4752-ac57-3e4f28ca11dc_ActionId">
    <vt:lpwstr>ea93d8da-3d9a-4a61-8df4-4e2d5777a1e5</vt:lpwstr>
  </property>
  <property fmtid="{D5CDD505-2E9C-101B-9397-08002B2CF9AE}" pid="16" name="MSIP_Label_ea60d57e-af5b-4752-ac57-3e4f28ca11dc_ContentBits">
    <vt:lpwstr>0</vt:lpwstr>
  </property>
  <property fmtid="{D5CDD505-2E9C-101B-9397-08002B2CF9AE}" pid="17" name="WorkflowChangePath">
    <vt:lpwstr>dafb592c-b740-41da-a45e-b0a4e2b87d8a,4;</vt:lpwstr>
  </property>
</Properties>
</file>