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I:\HSD-BUDGET\1115 Waiver Renewal\SFY 2023-27\Annual and Quarterly Reporting\"/>
    </mc:Choice>
  </mc:AlternateContent>
  <xr:revisionPtr revIDLastSave="0" documentId="13_ncr:1_{4FB224F2-4028-43B9-8D09-7344AAF6607A}" xr6:coauthVersionLast="47" xr6:coauthVersionMax="47" xr10:uidLastSave="{00000000-0000-0000-0000-000000000000}"/>
  <bookViews>
    <workbookView xWindow="0" yWindow="30" windowWidth="36015" windowHeight="20790" activeTab="1" xr2:uid="{0FB6CF5B-6BEE-4C59-9692-C19FAFACAD98}"/>
  </bookViews>
  <sheets>
    <sheet name="DSHP Source Program Tracker" sheetId="2" r:id="rId1"/>
    <sheet name="DY22-FFY24" sheetId="6" r:id="rId2"/>
  </sheets>
  <definedNames>
    <definedName name="_xlnm.Print_Area" localSheetId="0">'DSHP Source Program Tracker'!$A$1:$G$26</definedName>
    <definedName name="_xlnm.Print_Area" localSheetId="1">'DY22-FFY24'!$A$1:$K$26</definedName>
    <definedName name="_xlnm.Print_Titles" localSheetId="0">'DSHP Source Program Tracker'!$1:$5</definedName>
    <definedName name="_xlnm.Print_Titles" localSheetId="1">'DY22-FFY24'!$1:$5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1" i="6" l="1"/>
  <c r="E13" i="6" l="1"/>
  <c r="E23" i="6" l="1"/>
  <c r="J24" i="2" l="1"/>
  <c r="H33" i="2" s="1"/>
  <c r="H24" i="2"/>
  <c r="G33" i="2" s="1"/>
  <c r="F24" i="2"/>
  <c r="F33" i="2" s="1"/>
  <c r="C21" i="6" l="1"/>
  <c r="C20" i="6"/>
  <c r="C18" i="6"/>
  <c r="C17" i="6"/>
  <c r="C14" i="6"/>
  <c r="C12" i="6"/>
  <c r="C9" i="6"/>
  <c r="B21" i="6" l="1"/>
  <c r="B12" i="6"/>
  <c r="B10" i="6"/>
  <c r="B9" i="6"/>
  <c r="H9" i="6" l="1"/>
  <c r="H10" i="6"/>
  <c r="C10" i="2" s="1"/>
  <c r="K10" i="2" s="1"/>
  <c r="H11" i="6"/>
  <c r="C11" i="2" s="1"/>
  <c r="K11" i="2" s="1"/>
  <c r="H12" i="6"/>
  <c r="C12" i="2" s="1"/>
  <c r="K12" i="2" s="1"/>
  <c r="H13" i="6"/>
  <c r="C13" i="2" s="1"/>
  <c r="K13" i="2" s="1"/>
  <c r="H14" i="6"/>
  <c r="C14" i="2" s="1"/>
  <c r="K14" i="2" s="1"/>
  <c r="H15" i="6"/>
  <c r="C15" i="2" s="1"/>
  <c r="K15" i="2" s="1"/>
  <c r="H16" i="6"/>
  <c r="C16" i="2" s="1"/>
  <c r="K16" i="2" s="1"/>
  <c r="H17" i="6"/>
  <c r="C17" i="2" s="1"/>
  <c r="K17" i="2" s="1"/>
  <c r="H18" i="6"/>
  <c r="C18" i="2" s="1"/>
  <c r="K18" i="2" s="1"/>
  <c r="H19" i="6"/>
  <c r="C19" i="2" s="1"/>
  <c r="K19" i="2" s="1"/>
  <c r="H20" i="6"/>
  <c r="C20" i="2" s="1"/>
  <c r="K20" i="2" s="1"/>
  <c r="C21" i="2"/>
  <c r="K21" i="2" s="1"/>
  <c r="H8" i="6"/>
  <c r="C8" i="2" s="1"/>
  <c r="K8" i="2" s="1"/>
  <c r="G23" i="6"/>
  <c r="G24" i="6" s="1"/>
  <c r="C9" i="2" l="1"/>
  <c r="K9" i="2" s="1"/>
  <c r="H23" i="6"/>
  <c r="F23" i="6"/>
  <c r="F24" i="6" s="1"/>
  <c r="E24" i="6"/>
  <c r="D23" i="6"/>
  <c r="D24" i="6" s="1"/>
  <c r="B23" i="6"/>
  <c r="B24" i="6" s="1"/>
  <c r="I21" i="6"/>
  <c r="D21" i="2" s="1"/>
  <c r="L21" i="2" s="1"/>
  <c r="I20" i="6"/>
  <c r="D20" i="2" s="1"/>
  <c r="L20" i="2" s="1"/>
  <c r="I19" i="6"/>
  <c r="D19" i="2" s="1"/>
  <c r="L19" i="2" s="1"/>
  <c r="I18" i="6"/>
  <c r="D18" i="2" s="1"/>
  <c r="L18" i="2" s="1"/>
  <c r="I17" i="6"/>
  <c r="D17" i="2" s="1"/>
  <c r="L17" i="2" s="1"/>
  <c r="I16" i="6"/>
  <c r="D16" i="2" s="1"/>
  <c r="L16" i="2" s="1"/>
  <c r="I15" i="6"/>
  <c r="D15" i="2" s="1"/>
  <c r="L15" i="2" s="1"/>
  <c r="I14" i="6"/>
  <c r="D14" i="2" s="1"/>
  <c r="L14" i="2" s="1"/>
  <c r="I13" i="6"/>
  <c r="D13" i="2" s="1"/>
  <c r="L13" i="2" s="1"/>
  <c r="I12" i="6"/>
  <c r="D12" i="2" s="1"/>
  <c r="L12" i="2" s="1"/>
  <c r="I11" i="6"/>
  <c r="D11" i="2" s="1"/>
  <c r="L11" i="2" s="1"/>
  <c r="I10" i="6"/>
  <c r="D10" i="2" s="1"/>
  <c r="L10" i="2" s="1"/>
  <c r="I9" i="6"/>
  <c r="D9" i="2" s="1"/>
  <c r="L9" i="2" s="1"/>
  <c r="H31" i="2"/>
  <c r="G31" i="2"/>
  <c r="F31" i="2"/>
  <c r="G31" i="6" l="1"/>
  <c r="G30" i="6"/>
  <c r="C23" i="6"/>
  <c r="C24" i="6" s="1"/>
  <c r="I8" i="6"/>
  <c r="F30" i="6" l="1"/>
  <c r="F31" i="6"/>
  <c r="I24" i="6"/>
  <c r="D8" i="2"/>
  <c r="B23" i="2"/>
  <c r="L8" i="2" l="1"/>
  <c r="D24" i="2"/>
  <c r="E33" i="2" s="1"/>
  <c r="D31" i="2"/>
  <c r="D32" i="2" s="1"/>
  <c r="B24" i="2"/>
  <c r="D33" i="2" s="1"/>
  <c r="I23" i="2"/>
  <c r="G23" i="2"/>
  <c r="E23" i="2"/>
  <c r="C23" i="2"/>
  <c r="E31" i="2" s="1"/>
  <c r="E32" i="2" l="1"/>
  <c r="F32" i="2" s="1"/>
  <c r="G32" i="2" s="1"/>
  <c r="H32" i="2" s="1"/>
  <c r="L24" i="2"/>
  <c r="K23" i="2"/>
</calcChain>
</file>

<file path=xl/sharedStrings.xml><?xml version="1.0" encoding="utf-8"?>
<sst xmlns="http://schemas.openxmlformats.org/spreadsheetml/2006/main" count="110" uniqueCount="71">
  <si>
    <t>Designated State Health Programs</t>
  </si>
  <si>
    <t>Program Name</t>
  </si>
  <si>
    <t>ODHS, Child Welfare, Strengthening, Preserving and Reunifying Families</t>
  </si>
  <si>
    <t>OHA, Non-Medicaid MH - SE13, School-Based Mental Health Services</t>
  </si>
  <si>
    <t>OHA, Non-Medicaid MH - SE38, Supported Employment Services</t>
  </si>
  <si>
    <t>ODHS, Child Welfare, Family of Origin Supports</t>
  </si>
  <si>
    <t>ODHS, Child Welfare, FOCUS</t>
  </si>
  <si>
    <t>ODHS, Child Welfare, Other Medical</t>
  </si>
  <si>
    <t>ODHS, Developmentally Disabled Services, SE #150 Family Support</t>
  </si>
  <si>
    <t>OHA, Non-Medicaid MH - SE08, Crisis and Acute Transition Services (CATS)</t>
  </si>
  <si>
    <t>OHA, Non-Medicaid MH - SE15, Young Adult Hubs Program (YAHP)</t>
  </si>
  <si>
    <t>OHA, HSD, M110/Marijuana Funding</t>
  </si>
  <si>
    <t xml:space="preserve">OHA, Public Health, Health Promotion/Chronic Prevention - Tobacco Prevention/Education Program </t>
  </si>
  <si>
    <t>OHA, Non-Medicaid MH - SE06, Choice Model Services</t>
  </si>
  <si>
    <t>Vera Fuller</t>
  </si>
  <si>
    <t>Signature:</t>
  </si>
  <si>
    <t>Reviewed by:</t>
  </si>
  <si>
    <t>CMS Approved 8/7/2023</t>
  </si>
  <si>
    <t>Total $</t>
  </si>
  <si>
    <t>ODHS,OHA</t>
  </si>
  <si>
    <t>DSHP Exp Claimed
DY21
(Oct22-Sep23)</t>
  </si>
  <si>
    <t>DSHP Exp Claimed
DY22
(Oct23-Sep 24)</t>
  </si>
  <si>
    <t>DSHP Exp Claimed
DY23
(Oct 24-Sep25)</t>
  </si>
  <si>
    <t>DSHP Exp Claimed
DY24
(Oct 25-Sep26)</t>
  </si>
  <si>
    <t>DSHP Exp Claimed
DY25
(Oct 26-Sep27)</t>
  </si>
  <si>
    <t>Total Claimed</t>
  </si>
  <si>
    <t>OHA, MH-SE05, Assertive Community Treatment Services (ACT)</t>
  </si>
  <si>
    <t>OHA, MH - SE20, Non-Residential Community Mental Health Services for Adults, including housing support</t>
  </si>
  <si>
    <t>Grand Total of DSHP Exp Claimed</t>
  </si>
  <si>
    <t>Total Federal Funds Drawn</t>
  </si>
  <si>
    <t>Grand Total of Federal Funds Drawn</t>
  </si>
  <si>
    <t>Travis Labrum</t>
  </si>
  <si>
    <t>Annual Limits in Total Computable Expenditures for DSHP</t>
  </si>
  <si>
    <t>DY21</t>
  </si>
  <si>
    <t>DY22</t>
  </si>
  <si>
    <t>DY23</t>
  </si>
  <si>
    <t>DY24</t>
  </si>
  <si>
    <t>DY25</t>
  </si>
  <si>
    <t>10/1/22 – 9/30/23</t>
  </si>
  <si>
    <t>10/1/23 – 9/30/24</t>
  </si>
  <si>
    <t>10/1/24 – 9/30/25</t>
  </si>
  <si>
    <t>10/1/25 – 9/30/26</t>
  </si>
  <si>
    <t>10/1/26 – 9/30/27</t>
  </si>
  <si>
    <t xml:space="preserve"> </t>
  </si>
  <si>
    <t>Annual Limit</t>
  </si>
  <si>
    <t>Rollover</t>
  </si>
  <si>
    <t>Prepared By:</t>
  </si>
  <si>
    <t>DSHP Funds Drawn (Accumulated)</t>
  </si>
  <si>
    <t>DSHP Exp Claimed
DY22
April 2024</t>
  </si>
  <si>
    <t>DY22-FFY24, Oct 2023-Sep 2024</t>
  </si>
  <si>
    <t>DSHP Exp Claimed
DY22
May 2024</t>
  </si>
  <si>
    <t>DSHP Exp Claimed
DY22
June 2024</t>
  </si>
  <si>
    <t>DSHP Exp Claimed
DY22
July 2024</t>
  </si>
  <si>
    <t>DSHP Exp Claimed
DY22
August 2024</t>
  </si>
  <si>
    <t>DSHP Exp Claimed
DY22
September 2024</t>
  </si>
  <si>
    <t>DSHP Exp Claimed</t>
  </si>
  <si>
    <t xml:space="preserve"> Federal Funds Drawn DY22
(Oct23-Sep 24)</t>
  </si>
  <si>
    <t xml:space="preserve"> Federal Funds Drawn DY23
(Oct24-Sep 25)</t>
  </si>
  <si>
    <t xml:space="preserve"> Federal Funds Drawn DY24
(Oct25-Sep 26)</t>
  </si>
  <si>
    <t xml:space="preserve"> Federal Funds Drawn DY25
(Oct26-Sep 27)</t>
  </si>
  <si>
    <t>Q1</t>
  </si>
  <si>
    <t xml:space="preserve">Q2 </t>
  </si>
  <si>
    <t>Q3</t>
  </si>
  <si>
    <t>Q4</t>
  </si>
  <si>
    <t>10/1/23 – 12/31/23</t>
  </si>
  <si>
    <t>1/1/2024-3/31/2024</t>
  </si>
  <si>
    <t>4/1/2024-6/30/2024</t>
  </si>
  <si>
    <t>7/1/2024-9/30/2024</t>
  </si>
  <si>
    <t>DSHP Funds Drawn</t>
  </si>
  <si>
    <t>DSHP Exp Claimed (Accumulated)</t>
  </si>
  <si>
    <t>Period End: FFY24 Q4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</si>
</sst>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6"/>
      <color theme="1"/>
      <name val="Palace Script MT"/>
      <family val="4"/>
    </font>
  </fonts>
  <fills count="10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79998168889431442"/>
        <bgColor theme="4" tint="0.79998168889431442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8">
    <xf numFmtId="0" fontId="0" fillId="0" borderId="0" xfId="0"/>
    <xf numFmtId="0" fontId="4" fillId="2" borderId="0" xfId="0" applyFont="1" applyFill="1" applyAlignment="1">
      <alignment horizontal="left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right" wrapText="1"/>
    </xf>
    <xf numFmtId="0" fontId="0" fillId="2" borderId="4" xfId="0" applyFill="1" applyBorder="1" applyAlignment="1">
      <alignment wrapText="1"/>
    </xf>
    <xf numFmtId="0" fontId="0" fillId="0" borderId="4" xfId="0" applyBorder="1" applyAlignment="1">
      <alignment wrapText="1"/>
    </xf>
    <xf numFmtId="0" fontId="0" fillId="5" borderId="4" xfId="0" applyFill="1" applyBorder="1" applyAlignment="1">
      <alignment wrapText="1"/>
    </xf>
    <xf numFmtId="43" fontId="0" fillId="0" borderId="0" xfId="0" applyNumberFormat="1"/>
    <xf numFmtId="0" fontId="2" fillId="0" borderId="0" xfId="0" applyFont="1" applyAlignment="1">
      <alignment horizontal="left" wrapText="1"/>
    </xf>
    <xf numFmtId="0" fontId="0" fillId="0" borderId="0" xfId="0" applyAlignment="1">
      <alignment horizontal="center"/>
    </xf>
    <xf numFmtId="0" fontId="0" fillId="6" borderId="0" xfId="0" applyFill="1" applyAlignment="1">
      <alignment horizontal="left" wrapText="1"/>
    </xf>
    <xf numFmtId="0" fontId="0" fillId="0" borderId="0" xfId="0" applyAlignment="1">
      <alignment horizontal="right"/>
    </xf>
    <xf numFmtId="0" fontId="0" fillId="0" borderId="1" xfId="0" applyBorder="1"/>
    <xf numFmtId="0" fontId="0" fillId="0" borderId="1" xfId="0" applyBorder="1" applyAlignment="1">
      <alignment horizontal="right"/>
    </xf>
    <xf numFmtId="0" fontId="6" fillId="0" borderId="1" xfId="0" applyFont="1" applyBorder="1" applyAlignment="1">
      <alignment horizontal="right"/>
    </xf>
    <xf numFmtId="43" fontId="2" fillId="3" borderId="3" xfId="0" applyNumberFormat="1" applyFont="1" applyFill="1" applyBorder="1" applyAlignment="1">
      <alignment horizontal="center" wrapText="1"/>
    </xf>
    <xf numFmtId="43" fontId="2" fillId="3" borderId="3" xfId="0" applyNumberFormat="1" applyFont="1" applyFill="1" applyBorder="1" applyAlignment="1">
      <alignment horizontal="center" vertical="center" wrapText="1"/>
    </xf>
    <xf numFmtId="43" fontId="5" fillId="3" borderId="3" xfId="0" applyNumberFormat="1" applyFont="1" applyFill="1" applyBorder="1" applyAlignment="1">
      <alignment horizontal="center" wrapText="1"/>
    </xf>
    <xf numFmtId="0" fontId="2" fillId="7" borderId="0" xfId="0" applyFont="1" applyFill="1" applyAlignment="1">
      <alignment horizontal="center" wrapText="1"/>
    </xf>
    <xf numFmtId="43" fontId="5" fillId="7" borderId="0" xfId="0" applyNumberFormat="1" applyFont="1" applyFill="1" applyAlignment="1">
      <alignment horizontal="center" wrapText="1"/>
    </xf>
    <xf numFmtId="0" fontId="0" fillId="4" borderId="5" xfId="0" applyFill="1" applyBorder="1"/>
    <xf numFmtId="43" fontId="5" fillId="4" borderId="3" xfId="0" applyNumberFormat="1" applyFont="1" applyFill="1" applyBorder="1" applyAlignment="1">
      <alignment horizontal="center" vertical="top" wrapText="1"/>
    </xf>
    <xf numFmtId="0" fontId="0" fillId="0" borderId="0" xfId="0" applyAlignment="1">
      <alignment vertical="top"/>
    </xf>
    <xf numFmtId="0" fontId="0" fillId="0" borderId="0" xfId="0" applyAlignment="1">
      <alignment horizontal="left" wrapText="1"/>
    </xf>
    <xf numFmtId="43" fontId="6" fillId="0" borderId="3" xfId="0" applyNumberFormat="1" applyFont="1" applyBorder="1" applyAlignment="1">
      <alignment horizontal="left" wrapText="1"/>
    </xf>
    <xf numFmtId="43" fontId="6" fillId="6" borderId="0" xfId="0" applyNumberFormat="1" applyFont="1" applyFill="1"/>
    <xf numFmtId="164" fontId="0" fillId="0" borderId="0" xfId="1" applyNumberFormat="1" applyFont="1" applyAlignment="1"/>
    <xf numFmtId="43" fontId="6" fillId="0" borderId="0" xfId="0" applyNumberFormat="1" applyFont="1"/>
    <xf numFmtId="43" fontId="0" fillId="0" borderId="0" xfId="0" applyNumberFormat="1" applyAlignment="1">
      <alignment horizontal="center"/>
    </xf>
    <xf numFmtId="0" fontId="7" fillId="0" borderId="1" xfId="0" applyFont="1" applyBorder="1"/>
    <xf numFmtId="0" fontId="2" fillId="0" borderId="0" xfId="0" applyFont="1"/>
    <xf numFmtId="43" fontId="2" fillId="0" borderId="0" xfId="0" applyNumberFormat="1" applyFont="1" applyAlignment="1">
      <alignment horizontal="right"/>
    </xf>
    <xf numFmtId="43" fontId="0" fillId="0" borderId="0" xfId="2" applyNumberFormat="1" applyFont="1" applyFill="1" applyBorder="1"/>
    <xf numFmtId="0" fontId="2" fillId="8" borderId="6" xfId="0" applyFont="1" applyFill="1" applyBorder="1"/>
    <xf numFmtId="43" fontId="2" fillId="8" borderId="6" xfId="0" applyNumberFormat="1" applyFont="1" applyFill="1" applyBorder="1"/>
    <xf numFmtId="43" fontId="6" fillId="0" borderId="0" xfId="0" applyNumberFormat="1" applyFont="1" applyAlignment="1">
      <alignment wrapText="1"/>
    </xf>
    <xf numFmtId="9" fontId="6" fillId="0" borderId="0" xfId="2" applyFont="1" applyFill="1" applyAlignment="1">
      <alignment horizontal="center" wrapText="1"/>
    </xf>
    <xf numFmtId="0" fontId="0" fillId="0" borderId="6" xfId="0" applyBorder="1"/>
    <xf numFmtId="43" fontId="0" fillId="0" borderId="0" xfId="0" applyNumberFormat="1" applyAlignment="1">
      <alignment horizontal="right"/>
    </xf>
    <xf numFmtId="9" fontId="0" fillId="0" borderId="0" xfId="2" applyFont="1" applyFill="1" applyAlignment="1">
      <alignment horizontal="center"/>
    </xf>
    <xf numFmtId="41" fontId="0" fillId="0" borderId="6" xfId="0" applyNumberFormat="1" applyBorder="1"/>
    <xf numFmtId="9" fontId="0" fillId="0" borderId="0" xfId="2" applyFont="1" applyFill="1" applyBorder="1" applyAlignment="1">
      <alignment horizontal="center"/>
    </xf>
    <xf numFmtId="43" fontId="6" fillId="0" borderId="0" xfId="0" applyNumberFormat="1" applyFont="1" applyAlignment="1">
      <alignment horizontal="right"/>
    </xf>
    <xf numFmtId="17" fontId="4" fillId="2" borderId="0" xfId="0" applyNumberFormat="1" applyFont="1" applyFill="1" applyAlignment="1">
      <alignment horizontal="left"/>
    </xf>
    <xf numFmtId="164" fontId="6" fillId="3" borderId="3" xfId="0" applyNumberFormat="1" applyFont="1" applyFill="1" applyBorder="1" applyAlignment="1">
      <alignment horizontal="center" vertical="top" wrapText="1"/>
    </xf>
    <xf numFmtId="164" fontId="6" fillId="0" borderId="3" xfId="0" applyNumberFormat="1" applyFont="1" applyBorder="1" applyAlignment="1">
      <alignment horizontal="left" wrapText="1"/>
    </xf>
    <xf numFmtId="164" fontId="2" fillId="0" borderId="3" xfId="0" applyNumberFormat="1" applyFont="1" applyBorder="1"/>
    <xf numFmtId="164" fontId="0" fillId="0" borderId="3" xfId="0" applyNumberFormat="1" applyBorder="1"/>
    <xf numFmtId="14" fontId="0" fillId="0" borderId="6" xfId="0" applyNumberFormat="1" applyBorder="1"/>
    <xf numFmtId="43" fontId="2" fillId="9" borderId="3" xfId="0" applyNumberFormat="1" applyFont="1" applyFill="1" applyBorder="1" applyAlignment="1">
      <alignment horizontal="center" wrapText="1"/>
    </xf>
    <xf numFmtId="43" fontId="5" fillId="9" borderId="3" xfId="0" applyNumberFormat="1" applyFont="1" applyFill="1" applyBorder="1" applyAlignment="1">
      <alignment horizontal="center" wrapText="1"/>
    </xf>
    <xf numFmtId="164" fontId="6" fillId="9" borderId="3" xfId="0" applyNumberFormat="1" applyFont="1" applyFill="1" applyBorder="1" applyAlignment="1">
      <alignment horizontal="center" vertical="top" wrapText="1"/>
    </xf>
    <xf numFmtId="43" fontId="2" fillId="9" borderId="3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wrapText="1"/>
    </xf>
    <xf numFmtId="0" fontId="3" fillId="0" borderId="1" xfId="0" applyFont="1" applyBorder="1" applyAlignment="1">
      <alignment horizontal="center"/>
    </xf>
    <xf numFmtId="9" fontId="6" fillId="0" borderId="3" xfId="3" applyFont="1" applyBorder="1" applyAlignment="1">
      <alignment horizontal="left" wrapText="1"/>
    </xf>
  </cellXfs>
  <cellStyles count="4">
    <cellStyle name="Comma" xfId="1" builtinId="3"/>
    <cellStyle name="Normal" xfId="0" builtinId="0"/>
    <cellStyle name="Percent" xfId="3" builtinId="5"/>
    <cellStyle name="Percent 2" xfId="2" xr:uid="{461CEA16-9A3F-4A6B-BB36-D2A4C69AADF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35</xdr:row>
      <xdr:rowOff>0</xdr:rowOff>
    </xdr:from>
    <xdr:ext cx="1733299" cy="571500"/>
    <xdr:pic>
      <xdr:nvPicPr>
        <xdr:cNvPr id="2" name="Picture 1">
          <a:extLst>
            <a:ext uri="{FF2B5EF4-FFF2-40B4-BE49-F238E27FC236}">
              <a16:creationId xmlns:a16="http://schemas.microsoft.com/office/drawing/2014/main" id="{3CCBDBDF-16B7-4578-86BD-77DF5E9D90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52825" y="8972550"/>
          <a:ext cx="1733299" cy="57150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6C6EC6-113D-4276-972B-048195E2C02C}">
  <sheetPr>
    <pageSetUpPr fitToPage="1"/>
  </sheetPr>
  <dimension ref="A1:M47"/>
  <sheetViews>
    <sheetView zoomScale="90" zoomScaleNormal="90" workbookViewId="0">
      <pane xSplit="1" ySplit="5" topLeftCell="B6" activePane="bottomRight" state="frozen"/>
      <selection activeCell="M21" sqref="M21"/>
      <selection pane="topRight" activeCell="M21" sqref="M21"/>
      <selection pane="bottomLeft" activeCell="M21" sqref="M21"/>
      <selection pane="bottomRight" activeCell="C15" sqref="C15"/>
    </sheetView>
  </sheetViews>
  <sheetFormatPr defaultRowHeight="15" x14ac:dyDescent="0.25"/>
  <cols>
    <col min="1" max="1" width="33.42578125" customWidth="1"/>
    <col min="2" max="2" width="18" style="28" customWidth="1"/>
    <col min="3" max="3" width="17.42578125" style="28" customWidth="1"/>
    <col min="4" max="4" width="17.5703125" style="28" customWidth="1"/>
    <col min="5" max="5" width="17.7109375" style="28" customWidth="1"/>
    <col min="6" max="6" width="17.42578125" style="28" bestFit="1" customWidth="1"/>
    <col min="7" max="7" width="19" style="28" customWidth="1"/>
    <col min="8" max="8" width="18.28515625" customWidth="1"/>
    <col min="9" max="9" width="17.7109375" bestFit="1" customWidth="1"/>
    <col min="10" max="12" width="15" bestFit="1" customWidth="1"/>
  </cols>
  <sheetData>
    <row r="1" spans="1:12" ht="18.75" x14ac:dyDescent="0.3">
      <c r="A1" s="53" t="s">
        <v>19</v>
      </c>
      <c r="B1" s="53"/>
      <c r="C1" s="53"/>
      <c r="D1" s="53"/>
      <c r="E1" s="53"/>
      <c r="F1" s="53"/>
      <c r="G1" s="53"/>
    </row>
    <row r="2" spans="1:12" ht="18.75" x14ac:dyDescent="0.3">
      <c r="A2" s="53" t="s">
        <v>0</v>
      </c>
      <c r="B2" s="53"/>
      <c r="C2" s="53"/>
      <c r="D2" s="53"/>
      <c r="E2" s="53"/>
      <c r="F2" s="53"/>
      <c r="G2" s="53"/>
      <c r="I2" s="12"/>
      <c r="J2" s="12"/>
      <c r="K2" s="12"/>
      <c r="L2" s="12"/>
    </row>
    <row r="3" spans="1:12" ht="15.75" x14ac:dyDescent="0.25">
      <c r="A3" s="1" t="s">
        <v>70</v>
      </c>
      <c r="B3" s="54"/>
      <c r="C3" s="54"/>
      <c r="D3" s="54"/>
      <c r="E3" s="54"/>
      <c r="F3" s="54"/>
      <c r="G3" s="54"/>
      <c r="H3" s="55"/>
    </row>
    <row r="4" spans="1:12" ht="51" customHeight="1" x14ac:dyDescent="0.25">
      <c r="A4" s="2" t="s">
        <v>1</v>
      </c>
      <c r="B4" s="15" t="s">
        <v>20</v>
      </c>
      <c r="C4" s="15" t="s">
        <v>21</v>
      </c>
      <c r="D4" s="49" t="s">
        <v>56</v>
      </c>
      <c r="E4" s="15" t="s">
        <v>22</v>
      </c>
      <c r="F4" s="49" t="s">
        <v>57</v>
      </c>
      <c r="G4" s="15" t="s">
        <v>23</v>
      </c>
      <c r="H4" s="49" t="s">
        <v>58</v>
      </c>
      <c r="I4" s="15" t="s">
        <v>24</v>
      </c>
      <c r="J4" s="49" t="s">
        <v>59</v>
      </c>
      <c r="K4" s="16" t="s">
        <v>25</v>
      </c>
      <c r="L4" s="52" t="s">
        <v>29</v>
      </c>
    </row>
    <row r="5" spans="1:12" x14ac:dyDescent="0.25">
      <c r="A5" s="3"/>
      <c r="B5" s="17" t="s">
        <v>18</v>
      </c>
      <c r="C5" s="17" t="s">
        <v>18</v>
      </c>
      <c r="D5" s="50" t="s">
        <v>18</v>
      </c>
      <c r="E5" s="17" t="s">
        <v>18</v>
      </c>
      <c r="F5" s="50" t="s">
        <v>18</v>
      </c>
      <c r="G5" s="17" t="s">
        <v>18</v>
      </c>
      <c r="H5" s="50" t="s">
        <v>18</v>
      </c>
      <c r="I5" s="17" t="s">
        <v>18</v>
      </c>
      <c r="J5" s="50"/>
      <c r="K5" s="17" t="s">
        <v>18</v>
      </c>
      <c r="L5" s="50"/>
    </row>
    <row r="6" spans="1:12" ht="6" customHeight="1" x14ac:dyDescent="0.25">
      <c r="A6" s="18"/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</row>
    <row r="7" spans="1:12" x14ac:dyDescent="0.25">
      <c r="A7" s="20" t="s">
        <v>17</v>
      </c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</row>
    <row r="8" spans="1:12" ht="30" x14ac:dyDescent="0.25">
      <c r="A8" s="5" t="s">
        <v>5</v>
      </c>
      <c r="B8" s="44">
        <v>0</v>
      </c>
      <c r="C8" s="44">
        <f>'DY22-FFY24'!H8</f>
        <v>1865427.59</v>
      </c>
      <c r="D8" s="51">
        <f>'DY22-FFY24'!I8</f>
        <v>932713.79500000004</v>
      </c>
      <c r="E8" s="44"/>
      <c r="F8" s="51"/>
      <c r="G8" s="44"/>
      <c r="H8" s="51"/>
      <c r="I8" s="44"/>
      <c r="J8" s="51"/>
      <c r="K8" s="44">
        <f>B8+C8+E8+G8+I8</f>
        <v>1865427.59</v>
      </c>
      <c r="L8" s="51">
        <f>D8+F8+H8+J8</f>
        <v>932713.79500000004</v>
      </c>
    </row>
    <row r="9" spans="1:12" x14ac:dyDescent="0.25">
      <c r="A9" s="6" t="s">
        <v>6</v>
      </c>
      <c r="B9" s="44">
        <v>0</v>
      </c>
      <c r="C9" s="44">
        <f>'DY22-FFY24'!H9</f>
        <v>13634099.620000001</v>
      </c>
      <c r="D9" s="51">
        <f>'DY22-FFY24'!I9</f>
        <v>6817049.8100000005</v>
      </c>
      <c r="E9" s="44"/>
      <c r="F9" s="51"/>
      <c r="G9" s="44"/>
      <c r="H9" s="51"/>
      <c r="I9" s="44"/>
      <c r="J9" s="51"/>
      <c r="K9" s="44">
        <f t="shared" ref="K9:K21" si="0">B9+C9+E9+G9+I9</f>
        <v>13634099.620000001</v>
      </c>
      <c r="L9" s="51">
        <f t="shared" ref="L9:L21" si="1">D9+F9+H9+J9</f>
        <v>6817049.8100000005</v>
      </c>
    </row>
    <row r="10" spans="1:12" ht="20.25" customHeight="1" x14ac:dyDescent="0.25">
      <c r="A10" s="5" t="s">
        <v>7</v>
      </c>
      <c r="B10" s="44">
        <v>0</v>
      </c>
      <c r="C10" s="44">
        <f>'DY22-FFY24'!H10</f>
        <v>1332616.8999999999</v>
      </c>
      <c r="D10" s="51">
        <f>'DY22-FFY24'!I10</f>
        <v>666308.44999999995</v>
      </c>
      <c r="E10" s="44"/>
      <c r="F10" s="51"/>
      <c r="G10" s="44"/>
      <c r="H10" s="51"/>
      <c r="I10" s="44"/>
      <c r="J10" s="51"/>
      <c r="K10" s="44">
        <f t="shared" si="0"/>
        <v>1332616.8999999999</v>
      </c>
      <c r="L10" s="51">
        <f t="shared" si="1"/>
        <v>666308.44999999995</v>
      </c>
    </row>
    <row r="11" spans="1:12" ht="32.25" customHeight="1" x14ac:dyDescent="0.25">
      <c r="A11" s="6" t="s">
        <v>2</v>
      </c>
      <c r="B11" s="44">
        <v>0</v>
      </c>
      <c r="C11" s="44">
        <f>'DY22-FFY24'!H11</f>
        <v>9719251.459999999</v>
      </c>
      <c r="D11" s="51">
        <f>'DY22-FFY24'!I11</f>
        <v>4859625.7299999995</v>
      </c>
      <c r="E11" s="44"/>
      <c r="F11" s="51"/>
      <c r="G11" s="44"/>
      <c r="H11" s="51"/>
      <c r="I11" s="44"/>
      <c r="J11" s="51"/>
      <c r="K11" s="44">
        <f t="shared" si="0"/>
        <v>9719251.459999999</v>
      </c>
      <c r="L11" s="51">
        <f t="shared" si="1"/>
        <v>4859625.7299999995</v>
      </c>
    </row>
    <row r="12" spans="1:12" ht="32.25" customHeight="1" x14ac:dyDescent="0.25">
      <c r="A12" s="5" t="s">
        <v>8</v>
      </c>
      <c r="B12" s="44">
        <v>0</v>
      </c>
      <c r="C12" s="44">
        <f>'DY22-FFY24'!H12</f>
        <v>60512.2</v>
      </c>
      <c r="D12" s="51">
        <f>'DY22-FFY24'!I12</f>
        <v>30256.1</v>
      </c>
      <c r="E12" s="44"/>
      <c r="F12" s="51"/>
      <c r="G12" s="44"/>
      <c r="H12" s="51"/>
      <c r="I12" s="44"/>
      <c r="J12" s="51"/>
      <c r="K12" s="44">
        <f t="shared" si="0"/>
        <v>60512.2</v>
      </c>
      <c r="L12" s="51">
        <f t="shared" si="1"/>
        <v>30256.1</v>
      </c>
    </row>
    <row r="13" spans="1:12" ht="18" customHeight="1" x14ac:dyDescent="0.25">
      <c r="A13" s="4" t="s">
        <v>11</v>
      </c>
      <c r="B13" s="44">
        <v>0</v>
      </c>
      <c r="C13" s="44">
        <f>'DY22-FFY24'!H13</f>
        <v>43390580.629257083</v>
      </c>
      <c r="D13" s="51">
        <f>'DY22-FFY24'!I13</f>
        <v>21695290.314628541</v>
      </c>
      <c r="E13" s="44"/>
      <c r="F13" s="51"/>
      <c r="G13" s="44"/>
      <c r="H13" s="51"/>
      <c r="I13" s="44"/>
      <c r="J13" s="51"/>
      <c r="K13" s="44">
        <f t="shared" si="0"/>
        <v>43390580.629257083</v>
      </c>
      <c r="L13" s="51">
        <f t="shared" si="1"/>
        <v>21695290.314628541</v>
      </c>
    </row>
    <row r="14" spans="1:12" ht="33" customHeight="1" x14ac:dyDescent="0.25">
      <c r="A14" s="5" t="s">
        <v>26</v>
      </c>
      <c r="B14" s="44">
        <v>0</v>
      </c>
      <c r="C14" s="44">
        <f>'DY22-FFY24'!H14</f>
        <v>676345.44</v>
      </c>
      <c r="D14" s="51">
        <f>'DY22-FFY24'!I14</f>
        <v>338172.72</v>
      </c>
      <c r="E14" s="44"/>
      <c r="F14" s="51"/>
      <c r="G14" s="44"/>
      <c r="H14" s="51"/>
      <c r="I14" s="44"/>
      <c r="J14" s="51"/>
      <c r="K14" s="44">
        <f t="shared" si="0"/>
        <v>676345.44</v>
      </c>
      <c r="L14" s="51">
        <f t="shared" si="1"/>
        <v>338172.72</v>
      </c>
    </row>
    <row r="15" spans="1:12" ht="30" x14ac:dyDescent="0.25">
      <c r="A15" s="4" t="s">
        <v>13</v>
      </c>
      <c r="B15" s="44">
        <v>0</v>
      </c>
      <c r="C15" s="44">
        <f>'DY22-FFY24'!H15</f>
        <v>3322401.71</v>
      </c>
      <c r="D15" s="51">
        <f>'DY22-FFY24'!I15</f>
        <v>1661200.855</v>
      </c>
      <c r="E15" s="44"/>
      <c r="F15" s="51"/>
      <c r="G15" s="44"/>
      <c r="H15" s="51"/>
      <c r="I15" s="44"/>
      <c r="J15" s="51"/>
      <c r="K15" s="44">
        <f t="shared" si="0"/>
        <v>3322401.71</v>
      </c>
      <c r="L15" s="51">
        <f t="shared" si="1"/>
        <v>1661200.855</v>
      </c>
    </row>
    <row r="16" spans="1:12" ht="32.25" customHeight="1" x14ac:dyDescent="0.25">
      <c r="A16" s="5" t="s">
        <v>9</v>
      </c>
      <c r="B16" s="44">
        <v>0</v>
      </c>
      <c r="C16" s="44">
        <f>'DY22-FFY24'!H16</f>
        <v>399717.1</v>
      </c>
      <c r="D16" s="51">
        <f>'DY22-FFY24'!I16</f>
        <v>199858.55</v>
      </c>
      <c r="E16" s="44"/>
      <c r="F16" s="51"/>
      <c r="G16" s="44"/>
      <c r="H16" s="51"/>
      <c r="I16" s="44"/>
      <c r="J16" s="51"/>
      <c r="K16" s="44">
        <f t="shared" si="0"/>
        <v>399717.1</v>
      </c>
      <c r="L16" s="51">
        <f t="shared" si="1"/>
        <v>199858.55</v>
      </c>
    </row>
    <row r="17" spans="1:13" ht="33" customHeight="1" x14ac:dyDescent="0.25">
      <c r="A17" s="4" t="s">
        <v>3</v>
      </c>
      <c r="B17" s="44">
        <v>0</v>
      </c>
      <c r="C17" s="44">
        <f>'DY22-FFY24'!H17</f>
        <v>667299.75</v>
      </c>
      <c r="D17" s="51">
        <f>'DY22-FFY24'!I17</f>
        <v>333649.875</v>
      </c>
      <c r="E17" s="44"/>
      <c r="F17" s="51"/>
      <c r="G17" s="44"/>
      <c r="H17" s="51"/>
      <c r="I17" s="44"/>
      <c r="J17" s="51"/>
      <c r="K17" s="44">
        <f t="shared" si="0"/>
        <v>667299.75</v>
      </c>
      <c r="L17" s="51">
        <f t="shared" si="1"/>
        <v>333649.875</v>
      </c>
    </row>
    <row r="18" spans="1:13" ht="30.75" customHeight="1" x14ac:dyDescent="0.25">
      <c r="A18" s="5" t="s">
        <v>10</v>
      </c>
      <c r="B18" s="44">
        <v>0</v>
      </c>
      <c r="C18" s="44">
        <f>'DY22-FFY24'!H18</f>
        <v>1511651.63</v>
      </c>
      <c r="D18" s="51">
        <f>'DY22-FFY24'!I18</f>
        <v>755825.81499999994</v>
      </c>
      <c r="E18" s="44"/>
      <c r="F18" s="51"/>
      <c r="G18" s="44"/>
      <c r="H18" s="51"/>
      <c r="I18" s="44"/>
      <c r="J18" s="51"/>
      <c r="K18" s="44">
        <f t="shared" si="0"/>
        <v>1511651.63</v>
      </c>
      <c r="L18" s="51">
        <f t="shared" si="1"/>
        <v>755825.81499999994</v>
      </c>
    </row>
    <row r="19" spans="1:13" ht="45.75" customHeight="1" x14ac:dyDescent="0.25">
      <c r="A19" s="4" t="s">
        <v>27</v>
      </c>
      <c r="B19" s="44">
        <v>0</v>
      </c>
      <c r="C19" s="44">
        <f>'DY22-FFY24'!H19</f>
        <v>6285617.3900000006</v>
      </c>
      <c r="D19" s="51">
        <f>'DY22-FFY24'!I19</f>
        <v>3142808.6950000003</v>
      </c>
      <c r="E19" s="44"/>
      <c r="F19" s="51"/>
      <c r="G19" s="44"/>
      <c r="H19" s="51"/>
      <c r="I19" s="44"/>
      <c r="J19" s="51"/>
      <c r="K19" s="44">
        <f t="shared" si="0"/>
        <v>6285617.3900000006</v>
      </c>
      <c r="L19" s="51">
        <f t="shared" si="1"/>
        <v>3142808.6950000003</v>
      </c>
    </row>
    <row r="20" spans="1:13" ht="30.75" customHeight="1" x14ac:dyDescent="0.25">
      <c r="A20" s="5" t="s">
        <v>4</v>
      </c>
      <c r="B20" s="44">
        <v>0</v>
      </c>
      <c r="C20" s="44">
        <f>'DY22-FFY24'!H20</f>
        <v>559472.49</v>
      </c>
      <c r="D20" s="51">
        <f>'DY22-FFY24'!I20</f>
        <v>279736.245</v>
      </c>
      <c r="E20" s="44"/>
      <c r="F20" s="51"/>
      <c r="G20" s="44"/>
      <c r="H20" s="51"/>
      <c r="I20" s="44"/>
      <c r="J20" s="51"/>
      <c r="K20" s="44">
        <f t="shared" si="0"/>
        <v>559472.49</v>
      </c>
      <c r="L20" s="51">
        <f t="shared" si="1"/>
        <v>279736.245</v>
      </c>
    </row>
    <row r="21" spans="1:13" s="22" customFormat="1" ht="60.75" customHeight="1" x14ac:dyDescent="0.25">
      <c r="A21" s="4" t="s">
        <v>12</v>
      </c>
      <c r="B21" s="44">
        <v>0</v>
      </c>
      <c r="C21" s="44">
        <f>'DY22-FFY24'!H21</f>
        <v>32089661.41</v>
      </c>
      <c r="D21" s="51">
        <f>'DY22-FFY24'!I21</f>
        <v>16044830.705</v>
      </c>
      <c r="E21" s="44"/>
      <c r="F21" s="51"/>
      <c r="G21" s="44"/>
      <c r="H21" s="51"/>
      <c r="I21" s="44"/>
      <c r="J21" s="51"/>
      <c r="K21" s="44">
        <f t="shared" si="0"/>
        <v>32089661.41</v>
      </c>
      <c r="L21" s="51">
        <f t="shared" si="1"/>
        <v>16044830.705</v>
      </c>
    </row>
    <row r="22" spans="1:13" x14ac:dyDescent="0.25">
      <c r="A22" s="23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</row>
    <row r="23" spans="1:13" x14ac:dyDescent="0.25">
      <c r="A23" s="8" t="s">
        <v>28</v>
      </c>
      <c r="B23" s="46">
        <f>SUM(B8:B21)</f>
        <v>0</v>
      </c>
      <c r="C23" s="46">
        <f>SUM(C8:C21)</f>
        <v>115514655.31925705</v>
      </c>
      <c r="D23" s="46"/>
      <c r="E23" s="46">
        <f>SUM(E8:E21)</f>
        <v>0</v>
      </c>
      <c r="F23" s="46"/>
      <c r="G23" s="46">
        <f>SUM(G8:G21)</f>
        <v>0</v>
      </c>
      <c r="H23" s="46"/>
      <c r="I23" s="46">
        <f>SUM(I8:I21)</f>
        <v>0</v>
      </c>
      <c r="J23" s="46"/>
      <c r="K23" s="46">
        <f>SUM(K8:K21)</f>
        <v>115514655.31925705</v>
      </c>
      <c r="L23" s="47"/>
    </row>
    <row r="24" spans="1:13" x14ac:dyDescent="0.25">
      <c r="A24" s="8" t="s">
        <v>30</v>
      </c>
      <c r="B24" s="46">
        <f>B23*50%</f>
        <v>0</v>
      </c>
      <c r="C24" s="46"/>
      <c r="D24" s="46">
        <f>SUM(D8:D21)</f>
        <v>57757327.659628525</v>
      </c>
      <c r="E24" s="46"/>
      <c r="F24" s="46">
        <f>SUM(F8:F21)</f>
        <v>0</v>
      </c>
      <c r="G24" s="46"/>
      <c r="H24" s="46">
        <f>SUM(H8:H21)</f>
        <v>0</v>
      </c>
      <c r="I24" s="46"/>
      <c r="J24" s="46">
        <f>SUM(J8:J21)</f>
        <v>0</v>
      </c>
      <c r="K24" s="46"/>
      <c r="L24" s="46">
        <f>SUM(L8:L21)</f>
        <v>57757327.659628525</v>
      </c>
    </row>
    <row r="25" spans="1:13" ht="5.25" customHeight="1" x14ac:dyDescent="0.25">
      <c r="A25" s="10"/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</row>
    <row r="26" spans="1:13" x14ac:dyDescent="0.25">
      <c r="B26" s="7"/>
      <c r="C26" s="27"/>
      <c r="D26" s="27"/>
      <c r="E26" s="27"/>
      <c r="F26" s="27"/>
      <c r="G26" s="27"/>
      <c r="H26" s="27"/>
    </row>
    <row r="27" spans="1:13" x14ac:dyDescent="0.25">
      <c r="B27"/>
      <c r="C27"/>
      <c r="D27" s="30" t="s">
        <v>32</v>
      </c>
      <c r="E27" s="31"/>
      <c r="F27" s="31"/>
      <c r="G27" s="31"/>
      <c r="H27" s="31"/>
      <c r="K27" s="31"/>
      <c r="L27" s="31"/>
      <c r="M27" s="32"/>
    </row>
    <row r="28" spans="1:13" x14ac:dyDescent="0.25">
      <c r="B28" s="26"/>
      <c r="C28"/>
      <c r="D28" s="33" t="s">
        <v>33</v>
      </c>
      <c r="E28" s="33" t="s">
        <v>34</v>
      </c>
      <c r="F28" s="33" t="s">
        <v>35</v>
      </c>
      <c r="G28" s="34" t="s">
        <v>36</v>
      </c>
      <c r="H28" s="34" t="s">
        <v>37</v>
      </c>
      <c r="K28" s="35"/>
      <c r="L28" s="35"/>
      <c r="M28" s="36"/>
    </row>
    <row r="29" spans="1:13" x14ac:dyDescent="0.25">
      <c r="B29"/>
      <c r="C29"/>
      <c r="D29" s="37" t="s">
        <v>38</v>
      </c>
      <c r="E29" s="37" t="s">
        <v>39</v>
      </c>
      <c r="F29" s="37" t="s">
        <v>40</v>
      </c>
      <c r="G29" s="37" t="s">
        <v>41</v>
      </c>
      <c r="H29" s="37" t="s">
        <v>42</v>
      </c>
      <c r="K29" s="38"/>
      <c r="L29" s="38"/>
      <c r="M29" s="39" t="s">
        <v>43</v>
      </c>
    </row>
    <row r="30" spans="1:13" x14ac:dyDescent="0.25">
      <c r="B30" s="30" t="s">
        <v>44</v>
      </c>
      <c r="C30"/>
      <c r="D30" s="40">
        <v>51000000</v>
      </c>
      <c r="E30" s="40">
        <v>182000000</v>
      </c>
      <c r="F30" s="40">
        <v>143000000</v>
      </c>
      <c r="G30" s="40">
        <v>159000000</v>
      </c>
      <c r="H30" s="40">
        <v>0</v>
      </c>
      <c r="K30" s="38"/>
      <c r="L30" s="38"/>
      <c r="M30" s="41"/>
    </row>
    <row r="31" spans="1:13" x14ac:dyDescent="0.25">
      <c r="B31" s="30" t="s">
        <v>69</v>
      </c>
      <c r="C31"/>
      <c r="D31" s="40">
        <f>B23</f>
        <v>0</v>
      </c>
      <c r="E31" s="40">
        <f>C23</f>
        <v>115514655.31925705</v>
      </c>
      <c r="F31" s="40">
        <f>E20</f>
        <v>0</v>
      </c>
      <c r="G31" s="40">
        <f>G20</f>
        <v>0</v>
      </c>
      <c r="H31" s="40">
        <f>I20</f>
        <v>0</v>
      </c>
      <c r="K31" s="42"/>
      <c r="L31" s="42"/>
      <c r="M31" s="39"/>
    </row>
    <row r="32" spans="1:13" x14ac:dyDescent="0.25">
      <c r="B32" s="30" t="s">
        <v>45</v>
      </c>
      <c r="C32"/>
      <c r="D32" s="40">
        <f>D30-D31</f>
        <v>51000000</v>
      </c>
      <c r="E32" s="40">
        <f>D32+E30-E31</f>
        <v>117485344.68074295</v>
      </c>
      <c r="F32" s="40">
        <f>E32+F30-F31</f>
        <v>260485344.68074295</v>
      </c>
      <c r="G32" s="40">
        <f t="shared" ref="G32:H32" si="2">F32+G30-G31</f>
        <v>419485344.68074298</v>
      </c>
      <c r="H32" s="40">
        <f t="shared" si="2"/>
        <v>419485344.68074298</v>
      </c>
      <c r="K32" s="7"/>
      <c r="L32" s="7"/>
      <c r="M32" s="39"/>
    </row>
    <row r="33" spans="2:13" x14ac:dyDescent="0.25">
      <c r="B33" s="30" t="s">
        <v>47</v>
      </c>
      <c r="C33"/>
      <c r="D33" s="40">
        <f>B24</f>
        <v>0</v>
      </c>
      <c r="E33" s="40">
        <f>D24</f>
        <v>57757327.659628525</v>
      </c>
      <c r="F33" s="40">
        <f>F24</f>
        <v>0</v>
      </c>
      <c r="G33" s="40">
        <f>H24</f>
        <v>0</v>
      </c>
      <c r="H33" s="40">
        <f>J24</f>
        <v>0</v>
      </c>
      <c r="K33" s="7"/>
      <c r="L33" s="7"/>
      <c r="M33" s="39"/>
    </row>
    <row r="34" spans="2:13" x14ac:dyDescent="0.25">
      <c r="B34" s="7"/>
      <c r="C34" s="7"/>
      <c r="D34" s="7"/>
      <c r="E34" s="7"/>
      <c r="F34" s="7"/>
      <c r="G34" s="7"/>
    </row>
    <row r="35" spans="2:13" x14ac:dyDescent="0.25">
      <c r="B35" s="28" t="s">
        <v>46</v>
      </c>
      <c r="C35" s="12" t="s">
        <v>14</v>
      </c>
      <c r="D35" s="9"/>
      <c r="E35" s="9" t="s">
        <v>16</v>
      </c>
      <c r="F35" s="12" t="s">
        <v>31</v>
      </c>
      <c r="G35" s="13"/>
    </row>
    <row r="36" spans="2:13" x14ac:dyDescent="0.25">
      <c r="C36"/>
      <c r="D36" s="9"/>
      <c r="E36" s="9"/>
      <c r="F36"/>
      <c r="G36" s="11"/>
    </row>
    <row r="37" spans="2:13" ht="20.25" x14ac:dyDescent="0.3">
      <c r="B37" s="9" t="s">
        <v>15</v>
      </c>
      <c r="C37" s="12"/>
      <c r="D37" s="9"/>
      <c r="E37" s="9" t="s">
        <v>15</v>
      </c>
      <c r="F37" s="29" t="s">
        <v>31</v>
      </c>
      <c r="G37" s="14"/>
    </row>
    <row r="38" spans="2:13" x14ac:dyDescent="0.25">
      <c r="B38" s="7"/>
      <c r="C38" s="7"/>
      <c r="D38" s="7"/>
      <c r="E38" s="7"/>
      <c r="F38" s="7"/>
      <c r="G38" s="7"/>
    </row>
    <row r="39" spans="2:13" x14ac:dyDescent="0.25">
      <c r="B39" s="7"/>
      <c r="C39" s="7"/>
      <c r="D39" s="7"/>
      <c r="E39" s="7"/>
      <c r="F39" s="7"/>
      <c r="G39" s="7"/>
    </row>
    <row r="40" spans="2:13" x14ac:dyDescent="0.25">
      <c r="B40" s="7"/>
      <c r="C40" s="7"/>
      <c r="D40" s="7"/>
      <c r="E40" s="7"/>
      <c r="F40" s="7"/>
      <c r="G40" s="7"/>
    </row>
    <row r="41" spans="2:13" x14ac:dyDescent="0.25">
      <c r="B41" s="7"/>
      <c r="C41" s="7"/>
      <c r="D41" s="7"/>
      <c r="E41" s="7"/>
      <c r="F41" s="7"/>
      <c r="G41" s="7"/>
    </row>
    <row r="42" spans="2:13" x14ac:dyDescent="0.25">
      <c r="B42" s="7"/>
      <c r="C42" s="7"/>
      <c r="D42" s="7"/>
      <c r="E42" s="7"/>
      <c r="F42" s="7"/>
      <c r="G42" s="7"/>
    </row>
    <row r="43" spans="2:13" x14ac:dyDescent="0.25">
      <c r="B43" s="7"/>
      <c r="C43" s="7"/>
      <c r="D43" s="7"/>
      <c r="E43" s="7"/>
      <c r="F43" s="7"/>
      <c r="G43" s="7"/>
    </row>
    <row r="44" spans="2:13" x14ac:dyDescent="0.25">
      <c r="B44" s="7"/>
      <c r="C44" s="7"/>
      <c r="D44" s="7"/>
      <c r="E44" s="7"/>
      <c r="F44" s="7"/>
      <c r="G44" s="7"/>
    </row>
    <row r="45" spans="2:13" x14ac:dyDescent="0.25">
      <c r="B45" s="7"/>
      <c r="C45" s="7"/>
      <c r="D45" s="7"/>
      <c r="E45" s="7"/>
      <c r="F45" s="7"/>
      <c r="G45" s="7"/>
    </row>
    <row r="46" spans="2:13" x14ac:dyDescent="0.25">
      <c r="B46" s="7"/>
      <c r="C46" s="7"/>
      <c r="D46" s="7"/>
      <c r="E46" s="7"/>
      <c r="F46" s="7"/>
      <c r="G46" s="7"/>
    </row>
    <row r="47" spans="2:13" x14ac:dyDescent="0.25">
      <c r="B47" s="7"/>
      <c r="C47" s="7"/>
      <c r="D47" s="7"/>
      <c r="E47" s="7"/>
      <c r="F47" s="7"/>
      <c r="G47" s="7"/>
    </row>
  </sheetData>
  <mergeCells count="3">
    <mergeCell ref="A1:G1"/>
    <mergeCell ref="B3:H3"/>
    <mergeCell ref="A2:G2"/>
  </mergeCells>
  <printOptions gridLines="1"/>
  <pageMargins left="0" right="0" top="0.75" bottom="0.5" header="0.3" footer="0.05"/>
  <pageSetup paperSize="3" fitToHeight="9" orientation="landscape" r:id="rId1"/>
  <headerFooter>
    <oddHeader>&amp;C&amp;D&amp;RPage &amp;P of &amp;N</oddHeader>
    <oddFooter>&amp;L&amp;Z&amp;F&amp;C&amp;D&amp;RPage &amp;P of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753E24-526E-4794-9AA8-A2E84FE8D344}">
  <sheetPr>
    <pageSetUpPr fitToPage="1"/>
  </sheetPr>
  <dimension ref="A1:L36"/>
  <sheetViews>
    <sheetView tabSelected="1" zoomScale="90" zoomScaleNormal="90" workbookViewId="0">
      <pane xSplit="1" ySplit="5" topLeftCell="B6" activePane="bottomRight" state="frozen"/>
      <selection activeCell="M21" sqref="M21"/>
      <selection pane="topRight" activeCell="M21" sqref="M21"/>
      <selection pane="bottomLeft" activeCell="M21" sqref="M21"/>
      <selection pane="bottomRight" activeCell="L19" sqref="L19"/>
    </sheetView>
  </sheetViews>
  <sheetFormatPr defaultRowHeight="15" x14ac:dyDescent="0.25"/>
  <cols>
    <col min="1" max="1" width="33.42578125" customWidth="1"/>
    <col min="2" max="2" width="18" style="28" customWidth="1"/>
    <col min="3" max="3" width="17.42578125" style="28" customWidth="1"/>
    <col min="4" max="4" width="18.5703125" style="28" bestFit="1" customWidth="1"/>
    <col min="5" max="7" width="19.7109375" style="28" bestFit="1" customWidth="1"/>
    <col min="8" max="10" width="17.42578125" style="28" customWidth="1"/>
    <col min="11" max="11" width="15" style="28" bestFit="1" customWidth="1"/>
    <col min="12" max="12" width="15" bestFit="1" customWidth="1"/>
    <col min="13" max="13" width="11.5703125" bestFit="1" customWidth="1"/>
    <col min="15" max="15" width="11.5703125" bestFit="1" customWidth="1"/>
  </cols>
  <sheetData>
    <row r="1" spans="1:12" ht="18.75" x14ac:dyDescent="0.3">
      <c r="A1" s="53" t="s">
        <v>19</v>
      </c>
      <c r="B1" s="53"/>
      <c r="C1" s="53"/>
      <c r="D1" s="53"/>
      <c r="E1" s="53"/>
      <c r="F1" s="53"/>
      <c r="G1" s="53"/>
      <c r="H1" s="53"/>
      <c r="I1" s="53"/>
      <c r="J1" s="53"/>
      <c r="K1" s="53"/>
    </row>
    <row r="2" spans="1:12" ht="18.75" x14ac:dyDescent="0.3">
      <c r="A2" s="56" t="s">
        <v>0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12"/>
    </row>
    <row r="3" spans="1:12" ht="15.75" x14ac:dyDescent="0.25">
      <c r="A3" s="43" t="s">
        <v>49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5"/>
    </row>
    <row r="4" spans="1:12" ht="60" x14ac:dyDescent="0.25">
      <c r="A4" s="2" t="s">
        <v>1</v>
      </c>
      <c r="B4" s="15" t="s">
        <v>48</v>
      </c>
      <c r="C4" s="15" t="s">
        <v>50</v>
      </c>
      <c r="D4" s="15" t="s">
        <v>51</v>
      </c>
      <c r="E4" s="15" t="s">
        <v>52</v>
      </c>
      <c r="F4" s="15" t="s">
        <v>53</v>
      </c>
      <c r="G4" s="15" t="s">
        <v>54</v>
      </c>
      <c r="H4" s="16" t="s">
        <v>25</v>
      </c>
      <c r="I4" s="16" t="s">
        <v>29</v>
      </c>
      <c r="J4"/>
      <c r="K4"/>
    </row>
    <row r="5" spans="1:12" x14ac:dyDescent="0.25">
      <c r="A5" s="3"/>
      <c r="B5" s="17" t="s">
        <v>18</v>
      </c>
      <c r="C5" s="17" t="s">
        <v>18</v>
      </c>
      <c r="D5" s="17" t="s">
        <v>18</v>
      </c>
      <c r="E5" s="17" t="s">
        <v>18</v>
      </c>
      <c r="F5" s="17" t="s">
        <v>18</v>
      </c>
      <c r="G5" s="17" t="s">
        <v>18</v>
      </c>
      <c r="H5" s="17" t="s">
        <v>18</v>
      </c>
      <c r="I5" s="17"/>
      <c r="J5"/>
      <c r="K5"/>
    </row>
    <row r="6" spans="1:12" ht="6" customHeight="1" x14ac:dyDescent="0.25">
      <c r="A6" s="18"/>
      <c r="B6" s="19"/>
      <c r="C6" s="19"/>
      <c r="D6" s="19"/>
      <c r="E6" s="19"/>
      <c r="F6" s="19"/>
      <c r="G6" s="19"/>
      <c r="H6" s="19"/>
      <c r="I6" s="19"/>
      <c r="J6"/>
      <c r="K6"/>
    </row>
    <row r="7" spans="1:12" x14ac:dyDescent="0.25">
      <c r="A7" s="20" t="s">
        <v>17</v>
      </c>
      <c r="B7" s="21"/>
      <c r="C7" s="21"/>
      <c r="D7" s="21"/>
      <c r="E7" s="21"/>
      <c r="F7" s="21"/>
      <c r="G7" s="21"/>
      <c r="H7" s="21"/>
      <c r="I7" s="21"/>
      <c r="J7"/>
      <c r="K7"/>
    </row>
    <row r="8" spans="1:12" ht="30" x14ac:dyDescent="0.25">
      <c r="A8" s="5" t="s">
        <v>5</v>
      </c>
      <c r="B8" s="44">
        <v>0</v>
      </c>
      <c r="C8" s="44">
        <v>1709781.82</v>
      </c>
      <c r="D8" s="44">
        <v>0</v>
      </c>
      <c r="E8" s="44">
        <v>-556.66999999999996</v>
      </c>
      <c r="F8" s="44">
        <v>79452.149999999994</v>
      </c>
      <c r="G8" s="44">
        <v>76750.289999999994</v>
      </c>
      <c r="H8" s="44">
        <f t="shared" ref="H8:H20" si="0">SUM(B8:G8)</f>
        <v>1865427.59</v>
      </c>
      <c r="I8" s="44">
        <f>H8*50%</f>
        <v>932713.79500000004</v>
      </c>
      <c r="J8"/>
      <c r="K8"/>
    </row>
    <row r="9" spans="1:12" x14ac:dyDescent="0.25">
      <c r="A9" s="6" t="s">
        <v>6</v>
      </c>
      <c r="B9" s="44">
        <f>1982015.32+4757.9</f>
        <v>1986773.22</v>
      </c>
      <c r="C9" s="44">
        <f>-30370.2+9491035.07</f>
        <v>9460664.870000001</v>
      </c>
      <c r="D9" s="44">
        <v>0</v>
      </c>
      <c r="E9" s="44">
        <v>912747.66</v>
      </c>
      <c r="F9" s="44">
        <v>291705.52</v>
      </c>
      <c r="G9" s="44">
        <v>982208.35</v>
      </c>
      <c r="H9" s="44">
        <f t="shared" si="0"/>
        <v>13634099.620000001</v>
      </c>
      <c r="I9" s="44">
        <f t="shared" ref="I9:I21" si="1">H9*50%</f>
        <v>6817049.8100000005</v>
      </c>
      <c r="J9"/>
      <c r="K9"/>
    </row>
    <row r="10" spans="1:12" ht="20.25" customHeight="1" x14ac:dyDescent="0.25">
      <c r="A10" s="5" t="s">
        <v>7</v>
      </c>
      <c r="B10" s="44">
        <f>12865.28-466.28</f>
        <v>12399</v>
      </c>
      <c r="C10" s="44">
        <v>1172559.44</v>
      </c>
      <c r="D10" s="44">
        <v>0</v>
      </c>
      <c r="E10" s="44">
        <v>57945.37</v>
      </c>
      <c r="F10" s="44">
        <v>38732.93</v>
      </c>
      <c r="G10" s="44">
        <v>50980.160000000003</v>
      </c>
      <c r="H10" s="44">
        <f t="shared" si="0"/>
        <v>1332616.8999999999</v>
      </c>
      <c r="I10" s="44">
        <f t="shared" si="1"/>
        <v>666308.44999999995</v>
      </c>
      <c r="J10"/>
      <c r="K10"/>
    </row>
    <row r="11" spans="1:12" ht="32.25" customHeight="1" x14ac:dyDescent="0.25">
      <c r="A11" s="6" t="s">
        <v>2</v>
      </c>
      <c r="B11" s="44">
        <v>0</v>
      </c>
      <c r="C11" s="44">
        <v>8564213.8300000001</v>
      </c>
      <c r="D11" s="44">
        <v>0</v>
      </c>
      <c r="E11" s="44">
        <v>458099.01</v>
      </c>
      <c r="F11" s="44">
        <v>326278.08</v>
      </c>
      <c r="G11" s="44">
        <v>370660.54</v>
      </c>
      <c r="H11" s="44">
        <f t="shared" si="0"/>
        <v>9719251.459999999</v>
      </c>
      <c r="I11" s="44">
        <f t="shared" si="1"/>
        <v>4859625.7299999995</v>
      </c>
      <c r="J11"/>
      <c r="K11"/>
    </row>
    <row r="12" spans="1:12" ht="32.25" customHeight="1" x14ac:dyDescent="0.25">
      <c r="A12" s="5" t="s">
        <v>8</v>
      </c>
      <c r="B12" s="44">
        <f>34201.02+6986.22</f>
        <v>41187.24</v>
      </c>
      <c r="C12" s="44">
        <f>4342.47+1196.7</f>
        <v>5539.17</v>
      </c>
      <c r="D12" s="44">
        <v>0</v>
      </c>
      <c r="E12" s="44">
        <v>2936.14</v>
      </c>
      <c r="F12" s="44">
        <v>4699.78</v>
      </c>
      <c r="G12" s="44">
        <v>6149.87</v>
      </c>
      <c r="H12" s="44">
        <f t="shared" si="0"/>
        <v>60512.2</v>
      </c>
      <c r="I12" s="44">
        <f t="shared" si="1"/>
        <v>30256.1</v>
      </c>
      <c r="J12"/>
      <c r="K12"/>
    </row>
    <row r="13" spans="1:12" ht="18" customHeight="1" x14ac:dyDescent="0.25">
      <c r="A13" s="4" t="s">
        <v>11</v>
      </c>
      <c r="B13" s="44">
        <v>7706689.8992570881</v>
      </c>
      <c r="C13" s="44">
        <v>9158678.4299999997</v>
      </c>
      <c r="D13" s="44">
        <v>0</v>
      </c>
      <c r="E13" s="44">
        <f>10737610.29-4997488.53</f>
        <v>5740121.7599999988</v>
      </c>
      <c r="F13" s="44">
        <v>20785090.539999999</v>
      </c>
      <c r="G13" s="44">
        <v>0</v>
      </c>
      <c r="H13" s="44">
        <f t="shared" si="0"/>
        <v>43390580.629257083</v>
      </c>
      <c r="I13" s="44">
        <f t="shared" si="1"/>
        <v>21695290.314628541</v>
      </c>
      <c r="J13"/>
      <c r="K13"/>
    </row>
    <row r="14" spans="1:12" ht="33" customHeight="1" x14ac:dyDescent="0.25">
      <c r="A14" s="5" t="s">
        <v>26</v>
      </c>
      <c r="B14" s="44">
        <v>0</v>
      </c>
      <c r="C14" s="44">
        <f>47304.6+3491.71</f>
        <v>50796.31</v>
      </c>
      <c r="D14" s="44">
        <v>0</v>
      </c>
      <c r="E14" s="44">
        <v>1615.04</v>
      </c>
      <c r="F14" s="44">
        <v>0</v>
      </c>
      <c r="G14" s="44">
        <v>623934.09</v>
      </c>
      <c r="H14" s="44">
        <f t="shared" si="0"/>
        <v>676345.44</v>
      </c>
      <c r="I14" s="44">
        <f t="shared" si="1"/>
        <v>338172.72</v>
      </c>
      <c r="J14"/>
      <c r="K14"/>
    </row>
    <row r="15" spans="1:12" ht="30" x14ac:dyDescent="0.25">
      <c r="A15" s="4" t="s">
        <v>13</v>
      </c>
      <c r="B15" s="44">
        <v>1296066.53</v>
      </c>
      <c r="C15" s="44">
        <v>0</v>
      </c>
      <c r="D15" s="44">
        <v>0</v>
      </c>
      <c r="E15" s="44">
        <v>2026335.18</v>
      </c>
      <c r="F15" s="44">
        <v>0</v>
      </c>
      <c r="G15" s="44">
        <v>0</v>
      </c>
      <c r="H15" s="44">
        <f t="shared" si="0"/>
        <v>3322401.71</v>
      </c>
      <c r="I15" s="44">
        <f t="shared" si="1"/>
        <v>1661200.855</v>
      </c>
      <c r="J15"/>
      <c r="K15"/>
    </row>
    <row r="16" spans="1:12" ht="32.25" customHeight="1" x14ac:dyDescent="0.25">
      <c r="A16" s="5" t="s">
        <v>9</v>
      </c>
      <c r="B16" s="44">
        <v>0</v>
      </c>
      <c r="C16" s="44">
        <v>140875</v>
      </c>
      <c r="D16" s="44">
        <v>0</v>
      </c>
      <c r="E16" s="44">
        <v>0</v>
      </c>
      <c r="F16" s="44">
        <v>0</v>
      </c>
      <c r="G16" s="44">
        <v>258842.1</v>
      </c>
      <c r="H16" s="44">
        <f t="shared" si="0"/>
        <v>399717.1</v>
      </c>
      <c r="I16" s="44">
        <f t="shared" si="1"/>
        <v>199858.55</v>
      </c>
      <c r="J16"/>
      <c r="K16"/>
    </row>
    <row r="17" spans="1:12" ht="33" customHeight="1" x14ac:dyDescent="0.25">
      <c r="A17" s="4" t="s">
        <v>3</v>
      </c>
      <c r="B17" s="44">
        <v>0</v>
      </c>
      <c r="C17" s="44">
        <f>43093.54+8780.8</f>
        <v>51874.34</v>
      </c>
      <c r="D17" s="44">
        <v>0</v>
      </c>
      <c r="E17" s="44">
        <v>0</v>
      </c>
      <c r="F17" s="44">
        <v>0</v>
      </c>
      <c r="G17" s="44">
        <v>615425.41</v>
      </c>
      <c r="H17" s="44">
        <f t="shared" si="0"/>
        <v>667299.75</v>
      </c>
      <c r="I17" s="44">
        <f t="shared" si="1"/>
        <v>333649.875</v>
      </c>
      <c r="J17"/>
      <c r="K17"/>
    </row>
    <row r="18" spans="1:12" ht="30.75" customHeight="1" x14ac:dyDescent="0.25">
      <c r="A18" s="5" t="s">
        <v>10</v>
      </c>
      <c r="B18" s="44">
        <v>0</v>
      </c>
      <c r="C18" s="44">
        <f>1111006.39+133485.81</f>
        <v>1244492.2</v>
      </c>
      <c r="D18" s="44">
        <v>0</v>
      </c>
      <c r="E18" s="44">
        <v>0</v>
      </c>
      <c r="F18" s="44">
        <v>0</v>
      </c>
      <c r="G18" s="44">
        <v>267159.43</v>
      </c>
      <c r="H18" s="44">
        <f t="shared" si="0"/>
        <v>1511651.63</v>
      </c>
      <c r="I18" s="44">
        <f t="shared" si="1"/>
        <v>755825.81499999994</v>
      </c>
      <c r="J18"/>
      <c r="K18"/>
    </row>
    <row r="19" spans="1:12" ht="45.75" customHeight="1" x14ac:dyDescent="0.25">
      <c r="A19" s="4" t="s">
        <v>27</v>
      </c>
      <c r="B19" s="44">
        <v>0</v>
      </c>
      <c r="C19" s="44">
        <v>12344.4</v>
      </c>
      <c r="D19" s="44">
        <v>0</v>
      </c>
      <c r="E19" s="44">
        <v>0</v>
      </c>
      <c r="F19" s="44">
        <v>709218.71</v>
      </c>
      <c r="G19" s="44">
        <v>5564054.2800000003</v>
      </c>
      <c r="H19" s="44">
        <f t="shared" si="0"/>
        <v>6285617.3900000006</v>
      </c>
      <c r="I19" s="44">
        <f t="shared" si="1"/>
        <v>3142808.6950000003</v>
      </c>
      <c r="J19"/>
      <c r="K19"/>
    </row>
    <row r="20" spans="1:12" ht="30.75" customHeight="1" x14ac:dyDescent="0.25">
      <c r="A20" s="5" t="s">
        <v>4</v>
      </c>
      <c r="B20" s="44">
        <v>0</v>
      </c>
      <c r="C20" s="44">
        <f>28953.12+13845.44</f>
        <v>42798.559999999998</v>
      </c>
      <c r="D20" s="44">
        <v>0</v>
      </c>
      <c r="E20" s="44">
        <v>544.88</v>
      </c>
      <c r="F20" s="44">
        <v>0</v>
      </c>
      <c r="G20" s="44">
        <v>516129.05</v>
      </c>
      <c r="H20" s="44">
        <f t="shared" si="0"/>
        <v>559472.49</v>
      </c>
      <c r="I20" s="44">
        <f t="shared" si="1"/>
        <v>279736.245</v>
      </c>
      <c r="J20"/>
      <c r="K20"/>
    </row>
    <row r="21" spans="1:12" s="22" customFormat="1" ht="60.75" customHeight="1" x14ac:dyDescent="0.25">
      <c r="A21" s="4" t="s">
        <v>12</v>
      </c>
      <c r="B21" s="44">
        <f>11262787.35+632067.74</f>
        <v>11894855.09</v>
      </c>
      <c r="C21" s="44">
        <f>1898212.73+349303.84</f>
        <v>2247516.5699999998</v>
      </c>
      <c r="D21" s="44">
        <v>0</v>
      </c>
      <c r="E21" s="44">
        <v>737902.95</v>
      </c>
      <c r="F21" s="44">
        <v>1863479.08</v>
      </c>
      <c r="G21" s="44">
        <v>15345907.720000001</v>
      </c>
      <c r="H21" s="44">
        <f>SUM(B21:G21)</f>
        <v>32089661.41</v>
      </c>
      <c r="I21" s="44">
        <f t="shared" si="1"/>
        <v>16044830.705</v>
      </c>
    </row>
    <row r="22" spans="1:12" x14ac:dyDescent="0.25">
      <c r="A22" s="23"/>
      <c r="B22" s="45"/>
      <c r="C22" s="45"/>
      <c r="D22" s="45"/>
      <c r="E22" s="57"/>
      <c r="F22" s="45"/>
      <c r="G22" s="45"/>
      <c r="H22" s="45"/>
      <c r="I22" s="45"/>
      <c r="J22"/>
      <c r="K22"/>
    </row>
    <row r="23" spans="1:12" x14ac:dyDescent="0.25">
      <c r="A23" s="8" t="s">
        <v>28</v>
      </c>
      <c r="B23" s="46">
        <f t="shared" ref="B23:G23" si="2">SUM(B8:B21)</f>
        <v>22937970.979257084</v>
      </c>
      <c r="C23" s="46">
        <f t="shared" si="2"/>
        <v>33862134.939999998</v>
      </c>
      <c r="D23" s="46">
        <f t="shared" si="2"/>
        <v>0</v>
      </c>
      <c r="E23" s="46">
        <f>SUM(E8:E21)</f>
        <v>9937691.3199999984</v>
      </c>
      <c r="F23" s="46">
        <f t="shared" si="2"/>
        <v>24098656.789999999</v>
      </c>
      <c r="G23" s="46">
        <f t="shared" si="2"/>
        <v>24678201.289999999</v>
      </c>
      <c r="H23" s="46">
        <f>SUM(H8:H21)</f>
        <v>115514655.31925705</v>
      </c>
      <c r="I23" s="47"/>
      <c r="J23"/>
      <c r="K23"/>
    </row>
    <row r="24" spans="1:12" x14ac:dyDescent="0.25">
      <c r="A24" s="8" t="s">
        <v>30</v>
      </c>
      <c r="B24" s="46">
        <f>B23*50%</f>
        <v>11468985.489628542</v>
      </c>
      <c r="C24" s="46">
        <f t="shared" ref="C24:G24" si="3">C23*50%</f>
        <v>16931067.469999999</v>
      </c>
      <c r="D24" s="46">
        <f t="shared" si="3"/>
        <v>0</v>
      </c>
      <c r="E24" s="46">
        <f t="shared" si="3"/>
        <v>4968845.6599999992</v>
      </c>
      <c r="F24" s="46">
        <f t="shared" si="3"/>
        <v>12049328.395</v>
      </c>
      <c r="G24" s="46">
        <f t="shared" si="3"/>
        <v>12339100.645</v>
      </c>
      <c r="H24" s="46"/>
      <c r="I24" s="46">
        <f>SUM(I8:I21)</f>
        <v>57757327.659628525</v>
      </c>
      <c r="J24"/>
      <c r="K24"/>
    </row>
    <row r="25" spans="1:12" ht="5.25" customHeight="1" x14ac:dyDescent="0.25">
      <c r="A25" s="10"/>
      <c r="B25" s="25"/>
      <c r="C25" s="25"/>
      <c r="D25" s="25"/>
      <c r="E25" s="25"/>
      <c r="F25" s="25"/>
      <c r="G25" s="25"/>
      <c r="H25" s="25"/>
      <c r="I25" s="25"/>
      <c r="J25"/>
      <c r="K25"/>
    </row>
    <row r="26" spans="1:12" x14ac:dyDescent="0.25">
      <c r="B26" s="7"/>
      <c r="C26" s="27"/>
      <c r="D26" s="27"/>
      <c r="E26" s="27"/>
      <c r="F26" s="27"/>
      <c r="G26" s="27"/>
      <c r="H26" s="27"/>
      <c r="I26" s="27"/>
      <c r="J26" s="27"/>
      <c r="K26" s="27"/>
      <c r="L26" s="27"/>
    </row>
    <row r="27" spans="1:12" x14ac:dyDescent="0.25">
      <c r="B27" s="7"/>
      <c r="C27" s="7"/>
      <c r="D27" s="7"/>
      <c r="E27" s="7"/>
      <c r="F27" s="7"/>
      <c r="G27" s="7"/>
      <c r="H27" s="7"/>
      <c r="I27" s="7"/>
      <c r="J27" s="7"/>
      <c r="K27" s="7"/>
    </row>
    <row r="28" spans="1:12" x14ac:dyDescent="0.25">
      <c r="B28" s="26"/>
      <c r="C28"/>
      <c r="D28" s="33" t="s">
        <v>60</v>
      </c>
      <c r="E28" s="33" t="s">
        <v>61</v>
      </c>
      <c r="F28" s="33" t="s">
        <v>62</v>
      </c>
      <c r="G28" s="34" t="s">
        <v>63</v>
      </c>
      <c r="H28" s="7"/>
      <c r="I28" s="7"/>
      <c r="J28" s="7"/>
      <c r="K28" s="7"/>
    </row>
    <row r="29" spans="1:12" x14ac:dyDescent="0.25">
      <c r="B29"/>
      <c r="C29"/>
      <c r="D29" s="37" t="s">
        <v>64</v>
      </c>
      <c r="E29" s="37" t="s">
        <v>65</v>
      </c>
      <c r="F29" s="48" t="s">
        <v>66</v>
      </c>
      <c r="G29" s="37" t="s">
        <v>67</v>
      </c>
      <c r="H29" s="7"/>
      <c r="I29" s="7"/>
      <c r="J29" s="7"/>
      <c r="K29" s="7"/>
    </row>
    <row r="30" spans="1:12" x14ac:dyDescent="0.25">
      <c r="B30" s="30" t="s">
        <v>55</v>
      </c>
      <c r="C30"/>
      <c r="D30" s="40">
        <v>0</v>
      </c>
      <c r="E30" s="40">
        <v>0</v>
      </c>
      <c r="F30" s="40">
        <f>B23+C23+D23</f>
        <v>56800105.919257082</v>
      </c>
      <c r="G30" s="40">
        <f>E23+F23+G23</f>
        <v>58714549.399999999</v>
      </c>
      <c r="H30" s="7"/>
      <c r="I30" s="7"/>
      <c r="J30" s="7"/>
      <c r="K30" s="7"/>
    </row>
    <row r="31" spans="1:12" x14ac:dyDescent="0.25">
      <c r="B31" s="30" t="s">
        <v>68</v>
      </c>
      <c r="C31"/>
      <c r="D31" s="40">
        <v>0</v>
      </c>
      <c r="E31" s="40">
        <v>0</v>
      </c>
      <c r="F31" s="40">
        <f>B24+C24+D24</f>
        <v>28400052.959628541</v>
      </c>
      <c r="G31" s="40">
        <f>E24+F24+G24</f>
        <v>29357274.699999999</v>
      </c>
      <c r="H31" s="7"/>
      <c r="I31" s="7"/>
      <c r="J31" s="7"/>
      <c r="K31" s="7"/>
    </row>
    <row r="32" spans="1:12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</sheetData>
  <mergeCells count="3">
    <mergeCell ref="A1:K1"/>
    <mergeCell ref="A2:K2"/>
    <mergeCell ref="B3:L3"/>
  </mergeCells>
  <printOptions gridLines="1"/>
  <pageMargins left="0" right="0" top="0.75" bottom="0.5" header="0.3" footer="0.05"/>
  <pageSetup paperSize="3" fitToHeight="9" orientation="landscape" r:id="rId1"/>
  <headerFooter>
    <oddHeader>&amp;C&amp;D&amp;RPage &amp;P of &amp;N</oddHeader>
    <oddFooter>&amp;L&amp;Z&amp;F&amp;C&amp;D&amp;RPage &amp;P of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F9F5C9565E8F7479F2243A420919071" ma:contentTypeVersion="21" ma:contentTypeDescription="Create a new document." ma:contentTypeScope="" ma:versionID="deb3db395a50fc6f526cf6e58b69ec3c">
  <xsd:schema xmlns:xsd="http://www.w3.org/2001/XMLSchema" xmlns:xs="http://www.w3.org/2001/XMLSchema" xmlns:p="http://schemas.microsoft.com/office/2006/metadata/properties" xmlns:ns1="http://schemas.microsoft.com/sharepoint/v3" xmlns:ns2="59da1016-2a1b-4f8a-9768-d7a4932f6f16" xmlns:ns3="28f6d726-be8b-47a6-890d-ee027da91567" targetNamespace="http://schemas.microsoft.com/office/2006/metadata/properties" ma:root="true" ma:fieldsID="9b1cff46b20734887e17dbcc0b98f064" ns1:_="" ns2:_="" ns3:_="">
    <xsd:import namespace="http://schemas.microsoft.com/sharepoint/v3"/>
    <xsd:import namespace="59da1016-2a1b-4f8a-9768-d7a4932f6f16"/>
    <xsd:import namespace="28f6d726-be8b-47a6-890d-ee027da91567"/>
    <xsd:element name="properties">
      <xsd:complexType>
        <xsd:sequence>
          <xsd:element name="documentManagement">
            <xsd:complexType>
              <xsd:all>
                <xsd:element ref="ns1:URL" minOccurs="0"/>
                <xsd:element ref="ns2:DocumentExpirationDate" minOccurs="0"/>
                <xsd:element ref="ns3:Meta_x0020_Description" minOccurs="0"/>
                <xsd:element ref="ns3:Meta_x0020_Keywords" minOccurs="0"/>
                <xsd:element ref="ns2:IASubtopic" minOccurs="0"/>
                <xsd:element ref="ns2:IATopic" minOccurs="0"/>
                <xsd:element ref="ns2:IACategory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URL" ma:index="2" nillable="true" ma:displayName="URL" ma:format="Hyperlink" ma:internalName="URL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da1016-2a1b-4f8a-9768-d7a4932f6f16" elementFormDefault="qualified">
    <xsd:import namespace="http://schemas.microsoft.com/office/2006/documentManagement/types"/>
    <xsd:import namespace="http://schemas.microsoft.com/office/infopath/2007/PartnerControls"/>
    <xsd:element name="DocumentExpirationDate" ma:index="3" nillable="true" ma:displayName="Document Expiration Date" ma:format="DateOnly" ma:internalName="DocumentExpirationDate" ma:readOnly="false">
      <xsd:simpleType>
        <xsd:restriction base="dms:DateTime"/>
      </xsd:simpleType>
    </xsd:element>
    <xsd:element name="IASubtopic" ma:index="6" nillable="true" ma:displayName="IA Subtopic" ma:format="Dropdown" ma:hidden="true" ma:internalName="IASubtopic" ma:readOnly="false">
      <xsd:simpleType>
        <xsd:restriction base="dms:Choice">
          <xsd:enumeration value="Addiction Services - Alcohol"/>
          <xsd:enumeration value="Addiction Services - Drug"/>
          <xsd:enumeration value="Addiction Services - Gambling"/>
          <xsd:enumeration value="Addiction Services - Tobacco"/>
          <xsd:enumeration value="Applications"/>
          <xsd:enumeration value="Benefits - Health Plans"/>
          <xsd:enumeration value="Benefits - OEBB"/>
          <xsd:enumeration value="Benefits - OHP"/>
          <xsd:enumeration value="Benefits - PEBB"/>
          <xsd:enumeration value="Benefits - Retirement"/>
          <xsd:enumeration value="Budget - Agency Summary"/>
          <xsd:enumeration value="Budget - Agency Request (ARB)"/>
          <xsd:enumeration value="Budget - Governors Budget"/>
          <xsd:enumeration value="Budget - Infrastructure"/>
          <xsd:enumeration value="Budget - Legislatively Adopted (LAB)"/>
          <xsd:enumeration value="Budget - Legislative action"/>
          <xsd:enumeration value="Budget - Overview"/>
          <xsd:enumeration value="Budget - Policy Option Package (POP)"/>
          <xsd:enumeration value="Budget - Priorities"/>
          <xsd:enumeration value="Budget - Program"/>
          <xsd:enumeration value="Budget - Reduction"/>
          <xsd:enumeration value="Budget - Strategic funding proposal"/>
          <xsd:enumeration value="Budget - Special report"/>
          <xsd:enumeration value="Budget - Stakeholder meeting"/>
          <xsd:enumeration value="CCO - Contact"/>
          <xsd:enumeration value="CCO - Audited Financial Statement"/>
          <xsd:enumeration value="CCO - Interim Financial Statement"/>
          <xsd:enumeration value="CCO - Internal Financial Statement"/>
          <xsd:enumeration value="Clean Air"/>
          <xsd:enumeration value="Clean Water"/>
          <xsd:enumeration value="Clinics"/>
          <xsd:enumeration value="Commissions"/>
          <xsd:enumeration value="Committee Members"/>
          <xsd:enumeration value="Committees"/>
          <xsd:enumeration value="Crisis Services"/>
          <xsd:enumeration value="Drug Addiction Services"/>
          <xsd:enumeration value="Electronic Health Care Records (EHR)"/>
          <xsd:enumeration value="Emergency Preparedness"/>
          <xsd:enumeration value="Environmental Pollution"/>
          <xsd:enumeration value="Featured Content"/>
          <xsd:enumeration value="Fees"/>
          <xsd:enumeration value="Health Services - Primary Care Home"/>
          <xsd:enumeration value="Health Services - Prioritized list"/>
          <xsd:enumeration value="ICD-10"/>
          <xsd:enumeration value="Immunizations"/>
          <xsd:enumeration value="Legislation - Bills"/>
          <xsd:enumeration value="Legislation - Contact"/>
          <xsd:enumeration value="Legislation - Highlights"/>
          <xsd:enumeration value="Legislation - Session Summary"/>
          <xsd:enumeration value="Materials - Commission"/>
          <xsd:enumeration value="Materials - Committee"/>
          <xsd:enumeration value="Materials - Coverage Guidance"/>
          <xsd:enumeration value="Materials - Evidence-based Guidelines"/>
          <xsd:enumeration value="Materials - Health care plan details"/>
          <xsd:enumeration value="Materials - Health care plan overview"/>
          <xsd:enumeration value="Materials - Meeting Document"/>
          <xsd:enumeration value="Materials - Meeting Recording"/>
          <xsd:enumeration value="Materials - Meeting Schedule"/>
          <xsd:enumeration value="Materials - Open Enrollment"/>
          <xsd:enumeration value="Materials - Training"/>
          <xsd:enumeration value="Materials - Webinar"/>
          <xsd:enumeration value="Materials - Workgroup"/>
          <xsd:enumeration value="Medical Marijuana (OMMP)"/>
          <xsd:enumeration value="Medical Services"/>
          <xsd:enumeration value="Meeting Document"/>
          <xsd:enumeration value="Meeting Schedule"/>
          <xsd:enumeration value="Mental Health Services"/>
          <xsd:enumeration value="Metrics - Behavioral Health"/>
          <xsd:enumeration value="Metrics - CCO"/>
          <xsd:enumeration value="Metrics - Demographics"/>
          <xsd:enumeration value="Metrics - Hospital Performance"/>
          <xsd:enumeration value="Metrics - Incentive"/>
          <xsd:enumeration value="Metrics - Measures and Outcomes Tracking (MOTS)"/>
          <xsd:enumeration value="Metrics - ONE Eligibility system"/>
          <xsd:enumeration value="Metrics - Prevention"/>
          <xsd:enumeration value="Metrics - Rural health"/>
          <xsd:enumeration value="Metrics - State-Wide"/>
          <xsd:enumeration value="News Letter"/>
          <xsd:enumeration value="News Release"/>
          <xsd:enumeration value="OHP - Medicaid Waiver"/>
          <xsd:enumeration value="OHP - Provider Announcement"/>
          <xsd:enumeration value="OHP - Provider Rates"/>
          <xsd:enumeration value="Preferred Drug List"/>
          <xsd:enumeration value="Prescription Drugs - Monitoring"/>
          <xsd:enumeration value="Prescription Drugs - Preferred List"/>
          <xsd:enumeration value="Prescription Drugs - Subsidy"/>
          <xsd:enumeration value="Prescription Drugs Subsidy"/>
          <xsd:enumeration value="Technical Assistance"/>
          <xsd:enumeration value="Training"/>
          <xsd:enumeration value="Vital Statistics - Birth Certificate"/>
          <xsd:enumeration value="Vital Statistics - Certificate Death"/>
          <xsd:enumeration value="Vital Statistics - Data Use Requests"/>
          <xsd:enumeration value="Vital Statistics - Divorce Data"/>
          <xsd:enumeration value="Vital Statistics - Domestic Partnership Data"/>
          <xsd:enumeration value="Vital Statistics - Fetal Death Data"/>
          <xsd:enumeration value="Vital Statistics - Marriage Data"/>
          <xsd:enumeration value="Vital Statistics - Teen Pregnancy Data"/>
          <xsd:enumeration value="Wellness - Exercise"/>
          <xsd:enumeration value="Wellness - HEM"/>
          <xsd:enumeration value="Wellness - Intervention"/>
          <xsd:enumeration value="Wellness - Pain Management"/>
          <xsd:enumeration value="Wellness - Reproductive Health"/>
          <xsd:enumeration value="Wellness - Stress Relief"/>
        </xsd:restriction>
      </xsd:simpleType>
    </xsd:element>
    <xsd:element name="IATopic" ma:index="7" nillable="true" ma:displayName="IA Topic" ma:format="Dropdown" ma:hidden="true" ma:internalName="IATopic" ma:readOnly="false">
      <xsd:simpleType>
        <xsd:restriction base="dms:Choice">
          <xsd:enumeration value="About OHA - Agency Communications"/>
          <xsd:enumeration value="About OHA - Budget"/>
          <xsd:enumeration value="About OHA - Contacts"/>
          <xsd:enumeration value="About OHA - Grants &amp; Contracts"/>
          <xsd:enumeration value="About OHA - Jobs &amp; Employment"/>
          <xsd:enumeration value="About OHA - Organization"/>
          <xsd:enumeration value="About OHA - Policies"/>
          <xsd:enumeration value="About OHA - Public Meetings"/>
          <xsd:enumeration value="About OHA - Public Records"/>
          <xsd:enumeration value="About OHA - Questions &amp; Comments"/>
          <xsd:enumeration value="About OHA - Reports &amp; Data"/>
          <xsd:enumeration value="About OHA - Rulemaking"/>
          <xsd:enumeration value="Programs and Services - Behavioral Health"/>
          <xsd:enumeration value="Programs and Services - Contacts"/>
          <xsd:enumeration value="Programs and Services - Coordinated Care"/>
          <xsd:enumeration value="Programs and Services - Disease"/>
          <xsd:enumeration value="Programs and Services - Environment"/>
          <xsd:enumeration value="Programs and Services - Health Resources"/>
          <xsd:enumeration value="Programs and Services - OEBB"/>
          <xsd:enumeration value="Programs and Services - Oregon Health Plan"/>
          <xsd:enumeration value="Programs and Services - Oregon State Hospital"/>
          <xsd:enumeration value="Programs and Services - PEBB"/>
          <xsd:enumeration value="Programs and Services - Pharmacy"/>
          <xsd:enumeration value="Programs and Services - Prevention"/>
          <xsd:enumeration value="Programs and Services - Safety"/>
          <xsd:enumeration value="Oregon Health Plan - Agency Communications"/>
          <xsd:enumeration value="Oregon Health Plan - Benefits"/>
          <xsd:enumeration value="Oregon Health Plan - Contacts"/>
          <xsd:enumeration value="Oregon Health Plan - Coordinated Care"/>
          <xsd:enumeration value="Oregon Health Plan - Grants &amp; Contracts"/>
          <xsd:enumeration value="Oregon Health Plan - Health Resources"/>
          <xsd:enumeration value="Oregon Health Plan - Policies"/>
          <xsd:enumeration value="Oregon Health Plan - Providers and Partners"/>
          <xsd:enumeration value="Oregon Health Plan - Public Meetings"/>
          <xsd:enumeration value="Oregon Health Plan - Questions &amp; Comments"/>
          <xsd:enumeration value="Oregon Health Plan - Rule Making"/>
          <xsd:enumeration value="Health System Reform - Agency Communications"/>
          <xsd:enumeration value="Health System Reform - Coordinated Care"/>
          <xsd:enumeration value="Health System Reform - Public Meetings"/>
          <xsd:enumeration value="Health System Reform - Questions &amp; Comments"/>
          <xsd:enumeration value="Health System Reform - Reports &amp; Data"/>
          <xsd:enumeration value="Licenses and Certificates - Certificates"/>
          <xsd:enumeration value="Licenses and Certificates - Contacts"/>
          <xsd:enumeration value="Licenses and Certificates - Licenses"/>
          <xsd:enumeration value="Licenses and Certificates - Vital Records"/>
          <xsd:enumeration value="Public Health - Agency Communications"/>
          <xsd:enumeration value="Public Health - Contacts"/>
          <xsd:enumeration value="Public Health - Disease"/>
          <xsd:enumeration value="Public Health - Environment"/>
          <xsd:enumeration value="Public Health - Health Resources"/>
          <xsd:enumeration value="Public Health - Questions &amp; Comments"/>
          <xsd:enumeration value="Public Health - Prevention"/>
          <xsd:enumeration value="Public Health - Providers and Partners"/>
          <xsd:enumeration value="Public Health - Reports &amp; Data"/>
          <xsd:enumeration value="Public Health - Safety"/>
          <xsd:enumeration value="Public Health - Vital Records"/>
        </xsd:restriction>
      </xsd:simpleType>
    </xsd:element>
    <xsd:element name="IACategory" ma:index="8" nillable="true" ma:displayName="IA Category" ma:format="Dropdown" ma:hidden="true" ma:internalName="IACategory" ma:readOnly="false">
      <xsd:simpleType>
        <xsd:restriction base="dms:Choice">
          <xsd:enumeration value="About OHA"/>
          <xsd:enumeration value="Programs and Services"/>
          <xsd:enumeration value="Oregon Health Plan"/>
          <xsd:enumeration value="Health System Reform"/>
          <xsd:enumeration value="Licenses and Certificates"/>
          <xsd:enumeration value="Public Health"/>
        </xsd:restriction>
      </xsd:simpleType>
    </xsd:element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f6d726-be8b-47a6-890d-ee027da91567" elementFormDefault="qualified">
    <xsd:import namespace="http://schemas.microsoft.com/office/2006/documentManagement/types"/>
    <xsd:import namespace="http://schemas.microsoft.com/office/infopath/2007/PartnerControls"/>
    <xsd:element name="Meta_x0020_Description" ma:index="4" nillable="true" ma:displayName="Meta Description" ma:internalName="Meta_x0020_Description" ma:readOnly="false">
      <xsd:simpleType>
        <xsd:restriction base="dms:Text"/>
      </xsd:simpleType>
    </xsd:element>
    <xsd:element name="Meta_x0020_Keywords" ma:index="5" nillable="true" ma:displayName="Meta Keywords" ma:internalName="Meta_x0020_Keywords" ma:readOnly="fals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ACategory xmlns="59da1016-2a1b-4f8a-9768-d7a4932f6f16" xsi:nil="true"/>
    <DocumentExpirationDate xmlns="59da1016-2a1b-4f8a-9768-d7a4932f6f16" xsi:nil="true"/>
    <IATopic xmlns="59da1016-2a1b-4f8a-9768-d7a4932f6f16" xsi:nil="true"/>
    <Meta_x0020_Description xmlns="28f6d726-be8b-47a6-890d-ee027da91567" xsi:nil="true"/>
    <URL xmlns="http://schemas.microsoft.com/sharepoint/v3">
      <Url>https://www.oregon.gov/oha/HSD/Medicaid-Policy/QuarterlyAnnualReports/Appendix-E-09302024.xlsx</Url>
      <Description>Appendix E - CMS Summary Worksheet</Description>
    </URL>
    <IASubtopic xmlns="59da1016-2a1b-4f8a-9768-d7a4932f6f16" xsi:nil="true"/>
    <Meta_x0020_Keywords xmlns="28f6d726-be8b-47a6-890d-ee027da91567" xsi:nil="true"/>
  </documentManagement>
</p:properties>
</file>

<file path=customXml/itemProps1.xml><?xml version="1.0" encoding="utf-8"?>
<ds:datastoreItem xmlns:ds="http://schemas.openxmlformats.org/officeDocument/2006/customXml" ds:itemID="{D142EFC9-630A-40E7-9D28-8E5909BE9BD4}"/>
</file>

<file path=customXml/itemProps2.xml><?xml version="1.0" encoding="utf-8"?>
<ds:datastoreItem xmlns:ds="http://schemas.openxmlformats.org/officeDocument/2006/customXml" ds:itemID="{BE60127C-0B19-4420-B1F9-038A1B476572}"/>
</file>

<file path=customXml/itemProps3.xml><?xml version="1.0" encoding="utf-8"?>
<ds:datastoreItem xmlns:ds="http://schemas.openxmlformats.org/officeDocument/2006/customXml" ds:itemID="{031C497E-1C8E-4BCA-8452-C72354F587C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DSHP Source Program Tracker</vt:lpstr>
      <vt:lpstr>DY22-FFY24</vt:lpstr>
      <vt:lpstr>'DSHP Source Program Tracker'!Print_Area</vt:lpstr>
      <vt:lpstr>'DY22-FFY24'!Print_Area</vt:lpstr>
      <vt:lpstr>'DSHP Source Program Tracker'!Print_Titles</vt:lpstr>
      <vt:lpstr>'DY22-FFY24'!Print_Titles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Appendix E - CMS Summary Worksheet</dc:title>
  <dc:creator>Fuller Vera</dc:creator>
  <cp:lastModifiedBy>Medina Carrie</cp:lastModifiedBy>
  <dcterms:created xsi:type="dcterms:W3CDTF">2023-06-16T20:20:24Z</dcterms:created>
  <dcterms:modified xsi:type="dcterms:W3CDTF">2024-10-09T14:23:31Z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bdd6eeb-0dd0-4927-947e-a759f08fcf55_Enabled">
    <vt:lpwstr>true</vt:lpwstr>
  </property>
  <property fmtid="{D5CDD505-2E9C-101B-9397-08002B2CF9AE}" pid="3" name="MSIP_Label_ebdd6eeb-0dd0-4927-947e-a759f08fcf55_SetDate">
    <vt:lpwstr>2024-01-24T17:31:19Z</vt:lpwstr>
  </property>
  <property fmtid="{D5CDD505-2E9C-101B-9397-08002B2CF9AE}" pid="4" name="MSIP_Label_ebdd6eeb-0dd0-4927-947e-a759f08fcf55_Method">
    <vt:lpwstr>Privileged</vt:lpwstr>
  </property>
  <property fmtid="{D5CDD505-2E9C-101B-9397-08002B2CF9AE}" pid="5" name="MSIP_Label_ebdd6eeb-0dd0-4927-947e-a759f08fcf55_Name">
    <vt:lpwstr>Level 1 - Published (Items)</vt:lpwstr>
  </property>
  <property fmtid="{D5CDD505-2E9C-101B-9397-08002B2CF9AE}" pid="6" name="MSIP_Label_ebdd6eeb-0dd0-4927-947e-a759f08fcf55_SiteId">
    <vt:lpwstr>658e63e8-8d39-499c-8f48-13adc9452f4c</vt:lpwstr>
  </property>
  <property fmtid="{D5CDD505-2E9C-101B-9397-08002B2CF9AE}" pid="7" name="MSIP_Label_ebdd6eeb-0dd0-4927-947e-a759f08fcf55_ActionId">
    <vt:lpwstr>60a5c11f-f8f2-4a46-94c0-e7c2c8a238ad</vt:lpwstr>
  </property>
  <property fmtid="{D5CDD505-2E9C-101B-9397-08002B2CF9AE}" pid="8" name="MSIP_Label_ebdd6eeb-0dd0-4927-947e-a759f08fcf55_ContentBits">
    <vt:lpwstr>0</vt:lpwstr>
  </property>
  <property fmtid="{D5CDD505-2E9C-101B-9397-08002B2CF9AE}" pid="9" name="ContentTypeId">
    <vt:lpwstr>0x0101000F9F5C9565E8F7479F2243A420919071</vt:lpwstr>
  </property>
  <property fmtid="{D5CDD505-2E9C-101B-9397-08002B2CF9AE}" pid="10" name="WorkflowChangePath">
    <vt:lpwstr>ae1f72d3-5367-4409-98bd-27ca16e357b6,3;ae1f72d3-5367-4409-98bd-27ca16e357b6,6;</vt:lpwstr>
  </property>
</Properties>
</file>