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HSD-SHARED\HSD-SHARED\AMH Medicaid\AdultMHRes Rate Review Comm 2018\0 - Team Folder\"/>
    </mc:Choice>
  </mc:AlternateContent>
  <bookViews>
    <workbookView xWindow="-150" yWindow="-60" windowWidth="15135" windowHeight="9810" tabRatio="750"/>
  </bookViews>
  <sheets>
    <sheet name="Instructions" sheetId="12" r:id="rId1"/>
    <sheet name="Definitions" sheetId="10" r:id="rId2"/>
    <sheet name="Operations" sheetId="1" r:id="rId3"/>
    <sheet name="Service Rates" sheetId="2" r:id="rId4"/>
    <sheet name="PC Staffing Pattern" sheetId="3" r:id="rId5"/>
    <sheet name="Tx Srvc Staffing Pattern" sheetId="6" r:id="rId6"/>
    <sheet name="Training" sheetId="7" r:id="rId7"/>
    <sheet name="Information Technology" sheetId="4" r:id="rId8"/>
    <sheet name="Transportation" sheetId="5" r:id="rId9"/>
    <sheet name="Budget Notes" sheetId="13" r:id="rId10"/>
  </sheets>
  <definedNames>
    <definedName name="_xlnm.Print_Area" localSheetId="9">'Budget Notes'!$A$1:$B$51</definedName>
    <definedName name="_xlnm.Print_Area" localSheetId="1">Definitions!$A$1:$C$69</definedName>
    <definedName name="_xlnm.Print_Area" localSheetId="0">Instructions!$A$1:$C$97</definedName>
    <definedName name="_xlnm.Print_Area" localSheetId="2">Operations!$C$3:$M$57</definedName>
    <definedName name="_xlnm.Print_Area" localSheetId="4">'PC Staffing Pattern'!$B$1:$R$42</definedName>
    <definedName name="_xlnm.Print_Area" localSheetId="3">'Service Rates'!$B$2:$F$28</definedName>
    <definedName name="_xlnm.Print_Area" localSheetId="5">'Tx Srvc Staffing Pattern'!$B$1:$R$29</definedName>
    <definedName name="_xlnm.Print_Titles" localSheetId="9">'Budget Notes'!$1:$3</definedName>
    <definedName name="solver_cvg" localSheetId="2" hidden="1">0.0001</definedName>
    <definedName name="solver_drv" localSheetId="2" hidden="1">1</definedName>
    <definedName name="solver_est" localSheetId="2" hidden="1">1</definedName>
    <definedName name="solver_itr" localSheetId="2" hidden="1">100</definedName>
    <definedName name="solver_lin" localSheetId="2" hidden="1">2</definedName>
    <definedName name="solver_neg" localSheetId="2" hidden="1">2</definedName>
    <definedName name="solver_num" localSheetId="2" hidden="1">0</definedName>
    <definedName name="solver_nwt" localSheetId="2" hidden="1">1</definedName>
    <definedName name="solver_opt" localSheetId="2" hidden="1">Operations!$G$19</definedName>
    <definedName name="solver_pre" localSheetId="2" hidden="1">0.000001</definedName>
    <definedName name="solver_scl" localSheetId="2" hidden="1">2</definedName>
    <definedName name="solver_sho" localSheetId="2" hidden="1">2</definedName>
    <definedName name="solver_tim" localSheetId="2" hidden="1">100</definedName>
    <definedName name="solver_tol" localSheetId="2" hidden="1">0.05</definedName>
    <definedName name="solver_typ" localSheetId="2" hidden="1">1</definedName>
    <definedName name="solver_val" localSheetId="2" hidden="1">0</definedName>
  </definedNames>
  <calcPr calcId="152511"/>
</workbook>
</file>

<file path=xl/calcChain.xml><?xml version="1.0" encoding="utf-8"?>
<calcChain xmlns="http://schemas.openxmlformats.org/spreadsheetml/2006/main">
  <c r="G42" i="1" l="1"/>
  <c r="D39" i="1"/>
  <c r="D40" i="1"/>
  <c r="D38" i="1"/>
  <c r="D34" i="1"/>
  <c r="D35" i="1"/>
  <c r="D36" i="1"/>
  <c r="D37" i="1"/>
  <c r="D33" i="1"/>
  <c r="Q29" i="3"/>
  <c r="E39" i="1" s="1"/>
  <c r="G39" i="1" s="1"/>
  <c r="R29" i="3"/>
  <c r="Q16" i="3"/>
  <c r="E36" i="1" s="1"/>
  <c r="G36" i="1" s="1"/>
  <c r="R16" i="3"/>
  <c r="R18" i="6"/>
  <c r="R11" i="6"/>
  <c r="R4" i="6"/>
  <c r="R19" i="6"/>
  <c r="R13" i="6"/>
  <c r="R14" i="6"/>
  <c r="R12" i="6"/>
  <c r="R6" i="6"/>
  <c r="R7" i="6"/>
  <c r="R8" i="6"/>
  <c r="R9" i="6"/>
  <c r="R5" i="6"/>
  <c r="R34" i="3"/>
  <c r="R33" i="3"/>
  <c r="R21" i="3"/>
  <c r="R22" i="3"/>
  <c r="R23" i="3"/>
  <c r="R24" i="3"/>
  <c r="R25" i="3"/>
  <c r="R26" i="3"/>
  <c r="R27" i="3"/>
  <c r="R28" i="3"/>
  <c r="R30" i="3"/>
  <c r="R20" i="3"/>
  <c r="Q28" i="3"/>
  <c r="E38" i="1" s="1"/>
  <c r="G38" i="1" s="1"/>
  <c r="Q30" i="3"/>
  <c r="E40" i="1" s="1"/>
  <c r="G40" i="1" s="1"/>
  <c r="R6" i="3"/>
  <c r="R7" i="3"/>
  <c r="R8" i="3"/>
  <c r="R9" i="3"/>
  <c r="R10" i="3"/>
  <c r="R11" i="3"/>
  <c r="R12" i="3"/>
  <c r="R13" i="3"/>
  <c r="R14" i="3"/>
  <c r="R15" i="3"/>
  <c r="R17" i="3"/>
  <c r="R5" i="3"/>
  <c r="Q13" i="3"/>
  <c r="E33" i="1" s="1"/>
  <c r="G33" i="1" s="1"/>
  <c r="Q14" i="3"/>
  <c r="Q15" i="3"/>
  <c r="E35" i="1" s="1"/>
  <c r="G35" i="1" s="1"/>
  <c r="Q17" i="3"/>
  <c r="E37" i="1" s="1"/>
  <c r="G37" i="1" s="1"/>
  <c r="D10" i="4"/>
  <c r="G48" i="1" s="1"/>
  <c r="K10" i="1"/>
  <c r="M10" i="1"/>
  <c r="M18" i="1" s="1"/>
  <c r="C8" i="5"/>
  <c r="G49" i="1" s="1"/>
  <c r="C10" i="7"/>
  <c r="G50" i="1" s="1"/>
  <c r="Q5" i="3"/>
  <c r="Q20" i="3"/>
  <c r="Q6" i="3"/>
  <c r="D38" i="3" s="1"/>
  <c r="E25" i="1" s="1"/>
  <c r="G25" i="1" s="1"/>
  <c r="Q21" i="3"/>
  <c r="Q7" i="3"/>
  <c r="Q8" i="3"/>
  <c r="Q9" i="3"/>
  <c r="Q10" i="3"/>
  <c r="Q22" i="3"/>
  <c r="Q23" i="3"/>
  <c r="Q24" i="3"/>
  <c r="Q25" i="3"/>
  <c r="Q33" i="3"/>
  <c r="E28" i="1" s="1"/>
  <c r="G28" i="1" s="1"/>
  <c r="Q34" i="3"/>
  <c r="Q11" i="3"/>
  <c r="Q26" i="3"/>
  <c r="Q12" i="3"/>
  <c r="D41" i="3" s="1"/>
  <c r="E31" i="1" s="1"/>
  <c r="G31" i="1" s="1"/>
  <c r="Q27" i="3"/>
  <c r="E17" i="1"/>
  <c r="G17" i="1" s="1"/>
  <c r="E24" i="2"/>
  <c r="M29" i="1" s="1"/>
  <c r="M31" i="1" s="1"/>
  <c r="M32" i="1" s="1"/>
  <c r="E12" i="1"/>
  <c r="F8" i="2"/>
  <c r="F9" i="2"/>
  <c r="F10" i="2"/>
  <c r="F11" i="2"/>
  <c r="F12" i="2"/>
  <c r="F13" i="2"/>
  <c r="F14" i="2"/>
  <c r="F15" i="2"/>
  <c r="F16" i="2"/>
  <c r="F17" i="2"/>
  <c r="F18" i="2"/>
  <c r="F19" i="2"/>
  <c r="F20" i="2"/>
  <c r="F21" i="2"/>
  <c r="F22" i="2"/>
  <c r="F23" i="2"/>
  <c r="F12" i="1"/>
  <c r="Q13" i="6"/>
  <c r="D26" i="6"/>
  <c r="K38" i="1" s="1"/>
  <c r="M38" i="1" s="1"/>
  <c r="Q6" i="6"/>
  <c r="D25" i="6" s="1"/>
  <c r="K37" i="1" s="1"/>
  <c r="M37" i="1" s="1"/>
  <c r="D24" i="2"/>
  <c r="F11" i="1"/>
  <c r="Q5" i="6"/>
  <c r="D23" i="6" s="1"/>
  <c r="K35" i="1" s="1"/>
  <c r="Q12" i="6"/>
  <c r="D24" i="6" s="1"/>
  <c r="K36" i="1" s="1"/>
  <c r="M36" i="1" s="1"/>
  <c r="Q7" i="6"/>
  <c r="D27" i="6" s="1"/>
  <c r="K39" i="1" s="1"/>
  <c r="M39" i="1" s="1"/>
  <c r="Q14" i="6"/>
  <c r="Q19" i="6"/>
  <c r="Q8" i="6"/>
  <c r="Q15" i="6"/>
  <c r="D28" i="6" s="1"/>
  <c r="K40" i="1" s="1"/>
  <c r="M40" i="1" s="1"/>
  <c r="Q9" i="6"/>
  <c r="D29" i="6" s="1"/>
  <c r="K41" i="1" s="1"/>
  <c r="M41" i="1" s="1"/>
  <c r="Q16" i="6"/>
  <c r="M44" i="1"/>
  <c r="E18" i="1"/>
  <c r="G18" i="1" s="1"/>
  <c r="E20" i="1"/>
  <c r="F20" i="1" s="1"/>
  <c r="I41" i="1"/>
  <c r="I40" i="1"/>
  <c r="E19" i="1"/>
  <c r="F19" i="1" s="1"/>
  <c r="K29" i="1"/>
  <c r="E25" i="2"/>
  <c r="L29" i="1" s="1"/>
  <c r="D39" i="3"/>
  <c r="F5" i="2"/>
  <c r="F4" i="2"/>
  <c r="F3" i="2"/>
  <c r="C5" i="2"/>
  <c r="C3" i="2"/>
  <c r="C4" i="2"/>
  <c r="F25" i="2"/>
  <c r="D25" i="2"/>
  <c r="B16" i="6"/>
  <c r="R16" i="6" s="1"/>
  <c r="B15" i="6"/>
  <c r="R15" i="6" s="1"/>
  <c r="B29" i="6"/>
  <c r="B28" i="6"/>
  <c r="E27" i="1" l="1"/>
  <c r="G27" i="1" s="1"/>
  <c r="E26" i="1"/>
  <c r="D40" i="3"/>
  <c r="E29" i="1" s="1"/>
  <c r="G29" i="1" s="1"/>
  <c r="D42" i="3"/>
  <c r="D37" i="3"/>
  <c r="E24" i="1" s="1"/>
  <c r="F24" i="2"/>
  <c r="G11" i="1" s="1"/>
  <c r="G19" i="1"/>
  <c r="K42" i="1"/>
  <c r="M35" i="1"/>
  <c r="M42" i="1" s="1"/>
  <c r="G24" i="1"/>
  <c r="E30" i="1"/>
  <c r="G30" i="1" s="1"/>
  <c r="G26" i="1"/>
  <c r="G57" i="1"/>
  <c r="E34" i="1"/>
  <c r="G34" i="1" s="1"/>
  <c r="G12" i="1" l="1"/>
  <c r="G13" i="1" s="1"/>
  <c r="E32" i="1"/>
  <c r="G32" i="1"/>
  <c r="M45" i="1"/>
  <c r="K43" i="1"/>
  <c r="M46" i="1" l="1"/>
  <c r="M47" i="1" s="1"/>
  <c r="G41" i="1"/>
  <c r="G43" i="1"/>
  <c r="M20" i="1" s="1"/>
  <c r="G15" i="1"/>
  <c r="G20" i="1" s="1"/>
  <c r="M21" i="1" l="1"/>
  <c r="M22" i="1" s="1"/>
</calcChain>
</file>

<file path=xl/sharedStrings.xml><?xml version="1.0" encoding="utf-8"?>
<sst xmlns="http://schemas.openxmlformats.org/spreadsheetml/2006/main" count="520" uniqueCount="318">
  <si>
    <t xml:space="preserve">Model: </t>
  </si>
  <si>
    <t>Draft Version:</t>
  </si>
  <si>
    <t>Date:</t>
  </si>
  <si>
    <t>#</t>
  </si>
  <si>
    <t>Amount / Mo.</t>
  </si>
  <si>
    <t>Total / Mo.</t>
  </si>
  <si>
    <t>Room &amp; Board</t>
  </si>
  <si>
    <t>TOTAL REVENUE</t>
  </si>
  <si>
    <t>Personnel</t>
  </si>
  <si>
    <t>FTE</t>
  </si>
  <si>
    <t>Salary / Mo.</t>
  </si>
  <si>
    <t xml:space="preserve"> Other:</t>
  </si>
  <si>
    <t xml:space="preserve"> Vac/Relief Staff</t>
  </si>
  <si>
    <t xml:space="preserve">   Sub-Total</t>
  </si>
  <si>
    <t>Services &amp; Supplies</t>
  </si>
  <si>
    <t xml:space="preserve"> Training</t>
  </si>
  <si>
    <t xml:space="preserve"> Food</t>
  </si>
  <si>
    <t xml:space="preserve"> Utilities</t>
  </si>
  <si>
    <t xml:space="preserve"> Household Supplies</t>
  </si>
  <si>
    <t>Subtotal Expenses</t>
  </si>
  <si>
    <t>+ Admin. Costs</t>
  </si>
  <si>
    <t xml:space="preserve"> Administrator</t>
  </si>
  <si>
    <t xml:space="preserve">    Room &amp; Board </t>
  </si>
  <si>
    <t>Occupancy Rate</t>
  </si>
  <si>
    <t>Rehab Services (HK)</t>
  </si>
  <si>
    <t>Program Operating Budget Form for Structured and Specialized Residential Programs with HK Billing</t>
  </si>
  <si>
    <r>
      <t xml:space="preserve"> OPE</t>
    </r>
    <r>
      <rPr>
        <sz val="12"/>
        <rFont val="Arial Narrow"/>
        <family val="2"/>
      </rPr>
      <t>(Taxes &amp;  Benefits)</t>
    </r>
  </si>
  <si>
    <t>Resident ID</t>
  </si>
  <si>
    <t>Total</t>
  </si>
  <si>
    <t xml:space="preserve">Draft Version: </t>
  </si>
  <si>
    <t>Monday</t>
  </si>
  <si>
    <t>Tuesday</t>
  </si>
  <si>
    <t>Wednesday</t>
  </si>
  <si>
    <t>Thursday</t>
  </si>
  <si>
    <t>Friday</t>
  </si>
  <si>
    <t>Saturday</t>
  </si>
  <si>
    <t>Sunday</t>
  </si>
  <si>
    <t>Days</t>
  </si>
  <si>
    <t>Evenings</t>
  </si>
  <si>
    <t>Nights</t>
  </si>
  <si>
    <t xml:space="preserve">     Direct Care</t>
  </si>
  <si>
    <t xml:space="preserve">     Administrator</t>
  </si>
  <si>
    <t xml:space="preserve">     Assistant Admin</t>
  </si>
  <si>
    <t xml:space="preserve">     Cook / Custodian</t>
  </si>
  <si>
    <t>Total FTE</t>
  </si>
  <si>
    <t>FTE per Shift</t>
  </si>
  <si>
    <t xml:space="preserve">     Float</t>
  </si>
  <si>
    <t xml:space="preserve"> Cook / Custodian</t>
  </si>
  <si>
    <t xml:space="preserve"> Insurance (General Liability)</t>
  </si>
  <si>
    <t xml:space="preserve"> Insurance (Professional Liability)</t>
  </si>
  <si>
    <t xml:space="preserve"> Information Technology</t>
  </si>
  <si>
    <t xml:space="preserve"> Transportation (Program)</t>
  </si>
  <si>
    <t xml:space="preserve"> Travel  (Staff)</t>
  </si>
  <si>
    <t xml:space="preserve"> Treatment Supplies</t>
  </si>
  <si>
    <t xml:space="preserve"> Treatment Activities</t>
  </si>
  <si>
    <t>Hours</t>
  </si>
  <si>
    <t>Initials</t>
  </si>
  <si>
    <t xml:space="preserve"> Assistant Administrator</t>
  </si>
  <si>
    <t xml:space="preserve"> AM Direct Care</t>
  </si>
  <si>
    <t xml:space="preserve"> PM Direct Care</t>
  </si>
  <si>
    <t xml:space="preserve"> Night Direct Care</t>
  </si>
  <si>
    <t xml:space="preserve">Fax </t>
  </si>
  <si>
    <t>Copier</t>
  </si>
  <si>
    <t xml:space="preserve">Monthly Cost </t>
  </si>
  <si>
    <t xml:space="preserve"> Float</t>
  </si>
  <si>
    <t>Proposed Service Rates</t>
  </si>
  <si>
    <t>Provider:</t>
  </si>
  <si>
    <t>Program:</t>
  </si>
  <si>
    <t>Mean (Average)</t>
  </si>
  <si>
    <t>Transportation Expenses</t>
  </si>
  <si>
    <t>Fuel</t>
  </si>
  <si>
    <t>Insurance</t>
  </si>
  <si>
    <t>CLINICAL SERVICES</t>
  </si>
  <si>
    <t>QMHP Day</t>
  </si>
  <si>
    <t>QMHP PM</t>
  </si>
  <si>
    <t>Nurse</t>
  </si>
  <si>
    <t>LMP</t>
  </si>
  <si>
    <t>Description</t>
  </si>
  <si>
    <t>Treatment Services Staffing Pattern</t>
  </si>
  <si>
    <t>Personal Care Staffing Pattern</t>
  </si>
  <si>
    <t xml:space="preserve">    Food Stamps</t>
  </si>
  <si>
    <t>QMHA Day</t>
  </si>
  <si>
    <t>QMHA PM</t>
  </si>
  <si>
    <t>Treatment Services Revenue</t>
  </si>
  <si>
    <t>Treatment Services Expenses</t>
  </si>
  <si>
    <t>Total Treatment Staff Expenses</t>
  </si>
  <si>
    <t>Clinic Services Balance (revenue minus expense)</t>
  </si>
  <si>
    <t>TOTAL OPERATING EXPENSES</t>
  </si>
  <si>
    <t>OPERATING REVENUE</t>
  </si>
  <si>
    <t>TOTAL OPERATING REVENUE</t>
  </si>
  <si>
    <t>OPERATING EXPENSES</t>
  </si>
  <si>
    <t>Total Personnel Expense</t>
  </si>
  <si>
    <t>Total Services &amp; Supplies Expense</t>
  </si>
  <si>
    <t>Room &amp; Board Expense</t>
  </si>
  <si>
    <t>Total Room &amp; Board Expense</t>
  </si>
  <si>
    <t xml:space="preserve">Services - </t>
  </si>
  <si>
    <t xml:space="preserve"> Occupancy Rate</t>
  </si>
  <si>
    <t xml:space="preserve">  Less assumed vacancy</t>
  </si>
  <si>
    <t>Sub-Total</t>
  </si>
  <si>
    <t xml:space="preserve">               </t>
  </si>
  <si>
    <t>Model:</t>
  </si>
  <si>
    <t>County:</t>
  </si>
  <si>
    <t xml:space="preserve">Date: </t>
  </si>
  <si>
    <t xml:space="preserve">Please note: this budget is independent from the Operating Budget. </t>
  </si>
  <si>
    <t xml:space="preserve"> Service Rate - GF (SE 28 Part A)</t>
  </si>
  <si>
    <t xml:space="preserve"> Service Rate - PC (SE 28 Part B)</t>
  </si>
  <si>
    <t xml:space="preserve">    Rent Subsidy (SE 20 Part A)</t>
  </si>
  <si>
    <t>Other</t>
  </si>
  <si>
    <t>Information Technology</t>
  </si>
  <si>
    <t>Buisiness Phone Lines</t>
  </si>
  <si>
    <t>Resident Phone Lines</t>
  </si>
  <si>
    <t>Facility Cell Phone</t>
  </si>
  <si>
    <t>Internet - Computer Lines</t>
  </si>
  <si>
    <t>Staff Training</t>
  </si>
  <si>
    <t>Meetings - staff costs</t>
  </si>
  <si>
    <t>Annual required training</t>
  </si>
  <si>
    <t>Specialty training</t>
  </si>
  <si>
    <t>Consultant fees</t>
  </si>
  <si>
    <t xml:space="preserve"> Repair &amp; Maint - business equip</t>
  </si>
  <si>
    <t>Staff travel to off site training</t>
  </si>
  <si>
    <t xml:space="preserve"> Program Office Supplies</t>
  </si>
  <si>
    <t>FACILITY VEHICLE ONLY</t>
  </si>
  <si>
    <t xml:space="preserve"> Repairs &amp; Maintenance</t>
  </si>
  <si>
    <t xml:space="preserve"> Household Furnishing</t>
  </si>
  <si>
    <t xml:space="preserve"> Replacement Reserve</t>
  </si>
  <si>
    <t>DEFINITIONS</t>
  </si>
  <si>
    <t>1. SERVICES AND SUPPLIES EXPENSES</t>
  </si>
  <si>
    <t>A. Insurance Costs:</t>
  </si>
  <si>
    <t>- General Liability (Fire, etc.)</t>
  </si>
  <si>
    <t>- Professional Liability Insurance</t>
  </si>
  <si>
    <t>B. Information Technology:</t>
  </si>
  <si>
    <t>- Business Phone Line</t>
  </si>
  <si>
    <t>- Residential Phone Line</t>
  </si>
  <si>
    <t>- Facility Cell Phone</t>
  </si>
  <si>
    <t>- Computer Lines</t>
  </si>
  <si>
    <t>- Copier</t>
  </si>
  <si>
    <t>- Fax</t>
  </si>
  <si>
    <t>C. Transportation (Facility Vehicle ONLY):</t>
  </si>
  <si>
    <t>- Vehicle Insurance</t>
  </si>
  <si>
    <t>- Maintenance</t>
  </si>
  <si>
    <t>- Gas/Fuel</t>
  </si>
  <si>
    <t>- Meetings</t>
  </si>
  <si>
    <t>- Annual training</t>
  </si>
  <si>
    <t>- Staff Mileage Reimbursement</t>
  </si>
  <si>
    <t>E. Treatment Activities:</t>
  </si>
  <si>
    <t>F. Treatment Activity Supplies:</t>
  </si>
  <si>
    <t xml:space="preserve"> </t>
  </si>
  <si>
    <t>G. Program Office Supplies:</t>
  </si>
  <si>
    <t>- Supplies to run the on-site office ONLY</t>
  </si>
  <si>
    <t>2. ROOM &amp; BOARD EXPENSES</t>
  </si>
  <si>
    <t>- Standard is $225.00 per client</t>
  </si>
  <si>
    <t>- Gas (gas/oil/propane)</t>
  </si>
  <si>
    <t>- Electricity</t>
  </si>
  <si>
    <t>- Water/Sewer</t>
  </si>
  <si>
    <t>- Garbage Removal service</t>
  </si>
  <si>
    <t>- Cleaning supplies</t>
  </si>
  <si>
    <t>- Toiletries</t>
  </si>
  <si>
    <t>- Unit Turn Over</t>
  </si>
  <si>
    <t>- Monthly landscaping maintenance fee</t>
  </si>
  <si>
    <r>
      <t xml:space="preserve">NOTE: </t>
    </r>
    <r>
      <rPr>
        <sz val="14"/>
        <rFont val="Times New Roman"/>
        <family val="1"/>
      </rPr>
      <t xml:space="preserve"> No Depreciation Fee allowed</t>
    </r>
  </si>
  <si>
    <t>- Specialty training (Example: Consultant Fee)</t>
  </si>
  <si>
    <r>
      <t>NOTE:</t>
    </r>
    <r>
      <rPr>
        <sz val="14"/>
        <rFont val="Times New Roman"/>
        <family val="1"/>
      </rPr>
      <t xml:space="preserve">  This must be documented in the client’s treatment plan and progress notes</t>
    </r>
  </si>
  <si>
    <t>- Outings, movies, etc.</t>
  </si>
  <si>
    <t>- Supplies for Treatment Activities</t>
  </si>
  <si>
    <t>Example:  Arts, crafts, recreational equipment, softballs, books, etc.</t>
  </si>
  <si>
    <r>
      <t xml:space="preserve">NOTE: </t>
    </r>
    <r>
      <rPr>
        <sz val="14"/>
        <rFont val="Times New Roman"/>
        <family val="1"/>
      </rPr>
      <t xml:space="preserve"> Keep copies of receipts on site as they may be requested at any time </t>
    </r>
    <r>
      <rPr>
        <u/>
        <sz val="14"/>
        <rFont val="Times New Roman"/>
        <family val="1"/>
      </rPr>
      <t>or</t>
    </r>
    <r>
      <rPr>
        <sz val="14"/>
        <rFont val="Times New Roman"/>
        <family val="1"/>
      </rPr>
      <t xml:space="preserve"> during budget review</t>
    </r>
  </si>
  <si>
    <t>- Cable for television</t>
  </si>
  <si>
    <r>
      <t xml:space="preserve">NOTE: </t>
    </r>
    <r>
      <rPr>
        <sz val="14"/>
        <rFont val="Times New Roman"/>
        <family val="1"/>
      </rPr>
      <t xml:space="preserve"> Cable for Common Area television ONLY</t>
    </r>
  </si>
  <si>
    <t>- Equipment Maintenance</t>
  </si>
  <si>
    <t>- General Building Maintenance</t>
  </si>
  <si>
    <t>Example: Lamps, chairs, sofa, bookcases, tables, bed, dressers, small appliances, linens, towels</t>
  </si>
  <si>
    <t>- Capital Improvements</t>
  </si>
  <si>
    <r>
      <t xml:space="preserve">NOTE: </t>
    </r>
    <r>
      <rPr>
        <sz val="14"/>
        <rFont val="Times New Roman"/>
        <family val="1"/>
      </rPr>
      <t>Must be justified</t>
    </r>
  </si>
  <si>
    <t>D. Training (On-Site Staff ONLY):</t>
  </si>
  <si>
    <t xml:space="preserve"> Lease</t>
  </si>
  <si>
    <t xml:space="preserve"> Mortgage</t>
  </si>
  <si>
    <t>A. Lease:</t>
  </si>
  <si>
    <t>- Monthly Lease Payment</t>
  </si>
  <si>
    <t>B. Mortgage:</t>
  </si>
  <si>
    <t>- Monthly Mortgage Payment</t>
  </si>
  <si>
    <t>C. Food:</t>
  </si>
  <si>
    <t>D. Utilities:</t>
  </si>
  <si>
    <t>E. Household Supplies:</t>
  </si>
  <si>
    <t>F. Repairs &amp; Maintenance:</t>
  </si>
  <si>
    <t>G. Household Furnishing:</t>
  </si>
  <si>
    <t>H. Landscaping Maintenance:</t>
  </si>
  <si>
    <t>I. Replacement Reserve:</t>
  </si>
  <si>
    <t>J. Additional Expenses</t>
  </si>
  <si>
    <t>PROPOSED MONTHLY OPERATING BUDGET</t>
  </si>
  <si>
    <t>ALL SHEETS</t>
  </si>
  <si>
    <t>Enter the number of beds in the facility in cell E11</t>
  </si>
  <si>
    <t>Enter the monthly dollar amount for food stamps in cell F18</t>
  </si>
  <si>
    <t>Enter the Administrator monthly salary in cell F24</t>
  </si>
  <si>
    <t>Enter the Assistant Administrator monthly salary in cell F25</t>
  </si>
  <si>
    <t>Enter the AM Direct Care monthly salary in cell F26</t>
  </si>
  <si>
    <t>Enter the PM Direct Care monthly salary in cell F27</t>
  </si>
  <si>
    <t>Enter the Night Direct Care monthly salary in cell F28</t>
  </si>
  <si>
    <t>Enter the Float monthly salary in cell F29</t>
  </si>
  <si>
    <t>Enter the Vacation/Relief Staff monthly salary in cell F30</t>
  </si>
  <si>
    <t>Enter the Cook/Custodian monthly salary in cell F31</t>
  </si>
  <si>
    <t>Enter the monthly cost for General Liability (Fire, etc.) Insurance in cell G39</t>
  </si>
  <si>
    <t>Enter the monthly cost for Professional Liability Insurance in cell G40</t>
  </si>
  <si>
    <t>Enter the monthly cost for Treatment Activities in cell G45</t>
  </si>
  <si>
    <t>Enter the monthly cost for Treatment Supplies in cell G46</t>
  </si>
  <si>
    <t>Enter the monthly cost for Program Office Supplies in cell G47</t>
  </si>
  <si>
    <t>Enter the monthly cost for Repair &amp; Maint - business equip in cell G48</t>
  </si>
  <si>
    <t>Enter the monthly cost for the Other justified expense in cell G49</t>
  </si>
  <si>
    <t>Enter Other justified expense Item Name in cell C49</t>
  </si>
  <si>
    <t>Enter Other justified expense Item Name in cell C50</t>
  </si>
  <si>
    <t>Services Rate - PC (SE 28 Part B) line item</t>
  </si>
  <si>
    <t>If the property is leased, enter the monthly Lease payment in cell M8</t>
  </si>
  <si>
    <t>If the property is owned by the provider, enter the monthly Mortgage payment in cell M9</t>
  </si>
  <si>
    <t>Enter the monthly cost for Utilities in cell M11</t>
  </si>
  <si>
    <t>Enter the monthly cost for Household Supplies in cell M12</t>
  </si>
  <si>
    <t>Enter the monthly cost for Repairs &amp; Maintenance in cell M13</t>
  </si>
  <si>
    <t>Enter the monthly cost for Household Furnishing in cell M14</t>
  </si>
  <si>
    <t>Room &amp; Board Expenses</t>
  </si>
  <si>
    <t>Enter the Other justified expense Item Name in cell I17</t>
  </si>
  <si>
    <t>Enter the monthly cost for the Other justified expense in cell M17</t>
  </si>
  <si>
    <t>Enter the QMHP Day monthly salary in cell L36</t>
  </si>
  <si>
    <t>Enter the QMHP PM monthly salary in cell L37</t>
  </si>
  <si>
    <t>Enter the QMHA Day monthly salary in cell L38</t>
  </si>
  <si>
    <t>Enter the QMHA PM monthly salary in cell L39</t>
  </si>
  <si>
    <t>Enter the Nurse monthly salary in cell L40</t>
  </si>
  <si>
    <t>Enter the Other monthly salary in cell L41</t>
  </si>
  <si>
    <t>Enter the Other monthly salary in cell L42</t>
  </si>
  <si>
    <t>Enter the LMP monthly salary in cell L45</t>
  </si>
  <si>
    <t>Enter the LMP FTE in cell K45</t>
  </si>
  <si>
    <t>Enter the monthly total for Other Payroll Expenses (OPE), payroll taxes and employee benefit expenses, for all Clinical Services staff in cell M44</t>
  </si>
  <si>
    <t>The general fund amount will automatically be calculated and the resulting rates will populate on the Operations sheet</t>
  </si>
  <si>
    <t>Enter the staff members initials in the Initials column</t>
  </si>
  <si>
    <t>Enter the number of hours worked in the Hours column next to the corresponding Initials</t>
  </si>
  <si>
    <t>Enter the monthly cost for each item</t>
  </si>
  <si>
    <t>Enter the number of Business Phone Lines in cell C4</t>
  </si>
  <si>
    <t>Enter the number of Resident (common area only) Phone Lines in cell C5</t>
  </si>
  <si>
    <t>Enter the number of Facility Cell Phones in cell C6</t>
  </si>
  <si>
    <t>These Transportation Expenses are for the Facility Vehicle ONLY</t>
  </si>
  <si>
    <t>OPERATIONS Sheet - Left Side</t>
  </si>
  <si>
    <t>OPERATIONS Sheet - Right Side</t>
  </si>
  <si>
    <t>SERVICE RATES Sheet</t>
  </si>
  <si>
    <t>PC STAFFING PATTERN Sheet</t>
  </si>
  <si>
    <t>TX SRVC STAFFING PATTERN Sheet</t>
  </si>
  <si>
    <t>TRAINING Sheet</t>
  </si>
  <si>
    <t>INFORMATION TECHNOLOGY Sheet</t>
  </si>
  <si>
    <t>TRANSPORTATION Sheet</t>
  </si>
  <si>
    <t>ONLY if AMH has a trust deed on the property</t>
  </si>
  <si>
    <t>REPLACEMENT RESERVE Sheet</t>
  </si>
  <si>
    <t>The items in this tab need to be discussed and copies of the invoices or sales receipts need to be provided to verify the actual cost</t>
  </si>
  <si>
    <t>INSTRUCTIONS</t>
  </si>
  <si>
    <r>
      <t xml:space="preserve">Read the </t>
    </r>
    <r>
      <rPr>
        <b/>
        <sz val="14"/>
        <rFont val="Times New Roman"/>
        <family val="1"/>
      </rPr>
      <t>Instructions</t>
    </r>
    <r>
      <rPr>
        <sz val="14"/>
        <rFont val="Times New Roman"/>
        <family val="1"/>
      </rPr>
      <t xml:space="preserve"> and </t>
    </r>
    <r>
      <rPr>
        <b/>
        <sz val="14"/>
        <rFont val="Times New Roman"/>
        <family val="1"/>
      </rPr>
      <t>Definitions</t>
    </r>
    <r>
      <rPr>
        <sz val="14"/>
        <rFont val="Times New Roman"/>
        <family val="1"/>
      </rPr>
      <t xml:space="preserve"> before you start entering data in the sheets that follow.</t>
    </r>
  </si>
  <si>
    <r>
      <t xml:space="preserve">Personnel </t>
    </r>
    <r>
      <rPr>
        <b/>
        <i/>
        <sz val="11"/>
        <rFont val="Times New Roman"/>
        <family val="1"/>
      </rPr>
      <t>(Note:</t>
    </r>
    <r>
      <rPr>
        <i/>
        <sz val="11"/>
        <rFont val="Times New Roman"/>
        <family val="1"/>
      </rPr>
      <t xml:space="preserve"> Staff details will be entered on the "PC Staffing Pattern" and/or "Tx Srvc Staffing Pattern" sheets)</t>
    </r>
  </si>
  <si>
    <r>
      <t>Food Stamps line item (</t>
    </r>
    <r>
      <rPr>
        <b/>
        <i/>
        <sz val="14"/>
        <rFont val="Times New Roman"/>
        <family val="1"/>
      </rPr>
      <t>if applicable</t>
    </r>
    <r>
      <rPr>
        <i/>
        <sz val="14"/>
        <rFont val="Times New Roman"/>
        <family val="1"/>
      </rPr>
      <t>)</t>
    </r>
  </si>
  <si>
    <r>
      <t>Note</t>
    </r>
    <r>
      <rPr>
        <sz val="14"/>
        <rFont val="Times New Roman"/>
        <family val="1"/>
      </rPr>
      <t>: If various staff members are in the same position but the monthly salary is different, use the mean (average) amount</t>
    </r>
  </si>
  <si>
    <r>
      <t>Clinical Services Budget (</t>
    </r>
    <r>
      <rPr>
        <b/>
        <i/>
        <sz val="14"/>
        <rFont val="Times New Roman"/>
        <family val="1"/>
      </rPr>
      <t>This is independent from the Operating Budget</t>
    </r>
    <r>
      <rPr>
        <i/>
        <sz val="14"/>
        <rFont val="Times New Roman"/>
        <family val="1"/>
      </rPr>
      <t>)</t>
    </r>
  </si>
  <si>
    <t>Type in the Provider Name in cell E4</t>
  </si>
  <si>
    <t>Facility/Home:</t>
  </si>
  <si>
    <t>Type in the Facility/Home Name in cell E5</t>
  </si>
  <si>
    <t>Type in the Model type in cell J4</t>
  </si>
  <si>
    <t>Type in the County Name in cell J5</t>
  </si>
  <si>
    <t>Type in Draft Version in cell M4</t>
  </si>
  <si>
    <t>Type in the Date in cell M5</t>
  </si>
  <si>
    <t>Enter the monthly cost for Landscape Maintenance in cell M15</t>
  </si>
  <si>
    <r>
      <t xml:space="preserve">NOTE: </t>
    </r>
    <r>
      <rPr>
        <sz val="14"/>
        <rFont val="Times New Roman"/>
        <family val="1"/>
      </rPr>
      <t xml:space="preserve"> ONLY if the Provider is responsible for Capital Improvements. Documentation must be provided.</t>
    </r>
  </si>
  <si>
    <t>Keep in mind that you will need to provide an accounting for the Replacement Reserve funds.</t>
  </si>
  <si>
    <t>The sheets are protected.</t>
  </si>
  <si>
    <t>If the Mortgage Payment includes a Replacement Reserve amount, the amounts must be separated for the purpose of completing this operating budget workbook. The Mortgage amount is in cell M9 and the Replacement Reserve is in cell M16 in the Operations tab.</t>
  </si>
  <si>
    <t xml:space="preserve">     Other</t>
  </si>
  <si>
    <t>PC Staff</t>
  </si>
  <si>
    <t>Other PC Staff</t>
  </si>
  <si>
    <t>TX Srvc Staff</t>
  </si>
  <si>
    <t xml:space="preserve">All other cells will self-populate using pre-loaded formulas. </t>
  </si>
  <si>
    <t>The self-populating cells are protected.</t>
  </si>
  <si>
    <t>You will only be able to change the data or amounts in the shaded cells.</t>
  </si>
  <si>
    <t xml:space="preserve"> Medical Supplies</t>
  </si>
  <si>
    <t>Enter the monthly cost for Other justified expense in cell G51</t>
  </si>
  <si>
    <t>Enter the monthly cost for Medical Supplies in cell G50</t>
  </si>
  <si>
    <t>H. Medical Supplies:</t>
  </si>
  <si>
    <t>- Sharps Container</t>
  </si>
  <si>
    <t>- Medical Gloves</t>
  </si>
  <si>
    <t>- Other Medical Supplies</t>
  </si>
  <si>
    <t>Effective 03/01/2011 the Personal Care Rate is calculated by the AMH Medicaid Policy Unit. You will receive a letter from the AMH Medicaid Policy Unit following receipt of this workbook.</t>
  </si>
  <si>
    <t>Service rates are input in the "Service Rates" sheet</t>
  </si>
  <si>
    <t>Rehab/Habilitative Services</t>
  </si>
  <si>
    <t>Personal Care Service Rate</t>
  </si>
  <si>
    <t>General Fund Service Rate</t>
  </si>
  <si>
    <t>*</t>
  </si>
  <si>
    <t>* These cells will be populated with the information received from the AMH Medicaid Policy Unit once the rate review is completed.</t>
  </si>
  <si>
    <t>Enter the percentage of Other Payroll Expenses (OPE), payroll taxes and employee benefit expenses, for all on-site employees in cell G41</t>
  </si>
  <si>
    <t>Other Personnel Expenses (OPE)</t>
  </si>
  <si>
    <t>Other Services and Supplies Expense</t>
  </si>
  <si>
    <t xml:space="preserve"> Other Room &amp; Board Expense</t>
  </si>
  <si>
    <t>BUDGET NOTES</t>
  </si>
  <si>
    <t>Instructions: Provide a narrative desription of how you developed the amount for each line item.</t>
  </si>
  <si>
    <t>Example: This is the monthly salary that we pay the Administrator.</t>
  </si>
  <si>
    <t>Example: The assistant administrator only works at the facility part-time, Monday through Friday 1:00 PM to 4:00 PM. Therefore the FTE is only at .50. But that is the monthly salary that we pay for the assistance administrators.</t>
  </si>
  <si>
    <t>Example: There are four part-time DC staff members. One is at a higher salary rate because of the time he has been wth the company. We averaged the monthly salary for all four staff members.</t>
  </si>
  <si>
    <t>OPERATIONS</t>
  </si>
  <si>
    <t>Example: "We received three quotes form three different companies. ABC Company meets our needs. All three quotes attached."</t>
  </si>
  <si>
    <t>Example: We estimate we will pay $250.00 in water/sewer, $175.00 in power, $60.00 every two months for garbage.</t>
  </si>
  <si>
    <t>STAFF TRAINING</t>
  </si>
  <si>
    <t>INFORMATION TECHONOLOGY</t>
  </si>
  <si>
    <t>Consultant Fees</t>
  </si>
  <si>
    <t>Annual Required Training</t>
  </si>
  <si>
    <t>Meetings - Staff Costs</t>
  </si>
  <si>
    <t>Required 16 Hours of Initial Training</t>
  </si>
  <si>
    <t>Specialty Training</t>
  </si>
  <si>
    <t>Staff Mileage Reimbursement</t>
  </si>
  <si>
    <t>Staff Travel to Off-Site Training</t>
  </si>
  <si>
    <t>TRANSPORTATION - FACILITY VEHICLE ONLY</t>
  </si>
  <si>
    <t>Example: Amount paid health benefit, amount paid for dental benefits, etc.</t>
  </si>
  <si>
    <t xml:space="preserve"> Landscape Maintenance</t>
  </si>
  <si>
    <t>Business Phone Lines</t>
  </si>
  <si>
    <t>Maintenance</t>
  </si>
  <si>
    <t>Staff mileage reimbursement</t>
  </si>
  <si>
    <t xml:space="preserve">      CLINICAL SERVICES BUDGET</t>
  </si>
  <si>
    <t>The green shaded cells are to be filled in by you.</t>
  </si>
  <si>
    <t>- Staff Travel to off-site meeting locations</t>
  </si>
  <si>
    <t>The Administrative Cost in cell M21 will autopopulate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</si>
</sst>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0.0%"/>
    <numFmt numFmtId="166" formatCode="0.0000%"/>
  </numFmts>
  <fonts count="35" x14ac:knownFonts="1">
    <font>
      <sz val="10"/>
      <name val="Arial"/>
    </font>
    <font>
      <sz val="10"/>
      <name val="Arial"/>
    </font>
    <font>
      <sz val="12"/>
      <name val="Arial"/>
      <family val="2"/>
    </font>
    <font>
      <b/>
      <sz val="12"/>
      <name val="Arial"/>
      <family val="2"/>
    </font>
    <font>
      <sz val="11"/>
      <name val="Arial"/>
      <family val="2"/>
    </font>
    <font>
      <b/>
      <sz val="16"/>
      <name val="Times New Roman"/>
      <family val="1"/>
    </font>
    <font>
      <sz val="12"/>
      <name val="Arial Narrow"/>
      <family val="2"/>
    </font>
    <font>
      <sz val="14"/>
      <name val="Arial Narrow"/>
      <family val="2"/>
    </font>
    <font>
      <b/>
      <u/>
      <sz val="14"/>
      <name val="Arial Narrow"/>
      <family val="2"/>
    </font>
    <font>
      <sz val="10"/>
      <name val="Arial Narrow"/>
      <family val="2"/>
    </font>
    <font>
      <b/>
      <sz val="14"/>
      <name val="Arial Narrow"/>
      <family val="2"/>
    </font>
    <font>
      <u val="doubleAccounting"/>
      <sz val="14"/>
      <name val="Arial Narrow"/>
      <family val="2"/>
    </font>
    <font>
      <u val="singleAccounting"/>
      <sz val="14"/>
      <name val="Arial Narrow"/>
      <family val="2"/>
    </font>
    <font>
      <sz val="9"/>
      <name val="Arial Narrow"/>
      <family val="2"/>
    </font>
    <font>
      <b/>
      <sz val="10"/>
      <name val="Arial"/>
      <family val="2"/>
    </font>
    <font>
      <b/>
      <sz val="10"/>
      <name val="Arial"/>
    </font>
    <font>
      <b/>
      <sz val="10"/>
      <name val="Arial Narrow"/>
      <family val="2"/>
    </font>
    <font>
      <b/>
      <sz val="12"/>
      <name val="Arial Narrow"/>
      <family val="2"/>
    </font>
    <font>
      <b/>
      <sz val="16"/>
      <color indexed="10"/>
      <name val="Times New Roman"/>
      <family val="1"/>
    </font>
    <font>
      <b/>
      <sz val="14"/>
      <name val="Times New Roman"/>
      <family val="1"/>
    </font>
    <font>
      <sz val="14"/>
      <name val="Times New Roman"/>
      <family val="1"/>
    </font>
    <font>
      <b/>
      <u/>
      <sz val="14"/>
      <name val="Times New Roman"/>
      <family val="1"/>
    </font>
    <font>
      <u/>
      <sz val="14"/>
      <name val="Times New Roman"/>
      <family val="1"/>
    </font>
    <font>
      <i/>
      <sz val="14"/>
      <name val="Times New Roman"/>
      <family val="1"/>
    </font>
    <font>
      <b/>
      <i/>
      <sz val="14"/>
      <name val="Times New Roman"/>
      <family val="1"/>
    </font>
    <font>
      <b/>
      <u/>
      <sz val="18"/>
      <name val="Times New Roman"/>
      <family val="1"/>
    </font>
    <font>
      <b/>
      <sz val="14"/>
      <color indexed="10"/>
      <name val="Arial Narrow"/>
      <family val="2"/>
    </font>
    <font>
      <b/>
      <sz val="10"/>
      <color indexed="10"/>
      <name val="Arial"/>
    </font>
    <font>
      <i/>
      <sz val="11"/>
      <name val="Times New Roman"/>
      <family val="1"/>
    </font>
    <font>
      <b/>
      <i/>
      <sz val="11"/>
      <name val="Times New Roman"/>
      <family val="1"/>
    </font>
    <font>
      <b/>
      <sz val="14"/>
      <color indexed="8"/>
      <name val="Times New Roman"/>
      <family val="1"/>
    </font>
    <font>
      <sz val="14"/>
      <name val="Arial"/>
    </font>
    <font>
      <b/>
      <sz val="14"/>
      <name val="Arial"/>
      <family val="2"/>
    </font>
    <font>
      <sz val="8"/>
      <name val="Arial"/>
    </font>
    <font>
      <sz val="10"/>
      <color theme="0"/>
      <name val="Arial"/>
      <family val="2"/>
    </font>
  </fonts>
  <fills count="5">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13"/>
        <bgColor indexed="64"/>
      </patternFill>
    </fill>
  </fills>
  <borders count="103">
    <border>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double">
        <color indexed="64"/>
      </left>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thin">
        <color indexed="64"/>
      </bottom>
      <diagonal/>
    </border>
    <border>
      <left style="thin">
        <color indexed="64"/>
      </left>
      <right style="double">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dotted">
        <color indexed="64"/>
      </right>
      <top style="thin">
        <color indexed="64"/>
      </top>
      <bottom/>
      <diagonal/>
    </border>
    <border>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top/>
      <bottom style="double">
        <color indexed="64"/>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26">
    <xf numFmtId="0" fontId="0" fillId="0" borderId="0" xfId="0"/>
    <xf numFmtId="0" fontId="2" fillId="0" borderId="0" xfId="0" applyFont="1" applyAlignment="1">
      <alignment wrapText="1"/>
    </xf>
    <xf numFmtId="0" fontId="3" fillId="0" borderId="0" xfId="0" applyFont="1" applyAlignment="1">
      <alignment wrapText="1"/>
    </xf>
    <xf numFmtId="0" fontId="0" fillId="0" borderId="0" xfId="0" applyAlignment="1">
      <alignment wrapText="1"/>
    </xf>
    <xf numFmtId="0" fontId="4" fillId="0" borderId="0" xfId="0" applyFont="1" applyAlignment="1">
      <alignment wrapText="1"/>
    </xf>
    <xf numFmtId="0" fontId="2" fillId="0" borderId="0" xfId="0" applyFont="1" applyAlignment="1"/>
    <xf numFmtId="0" fontId="7" fillId="0" borderId="1" xfId="0" applyFont="1" applyFill="1" applyBorder="1"/>
    <xf numFmtId="164" fontId="7" fillId="0" borderId="1" xfId="0" applyNumberFormat="1" applyFont="1" applyFill="1" applyBorder="1"/>
    <xf numFmtId="164" fontId="7" fillId="0" borderId="2" xfId="0" applyNumberFormat="1" applyFont="1" applyFill="1" applyBorder="1"/>
    <xf numFmtId="0" fontId="10" fillId="0" borderId="3" xfId="0" applyFont="1" applyFill="1" applyBorder="1" applyAlignment="1">
      <alignment horizontal="center"/>
    </xf>
    <xf numFmtId="164" fontId="10" fillId="0" borderId="3" xfId="0" applyNumberFormat="1" applyFont="1" applyFill="1" applyBorder="1"/>
    <xf numFmtId="164" fontId="10" fillId="0" borderId="4" xfId="0" applyNumberFormat="1" applyFont="1" applyFill="1" applyBorder="1" applyAlignment="1">
      <alignment horizontal="center"/>
    </xf>
    <xf numFmtId="164" fontId="7" fillId="0" borderId="5" xfId="0" applyNumberFormat="1" applyFont="1" applyFill="1" applyBorder="1"/>
    <xf numFmtId="0" fontId="7" fillId="0" borderId="3" xfId="0" applyFont="1" applyFill="1" applyBorder="1"/>
    <xf numFmtId="164" fontId="7" fillId="0" borderId="3" xfId="0" applyNumberFormat="1" applyFont="1" applyFill="1" applyBorder="1"/>
    <xf numFmtId="164" fontId="10" fillId="0" borderId="3" xfId="0" applyNumberFormat="1" applyFont="1" applyFill="1" applyBorder="1" applyAlignment="1">
      <alignment horizontal="center"/>
    </xf>
    <xf numFmtId="2" fontId="7" fillId="0" borderId="3" xfId="0" applyNumberFormat="1" applyFont="1" applyFill="1" applyBorder="1"/>
    <xf numFmtId="164" fontId="7" fillId="0" borderId="4" xfId="0" applyNumberFormat="1" applyFont="1" applyFill="1" applyBorder="1"/>
    <xf numFmtId="164" fontId="7" fillId="0" borderId="6" xfId="0" applyNumberFormat="1" applyFont="1" applyFill="1" applyBorder="1"/>
    <xf numFmtId="164" fontId="6" fillId="0" borderId="6" xfId="0" applyNumberFormat="1" applyFont="1" applyFill="1" applyBorder="1"/>
    <xf numFmtId="0" fontId="0" fillId="0" borderId="7" xfId="0" applyBorder="1"/>
    <xf numFmtId="0" fontId="0" fillId="0" borderId="8" xfId="0" applyBorder="1"/>
    <xf numFmtId="0" fontId="0" fillId="0" borderId="9" xfId="0" applyBorder="1"/>
    <xf numFmtId="0" fontId="7" fillId="2" borderId="10" xfId="0" applyFont="1" applyFill="1" applyBorder="1" applyProtection="1">
      <protection locked="0"/>
    </xf>
    <xf numFmtId="0" fontId="7" fillId="0" borderId="11" xfId="0" applyFont="1" applyFill="1" applyBorder="1" applyProtection="1">
      <protection locked="0"/>
    </xf>
    <xf numFmtId="0" fontId="9" fillId="0" borderId="12" xfId="0" applyFont="1" applyBorder="1" applyProtection="1"/>
    <xf numFmtId="0" fontId="0" fillId="0" borderId="0" xfId="0" applyProtection="1"/>
    <xf numFmtId="0" fontId="9" fillId="0" borderId="0" xfId="0" applyFont="1" applyProtection="1"/>
    <xf numFmtId="0" fontId="9" fillId="0" borderId="13" xfId="0" applyFont="1" applyBorder="1" applyProtection="1"/>
    <xf numFmtId="0" fontId="9" fillId="0" borderId="14" xfId="0" applyFont="1" applyFill="1" applyBorder="1" applyProtection="1"/>
    <xf numFmtId="0" fontId="9" fillId="0" borderId="15" xfId="0" applyFont="1" applyBorder="1" applyAlignment="1" applyProtection="1">
      <alignment horizontal="center"/>
    </xf>
    <xf numFmtId="0" fontId="9" fillId="0" borderId="16" xfId="0" applyFont="1" applyBorder="1" applyAlignment="1" applyProtection="1">
      <alignment horizontal="center"/>
    </xf>
    <xf numFmtId="0" fontId="9" fillId="0" borderId="17" xfId="0" applyFont="1" applyBorder="1" applyAlignment="1" applyProtection="1">
      <alignment horizontal="center"/>
    </xf>
    <xf numFmtId="0" fontId="9" fillId="0" borderId="18" xfId="0" applyFont="1" applyBorder="1" applyAlignment="1" applyProtection="1">
      <alignment horizontal="center"/>
    </xf>
    <xf numFmtId="0" fontId="9" fillId="0" borderId="19" xfId="0" applyFont="1" applyBorder="1" applyProtection="1"/>
    <xf numFmtId="0" fontId="9" fillId="0" borderId="20" xfId="0" applyFont="1" applyBorder="1" applyProtection="1"/>
    <xf numFmtId="0" fontId="9" fillId="0" borderId="21" xfId="0" applyFont="1" applyBorder="1" applyAlignment="1" applyProtection="1">
      <alignment horizontal="center"/>
    </xf>
    <xf numFmtId="0" fontId="13" fillId="0" borderId="12" xfId="0" applyFont="1" applyBorder="1" applyProtection="1"/>
    <xf numFmtId="0" fontId="9" fillId="0" borderId="0" xfId="0" applyFont="1" applyBorder="1" applyProtection="1"/>
    <xf numFmtId="0" fontId="0" fillId="2" borderId="12" xfId="0" applyFill="1" applyBorder="1" applyProtection="1">
      <protection locked="0"/>
    </xf>
    <xf numFmtId="44" fontId="0" fillId="2" borderId="22" xfId="0" applyNumberFormat="1" applyFill="1" applyBorder="1" applyProtection="1">
      <protection locked="0"/>
    </xf>
    <xf numFmtId="44" fontId="0" fillId="2" borderId="23" xfId="0" applyNumberFormat="1" applyFill="1" applyBorder="1" applyProtection="1">
      <protection locked="0"/>
    </xf>
    <xf numFmtId="44" fontId="7" fillId="2" borderId="10" xfId="0" applyNumberFormat="1" applyFont="1" applyFill="1" applyBorder="1" applyProtection="1">
      <protection locked="0"/>
    </xf>
    <xf numFmtId="0" fontId="9" fillId="2" borderId="24" xfId="0" applyFont="1" applyFill="1" applyBorder="1" applyProtection="1">
      <protection locked="0"/>
    </xf>
    <xf numFmtId="0" fontId="9" fillId="2" borderId="25" xfId="0" applyFont="1" applyFill="1" applyBorder="1" applyProtection="1">
      <protection locked="0"/>
    </xf>
    <xf numFmtId="0" fontId="9" fillId="2" borderId="26" xfId="0" applyFont="1" applyFill="1" applyBorder="1" applyProtection="1">
      <protection locked="0"/>
    </xf>
    <xf numFmtId="0" fontId="9" fillId="2" borderId="27" xfId="0" applyFont="1" applyFill="1" applyBorder="1" applyProtection="1">
      <protection locked="0"/>
    </xf>
    <xf numFmtId="0" fontId="9" fillId="2" borderId="28" xfId="0" applyFont="1" applyFill="1" applyBorder="1" applyProtection="1">
      <protection locked="0"/>
    </xf>
    <xf numFmtId="0" fontId="9" fillId="2" borderId="29" xfId="0" applyFont="1" applyFill="1" applyBorder="1" applyProtection="1">
      <protection locked="0"/>
    </xf>
    <xf numFmtId="44" fontId="9" fillId="2" borderId="22" xfId="0" applyNumberFormat="1" applyFont="1" applyFill="1" applyBorder="1" applyProtection="1">
      <protection locked="0"/>
    </xf>
    <xf numFmtId="2" fontId="7" fillId="2" borderId="12" xfId="0" applyNumberFormat="1" applyFont="1" applyFill="1" applyBorder="1" applyProtection="1">
      <protection locked="0"/>
    </xf>
    <xf numFmtId="44" fontId="7" fillId="2" borderId="30" xfId="0" applyNumberFormat="1" applyFont="1" applyFill="1" applyBorder="1" applyProtection="1">
      <protection locked="0"/>
    </xf>
    <xf numFmtId="44" fontId="7" fillId="2" borderId="31" xfId="0" applyNumberFormat="1" applyFont="1" applyFill="1" applyBorder="1" applyProtection="1">
      <protection locked="0"/>
    </xf>
    <xf numFmtId="44" fontId="7" fillId="2" borderId="22" xfId="0" applyNumberFormat="1" applyFont="1" applyFill="1" applyBorder="1" applyProtection="1">
      <protection locked="0"/>
    </xf>
    <xf numFmtId="0" fontId="7" fillId="0" borderId="0" xfId="0" applyFont="1" applyAlignment="1">
      <alignment horizontal="center" vertical="center" wrapText="1"/>
    </xf>
    <xf numFmtId="0" fontId="10" fillId="0" borderId="0" xfId="0" applyFont="1" applyAlignment="1">
      <alignment horizontal="center" wrapText="1"/>
    </xf>
    <xf numFmtId="0" fontId="7" fillId="0" borderId="0" xfId="0" applyFont="1" applyAlignment="1">
      <alignment wrapText="1"/>
    </xf>
    <xf numFmtId="0" fontId="0" fillId="0" borderId="32" xfId="0" applyBorder="1"/>
    <xf numFmtId="0" fontId="7" fillId="0" borderId="0" xfId="0" applyFont="1" applyBorder="1" applyAlignment="1">
      <alignment horizontal="left" wrapText="1"/>
    </xf>
    <xf numFmtId="0" fontId="7" fillId="0" borderId="0" xfId="0" applyFont="1" applyBorder="1" applyAlignment="1">
      <alignment wrapText="1"/>
    </xf>
    <xf numFmtId="0" fontId="0" fillId="0" borderId="0" xfId="0" applyBorder="1" applyAlignment="1">
      <alignment wrapText="1"/>
    </xf>
    <xf numFmtId="0" fontId="0" fillId="0" borderId="0" xfId="0" applyFill="1" applyBorder="1"/>
    <xf numFmtId="0" fontId="9" fillId="0" borderId="0" xfId="0" applyFont="1" applyFill="1" applyBorder="1"/>
    <xf numFmtId="0" fontId="9" fillId="2" borderId="20" xfId="0" applyFont="1" applyFill="1" applyBorder="1" applyProtection="1">
      <protection locked="0"/>
    </xf>
    <xf numFmtId="0" fontId="8" fillId="0" borderId="33" xfId="0" applyFont="1" applyBorder="1"/>
    <xf numFmtId="0" fontId="0" fillId="0" borderId="34" xfId="0" applyBorder="1"/>
    <xf numFmtId="0" fontId="0" fillId="0" borderId="35" xfId="0" applyBorder="1"/>
    <xf numFmtId="164" fontId="10" fillId="0" borderId="36" xfId="0" applyNumberFormat="1" applyFont="1" applyFill="1" applyBorder="1" applyAlignment="1">
      <alignment horizontal="center"/>
    </xf>
    <xf numFmtId="44" fontId="7" fillId="2" borderId="37" xfId="0" applyNumberFormat="1" applyFont="1" applyFill="1" applyBorder="1" applyProtection="1">
      <protection locked="0"/>
    </xf>
    <xf numFmtId="0" fontId="7" fillId="0" borderId="0" xfId="0" applyFont="1" applyBorder="1" applyAlignment="1">
      <alignment horizontal="left" vertical="center" wrapText="1"/>
    </xf>
    <xf numFmtId="0" fontId="0" fillId="0" borderId="0" xfId="0" applyAlignment="1">
      <alignment vertical="center"/>
    </xf>
    <xf numFmtId="164" fontId="7" fillId="0" borderId="3" xfId="0" applyNumberFormat="1" applyFont="1" applyFill="1" applyBorder="1" applyAlignment="1">
      <alignment vertical="center"/>
    </xf>
    <xf numFmtId="0" fontId="10" fillId="0" borderId="0" xfId="0" applyFont="1" applyFill="1" applyBorder="1"/>
    <xf numFmtId="0" fontId="6" fillId="0" borderId="0" xfId="0" applyFont="1" applyFill="1" applyBorder="1"/>
    <xf numFmtId="164" fontId="6" fillId="0" borderId="0" xfId="0" applyNumberFormat="1" applyFont="1" applyFill="1" applyBorder="1"/>
    <xf numFmtId="0" fontId="2" fillId="0" borderId="0" xfId="0" applyFont="1" applyAlignment="1">
      <alignment vertical="center" wrapText="1"/>
    </xf>
    <xf numFmtId="44" fontId="11" fillId="0" borderId="0" xfId="0" applyNumberFormat="1" applyFont="1" applyFill="1" applyBorder="1"/>
    <xf numFmtId="0" fontId="7" fillId="0" borderId="11" xfId="0" applyFont="1" applyFill="1" applyBorder="1" applyAlignment="1" applyProtection="1">
      <protection locked="0"/>
    </xf>
    <xf numFmtId="0" fontId="9" fillId="3" borderId="38" xfId="0" applyFont="1" applyFill="1" applyBorder="1" applyProtection="1">
      <protection locked="0"/>
    </xf>
    <xf numFmtId="0" fontId="9" fillId="3" borderId="25" xfId="0" applyFont="1" applyFill="1" applyBorder="1" applyProtection="1">
      <protection locked="0"/>
    </xf>
    <xf numFmtId="0" fontId="9" fillId="3" borderId="39" xfId="0" applyFont="1" applyFill="1" applyBorder="1" applyProtection="1">
      <protection locked="0"/>
    </xf>
    <xf numFmtId="0" fontId="9" fillId="3" borderId="40" xfId="0" applyFont="1" applyFill="1" applyBorder="1" applyProtection="1">
      <protection locked="0"/>
    </xf>
    <xf numFmtId="0" fontId="9" fillId="3" borderId="41" xfId="0" applyFont="1" applyFill="1" applyBorder="1" applyProtection="1">
      <protection locked="0"/>
    </xf>
    <xf numFmtId="0" fontId="9" fillId="3" borderId="42" xfId="0" applyFont="1" applyFill="1" applyBorder="1" applyProtection="1">
      <protection locked="0"/>
    </xf>
    <xf numFmtId="0" fontId="0" fillId="0" borderId="0" xfId="0" applyBorder="1"/>
    <xf numFmtId="0" fontId="5" fillId="0" borderId="43" xfId="0" applyFont="1" applyBorder="1" applyAlignment="1">
      <alignment horizontal="center" vertical="center" wrapText="1"/>
    </xf>
    <xf numFmtId="0" fontId="8" fillId="0" borderId="44" xfId="0" applyFont="1" applyFill="1" applyBorder="1"/>
    <xf numFmtId="0" fontId="10" fillId="0" borderId="44" xfId="0" applyFont="1" applyFill="1" applyBorder="1"/>
    <xf numFmtId="0" fontId="10" fillId="0" borderId="45" xfId="0" applyFont="1" applyFill="1" applyBorder="1"/>
    <xf numFmtId="0" fontId="8" fillId="0" borderId="45" xfId="0" applyFont="1" applyFill="1" applyBorder="1"/>
    <xf numFmtId="0" fontId="6" fillId="2" borderId="46" xfId="0" applyFont="1" applyFill="1" applyBorder="1" applyProtection="1">
      <protection locked="0"/>
    </xf>
    <xf numFmtId="0" fontId="6" fillId="2" borderId="47" xfId="0" applyFont="1" applyFill="1" applyBorder="1" applyProtection="1">
      <protection locked="0"/>
    </xf>
    <xf numFmtId="0" fontId="10" fillId="0" borderId="8" xfId="0" applyFont="1" applyFill="1" applyBorder="1" applyAlignment="1">
      <alignment vertical="center"/>
    </xf>
    <xf numFmtId="0" fontId="8" fillId="0" borderId="7" xfId="0" applyFont="1" applyFill="1" applyBorder="1"/>
    <xf numFmtId="0" fontId="10" fillId="0" borderId="7" xfId="0" applyFont="1" applyFill="1" applyBorder="1"/>
    <xf numFmtId="0" fontId="10" fillId="0" borderId="11" xfId="0" applyFont="1" applyFill="1" applyBorder="1"/>
    <xf numFmtId="0" fontId="8" fillId="0" borderId="11" xfId="0" applyFont="1" applyFill="1" applyBorder="1"/>
    <xf numFmtId="0" fontId="6" fillId="2" borderId="48" xfId="0" applyFont="1" applyFill="1" applyBorder="1" applyProtection="1">
      <protection locked="0"/>
    </xf>
    <xf numFmtId="0" fontId="10" fillId="0" borderId="49" xfId="0" applyFont="1" applyFill="1" applyBorder="1"/>
    <xf numFmtId="0" fontId="10" fillId="0" borderId="44" xfId="0" quotePrefix="1" applyFont="1" applyFill="1" applyBorder="1"/>
    <xf numFmtId="0" fontId="8" fillId="0" borderId="34" xfId="0" applyFont="1" applyBorder="1"/>
    <xf numFmtId="0" fontId="7" fillId="0" borderId="49" xfId="0" applyFont="1" applyFill="1" applyBorder="1"/>
    <xf numFmtId="0" fontId="7" fillId="0" borderId="44" xfId="0" applyFont="1" applyFill="1" applyBorder="1"/>
    <xf numFmtId="0" fontId="6" fillId="0" borderId="49" xfId="0" applyFont="1" applyFill="1" applyBorder="1"/>
    <xf numFmtId="0" fontId="7" fillId="0" borderId="44" xfId="0" applyFont="1" applyFill="1" applyBorder="1" applyAlignment="1">
      <alignment vertical="center"/>
    </xf>
    <xf numFmtId="0" fontId="7" fillId="0" borderId="46" xfId="0" applyFont="1" applyFill="1" applyBorder="1"/>
    <xf numFmtId="0" fontId="10" fillId="0" borderId="32" xfId="0" applyFont="1" applyFill="1" applyBorder="1"/>
    <xf numFmtId="0" fontId="10" fillId="0" borderId="8" xfId="0" applyFont="1" applyFill="1" applyBorder="1"/>
    <xf numFmtId="0" fontId="0" fillId="0" borderId="0" xfId="0" applyBorder="1" applyAlignment="1">
      <alignment vertical="center"/>
    </xf>
    <xf numFmtId="0" fontId="10" fillId="0" borderId="50" xfId="0" applyFont="1" applyFill="1" applyBorder="1"/>
    <xf numFmtId="0" fontId="6" fillId="2" borderId="51" xfId="0" applyFont="1" applyFill="1" applyBorder="1" applyProtection="1">
      <protection locked="0"/>
    </xf>
    <xf numFmtId="0" fontId="0" fillId="0" borderId="50" xfId="0" applyBorder="1"/>
    <xf numFmtId="0" fontId="10" fillId="0" borderId="7" xfId="0" quotePrefix="1" applyFont="1" applyFill="1" applyBorder="1"/>
    <xf numFmtId="0" fontId="10" fillId="0" borderId="52" xfId="0" applyFont="1" applyFill="1" applyBorder="1"/>
    <xf numFmtId="0" fontId="10" fillId="0" borderId="52" xfId="0" applyFont="1" applyFill="1" applyBorder="1" applyAlignment="1">
      <alignment vertical="center"/>
    </xf>
    <xf numFmtId="0" fontId="0" fillId="0" borderId="49" xfId="0" applyBorder="1"/>
    <xf numFmtId="0" fontId="10" fillId="0" borderId="0" xfId="0" applyFont="1" applyFill="1" applyBorder="1" applyAlignment="1" applyProtection="1">
      <alignment horizontal="right"/>
      <protection locked="0"/>
    </xf>
    <xf numFmtId="0" fontId="10" fillId="0" borderId="0" xfId="0" applyFont="1" applyBorder="1" applyAlignment="1">
      <alignment horizontal="right" vertical="center" wrapText="1"/>
    </xf>
    <xf numFmtId="164" fontId="10" fillId="0" borderId="0" xfId="0" applyNumberFormat="1" applyFont="1" applyFill="1" applyBorder="1" applyAlignment="1" applyProtection="1">
      <alignment horizontal="right"/>
      <protection locked="0"/>
    </xf>
    <xf numFmtId="44" fontId="10" fillId="0" borderId="53" xfId="0" applyNumberFormat="1" applyFont="1" applyFill="1" applyBorder="1"/>
    <xf numFmtId="44" fontId="11" fillId="0" borderId="54" xfId="0" applyNumberFormat="1" applyFont="1" applyFill="1" applyBorder="1"/>
    <xf numFmtId="164" fontId="7" fillId="0" borderId="8" xfId="0" applyNumberFormat="1" applyFont="1" applyFill="1" applyBorder="1"/>
    <xf numFmtId="44" fontId="7" fillId="2" borderId="12" xfId="0" applyNumberFormat="1" applyFont="1" applyFill="1" applyBorder="1" applyProtection="1">
      <protection locked="0"/>
    </xf>
    <xf numFmtId="44" fontId="11" fillId="0" borderId="2" xfId="0" applyNumberFormat="1" applyFont="1" applyFill="1" applyBorder="1"/>
    <xf numFmtId="2" fontId="7" fillId="2" borderId="55" xfId="0" applyNumberFormat="1" applyFont="1" applyFill="1" applyBorder="1" applyProtection="1">
      <protection locked="0"/>
    </xf>
    <xf numFmtId="0" fontId="5" fillId="0" borderId="0" xfId="0" applyFont="1" applyAlignment="1">
      <alignment horizontal="center" vertical="center" wrapText="1"/>
    </xf>
    <xf numFmtId="0" fontId="0" fillId="0" borderId="3" xfId="0" applyBorder="1"/>
    <xf numFmtId="0" fontId="7" fillId="0" borderId="10" xfId="0" applyFont="1" applyFill="1" applyBorder="1"/>
    <xf numFmtId="164" fontId="7" fillId="0" borderId="10" xfId="0" applyNumberFormat="1" applyFont="1" applyFill="1" applyBorder="1"/>
    <xf numFmtId="0" fontId="7" fillId="0" borderId="12" xfId="0" applyFont="1" applyFill="1" applyBorder="1"/>
    <xf numFmtId="164" fontId="7" fillId="0" borderId="12" xfId="0" applyNumberFormat="1" applyFont="1" applyFill="1" applyBorder="1"/>
    <xf numFmtId="0" fontId="7" fillId="0" borderId="30" xfId="0" applyFont="1" applyFill="1" applyBorder="1"/>
    <xf numFmtId="164" fontId="7" fillId="0" borderId="30" xfId="0" applyNumberFormat="1" applyFont="1" applyFill="1" applyBorder="1"/>
    <xf numFmtId="164" fontId="7" fillId="0" borderId="5" xfId="0" applyNumberFormat="1" applyFont="1" applyFill="1" applyBorder="1" applyAlignment="1">
      <alignment vertical="center"/>
    </xf>
    <xf numFmtId="0" fontId="9" fillId="0" borderId="37" xfId="0" applyFont="1" applyFill="1" applyBorder="1"/>
    <xf numFmtId="44" fontId="7" fillId="0" borderId="12" xfId="0" applyNumberFormat="1" applyFont="1" applyFill="1" applyBorder="1"/>
    <xf numFmtId="0" fontId="10" fillId="0" borderId="57" xfId="0" applyFont="1" applyFill="1" applyBorder="1" applyAlignment="1">
      <alignment horizontal="center"/>
    </xf>
    <xf numFmtId="164" fontId="10" fillId="0" borderId="57" xfId="0" applyNumberFormat="1" applyFont="1" applyFill="1" applyBorder="1"/>
    <xf numFmtId="164" fontId="10" fillId="0" borderId="58" xfId="0" applyNumberFormat="1" applyFont="1" applyFill="1" applyBorder="1" applyAlignment="1">
      <alignment horizontal="center"/>
    </xf>
    <xf numFmtId="9" fontId="6" fillId="0" borderId="12" xfId="0" applyNumberFormat="1" applyFont="1" applyFill="1" applyBorder="1"/>
    <xf numFmtId="0" fontId="7" fillId="0" borderId="24" xfId="0" applyFont="1" applyFill="1" applyBorder="1" applyProtection="1"/>
    <xf numFmtId="164" fontId="7" fillId="0" borderId="12" xfId="0" applyNumberFormat="1" applyFont="1" applyFill="1" applyBorder="1" applyProtection="1"/>
    <xf numFmtId="0" fontId="7" fillId="0" borderId="24" xfId="0" applyFont="1" applyFill="1" applyBorder="1"/>
    <xf numFmtId="0" fontId="7" fillId="0" borderId="55" xfId="0" applyFont="1" applyFill="1" applyBorder="1" applyProtection="1"/>
    <xf numFmtId="164" fontId="7" fillId="0" borderId="10" xfId="0" applyNumberFormat="1" applyFont="1" applyFill="1" applyBorder="1" applyProtection="1"/>
    <xf numFmtId="44" fontId="7" fillId="0" borderId="12" xfId="0" applyNumberFormat="1" applyFont="1" applyFill="1" applyBorder="1" applyProtection="1"/>
    <xf numFmtId="44" fontId="7" fillId="0" borderId="22" xfId="0" applyNumberFormat="1" applyFont="1" applyFill="1" applyBorder="1" applyProtection="1">
      <protection hidden="1"/>
    </xf>
    <xf numFmtId="0" fontId="8" fillId="0" borderId="17" xfId="0" applyFont="1" applyFill="1" applyBorder="1"/>
    <xf numFmtId="0" fontId="8" fillId="0" borderId="16" xfId="0" applyFont="1" applyFill="1" applyBorder="1"/>
    <xf numFmtId="0" fontId="8" fillId="0" borderId="42" xfId="0" applyFont="1" applyFill="1" applyBorder="1"/>
    <xf numFmtId="0" fontId="8" fillId="0" borderId="24" xfId="0" applyFont="1" applyFill="1" applyBorder="1"/>
    <xf numFmtId="0" fontId="9" fillId="0" borderId="22" xfId="0" applyFont="1" applyFill="1" applyBorder="1" applyProtection="1">
      <protection hidden="1"/>
    </xf>
    <xf numFmtId="0" fontId="0" fillId="0" borderId="59" xfId="0" applyFill="1" applyBorder="1"/>
    <xf numFmtId="0" fontId="9" fillId="0" borderId="59" xfId="0" applyFont="1" applyFill="1" applyBorder="1" applyProtection="1">
      <protection hidden="1"/>
    </xf>
    <xf numFmtId="0" fontId="0" fillId="0" borderId="0" xfId="0" applyFill="1" applyProtection="1"/>
    <xf numFmtId="0" fontId="9" fillId="0" borderId="0" xfId="0" applyFont="1" applyFill="1" applyBorder="1" applyProtection="1"/>
    <xf numFmtId="0" fontId="0" fillId="0" borderId="0" xfId="0" applyFill="1"/>
    <xf numFmtId="0" fontId="5" fillId="0" borderId="0" xfId="0" applyFont="1" applyBorder="1" applyAlignment="1">
      <alignment horizontal="center" vertical="center" wrapText="1"/>
    </xf>
    <xf numFmtId="0" fontId="21" fillId="0" borderId="0" xfId="0" applyFont="1" applyAlignment="1">
      <alignment horizontal="center"/>
    </xf>
    <xf numFmtId="0" fontId="20" fillId="0" borderId="0" xfId="0" applyFont="1"/>
    <xf numFmtId="0" fontId="20" fillId="0" borderId="0" xfId="0" applyFont="1" applyAlignment="1">
      <alignment horizontal="left" indent="3"/>
    </xf>
    <xf numFmtId="0" fontId="20" fillId="0" borderId="0" xfId="0" applyFont="1" applyAlignment="1">
      <alignment horizontal="left" indent="7"/>
    </xf>
    <xf numFmtId="0" fontId="20" fillId="0" borderId="0" xfId="0" quotePrefix="1" applyFont="1"/>
    <xf numFmtId="0" fontId="19" fillId="0" borderId="0" xfId="0" applyFont="1"/>
    <xf numFmtId="0" fontId="20" fillId="0" borderId="0" xfId="0" applyFont="1" applyAlignment="1">
      <alignment horizontal="left"/>
    </xf>
    <xf numFmtId="0" fontId="19" fillId="0" borderId="0" xfId="0" applyFont="1" applyAlignment="1">
      <alignment horizontal="left"/>
    </xf>
    <xf numFmtId="0" fontId="20" fillId="0" borderId="0" xfId="0" quotePrefix="1" applyFont="1" applyAlignment="1">
      <alignment horizontal="left"/>
    </xf>
    <xf numFmtId="0" fontId="21" fillId="0" borderId="0" xfId="0" applyFont="1"/>
    <xf numFmtId="0" fontId="21" fillId="0" borderId="0" xfId="0" applyFont="1" applyAlignment="1"/>
    <xf numFmtId="0" fontId="20" fillId="0" borderId="0" xfId="0" applyFont="1" applyBorder="1" applyAlignment="1">
      <alignment wrapText="1"/>
    </xf>
    <xf numFmtId="0" fontId="20" fillId="0" borderId="7" xfId="0" applyFont="1" applyBorder="1"/>
    <xf numFmtId="0" fontId="20" fillId="0" borderId="8" xfId="0" applyFont="1" applyBorder="1"/>
    <xf numFmtId="0" fontId="20" fillId="0" borderId="9" xfId="0" applyFont="1" applyBorder="1"/>
    <xf numFmtId="0" fontId="5" fillId="0" borderId="0" xfId="0" applyFont="1" applyAlignment="1">
      <alignment vertical="center" wrapText="1"/>
    </xf>
    <xf numFmtId="0" fontId="7" fillId="0" borderId="0" xfId="0" applyFont="1" applyFill="1" applyBorder="1" applyProtection="1">
      <protection locked="0"/>
    </xf>
    <xf numFmtId="0" fontId="7" fillId="0" borderId="7" xfId="0" applyFont="1" applyFill="1" applyBorder="1"/>
    <xf numFmtId="0" fontId="7" fillId="0" borderId="8" xfId="0" applyFont="1" applyFill="1" applyBorder="1"/>
    <xf numFmtId="164" fontId="7" fillId="0" borderId="9" xfId="0" applyNumberFormat="1" applyFont="1" applyFill="1" applyBorder="1"/>
    <xf numFmtId="0" fontId="15" fillId="0" borderId="0" xfId="0" applyFont="1" applyBorder="1" applyAlignment="1">
      <alignment horizontal="center"/>
    </xf>
    <xf numFmtId="0" fontId="20" fillId="0" borderId="0" xfId="0" applyFont="1" applyAlignment="1">
      <alignment wrapText="1"/>
    </xf>
    <xf numFmtId="0" fontId="19" fillId="0" borderId="0" xfId="0" applyFont="1" applyBorder="1" applyAlignment="1">
      <alignment wrapText="1"/>
    </xf>
    <xf numFmtId="0" fontId="21" fillId="0" borderId="0" xfId="0" applyFont="1" applyAlignment="1">
      <alignment horizontal="center" vertical="center" wrapText="1"/>
    </xf>
    <xf numFmtId="44" fontId="7" fillId="2" borderId="31" xfId="1" applyFont="1" applyFill="1" applyBorder="1" applyProtection="1">
      <protection locked="0"/>
    </xf>
    <xf numFmtId="0" fontId="20" fillId="0" borderId="0" xfId="0" applyFont="1" applyFill="1" applyBorder="1" applyAlignment="1">
      <alignment wrapText="1"/>
    </xf>
    <xf numFmtId="0" fontId="20" fillId="0" borderId="0" xfId="0" applyFont="1" applyFill="1" applyBorder="1"/>
    <xf numFmtId="0" fontId="21" fillId="0" borderId="0" xfId="0" applyFont="1" applyFill="1" applyBorder="1"/>
    <xf numFmtId="0" fontId="20" fillId="0" borderId="0" xfId="0" applyFont="1" applyFill="1" applyBorder="1" applyProtection="1"/>
    <xf numFmtId="0" fontId="20" fillId="0" borderId="0" xfId="0" applyFont="1" applyFill="1" applyBorder="1" applyAlignment="1" applyProtection="1">
      <alignment horizontal="left"/>
    </xf>
    <xf numFmtId="0" fontId="20" fillId="0" borderId="0" xfId="0" applyFont="1" applyFill="1" applyBorder="1" applyProtection="1">
      <protection locked="0"/>
    </xf>
    <xf numFmtId="0" fontId="23" fillId="0" borderId="0" xfId="0" applyFont="1" applyFill="1" applyBorder="1"/>
    <xf numFmtId="0" fontId="20" fillId="0" borderId="0" xfId="0" applyFont="1" applyFill="1" applyBorder="1" applyAlignment="1"/>
    <xf numFmtId="0" fontId="20" fillId="0" borderId="0" xfId="0" applyNumberFormat="1" applyFont="1" applyFill="1" applyBorder="1"/>
    <xf numFmtId="0" fontId="20" fillId="0" borderId="0" xfId="0" applyNumberFormat="1" applyFont="1" applyFill="1" applyBorder="1" applyAlignment="1">
      <alignment wrapText="1"/>
    </xf>
    <xf numFmtId="0" fontId="19" fillId="0" borderId="0" xfId="0" applyFont="1" applyFill="1" applyBorder="1" applyAlignment="1">
      <alignment wrapText="1"/>
    </xf>
    <xf numFmtId="0" fontId="7" fillId="0" borderId="0" xfId="0" applyFont="1" applyBorder="1"/>
    <xf numFmtId="0" fontId="7" fillId="0" borderId="43" xfId="0" applyFont="1" applyBorder="1" applyAlignment="1" applyProtection="1">
      <alignment horizontal="left" vertical="center" wrapText="1"/>
      <protection locked="0"/>
    </xf>
    <xf numFmtId="0" fontId="1" fillId="2" borderId="12" xfId="0" applyFont="1" applyFill="1" applyBorder="1" applyProtection="1">
      <protection locked="0"/>
    </xf>
    <xf numFmtId="0" fontId="1" fillId="2" borderId="5" xfId="0" applyFont="1" applyFill="1" applyBorder="1" applyProtection="1">
      <protection locked="0"/>
    </xf>
    <xf numFmtId="0" fontId="30" fillId="0" borderId="0" xfId="0" applyFont="1" applyAlignment="1">
      <alignment wrapText="1"/>
    </xf>
    <xf numFmtId="0" fontId="9" fillId="3" borderId="61" xfId="0" applyFont="1" applyFill="1" applyBorder="1" applyProtection="1">
      <protection locked="0"/>
    </xf>
    <xf numFmtId="0" fontId="9" fillId="2" borderId="46" xfId="0" applyFont="1" applyFill="1" applyBorder="1" applyProtection="1">
      <protection locked="0"/>
    </xf>
    <xf numFmtId="0" fontId="9" fillId="3" borderId="62" xfId="0" applyFont="1" applyFill="1" applyBorder="1" applyProtection="1">
      <protection locked="0"/>
    </xf>
    <xf numFmtId="0" fontId="9" fillId="2" borderId="63" xfId="0" applyFont="1" applyFill="1" applyBorder="1" applyProtection="1">
      <protection locked="0"/>
    </xf>
    <xf numFmtId="0" fontId="9" fillId="3" borderId="64" xfId="0" applyFont="1" applyFill="1" applyBorder="1" applyProtection="1">
      <protection locked="0"/>
    </xf>
    <xf numFmtId="0" fontId="9" fillId="3" borderId="65" xfId="0" applyFont="1" applyFill="1" applyBorder="1" applyProtection="1">
      <protection locked="0"/>
    </xf>
    <xf numFmtId="0" fontId="9" fillId="2" borderId="66" xfId="0" applyFont="1" applyFill="1" applyBorder="1" applyProtection="1">
      <protection locked="0"/>
    </xf>
    <xf numFmtId="0" fontId="9" fillId="2" borderId="67" xfId="0" applyFont="1" applyFill="1" applyBorder="1" applyProtection="1">
      <protection locked="0"/>
    </xf>
    <xf numFmtId="0" fontId="9" fillId="2" borderId="20" xfId="0" applyFont="1" applyFill="1" applyBorder="1" applyProtection="1"/>
    <xf numFmtId="0" fontId="7" fillId="0" borderId="68" xfId="0" applyFont="1" applyFill="1" applyBorder="1"/>
    <xf numFmtId="0" fontId="7" fillId="0" borderId="55" xfId="0" applyFont="1" applyFill="1" applyBorder="1"/>
    <xf numFmtId="0" fontId="7" fillId="0" borderId="42" xfId="0" applyFont="1" applyFill="1" applyBorder="1"/>
    <xf numFmtId="0" fontId="7" fillId="0" borderId="48" xfId="0" applyFont="1" applyFill="1" applyBorder="1"/>
    <xf numFmtId="0" fontId="7" fillId="0" borderId="47" xfId="0" applyFont="1" applyFill="1" applyBorder="1"/>
    <xf numFmtId="44" fontId="7" fillId="0" borderId="10" xfId="0" applyNumberFormat="1" applyFont="1" applyFill="1" applyBorder="1" applyProtection="1">
      <protection hidden="1"/>
    </xf>
    <xf numFmtId="44" fontId="7" fillId="0" borderId="31" xfId="0" applyNumberFormat="1" applyFont="1" applyFill="1" applyBorder="1" applyProtection="1">
      <protection hidden="1"/>
    </xf>
    <xf numFmtId="0" fontId="7" fillId="0" borderId="10" xfId="0" applyFont="1" applyFill="1" applyBorder="1" applyProtection="1">
      <protection hidden="1"/>
    </xf>
    <xf numFmtId="44" fontId="7" fillId="0" borderId="10" xfId="0" applyNumberFormat="1" applyFont="1" applyFill="1" applyBorder="1"/>
    <xf numFmtId="0" fontId="7" fillId="0" borderId="12" xfId="0" applyFont="1" applyFill="1" applyBorder="1" applyProtection="1">
      <protection hidden="1"/>
    </xf>
    <xf numFmtId="0" fontId="7" fillId="0" borderId="3" xfId="0" applyFont="1" applyFill="1" applyBorder="1" applyProtection="1">
      <protection hidden="1"/>
    </xf>
    <xf numFmtId="44" fontId="7" fillId="0" borderId="5" xfId="0" applyNumberFormat="1" applyFont="1" applyFill="1" applyBorder="1" applyProtection="1">
      <protection hidden="1"/>
    </xf>
    <xf numFmtId="44" fontId="7" fillId="0" borderId="3" xfId="0" applyNumberFormat="1" applyFont="1" applyFill="1" applyBorder="1" applyProtection="1">
      <protection hidden="1"/>
    </xf>
    <xf numFmtId="44" fontId="11" fillId="0" borderId="4" xfId="0" applyNumberFormat="1" applyFont="1" applyFill="1" applyBorder="1" applyProtection="1">
      <protection hidden="1"/>
    </xf>
    <xf numFmtId="0" fontId="7" fillId="0" borderId="68" xfId="0" applyFont="1" applyFill="1" applyBorder="1" applyProtection="1"/>
    <xf numFmtId="0" fontId="7" fillId="0" borderId="16" xfId="0" applyFont="1" applyFill="1" applyBorder="1" applyProtection="1"/>
    <xf numFmtId="0" fontId="7" fillId="0" borderId="42" xfId="0" applyFont="1" applyFill="1" applyBorder="1" applyProtection="1"/>
    <xf numFmtId="0" fontId="7" fillId="0" borderId="24" xfId="0" applyFont="1" applyFill="1" applyBorder="1" applyProtection="1">
      <protection hidden="1"/>
    </xf>
    <xf numFmtId="44" fontId="7" fillId="0" borderId="12" xfId="0" applyNumberFormat="1" applyFont="1" applyFill="1" applyBorder="1" applyProtection="1">
      <protection hidden="1"/>
    </xf>
    <xf numFmtId="44" fontId="12" fillId="0" borderId="4" xfId="0" applyNumberFormat="1" applyFont="1" applyFill="1" applyBorder="1" applyProtection="1">
      <protection hidden="1"/>
    </xf>
    <xf numFmtId="0" fontId="0" fillId="0" borderId="69" xfId="0" applyFill="1" applyBorder="1"/>
    <xf numFmtId="44" fontId="12" fillId="0" borderId="70" xfId="0" applyNumberFormat="1" applyFont="1" applyFill="1" applyBorder="1" applyProtection="1">
      <protection hidden="1"/>
    </xf>
    <xf numFmtId="44" fontId="11" fillId="0" borderId="70" xfId="0" applyNumberFormat="1" applyFont="1" applyFill="1" applyBorder="1" applyProtection="1">
      <protection hidden="1"/>
    </xf>
    <xf numFmtId="2" fontId="7" fillId="0" borderId="10" xfId="0" applyNumberFormat="1" applyFont="1" applyFill="1" applyBorder="1" applyProtection="1">
      <protection hidden="1"/>
    </xf>
    <xf numFmtId="2" fontId="7" fillId="0" borderId="12" xfId="0" applyNumberFormat="1" applyFont="1" applyFill="1" applyBorder="1" applyProtection="1">
      <protection hidden="1"/>
    </xf>
    <xf numFmtId="44" fontId="7" fillId="0" borderId="58" xfId="0" applyNumberFormat="1" applyFont="1" applyFill="1" applyBorder="1" applyProtection="1">
      <protection hidden="1"/>
    </xf>
    <xf numFmtId="44" fontId="7" fillId="0" borderId="2" xfId="0" applyNumberFormat="1" applyFont="1" applyFill="1" applyBorder="1" applyProtection="1">
      <protection hidden="1"/>
    </xf>
    <xf numFmtId="44" fontId="7" fillId="0" borderId="23" xfId="0" applyNumberFormat="1" applyFont="1" applyFill="1" applyBorder="1" applyProtection="1">
      <protection hidden="1"/>
    </xf>
    <xf numFmtId="2" fontId="7" fillId="0" borderId="5" xfId="0" applyNumberFormat="1" applyFont="1" applyFill="1" applyBorder="1" applyProtection="1">
      <protection hidden="1"/>
    </xf>
    <xf numFmtId="0" fontId="7" fillId="0" borderId="51" xfId="0" applyFont="1" applyFill="1" applyBorder="1" applyAlignment="1" applyProtection="1">
      <alignment vertical="center"/>
    </xf>
    <xf numFmtId="0" fontId="7" fillId="0" borderId="46" xfId="0" applyFont="1" applyFill="1" applyBorder="1" applyAlignment="1" applyProtection="1">
      <alignment vertical="center"/>
    </xf>
    <xf numFmtId="44" fontId="7" fillId="0" borderId="71" xfId="0" applyNumberFormat="1" applyFont="1" applyFill="1" applyBorder="1" applyProtection="1">
      <protection hidden="1"/>
    </xf>
    <xf numFmtId="0" fontId="7" fillId="0" borderId="42" xfId="0" applyFont="1" applyFill="1" applyBorder="1" applyAlignment="1" applyProtection="1">
      <alignment horizontal="left"/>
    </xf>
    <xf numFmtId="44" fontId="12" fillId="0" borderId="4" xfId="0" applyNumberFormat="1" applyFont="1" applyFill="1" applyBorder="1" applyAlignment="1" applyProtection="1">
      <alignment vertical="center"/>
      <protection hidden="1"/>
    </xf>
    <xf numFmtId="0" fontId="7" fillId="0" borderId="72" xfId="0" applyFont="1" applyFill="1" applyBorder="1"/>
    <xf numFmtId="0" fontId="7" fillId="0" borderId="16" xfId="0" applyFont="1" applyFill="1" applyBorder="1"/>
    <xf numFmtId="0" fontId="7" fillId="0" borderId="55" xfId="0" applyFont="1" applyFill="1" applyBorder="1" applyProtection="1">
      <protection hidden="1"/>
    </xf>
    <xf numFmtId="44" fontId="7" fillId="0" borderId="73" xfId="0" applyNumberFormat="1" applyFont="1" applyFill="1" applyBorder="1" applyProtection="1">
      <protection hidden="1"/>
    </xf>
    <xf numFmtId="0" fontId="7" fillId="0" borderId="74" xfId="0" applyFont="1" applyFill="1" applyBorder="1"/>
    <xf numFmtId="9" fontId="6" fillId="0" borderId="24" xfId="0" applyNumberFormat="1" applyFont="1" applyFill="1" applyBorder="1"/>
    <xf numFmtId="44" fontId="7" fillId="0" borderId="56" xfId="0" applyNumberFormat="1" applyFont="1" applyFill="1" applyBorder="1" applyProtection="1">
      <protection hidden="1"/>
    </xf>
    <xf numFmtId="44" fontId="11" fillId="0" borderId="36" xfId="0" applyNumberFormat="1" applyFont="1" applyFill="1" applyBorder="1" applyAlignment="1" applyProtection="1">
      <alignment vertical="center"/>
      <protection hidden="1"/>
    </xf>
    <xf numFmtId="0" fontId="7" fillId="0" borderId="72" xfId="0" applyFont="1" applyFill="1" applyBorder="1" applyProtection="1"/>
    <xf numFmtId="2" fontId="7" fillId="0" borderId="55" xfId="0" applyNumberFormat="1" applyFont="1" applyFill="1" applyBorder="1" applyProtection="1">
      <protection hidden="1"/>
    </xf>
    <xf numFmtId="0" fontId="7" fillId="0" borderId="74" xfId="0" applyFont="1" applyFill="1" applyBorder="1" applyProtection="1"/>
    <xf numFmtId="2" fontId="7" fillId="0" borderId="24" xfId="0" applyNumberFormat="1" applyFont="1" applyFill="1" applyBorder="1" applyProtection="1">
      <protection hidden="1"/>
    </xf>
    <xf numFmtId="165" fontId="6" fillId="0" borderId="24" xfId="0" applyNumberFormat="1" applyFont="1" applyFill="1" applyBorder="1" applyProtection="1">
      <protection hidden="1"/>
    </xf>
    <xf numFmtId="2" fontId="7" fillId="0" borderId="24" xfId="0" applyNumberFormat="1" applyFont="1" applyFill="1" applyBorder="1" applyProtection="1"/>
    <xf numFmtId="44" fontId="7" fillId="0" borderId="76" xfId="0" applyNumberFormat="1" applyFont="1" applyFill="1" applyBorder="1" applyProtection="1">
      <protection hidden="1"/>
    </xf>
    <xf numFmtId="44" fontId="7" fillId="0" borderId="37" xfId="0" applyNumberFormat="1" applyFont="1" applyFill="1" applyBorder="1" applyProtection="1">
      <protection hidden="1"/>
    </xf>
    <xf numFmtId="44" fontId="12" fillId="0" borderId="36" xfId="0" applyNumberFormat="1" applyFont="1" applyFill="1" applyBorder="1" applyProtection="1">
      <protection hidden="1"/>
    </xf>
    <xf numFmtId="44" fontId="7" fillId="0" borderId="77" xfId="0" applyNumberFormat="1" applyFont="1" applyFill="1" applyBorder="1" applyProtection="1">
      <protection hidden="1"/>
    </xf>
    <xf numFmtId="44" fontId="20" fillId="0" borderId="22" xfId="0" applyNumberFormat="1" applyFont="1" applyFill="1" applyBorder="1" applyProtection="1">
      <protection hidden="1"/>
    </xf>
    <xf numFmtId="44" fontId="20" fillId="0" borderId="78" xfId="0" applyNumberFormat="1" applyFont="1" applyFill="1" applyBorder="1" applyProtection="1">
      <protection hidden="1"/>
    </xf>
    <xf numFmtId="0" fontId="9" fillId="0" borderId="20" xfId="0" applyFont="1" applyFill="1" applyBorder="1" applyProtection="1"/>
    <xf numFmtId="0" fontId="9" fillId="0" borderId="79" xfId="0" applyFont="1" applyFill="1" applyBorder="1" applyProtection="1"/>
    <xf numFmtId="0" fontId="9" fillId="0" borderId="12" xfId="0" applyFont="1" applyFill="1" applyBorder="1" applyProtection="1"/>
    <xf numFmtId="0" fontId="9" fillId="0" borderId="0" xfId="0" applyFont="1" applyFill="1" applyProtection="1"/>
    <xf numFmtId="0" fontId="9" fillId="0" borderId="7" xfId="0" applyFont="1" applyFill="1" applyBorder="1" applyProtection="1"/>
    <xf numFmtId="0" fontId="9" fillId="0" borderId="8" xfId="0" applyFont="1" applyFill="1" applyBorder="1" applyProtection="1"/>
    <xf numFmtId="0" fontId="9" fillId="0" borderId="9" xfId="0" applyFont="1" applyFill="1" applyBorder="1" applyProtection="1"/>
    <xf numFmtId="0" fontId="9" fillId="0" borderId="78" xfId="0" applyFont="1" applyFill="1" applyBorder="1" applyProtection="1"/>
    <xf numFmtId="0" fontId="9" fillId="0" borderId="60" xfId="0" applyFont="1" applyFill="1" applyBorder="1" applyProtection="1"/>
    <xf numFmtId="0" fontId="9" fillId="0" borderId="14" xfId="0" applyFont="1" applyBorder="1" applyProtection="1"/>
    <xf numFmtId="0" fontId="9" fillId="3" borderId="80" xfId="0" applyFont="1" applyFill="1" applyBorder="1" applyProtection="1">
      <protection locked="0"/>
    </xf>
    <xf numFmtId="0" fontId="9" fillId="2" borderId="62" xfId="0" applyFont="1" applyFill="1" applyBorder="1" applyProtection="1">
      <protection locked="0"/>
    </xf>
    <xf numFmtId="0" fontId="9" fillId="2" borderId="81" xfId="0" applyFont="1" applyFill="1" applyBorder="1" applyProtection="1">
      <protection locked="0"/>
    </xf>
    <xf numFmtId="0" fontId="16" fillId="0" borderId="13" xfId="0" applyFont="1" applyBorder="1" applyProtection="1"/>
    <xf numFmtId="0" fontId="9" fillId="2" borderId="79" xfId="0" applyFont="1" applyFill="1" applyBorder="1" applyProtection="1"/>
    <xf numFmtId="0" fontId="9" fillId="2" borderId="79" xfId="0" applyFont="1" applyFill="1" applyBorder="1" applyProtection="1">
      <protection locked="0"/>
    </xf>
    <xf numFmtId="0" fontId="9" fillId="0" borderId="20" xfId="0" applyFont="1" applyFill="1" applyBorder="1" applyProtection="1">
      <protection hidden="1"/>
    </xf>
    <xf numFmtId="0" fontId="9" fillId="0" borderId="82" xfId="0" applyFont="1" applyFill="1" applyBorder="1" applyProtection="1">
      <protection hidden="1"/>
    </xf>
    <xf numFmtId="0" fontId="9" fillId="0" borderId="12" xfId="0" applyFont="1" applyFill="1" applyBorder="1" applyProtection="1">
      <protection hidden="1"/>
    </xf>
    <xf numFmtId="0" fontId="9" fillId="0" borderId="83" xfId="0" applyFont="1" applyFill="1" applyBorder="1" applyProtection="1">
      <protection hidden="1"/>
    </xf>
    <xf numFmtId="0" fontId="9" fillId="0" borderId="19" xfId="0" applyFont="1" applyFill="1" applyBorder="1" applyProtection="1"/>
    <xf numFmtId="0" fontId="9" fillId="0" borderId="84" xfId="0" applyFont="1" applyFill="1" applyBorder="1" applyProtection="1"/>
    <xf numFmtId="0" fontId="9" fillId="0" borderId="79" xfId="0" applyFont="1" applyFill="1" applyBorder="1" applyProtection="1">
      <protection hidden="1"/>
    </xf>
    <xf numFmtId="0" fontId="0" fillId="0" borderId="83" xfId="0" applyFill="1" applyBorder="1" applyProtection="1">
      <protection hidden="1"/>
    </xf>
    <xf numFmtId="0" fontId="14" fillId="0" borderId="85" xfId="0" applyFont="1" applyFill="1" applyBorder="1" applyProtection="1">
      <protection hidden="1"/>
    </xf>
    <xf numFmtId="0" fontId="0" fillId="0" borderId="58" xfId="0" applyFill="1" applyBorder="1" applyProtection="1">
      <protection hidden="1"/>
    </xf>
    <xf numFmtId="44" fontId="14" fillId="0" borderId="71" xfId="0" applyNumberFormat="1" applyFont="1" applyFill="1" applyBorder="1" applyProtection="1"/>
    <xf numFmtId="0" fontId="0" fillId="0" borderId="57" xfId="0" applyFill="1" applyBorder="1" applyAlignment="1" applyProtection="1">
      <alignment horizontal="center"/>
      <protection hidden="1"/>
    </xf>
    <xf numFmtId="0" fontId="0" fillId="0" borderId="86" xfId="0" applyFill="1" applyBorder="1" applyProtection="1">
      <protection hidden="1"/>
    </xf>
    <xf numFmtId="0" fontId="0" fillId="0" borderId="30" xfId="0" applyFill="1" applyBorder="1" applyProtection="1">
      <protection hidden="1"/>
    </xf>
    <xf numFmtId="44" fontId="14" fillId="0" borderId="71" xfId="0" applyNumberFormat="1" applyFont="1" applyFill="1" applyBorder="1" applyProtection="1">
      <protection hidden="1"/>
    </xf>
    <xf numFmtId="0" fontId="9" fillId="0" borderId="58" xfId="0" applyFont="1" applyFill="1" applyBorder="1" applyProtection="1">
      <protection hidden="1"/>
    </xf>
    <xf numFmtId="0" fontId="16" fillId="0" borderId="85" xfId="0" applyFont="1" applyFill="1" applyBorder="1" applyProtection="1">
      <protection hidden="1"/>
    </xf>
    <xf numFmtId="44" fontId="16" fillId="0" borderId="71" xfId="0" applyNumberFormat="1" applyFont="1" applyFill="1" applyBorder="1" applyProtection="1">
      <protection hidden="1"/>
    </xf>
    <xf numFmtId="14" fontId="7" fillId="0" borderId="43" xfId="0" applyNumberFormat="1" applyFont="1" applyBorder="1" applyAlignment="1" applyProtection="1">
      <alignment horizontal="left" vertical="center" wrapText="1"/>
      <protection locked="0"/>
    </xf>
    <xf numFmtId="44" fontId="7" fillId="0" borderId="23" xfId="0" applyNumberFormat="1" applyFont="1" applyFill="1" applyBorder="1" applyAlignment="1" applyProtection="1">
      <alignment vertical="center"/>
      <protection hidden="1"/>
    </xf>
    <xf numFmtId="165" fontId="6" fillId="2" borderId="5" xfId="0" applyNumberFormat="1" applyFont="1" applyFill="1" applyBorder="1" applyAlignment="1" applyProtection="1">
      <alignment vertical="center"/>
      <protection locked="0"/>
    </xf>
    <xf numFmtId="165" fontId="6" fillId="0" borderId="44" xfId="0" applyNumberFormat="1" applyFont="1" applyFill="1" applyBorder="1" applyProtection="1">
      <protection hidden="1"/>
    </xf>
    <xf numFmtId="0" fontId="6" fillId="0" borderId="24" xfId="0" applyFont="1" applyFill="1" applyBorder="1" applyProtection="1"/>
    <xf numFmtId="0" fontId="31" fillId="0" borderId="0" xfId="0" applyFont="1"/>
    <xf numFmtId="0" fontId="31" fillId="0" borderId="0" xfId="0" applyFont="1" applyBorder="1"/>
    <xf numFmtId="0" fontId="32" fillId="0" borderId="0" xfId="0" applyFont="1"/>
    <xf numFmtId="44" fontId="7" fillId="2" borderId="5" xfId="1" applyFont="1" applyFill="1" applyBorder="1" applyProtection="1">
      <protection locked="0"/>
    </xf>
    <xf numFmtId="0" fontId="19" fillId="4" borderId="0" xfId="0" applyNumberFormat="1" applyFont="1" applyFill="1" applyBorder="1" applyAlignment="1">
      <alignment wrapText="1"/>
    </xf>
    <xf numFmtId="0" fontId="10" fillId="0" borderId="87" xfId="0" applyFont="1" applyFill="1" applyBorder="1"/>
    <xf numFmtId="0" fontId="10" fillId="0" borderId="6" xfId="0" applyFont="1" applyFill="1" applyBorder="1" applyAlignment="1">
      <alignment horizontal="center"/>
    </xf>
    <xf numFmtId="164" fontId="10" fillId="0" borderId="6" xfId="0" applyNumberFormat="1" applyFont="1" applyFill="1" applyBorder="1" applyAlignment="1">
      <alignment horizontal="center"/>
    </xf>
    <xf numFmtId="164" fontId="10" fillId="0" borderId="88" xfId="0" applyNumberFormat="1" applyFont="1" applyFill="1" applyBorder="1" applyAlignment="1">
      <alignment horizontal="center"/>
    </xf>
    <xf numFmtId="0" fontId="7" fillId="0" borderId="51" xfId="0" applyFont="1" applyFill="1" applyBorder="1" applyProtection="1">
      <protection hidden="1"/>
    </xf>
    <xf numFmtId="0" fontId="7" fillId="0" borderId="46" xfId="0" applyFont="1" applyFill="1" applyBorder="1" applyProtection="1">
      <protection hidden="1"/>
    </xf>
    <xf numFmtId="0" fontId="9" fillId="0" borderId="20" xfId="0" applyFont="1" applyBorder="1" applyProtection="1">
      <protection hidden="1"/>
    </xf>
    <xf numFmtId="0" fontId="9" fillId="0" borderId="79" xfId="0" applyFont="1" applyBorder="1" applyProtection="1">
      <protection hidden="1"/>
    </xf>
    <xf numFmtId="0" fontId="9" fillId="0" borderId="78" xfId="0" applyFont="1" applyFill="1" applyBorder="1" applyProtection="1">
      <protection hidden="1"/>
    </xf>
    <xf numFmtId="0" fontId="9" fillId="0" borderId="13" xfId="0" applyFont="1" applyBorder="1" applyProtection="1">
      <protection hidden="1"/>
    </xf>
    <xf numFmtId="0" fontId="9" fillId="0" borderId="19" xfId="0" applyFont="1" applyBorder="1" applyProtection="1">
      <protection hidden="1"/>
    </xf>
    <xf numFmtId="44" fontId="20" fillId="4" borderId="12" xfId="0" applyNumberFormat="1" applyFont="1" applyFill="1" applyBorder="1" applyProtection="1">
      <protection hidden="1"/>
    </xf>
    <xf numFmtId="44" fontId="20" fillId="4" borderId="5" xfId="0" applyNumberFormat="1" applyFont="1" applyFill="1" applyBorder="1" applyProtection="1">
      <protection hidden="1"/>
    </xf>
    <xf numFmtId="0" fontId="20" fillId="4" borderId="8" xfId="0" applyFont="1" applyFill="1" applyBorder="1" applyAlignment="1" applyProtection="1">
      <alignment horizontal="center"/>
      <protection hidden="1"/>
    </xf>
    <xf numFmtId="0" fontId="20" fillId="4" borderId="10" xfId="0" applyFont="1" applyFill="1" applyBorder="1" applyProtection="1">
      <protection hidden="1"/>
    </xf>
    <xf numFmtId="0" fontId="20" fillId="0" borderId="12" xfId="0" applyFont="1" applyBorder="1" applyAlignment="1" applyProtection="1">
      <alignment vertical="top"/>
      <protection hidden="1"/>
    </xf>
    <xf numFmtId="0" fontId="20" fillId="0" borderId="10" xfId="0" applyFont="1" applyBorder="1" applyAlignment="1" applyProtection="1">
      <alignment vertical="top"/>
      <protection hidden="1"/>
    </xf>
    <xf numFmtId="0" fontId="20" fillId="0" borderId="83" xfId="0" applyFont="1" applyFill="1" applyBorder="1" applyProtection="1">
      <protection hidden="1"/>
    </xf>
    <xf numFmtId="0" fontId="20" fillId="0" borderId="86" xfId="0" applyFont="1" applyFill="1" applyBorder="1" applyProtection="1">
      <protection hidden="1"/>
    </xf>
    <xf numFmtId="0" fontId="20" fillId="0" borderId="12" xfId="0" applyFont="1" applyFill="1" applyBorder="1" applyProtection="1">
      <protection hidden="1"/>
    </xf>
    <xf numFmtId="0" fontId="20" fillId="0" borderId="0" xfId="0" applyFont="1" applyBorder="1" applyAlignment="1" applyProtection="1">
      <alignment vertical="top"/>
      <protection hidden="1"/>
    </xf>
    <xf numFmtId="0" fontId="20" fillId="0" borderId="0" xfId="0" applyFont="1" applyBorder="1"/>
    <xf numFmtId="0" fontId="20" fillId="0" borderId="0" xfId="0" applyFont="1" applyProtection="1">
      <protection hidden="1"/>
    </xf>
    <xf numFmtId="0" fontId="20" fillId="2" borderId="24" xfId="0" applyFont="1" applyFill="1" applyBorder="1" applyAlignment="1" applyProtection="1">
      <alignment wrapText="1"/>
      <protection locked="0"/>
    </xf>
    <xf numFmtId="0" fontId="20" fillId="2" borderId="55" xfId="0" applyFont="1" applyFill="1" applyBorder="1" applyAlignment="1" applyProtection="1">
      <alignment wrapText="1"/>
      <protection locked="0"/>
    </xf>
    <xf numFmtId="0" fontId="20" fillId="2" borderId="12" xfId="0" applyFont="1" applyFill="1" applyBorder="1" applyAlignment="1" applyProtection="1">
      <alignment wrapText="1"/>
      <protection locked="0"/>
    </xf>
    <xf numFmtId="0" fontId="20" fillId="0" borderId="11" xfId="0" applyFont="1" applyFill="1" applyBorder="1" applyAlignment="1" applyProtection="1">
      <alignment horizontal="right"/>
      <protection hidden="1"/>
    </xf>
    <xf numFmtId="164" fontId="20" fillId="0" borderId="0" xfId="0" applyNumberFormat="1" applyFont="1" applyFill="1" applyBorder="1" applyAlignment="1" applyProtection="1">
      <alignment horizontal="right"/>
      <protection hidden="1"/>
    </xf>
    <xf numFmtId="0" fontId="20" fillId="0" borderId="43" xfId="0" applyFont="1" applyBorder="1" applyAlignment="1" applyProtection="1">
      <protection hidden="1"/>
    </xf>
    <xf numFmtId="0" fontId="20" fillId="0" borderId="11" xfId="0" applyFont="1" applyBorder="1" applyAlignment="1" applyProtection="1">
      <alignment horizontal="right"/>
      <protection hidden="1"/>
    </xf>
    <xf numFmtId="0" fontId="20" fillId="0" borderId="0" xfId="0" applyFont="1" applyFill="1" applyBorder="1" applyAlignment="1" applyProtection="1">
      <alignment horizontal="right"/>
      <protection hidden="1"/>
    </xf>
    <xf numFmtId="3" fontId="20" fillId="0" borderId="43" xfId="0" applyNumberFormat="1" applyFont="1" applyFill="1" applyBorder="1" applyProtection="1">
      <protection hidden="1"/>
    </xf>
    <xf numFmtId="164" fontId="20" fillId="0" borderId="32" xfId="0" applyNumberFormat="1" applyFont="1" applyFill="1" applyBorder="1" applyAlignment="1" applyProtection="1">
      <alignment horizontal="right"/>
      <protection hidden="1"/>
    </xf>
    <xf numFmtId="14" fontId="20" fillId="0" borderId="69" xfId="0" applyNumberFormat="1" applyFont="1" applyFill="1" applyBorder="1" applyProtection="1">
      <protection hidden="1"/>
    </xf>
    <xf numFmtId="0" fontId="20" fillId="0" borderId="31" xfId="0" applyFont="1" applyBorder="1" applyProtection="1">
      <protection hidden="1"/>
    </xf>
    <xf numFmtId="44" fontId="7" fillId="0" borderId="4" xfId="1" applyFont="1" applyFill="1" applyBorder="1" applyProtection="1">
      <protection hidden="1"/>
    </xf>
    <xf numFmtId="0" fontId="34" fillId="0" borderId="0" xfId="0" applyFont="1" applyProtection="1">
      <protection hidden="1"/>
    </xf>
    <xf numFmtId="0" fontId="34" fillId="0" borderId="0" xfId="0" applyFont="1" applyFill="1" applyProtection="1">
      <protection hidden="1"/>
    </xf>
    <xf numFmtId="0" fontId="21" fillId="0" borderId="0" xfId="0" applyFont="1" applyFill="1" applyBorder="1" applyAlignment="1">
      <alignment horizontal="center" wrapText="1"/>
    </xf>
    <xf numFmtId="0" fontId="25" fillId="0" borderId="0" xfId="0" applyFont="1" applyAlignment="1">
      <alignment horizontal="center"/>
    </xf>
    <xf numFmtId="0" fontId="20" fillId="0" borderId="0" xfId="0" applyFont="1" applyAlignment="1">
      <alignment horizontal="center" wrapText="1"/>
    </xf>
    <xf numFmtId="0" fontId="5" fillId="0" borderId="0" xfId="0" applyFont="1" applyAlignment="1">
      <alignment horizontal="center" vertical="center" wrapText="1"/>
    </xf>
    <xf numFmtId="0" fontId="10" fillId="0" borderId="91" xfId="0" applyFont="1" applyFill="1" applyBorder="1" applyAlignment="1" applyProtection="1">
      <alignment horizontal="center"/>
      <protection locked="0"/>
    </xf>
    <xf numFmtId="0" fontId="10" fillId="0" borderId="92" xfId="0" applyFont="1" applyFill="1" applyBorder="1" applyAlignment="1" applyProtection="1">
      <alignment horizontal="center"/>
      <protection locked="0"/>
    </xf>
    <xf numFmtId="0" fontId="10" fillId="0" borderId="93" xfId="0" applyFont="1" applyFill="1" applyBorder="1" applyAlignment="1" applyProtection="1">
      <alignment horizontal="center"/>
      <protection locked="0"/>
    </xf>
    <xf numFmtId="0" fontId="18" fillId="0" borderId="32" xfId="0" applyFont="1" applyBorder="1" applyAlignment="1">
      <alignment horizontal="center" vertical="center" wrapText="1"/>
    </xf>
    <xf numFmtId="0" fontId="10" fillId="0" borderId="7" xfId="0" applyFont="1" applyFill="1" applyBorder="1" applyAlignment="1">
      <alignment vertical="center"/>
    </xf>
    <xf numFmtId="0" fontId="10" fillId="0" borderId="8" xfId="0" applyFont="1" applyFill="1" applyBorder="1" applyAlignment="1">
      <alignment vertical="center"/>
    </xf>
    <xf numFmtId="0" fontId="0" fillId="0" borderId="8" xfId="0" applyBorder="1" applyAlignment="1">
      <alignment vertical="center"/>
    </xf>
    <xf numFmtId="0" fontId="0" fillId="0" borderId="44" xfId="0" applyBorder="1" applyAlignment="1">
      <alignment vertical="center"/>
    </xf>
    <xf numFmtId="0" fontId="7" fillId="0" borderId="0" xfId="0" applyFont="1" applyFill="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0" xfId="0" applyFont="1" applyFill="1" applyAlignment="1" applyProtection="1">
      <alignment horizontal="left"/>
      <protection locked="0"/>
    </xf>
    <xf numFmtId="164" fontId="26" fillId="0" borderId="0" xfId="0" applyNumberFormat="1" applyFont="1" applyFill="1" applyBorder="1" applyAlignment="1" applyProtection="1">
      <alignment horizontal="center"/>
      <protection locked="0"/>
    </xf>
    <xf numFmtId="0" fontId="27" fillId="0" borderId="0" xfId="0" applyFont="1" applyBorder="1" applyAlignment="1">
      <alignment horizontal="center"/>
    </xf>
    <xf numFmtId="0" fontId="10" fillId="0" borderId="52" xfId="0" applyFont="1" applyFill="1" applyBorder="1" applyAlignment="1" applyProtection="1">
      <alignment horizontal="left"/>
    </xf>
    <xf numFmtId="0" fontId="10" fillId="0" borderId="8" xfId="0" applyFont="1" applyFill="1" applyBorder="1" applyAlignment="1" applyProtection="1">
      <alignment horizontal="left"/>
    </xf>
    <xf numFmtId="0" fontId="10" fillId="0" borderId="44" xfId="0" applyFont="1" applyFill="1" applyBorder="1" applyAlignment="1" applyProtection="1">
      <alignment horizontal="left"/>
    </xf>
    <xf numFmtId="164" fontId="10" fillId="0" borderId="0" xfId="0" applyNumberFormat="1" applyFont="1" applyFill="1" applyBorder="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Border="1" applyAlignment="1" applyProtection="1">
      <alignment horizontal="left" vertical="center" wrapText="1"/>
      <protection locked="0"/>
    </xf>
    <xf numFmtId="44" fontId="10" fillId="0" borderId="94" xfId="0" applyNumberFormat="1" applyFont="1" applyFill="1" applyBorder="1" applyAlignment="1"/>
    <xf numFmtId="0" fontId="0" fillId="0" borderId="94" xfId="0" applyBorder="1" applyAlignment="1"/>
    <xf numFmtId="166" fontId="10" fillId="0" borderId="75"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90" xfId="0" applyBorder="1" applyAlignment="1">
      <alignment horizontal="center" vertical="center" wrapText="1"/>
    </xf>
    <xf numFmtId="0" fontId="0" fillId="0" borderId="89" xfId="0" applyBorder="1" applyAlignment="1">
      <alignment horizontal="center" vertical="center" wrapText="1"/>
    </xf>
    <xf numFmtId="0" fontId="0" fillId="0" borderId="95" xfId="0" applyBorder="1" applyAlignment="1">
      <alignment horizontal="center" vertical="center" wrapText="1"/>
    </xf>
    <xf numFmtId="0" fontId="0" fillId="0" borderId="96" xfId="0" applyBorder="1" applyAlignment="1">
      <alignment horizontal="center" vertical="center" wrapText="1"/>
    </xf>
    <xf numFmtId="0" fontId="10" fillId="0" borderId="97" xfId="0" applyFont="1" applyBorder="1" applyAlignment="1" applyProtection="1">
      <alignment horizontal="left"/>
    </xf>
    <xf numFmtId="0" fontId="10" fillId="0" borderId="98" xfId="0" applyFont="1" applyBorder="1" applyAlignment="1" applyProtection="1">
      <alignment horizontal="left"/>
    </xf>
    <xf numFmtId="0" fontId="10" fillId="0" borderId="99" xfId="0" applyFont="1" applyBorder="1" applyAlignment="1" applyProtection="1">
      <alignment horizontal="left"/>
    </xf>
    <xf numFmtId="0" fontId="20" fillId="2" borderId="48" xfId="0" applyFont="1" applyFill="1" applyBorder="1" applyAlignment="1" applyProtection="1">
      <protection locked="0"/>
    </xf>
    <xf numFmtId="0" fontId="20" fillId="0" borderId="47" xfId="0" applyFont="1" applyBorder="1" applyAlignment="1" applyProtection="1">
      <protection locked="0"/>
    </xf>
    <xf numFmtId="0" fontId="20" fillId="2" borderId="42" xfId="0" applyFont="1" applyFill="1" applyBorder="1" applyAlignment="1" applyProtection="1">
      <protection locked="0"/>
    </xf>
    <xf numFmtId="0" fontId="20" fillId="0" borderId="24" xfId="0" applyFont="1" applyBorder="1" applyAlignment="1" applyProtection="1">
      <protection locked="0"/>
    </xf>
    <xf numFmtId="164" fontId="20" fillId="0" borderId="92" xfId="0" applyNumberFormat="1" applyFont="1" applyFill="1" applyBorder="1" applyAlignment="1" applyProtection="1">
      <protection locked="0"/>
    </xf>
    <xf numFmtId="0" fontId="20" fillId="0" borderId="93" xfId="0" applyFont="1" applyFill="1" applyBorder="1" applyAlignment="1" applyProtection="1">
      <protection locked="0"/>
    </xf>
    <xf numFmtId="0" fontId="19" fillId="0" borderId="91" xfId="0" applyFont="1" applyFill="1" applyBorder="1" applyAlignment="1" applyProtection="1">
      <protection locked="0"/>
    </xf>
    <xf numFmtId="0" fontId="19" fillId="0" borderId="92" xfId="0" applyFont="1" applyBorder="1" applyAlignment="1"/>
    <xf numFmtId="0" fontId="20" fillId="0" borderId="0" xfId="0" applyFont="1" applyFill="1" applyBorder="1" applyAlignment="1" applyProtection="1">
      <alignment horizontal="left"/>
      <protection hidden="1"/>
    </xf>
    <xf numFmtId="0" fontId="20" fillId="0" borderId="0" xfId="0" applyFont="1" applyAlignment="1" applyProtection="1">
      <alignment horizontal="left"/>
      <protection hidden="1"/>
    </xf>
    <xf numFmtId="0" fontId="20" fillId="0" borderId="17" xfId="0" applyFont="1" applyBorder="1" applyAlignment="1" applyProtection="1">
      <protection hidden="1"/>
    </xf>
    <xf numFmtId="0" fontId="20" fillId="0" borderId="16" xfId="0" applyFont="1" applyBorder="1" applyAlignment="1" applyProtection="1">
      <protection hidden="1"/>
    </xf>
    <xf numFmtId="0" fontId="19" fillId="4" borderId="91" xfId="0" applyFont="1" applyFill="1" applyBorder="1" applyAlignment="1" applyProtection="1">
      <alignment horizontal="left" wrapText="1"/>
      <protection hidden="1"/>
    </xf>
    <xf numFmtId="0" fontId="19" fillId="4" borderId="92" xfId="0" applyFont="1" applyFill="1" applyBorder="1" applyAlignment="1" applyProtection="1">
      <alignment horizontal="left" wrapText="1"/>
      <protection hidden="1"/>
    </xf>
    <xf numFmtId="0" fontId="19" fillId="4" borderId="93" xfId="0" applyFont="1" applyFill="1" applyBorder="1" applyAlignment="1" applyProtection="1">
      <alignment horizontal="left" wrapText="1"/>
      <protection hidden="1"/>
    </xf>
    <xf numFmtId="0" fontId="19" fillId="4" borderId="50" xfId="0" applyFont="1" applyFill="1" applyBorder="1" applyAlignment="1" applyProtection="1">
      <alignment horizontal="left" wrapText="1"/>
      <protection hidden="1"/>
    </xf>
    <xf numFmtId="0" fontId="19" fillId="4" borderId="32" xfId="0" applyFont="1" applyFill="1" applyBorder="1" applyAlignment="1" applyProtection="1">
      <alignment horizontal="left" wrapText="1"/>
      <protection hidden="1"/>
    </xf>
    <xf numFmtId="0" fontId="19" fillId="4" borderId="69" xfId="0" applyFont="1" applyFill="1" applyBorder="1" applyAlignment="1" applyProtection="1">
      <alignment horizontal="left" wrapText="1"/>
      <protection hidden="1"/>
    </xf>
    <xf numFmtId="0" fontId="20" fillId="0" borderId="0" xfId="0" applyFont="1" applyBorder="1" applyAlignment="1">
      <alignment horizontal="left" wrapText="1"/>
    </xf>
    <xf numFmtId="0" fontId="20" fillId="0" borderId="32" xfId="0" applyFont="1" applyFill="1" applyBorder="1" applyAlignment="1" applyProtection="1">
      <alignment horizontal="left"/>
      <protection hidden="1"/>
    </xf>
    <xf numFmtId="0" fontId="10" fillId="0" borderId="0" xfId="0" applyFont="1" applyBorder="1" applyAlignment="1">
      <alignment horizontal="center" wrapText="1"/>
    </xf>
    <xf numFmtId="0" fontId="20" fillId="0" borderId="7" xfId="0" applyFont="1" applyBorder="1" applyAlignment="1" applyProtection="1">
      <protection hidden="1"/>
    </xf>
    <xf numFmtId="0" fontId="20" fillId="0" borderId="9" xfId="0" applyFont="1" applyBorder="1" applyAlignment="1" applyProtection="1">
      <protection hidden="1"/>
    </xf>
    <xf numFmtId="0" fontId="17"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00" xfId="0" applyFont="1" applyBorder="1" applyAlignment="1" applyProtection="1">
      <alignment horizontal="center"/>
    </xf>
    <xf numFmtId="0" fontId="9" fillId="0" borderId="101" xfId="0" applyFont="1" applyBorder="1" applyAlignment="1" applyProtection="1">
      <alignment horizontal="center"/>
    </xf>
    <xf numFmtId="0" fontId="9" fillId="0" borderId="93" xfId="0" applyFont="1" applyBorder="1" applyAlignment="1" applyProtection="1">
      <alignment horizontal="center"/>
    </xf>
    <xf numFmtId="0" fontId="9" fillId="0" borderId="91" xfId="0" applyFont="1" applyBorder="1" applyAlignment="1" applyProtection="1">
      <alignment horizontal="center"/>
    </xf>
    <xf numFmtId="0" fontId="17" fillId="0" borderId="8" xfId="0" applyFont="1" applyBorder="1" applyAlignment="1" applyProtection="1">
      <alignment horizontal="center" vertical="center"/>
    </xf>
    <xf numFmtId="0" fontId="17" fillId="0" borderId="9" xfId="0" applyFont="1" applyBorder="1" applyAlignment="1" applyProtection="1">
      <alignment horizontal="center" vertical="center"/>
    </xf>
    <xf numFmtId="0" fontId="9" fillId="0" borderId="102" xfId="0" applyFont="1" applyBorder="1" applyAlignment="1" applyProtection="1">
      <alignment horizontal="center"/>
    </xf>
    <xf numFmtId="0" fontId="9" fillId="0" borderId="44" xfId="0" applyFont="1" applyBorder="1" applyAlignment="1" applyProtection="1">
      <alignment horizontal="center"/>
    </xf>
    <xf numFmtId="0" fontId="9" fillId="0" borderId="9" xfId="0" applyFont="1" applyBorder="1" applyAlignment="1" applyProtection="1">
      <alignment horizontal="center"/>
    </xf>
    <xf numFmtId="0" fontId="0" fillId="0" borderId="7" xfId="0" applyBorder="1" applyAlignment="1">
      <alignment horizontal="center"/>
    </xf>
    <xf numFmtId="0" fontId="0" fillId="0" borderId="9" xfId="0"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1" fillId="0" borderId="7" xfId="0" applyFont="1" applyFill="1" applyBorder="1" applyAlignment="1" applyProtection="1">
      <alignment horizontal="center"/>
      <protection hidden="1"/>
    </xf>
    <xf numFmtId="0" fontId="0" fillId="0" borderId="9" xfId="0" applyFill="1" applyBorder="1" applyAlignment="1" applyProtection="1">
      <alignment horizontal="center"/>
      <protection hidden="1"/>
    </xf>
    <xf numFmtId="0" fontId="14" fillId="0" borderId="32" xfId="0" applyFont="1" applyBorder="1" applyAlignment="1">
      <alignment horizontal="center"/>
    </xf>
    <xf numFmtId="0" fontId="19" fillId="0" borderId="40" xfId="0" applyFont="1" applyBorder="1" applyAlignment="1" applyProtection="1">
      <alignment horizontal="center" vertical="top"/>
      <protection hidden="1"/>
    </xf>
    <xf numFmtId="0" fontId="19" fillId="0" borderId="24" xfId="0" applyFont="1" applyBorder="1" applyAlignment="1" applyProtection="1">
      <alignment horizontal="center" vertical="top"/>
      <protection hidden="1"/>
    </xf>
    <xf numFmtId="0" fontId="19" fillId="0" borderId="40" xfId="0" applyFont="1" applyBorder="1" applyAlignment="1" applyProtection="1">
      <alignment horizontal="center"/>
      <protection hidden="1"/>
    </xf>
    <xf numFmtId="0" fontId="19" fillId="0" borderId="24" xfId="0" applyFont="1" applyBorder="1" applyAlignment="1" applyProtection="1">
      <alignment horizontal="center"/>
      <protection hidden="1"/>
    </xf>
    <xf numFmtId="0" fontId="19" fillId="0" borderId="0" xfId="0" applyFont="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pageSetUpPr fitToPage="1"/>
  </sheetPr>
  <dimension ref="A1:C97"/>
  <sheetViews>
    <sheetView tabSelected="1" workbookViewId="0">
      <selection sqref="A1:C1"/>
    </sheetView>
  </sheetViews>
  <sheetFormatPr defaultRowHeight="18.75" customHeight="1" x14ac:dyDescent="0.3"/>
  <cols>
    <col min="1" max="2" width="9.140625" style="184"/>
    <col min="3" max="3" width="101.7109375" style="184" customWidth="1"/>
    <col min="4" max="16384" width="9.140625" style="184"/>
  </cols>
  <sheetData>
    <row r="1" spans="1:3" ht="18.75" customHeight="1" x14ac:dyDescent="0.3">
      <c r="A1" s="344" t="s">
        <v>248</v>
      </c>
      <c r="B1" s="344"/>
      <c r="C1" s="344"/>
    </row>
    <row r="2" spans="1:3" ht="18.75" customHeight="1" x14ac:dyDescent="0.3">
      <c r="C2" s="183"/>
    </row>
    <row r="3" spans="1:3" ht="18.75" customHeight="1" x14ac:dyDescent="0.3">
      <c r="A3" s="184" t="s">
        <v>249</v>
      </c>
    </row>
    <row r="5" spans="1:3" ht="18.75" customHeight="1" x14ac:dyDescent="0.3">
      <c r="A5" s="185" t="s">
        <v>189</v>
      </c>
      <c r="B5" s="185"/>
    </row>
    <row r="6" spans="1:3" ht="18.75" customHeight="1" x14ac:dyDescent="0.3">
      <c r="A6" s="190" t="s">
        <v>315</v>
      </c>
      <c r="B6" s="183"/>
    </row>
    <row r="7" spans="1:3" ht="18.75" customHeight="1" x14ac:dyDescent="0.3">
      <c r="A7" s="190" t="s">
        <v>270</v>
      </c>
      <c r="B7" s="183"/>
    </row>
    <row r="8" spans="1:3" ht="18.75" customHeight="1" x14ac:dyDescent="0.3">
      <c r="A8" s="190" t="s">
        <v>271</v>
      </c>
      <c r="B8" s="183"/>
    </row>
    <row r="9" spans="1:3" ht="18.75" customHeight="1" x14ac:dyDescent="0.3">
      <c r="A9" s="190" t="s">
        <v>264</v>
      </c>
    </row>
    <row r="10" spans="1:3" ht="18.75" customHeight="1" x14ac:dyDescent="0.3">
      <c r="A10" s="190" t="s">
        <v>272</v>
      </c>
    </row>
    <row r="12" spans="1:3" ht="18.75" customHeight="1" x14ac:dyDescent="0.3">
      <c r="A12" s="185" t="s">
        <v>237</v>
      </c>
      <c r="B12" s="185"/>
    </row>
    <row r="13" spans="1:3" ht="18.75" customHeight="1" x14ac:dyDescent="0.3">
      <c r="A13" s="185"/>
      <c r="B13" s="185"/>
      <c r="C13" s="184" t="s">
        <v>254</v>
      </c>
    </row>
    <row r="14" spans="1:3" ht="18.75" customHeight="1" x14ac:dyDescent="0.3">
      <c r="A14" s="185"/>
      <c r="B14" s="185"/>
      <c r="C14" s="184" t="s">
        <v>256</v>
      </c>
    </row>
    <row r="15" spans="1:3" ht="18.75" customHeight="1" x14ac:dyDescent="0.3">
      <c r="A15" s="185"/>
      <c r="B15" s="189" t="s">
        <v>209</v>
      </c>
    </row>
    <row r="16" spans="1:3" ht="18.75" customHeight="1" x14ac:dyDescent="0.3">
      <c r="C16" s="184" t="s">
        <v>190</v>
      </c>
    </row>
    <row r="17" spans="2:3" ht="18.75" customHeight="1" x14ac:dyDescent="0.35">
      <c r="B17" s="189" t="s">
        <v>251</v>
      </c>
    </row>
    <row r="18" spans="2:3" ht="18.75" customHeight="1" x14ac:dyDescent="0.3">
      <c r="C18" s="184" t="s">
        <v>191</v>
      </c>
    </row>
    <row r="19" spans="2:3" ht="18.75" customHeight="1" x14ac:dyDescent="0.3">
      <c r="B19" s="189" t="s">
        <v>250</v>
      </c>
    </row>
    <row r="20" spans="2:3" ht="18.75" customHeight="1" x14ac:dyDescent="0.3">
      <c r="C20" s="184" t="s">
        <v>192</v>
      </c>
    </row>
    <row r="21" spans="2:3" ht="18.75" customHeight="1" x14ac:dyDescent="0.3">
      <c r="C21" s="184" t="s">
        <v>193</v>
      </c>
    </row>
    <row r="22" spans="2:3" ht="37.5" x14ac:dyDescent="0.3">
      <c r="C22" s="193" t="s">
        <v>252</v>
      </c>
    </row>
    <row r="23" spans="2:3" ht="18.75" customHeight="1" x14ac:dyDescent="0.3">
      <c r="C23" s="184" t="s">
        <v>194</v>
      </c>
    </row>
    <row r="24" spans="2:3" ht="18.75" customHeight="1" x14ac:dyDescent="0.3">
      <c r="C24" s="184" t="s">
        <v>195</v>
      </c>
    </row>
    <row r="25" spans="2:3" ht="18.75" customHeight="1" x14ac:dyDescent="0.3">
      <c r="C25" s="184" t="s">
        <v>196</v>
      </c>
    </row>
    <row r="26" spans="2:3" ht="18.75" customHeight="1" x14ac:dyDescent="0.3">
      <c r="C26" s="184" t="s">
        <v>197</v>
      </c>
    </row>
    <row r="27" spans="2:3" ht="18.75" customHeight="1" x14ac:dyDescent="0.3">
      <c r="C27" s="184" t="s">
        <v>198</v>
      </c>
    </row>
    <row r="28" spans="2:3" ht="18.75" customHeight="1" x14ac:dyDescent="0.3">
      <c r="C28" s="184" t="s">
        <v>199</v>
      </c>
    </row>
    <row r="29" spans="2:3" ht="37.5" x14ac:dyDescent="0.3">
      <c r="C29" s="183" t="s">
        <v>287</v>
      </c>
    </row>
    <row r="30" spans="2:3" x14ac:dyDescent="0.3">
      <c r="B30" s="189" t="s">
        <v>14</v>
      </c>
      <c r="C30" s="183"/>
    </row>
    <row r="31" spans="2:3" ht="18.75" customHeight="1" x14ac:dyDescent="0.3">
      <c r="C31" s="184" t="s">
        <v>200</v>
      </c>
    </row>
    <row r="32" spans="2:3" ht="18.75" customHeight="1" x14ac:dyDescent="0.3">
      <c r="C32" s="184" t="s">
        <v>201</v>
      </c>
    </row>
    <row r="33" spans="1:3" ht="18.75" customHeight="1" x14ac:dyDescent="0.3">
      <c r="C33" s="186" t="s">
        <v>202</v>
      </c>
    </row>
    <row r="34" spans="1:3" ht="18.75" customHeight="1" x14ac:dyDescent="0.3">
      <c r="C34" s="186" t="s">
        <v>203</v>
      </c>
    </row>
    <row r="35" spans="1:3" ht="18.75" customHeight="1" x14ac:dyDescent="0.3">
      <c r="C35" s="187" t="s">
        <v>204</v>
      </c>
    </row>
    <row r="36" spans="1:3" ht="18.75" customHeight="1" x14ac:dyDescent="0.3">
      <c r="C36" s="186" t="s">
        <v>205</v>
      </c>
    </row>
    <row r="37" spans="1:3" ht="18.75" customHeight="1" x14ac:dyDescent="0.3">
      <c r="C37" s="188" t="s">
        <v>207</v>
      </c>
    </row>
    <row r="38" spans="1:3" ht="18.75" customHeight="1" x14ac:dyDescent="0.3">
      <c r="C38" s="188" t="s">
        <v>206</v>
      </c>
    </row>
    <row r="39" spans="1:3" ht="18.75" customHeight="1" x14ac:dyDescent="0.3">
      <c r="C39" s="188" t="s">
        <v>208</v>
      </c>
    </row>
    <row r="40" spans="1:3" ht="18.75" customHeight="1" x14ac:dyDescent="0.3">
      <c r="C40" s="188" t="s">
        <v>275</v>
      </c>
    </row>
    <row r="41" spans="1:3" ht="18.75" customHeight="1" x14ac:dyDescent="0.3">
      <c r="C41" s="188" t="s">
        <v>274</v>
      </c>
    </row>
    <row r="42" spans="1:3" ht="18.75" customHeight="1" x14ac:dyDescent="0.3">
      <c r="A42" s="185" t="s">
        <v>238</v>
      </c>
    </row>
    <row r="43" spans="1:3" ht="18.75" customHeight="1" x14ac:dyDescent="0.3">
      <c r="A43" s="185"/>
      <c r="C43" s="184" t="s">
        <v>257</v>
      </c>
    </row>
    <row r="44" spans="1:3" ht="18.75" customHeight="1" x14ac:dyDescent="0.3">
      <c r="A44" s="185"/>
      <c r="C44" s="184" t="s">
        <v>258</v>
      </c>
    </row>
    <row r="45" spans="1:3" ht="18.75" customHeight="1" x14ac:dyDescent="0.3">
      <c r="A45" s="185"/>
      <c r="C45" s="184" t="s">
        <v>259</v>
      </c>
    </row>
    <row r="46" spans="1:3" ht="18.75" customHeight="1" x14ac:dyDescent="0.3">
      <c r="A46" s="185"/>
      <c r="C46" s="184" t="s">
        <v>260</v>
      </c>
    </row>
    <row r="47" spans="1:3" ht="18.75" customHeight="1" x14ac:dyDescent="0.3">
      <c r="A47" s="185"/>
      <c r="B47" s="189" t="s">
        <v>216</v>
      </c>
    </row>
    <row r="48" spans="1:3" ht="18.75" customHeight="1" x14ac:dyDescent="0.3">
      <c r="C48" s="184" t="s">
        <v>210</v>
      </c>
    </row>
    <row r="49" spans="2:3" ht="18.75" customHeight="1" x14ac:dyDescent="0.3">
      <c r="C49" s="184" t="s">
        <v>211</v>
      </c>
    </row>
    <row r="50" spans="2:3" ht="18.75" customHeight="1" x14ac:dyDescent="0.3">
      <c r="C50" s="186" t="s">
        <v>212</v>
      </c>
    </row>
    <row r="51" spans="2:3" ht="18.75" customHeight="1" x14ac:dyDescent="0.3">
      <c r="C51" s="186" t="s">
        <v>213</v>
      </c>
    </row>
    <row r="52" spans="2:3" ht="18.75" customHeight="1" x14ac:dyDescent="0.3">
      <c r="C52" s="186" t="s">
        <v>214</v>
      </c>
    </row>
    <row r="53" spans="2:3" ht="18.75" customHeight="1" x14ac:dyDescent="0.3">
      <c r="C53" s="186" t="s">
        <v>215</v>
      </c>
    </row>
    <row r="54" spans="2:3" ht="18.75" customHeight="1" x14ac:dyDescent="0.3">
      <c r="C54" s="186" t="s">
        <v>261</v>
      </c>
    </row>
    <row r="55" spans="2:3" ht="18.75" customHeight="1" x14ac:dyDescent="0.3">
      <c r="C55" s="186" t="s">
        <v>217</v>
      </c>
    </row>
    <row r="56" spans="2:3" ht="18.75" customHeight="1" x14ac:dyDescent="0.3">
      <c r="C56" s="184" t="s">
        <v>218</v>
      </c>
    </row>
    <row r="57" spans="2:3" ht="18.75" customHeight="1" x14ac:dyDescent="0.3">
      <c r="C57" s="184" t="s">
        <v>317</v>
      </c>
    </row>
    <row r="58" spans="2:3" ht="18.75" customHeight="1" x14ac:dyDescent="0.35">
      <c r="B58" s="189" t="s">
        <v>253</v>
      </c>
    </row>
    <row r="59" spans="2:3" ht="18.75" customHeight="1" x14ac:dyDescent="0.3">
      <c r="C59" s="184" t="s">
        <v>219</v>
      </c>
    </row>
    <row r="60" spans="2:3" ht="18.75" customHeight="1" x14ac:dyDescent="0.3">
      <c r="C60" s="184" t="s">
        <v>220</v>
      </c>
    </row>
    <row r="61" spans="2:3" ht="18.75" customHeight="1" x14ac:dyDescent="0.3">
      <c r="C61" s="184" t="s">
        <v>221</v>
      </c>
    </row>
    <row r="62" spans="2:3" ht="18.75" customHeight="1" x14ac:dyDescent="0.3">
      <c r="C62" s="184" t="s">
        <v>222</v>
      </c>
    </row>
    <row r="63" spans="2:3" ht="18.75" customHeight="1" x14ac:dyDescent="0.3">
      <c r="C63" s="184" t="s">
        <v>223</v>
      </c>
    </row>
    <row r="64" spans="2:3" ht="18.75" customHeight="1" x14ac:dyDescent="0.3">
      <c r="C64" s="184" t="s">
        <v>224</v>
      </c>
    </row>
    <row r="65" spans="1:3" ht="18.75" customHeight="1" x14ac:dyDescent="0.3">
      <c r="C65" s="184" t="s">
        <v>225</v>
      </c>
    </row>
    <row r="66" spans="1:3" ht="37.5" x14ac:dyDescent="0.3">
      <c r="C66" s="183" t="s">
        <v>228</v>
      </c>
    </row>
    <row r="67" spans="1:3" ht="18.75" customHeight="1" x14ac:dyDescent="0.3">
      <c r="C67" s="184" t="s">
        <v>227</v>
      </c>
    </row>
    <row r="68" spans="1:3" ht="18.75" customHeight="1" x14ac:dyDescent="0.3">
      <c r="C68" s="184" t="s">
        <v>226</v>
      </c>
    </row>
    <row r="70" spans="1:3" ht="18.75" customHeight="1" x14ac:dyDescent="0.3">
      <c r="A70" s="185" t="s">
        <v>239</v>
      </c>
    </row>
    <row r="71" spans="1:3" ht="18.75" customHeight="1" x14ac:dyDescent="0.3">
      <c r="C71" s="191" t="s">
        <v>281</v>
      </c>
    </row>
    <row r="72" spans="1:3" ht="56.25" x14ac:dyDescent="0.3">
      <c r="C72" s="305" t="s">
        <v>280</v>
      </c>
    </row>
    <row r="73" spans="1:3" ht="37.5" x14ac:dyDescent="0.3">
      <c r="C73" s="192" t="s">
        <v>229</v>
      </c>
    </row>
    <row r="75" spans="1:3" ht="18.75" customHeight="1" x14ac:dyDescent="0.3">
      <c r="A75" s="185" t="s">
        <v>240</v>
      </c>
    </row>
    <row r="76" spans="1:3" ht="18.75" customHeight="1" x14ac:dyDescent="0.3">
      <c r="C76" s="184" t="s">
        <v>230</v>
      </c>
    </row>
    <row r="77" spans="1:3" ht="18.75" customHeight="1" x14ac:dyDescent="0.3">
      <c r="C77" s="184" t="s">
        <v>231</v>
      </c>
    </row>
    <row r="79" spans="1:3" ht="18.75" customHeight="1" x14ac:dyDescent="0.3">
      <c r="A79" s="185" t="s">
        <v>241</v>
      </c>
    </row>
    <row r="80" spans="1:3" ht="18.75" customHeight="1" x14ac:dyDescent="0.3">
      <c r="C80" s="184" t="s">
        <v>230</v>
      </c>
    </row>
    <row r="81" spans="1:3" ht="18.75" customHeight="1" x14ac:dyDescent="0.3">
      <c r="C81" s="184" t="s">
        <v>231</v>
      </c>
    </row>
    <row r="83" spans="1:3" ht="18.75" customHeight="1" x14ac:dyDescent="0.3">
      <c r="A83" s="185" t="s">
        <v>242</v>
      </c>
    </row>
    <row r="84" spans="1:3" ht="18.75" customHeight="1" x14ac:dyDescent="0.3">
      <c r="C84" s="184" t="s">
        <v>232</v>
      </c>
    </row>
    <row r="86" spans="1:3" ht="18.75" customHeight="1" x14ac:dyDescent="0.3">
      <c r="A86" s="185" t="s">
        <v>243</v>
      </c>
    </row>
    <row r="87" spans="1:3" ht="18.75" customHeight="1" x14ac:dyDescent="0.3">
      <c r="C87" s="184" t="s">
        <v>233</v>
      </c>
    </row>
    <row r="88" spans="1:3" ht="18.75" customHeight="1" x14ac:dyDescent="0.3">
      <c r="C88" s="184" t="s">
        <v>234</v>
      </c>
    </row>
    <row r="89" spans="1:3" ht="18.75" customHeight="1" x14ac:dyDescent="0.3">
      <c r="C89" s="184" t="s">
        <v>235</v>
      </c>
    </row>
    <row r="91" spans="1:3" ht="18.75" customHeight="1" x14ac:dyDescent="0.3">
      <c r="A91" s="185" t="s">
        <v>244</v>
      </c>
    </row>
    <row r="92" spans="1:3" ht="18.75" customHeight="1" x14ac:dyDescent="0.3">
      <c r="C92" s="184" t="s">
        <v>236</v>
      </c>
    </row>
    <row r="93" spans="1:3" ht="18.75" customHeight="1" x14ac:dyDescent="0.3">
      <c r="C93" s="184" t="s">
        <v>232</v>
      </c>
    </row>
    <row r="95" spans="1:3" ht="18.75" customHeight="1" x14ac:dyDescent="0.3">
      <c r="A95" s="185" t="s">
        <v>246</v>
      </c>
    </row>
    <row r="96" spans="1:3" ht="18.75" customHeight="1" x14ac:dyDescent="0.3">
      <c r="C96" s="184" t="s">
        <v>245</v>
      </c>
    </row>
    <row r="97" spans="3:3" ht="37.5" x14ac:dyDescent="0.3">
      <c r="C97" s="183" t="s">
        <v>247</v>
      </c>
    </row>
  </sheetData>
  <sheetProtection algorithmName="SHA-512" hashValue="nAkBsUoi9YakvT2gn1B7iYo3wYdwewihq88R22WosLYgSjhvMGsXreyugHZw7K3JsJ/bAVxF2qfobok6Gh6D1A==" saltValue="/OE+oLoI67d/a/0r2zTHcA==" spinCount="100000" sheet="1" objects="1" scenarios="1"/>
  <mergeCells count="1">
    <mergeCell ref="A1:C1"/>
  </mergeCells>
  <phoneticPr fontId="0" type="noConversion"/>
  <printOptions horizontalCentered="1"/>
  <pageMargins left="0.25" right="0.25" top="0.25" bottom="0.25" header="0.5" footer="0.5"/>
  <pageSetup scale="86" fitToHeight="23"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B129"/>
  <sheetViews>
    <sheetView workbookViewId="0">
      <selection sqref="A1:B1"/>
    </sheetView>
  </sheetViews>
  <sheetFormatPr defaultRowHeight="18.75" x14ac:dyDescent="0.3"/>
  <cols>
    <col min="1" max="1" width="42.140625" style="159" bestFit="1" customWidth="1"/>
    <col min="2" max="2" width="91.5703125" style="159" customWidth="1"/>
    <col min="3" max="16384" width="9.140625" style="159"/>
  </cols>
  <sheetData>
    <row r="1" spans="1:2" x14ac:dyDescent="0.3">
      <c r="A1" s="425" t="s">
        <v>291</v>
      </c>
      <c r="B1" s="425"/>
    </row>
    <row r="2" spans="1:2" x14ac:dyDescent="0.3">
      <c r="A2" s="387" t="s">
        <v>292</v>
      </c>
      <c r="B2" s="387"/>
    </row>
    <row r="3" spans="1:2" x14ac:dyDescent="0.3">
      <c r="A3" s="328"/>
      <c r="B3" s="328"/>
    </row>
    <row r="4" spans="1:2" x14ac:dyDescent="0.3">
      <c r="A4" s="423" t="s">
        <v>296</v>
      </c>
      <c r="B4" s="424"/>
    </row>
    <row r="5" spans="1:2" x14ac:dyDescent="0.3">
      <c r="A5" s="321" t="s">
        <v>21</v>
      </c>
      <c r="B5" s="329" t="s">
        <v>293</v>
      </c>
    </row>
    <row r="6" spans="1:2" ht="56.25" x14ac:dyDescent="0.3">
      <c r="A6" s="321" t="s">
        <v>57</v>
      </c>
      <c r="B6" s="329" t="s">
        <v>294</v>
      </c>
    </row>
    <row r="7" spans="1:2" ht="56.25" x14ac:dyDescent="0.3">
      <c r="A7" s="321" t="s">
        <v>58</v>
      </c>
      <c r="B7" s="329" t="s">
        <v>295</v>
      </c>
    </row>
    <row r="8" spans="1:2" x14ac:dyDescent="0.3">
      <c r="A8" s="321" t="s">
        <v>59</v>
      </c>
      <c r="B8" s="329"/>
    </row>
    <row r="9" spans="1:2" x14ac:dyDescent="0.3">
      <c r="A9" s="321" t="s">
        <v>60</v>
      </c>
      <c r="B9" s="329"/>
    </row>
    <row r="10" spans="1:2" x14ac:dyDescent="0.3">
      <c r="A10" s="321" t="s">
        <v>64</v>
      </c>
      <c r="B10" s="329"/>
    </row>
    <row r="11" spans="1:2" x14ac:dyDescent="0.3">
      <c r="A11" s="321" t="s">
        <v>12</v>
      </c>
      <c r="B11" s="329"/>
    </row>
    <row r="12" spans="1:2" x14ac:dyDescent="0.3">
      <c r="A12" s="321" t="s">
        <v>47</v>
      </c>
      <c r="B12" s="329"/>
    </row>
    <row r="13" spans="1:2" x14ac:dyDescent="0.3">
      <c r="A13" s="321" t="s">
        <v>268</v>
      </c>
      <c r="B13" s="329"/>
    </row>
    <row r="14" spans="1:2" x14ac:dyDescent="0.3">
      <c r="A14" s="321" t="s">
        <v>288</v>
      </c>
      <c r="B14" s="329" t="s">
        <v>309</v>
      </c>
    </row>
    <row r="15" spans="1:2" ht="37.5" x14ac:dyDescent="0.3">
      <c r="A15" s="321" t="s">
        <v>48</v>
      </c>
      <c r="B15" s="329" t="s">
        <v>297</v>
      </c>
    </row>
    <row r="16" spans="1:2" x14ac:dyDescent="0.3">
      <c r="A16" s="321" t="s">
        <v>49</v>
      </c>
      <c r="B16" s="329"/>
    </row>
    <row r="17" spans="1:2" x14ac:dyDescent="0.3">
      <c r="A17" s="321" t="s">
        <v>52</v>
      </c>
      <c r="B17" s="329"/>
    </row>
    <row r="18" spans="1:2" x14ac:dyDescent="0.3">
      <c r="A18" s="321" t="s">
        <v>54</v>
      </c>
      <c r="B18" s="329"/>
    </row>
    <row r="19" spans="1:2" x14ac:dyDescent="0.3">
      <c r="A19" s="321" t="s">
        <v>53</v>
      </c>
      <c r="B19" s="329"/>
    </row>
    <row r="20" spans="1:2" x14ac:dyDescent="0.3">
      <c r="A20" s="321" t="s">
        <v>120</v>
      </c>
      <c r="B20" s="329"/>
    </row>
    <row r="21" spans="1:2" x14ac:dyDescent="0.3">
      <c r="A21" s="321" t="s">
        <v>118</v>
      </c>
      <c r="B21" s="329"/>
    </row>
    <row r="22" spans="1:2" x14ac:dyDescent="0.3">
      <c r="A22" s="321" t="s">
        <v>273</v>
      </c>
      <c r="B22" s="329"/>
    </row>
    <row r="23" spans="1:2" x14ac:dyDescent="0.3">
      <c r="A23" s="321" t="s">
        <v>289</v>
      </c>
      <c r="B23" s="329"/>
    </row>
    <row r="24" spans="1:2" x14ac:dyDescent="0.3">
      <c r="A24" s="321" t="s">
        <v>174</v>
      </c>
      <c r="B24" s="329"/>
    </row>
    <row r="25" spans="1:2" x14ac:dyDescent="0.3">
      <c r="A25" s="321" t="s">
        <v>175</v>
      </c>
      <c r="B25" s="329"/>
    </row>
    <row r="26" spans="1:2" ht="37.5" x14ac:dyDescent="0.3">
      <c r="A26" s="321" t="s">
        <v>17</v>
      </c>
      <c r="B26" s="329" t="s">
        <v>298</v>
      </c>
    </row>
    <row r="27" spans="1:2" x14ac:dyDescent="0.3">
      <c r="A27" s="321" t="s">
        <v>18</v>
      </c>
      <c r="B27" s="329"/>
    </row>
    <row r="28" spans="1:2" x14ac:dyDescent="0.3">
      <c r="A28" s="321" t="s">
        <v>122</v>
      </c>
      <c r="B28" s="329"/>
    </row>
    <row r="29" spans="1:2" x14ac:dyDescent="0.3">
      <c r="A29" s="321" t="s">
        <v>123</v>
      </c>
      <c r="B29" s="329"/>
    </row>
    <row r="30" spans="1:2" x14ac:dyDescent="0.3">
      <c r="A30" s="321" t="s">
        <v>310</v>
      </c>
      <c r="B30" s="329"/>
    </row>
    <row r="31" spans="1:2" x14ac:dyDescent="0.3">
      <c r="A31" s="321" t="s">
        <v>124</v>
      </c>
      <c r="B31" s="329"/>
    </row>
    <row r="32" spans="1:2" x14ac:dyDescent="0.3">
      <c r="A32" s="322" t="s">
        <v>290</v>
      </c>
      <c r="B32" s="330"/>
    </row>
    <row r="33" spans="1:2" x14ac:dyDescent="0.3">
      <c r="A33" s="423" t="s">
        <v>299</v>
      </c>
      <c r="B33" s="424"/>
    </row>
    <row r="34" spans="1:2" x14ac:dyDescent="0.3">
      <c r="A34" s="323" t="s">
        <v>302</v>
      </c>
      <c r="B34" s="331"/>
    </row>
    <row r="35" spans="1:2" x14ac:dyDescent="0.3">
      <c r="A35" s="323" t="s">
        <v>301</v>
      </c>
      <c r="B35" s="331"/>
    </row>
    <row r="36" spans="1:2" x14ac:dyDescent="0.3">
      <c r="A36" s="323" t="s">
        <v>303</v>
      </c>
      <c r="B36" s="331"/>
    </row>
    <row r="37" spans="1:2" x14ac:dyDescent="0.3">
      <c r="A37" s="323" t="s">
        <v>304</v>
      </c>
      <c r="B37" s="331"/>
    </row>
    <row r="38" spans="1:2" x14ac:dyDescent="0.3">
      <c r="A38" s="323" t="s">
        <v>305</v>
      </c>
      <c r="B38" s="331"/>
    </row>
    <row r="39" spans="1:2" x14ac:dyDescent="0.3">
      <c r="A39" s="323" t="s">
        <v>306</v>
      </c>
      <c r="B39" s="331"/>
    </row>
    <row r="40" spans="1:2" x14ac:dyDescent="0.3">
      <c r="A40" s="324" t="s">
        <v>307</v>
      </c>
      <c r="B40" s="331"/>
    </row>
    <row r="41" spans="1:2" x14ac:dyDescent="0.3">
      <c r="A41" s="421" t="s">
        <v>300</v>
      </c>
      <c r="B41" s="422"/>
    </row>
    <row r="42" spans="1:2" x14ac:dyDescent="0.3">
      <c r="A42" s="325" t="s">
        <v>311</v>
      </c>
      <c r="B42" s="331"/>
    </row>
    <row r="43" spans="1:2" x14ac:dyDescent="0.3">
      <c r="A43" s="325" t="s">
        <v>110</v>
      </c>
      <c r="B43" s="331"/>
    </row>
    <row r="44" spans="1:2" x14ac:dyDescent="0.3">
      <c r="A44" s="325" t="s">
        <v>111</v>
      </c>
      <c r="B44" s="331"/>
    </row>
    <row r="45" spans="1:2" x14ac:dyDescent="0.3">
      <c r="A45" s="325" t="s">
        <v>112</v>
      </c>
      <c r="B45" s="331"/>
    </row>
    <row r="46" spans="1:2" x14ac:dyDescent="0.3">
      <c r="A46" s="325" t="s">
        <v>61</v>
      </c>
      <c r="B46" s="331"/>
    </row>
    <row r="47" spans="1:2" x14ac:dyDescent="0.3">
      <c r="A47" s="325" t="s">
        <v>62</v>
      </c>
      <c r="B47" s="331"/>
    </row>
    <row r="48" spans="1:2" x14ac:dyDescent="0.3">
      <c r="A48" s="423" t="s">
        <v>308</v>
      </c>
      <c r="B48" s="424"/>
    </row>
    <row r="49" spans="1:2" x14ac:dyDescent="0.3">
      <c r="A49" s="325" t="s">
        <v>70</v>
      </c>
      <c r="B49" s="331"/>
    </row>
    <row r="50" spans="1:2" x14ac:dyDescent="0.3">
      <c r="A50" s="325" t="s">
        <v>312</v>
      </c>
      <c r="B50" s="331"/>
    </row>
    <row r="51" spans="1:2" x14ac:dyDescent="0.3">
      <c r="A51" s="325" t="s">
        <v>71</v>
      </c>
      <c r="B51" s="331"/>
    </row>
    <row r="52" spans="1:2" s="327" customFormat="1" x14ac:dyDescent="0.3">
      <c r="A52" s="326"/>
      <c r="B52" s="169"/>
    </row>
    <row r="53" spans="1:2" x14ac:dyDescent="0.3">
      <c r="B53" s="179"/>
    </row>
    <row r="54" spans="1:2" x14ac:dyDescent="0.3">
      <c r="B54" s="179"/>
    </row>
    <row r="55" spans="1:2" x14ac:dyDescent="0.3">
      <c r="B55" s="179"/>
    </row>
    <row r="56" spans="1:2" x14ac:dyDescent="0.3">
      <c r="B56" s="179"/>
    </row>
    <row r="57" spans="1:2" x14ac:dyDescent="0.3">
      <c r="B57" s="179"/>
    </row>
    <row r="58" spans="1:2" x14ac:dyDescent="0.3">
      <c r="B58" s="179"/>
    </row>
    <row r="59" spans="1:2" x14ac:dyDescent="0.3">
      <c r="B59" s="179"/>
    </row>
    <row r="60" spans="1:2" x14ac:dyDescent="0.3">
      <c r="B60" s="179"/>
    </row>
    <row r="61" spans="1:2" x14ac:dyDescent="0.3">
      <c r="B61" s="179"/>
    </row>
    <row r="62" spans="1:2" x14ac:dyDescent="0.3">
      <c r="B62" s="179"/>
    </row>
    <row r="63" spans="1:2" x14ac:dyDescent="0.3">
      <c r="B63" s="179"/>
    </row>
    <row r="64" spans="1:2" x14ac:dyDescent="0.3">
      <c r="B64" s="179"/>
    </row>
    <row r="65" spans="2:2" x14ac:dyDescent="0.3">
      <c r="B65" s="179"/>
    </row>
    <row r="66" spans="2:2" x14ac:dyDescent="0.3">
      <c r="B66" s="179"/>
    </row>
    <row r="67" spans="2:2" x14ac:dyDescent="0.3">
      <c r="B67" s="179"/>
    </row>
    <row r="68" spans="2:2" x14ac:dyDescent="0.3">
      <c r="B68" s="179"/>
    </row>
    <row r="69" spans="2:2" x14ac:dyDescent="0.3">
      <c r="B69" s="179"/>
    </row>
    <row r="70" spans="2:2" x14ac:dyDescent="0.3">
      <c r="B70" s="179"/>
    </row>
    <row r="71" spans="2:2" x14ac:dyDescent="0.3">
      <c r="B71" s="179"/>
    </row>
    <row r="72" spans="2:2" x14ac:dyDescent="0.3">
      <c r="B72" s="179"/>
    </row>
    <row r="73" spans="2:2" x14ac:dyDescent="0.3">
      <c r="B73" s="179"/>
    </row>
    <row r="74" spans="2:2" x14ac:dyDescent="0.3">
      <c r="B74" s="179"/>
    </row>
    <row r="75" spans="2:2" x14ac:dyDescent="0.3">
      <c r="B75" s="179"/>
    </row>
    <row r="76" spans="2:2" x14ac:dyDescent="0.3">
      <c r="B76" s="179"/>
    </row>
    <row r="77" spans="2:2" x14ac:dyDescent="0.3">
      <c r="B77" s="179"/>
    </row>
    <row r="78" spans="2:2" x14ac:dyDescent="0.3">
      <c r="B78" s="179"/>
    </row>
    <row r="79" spans="2:2" x14ac:dyDescent="0.3">
      <c r="B79" s="179"/>
    </row>
    <row r="80" spans="2:2" x14ac:dyDescent="0.3">
      <c r="B80" s="179"/>
    </row>
    <row r="81" spans="2:2" x14ac:dyDescent="0.3">
      <c r="B81" s="179"/>
    </row>
    <row r="82" spans="2:2" x14ac:dyDescent="0.3">
      <c r="B82" s="179"/>
    </row>
    <row r="83" spans="2:2" x14ac:dyDescent="0.3">
      <c r="B83" s="179"/>
    </row>
    <row r="84" spans="2:2" x14ac:dyDescent="0.3">
      <c r="B84" s="179"/>
    </row>
    <row r="85" spans="2:2" x14ac:dyDescent="0.3">
      <c r="B85" s="179"/>
    </row>
    <row r="86" spans="2:2" x14ac:dyDescent="0.3">
      <c r="B86" s="179"/>
    </row>
    <row r="87" spans="2:2" x14ac:dyDescent="0.3">
      <c r="B87" s="179"/>
    </row>
    <row r="88" spans="2:2" x14ac:dyDescent="0.3">
      <c r="B88" s="179"/>
    </row>
    <row r="89" spans="2:2" x14ac:dyDescent="0.3">
      <c r="B89" s="179"/>
    </row>
    <row r="90" spans="2:2" x14ac:dyDescent="0.3">
      <c r="B90" s="179"/>
    </row>
    <row r="91" spans="2:2" x14ac:dyDescent="0.3">
      <c r="B91" s="179"/>
    </row>
    <row r="92" spans="2:2" x14ac:dyDescent="0.3">
      <c r="B92" s="179"/>
    </row>
    <row r="93" spans="2:2" x14ac:dyDescent="0.3">
      <c r="B93" s="179"/>
    </row>
    <row r="94" spans="2:2" x14ac:dyDescent="0.3">
      <c r="B94" s="179"/>
    </row>
    <row r="95" spans="2:2" x14ac:dyDescent="0.3">
      <c r="B95" s="179"/>
    </row>
    <row r="96" spans="2:2" x14ac:dyDescent="0.3">
      <c r="B96" s="179"/>
    </row>
    <row r="97" spans="2:2" x14ac:dyDescent="0.3">
      <c r="B97" s="179"/>
    </row>
    <row r="98" spans="2:2" x14ac:dyDescent="0.3">
      <c r="B98" s="179"/>
    </row>
    <row r="99" spans="2:2" x14ac:dyDescent="0.3">
      <c r="B99" s="179"/>
    </row>
    <row r="100" spans="2:2" x14ac:dyDescent="0.3">
      <c r="B100" s="179"/>
    </row>
    <row r="101" spans="2:2" x14ac:dyDescent="0.3">
      <c r="B101" s="179"/>
    </row>
    <row r="102" spans="2:2" x14ac:dyDescent="0.3">
      <c r="B102" s="179"/>
    </row>
    <row r="103" spans="2:2" x14ac:dyDescent="0.3">
      <c r="B103" s="179"/>
    </row>
    <row r="104" spans="2:2" x14ac:dyDescent="0.3">
      <c r="B104" s="179"/>
    </row>
    <row r="105" spans="2:2" x14ac:dyDescent="0.3">
      <c r="B105" s="179"/>
    </row>
    <row r="106" spans="2:2" x14ac:dyDescent="0.3">
      <c r="B106" s="179"/>
    </row>
    <row r="107" spans="2:2" x14ac:dyDescent="0.3">
      <c r="B107" s="179"/>
    </row>
    <row r="108" spans="2:2" x14ac:dyDescent="0.3">
      <c r="B108" s="179"/>
    </row>
    <row r="109" spans="2:2" x14ac:dyDescent="0.3">
      <c r="B109" s="179"/>
    </row>
    <row r="110" spans="2:2" x14ac:dyDescent="0.3">
      <c r="B110" s="179"/>
    </row>
    <row r="111" spans="2:2" x14ac:dyDescent="0.3">
      <c r="B111" s="179"/>
    </row>
    <row r="112" spans="2:2" x14ac:dyDescent="0.3">
      <c r="B112" s="179"/>
    </row>
    <row r="113" spans="2:2" x14ac:dyDescent="0.3">
      <c r="B113" s="179"/>
    </row>
    <row r="114" spans="2:2" x14ac:dyDescent="0.3">
      <c r="B114" s="179"/>
    </row>
    <row r="115" spans="2:2" x14ac:dyDescent="0.3">
      <c r="B115" s="179"/>
    </row>
    <row r="116" spans="2:2" x14ac:dyDescent="0.3">
      <c r="B116" s="179"/>
    </row>
    <row r="117" spans="2:2" x14ac:dyDescent="0.3">
      <c r="B117" s="179"/>
    </row>
    <row r="118" spans="2:2" x14ac:dyDescent="0.3">
      <c r="B118" s="179"/>
    </row>
    <row r="119" spans="2:2" x14ac:dyDescent="0.3">
      <c r="B119" s="179"/>
    </row>
    <row r="120" spans="2:2" x14ac:dyDescent="0.3">
      <c r="B120" s="179"/>
    </row>
    <row r="121" spans="2:2" x14ac:dyDescent="0.3">
      <c r="B121" s="179"/>
    </row>
    <row r="122" spans="2:2" x14ac:dyDescent="0.3">
      <c r="B122" s="179"/>
    </row>
    <row r="123" spans="2:2" x14ac:dyDescent="0.3">
      <c r="B123" s="179"/>
    </row>
    <row r="124" spans="2:2" x14ac:dyDescent="0.3">
      <c r="B124" s="179"/>
    </row>
    <row r="125" spans="2:2" x14ac:dyDescent="0.3">
      <c r="B125" s="179"/>
    </row>
    <row r="126" spans="2:2" x14ac:dyDescent="0.3">
      <c r="B126" s="179"/>
    </row>
    <row r="127" spans="2:2" x14ac:dyDescent="0.3">
      <c r="B127" s="179"/>
    </row>
    <row r="128" spans="2:2" x14ac:dyDescent="0.3">
      <c r="B128" s="179"/>
    </row>
    <row r="129" spans="2:2" x14ac:dyDescent="0.3">
      <c r="B129" s="179"/>
    </row>
  </sheetData>
  <sheetProtection password="E620" sheet="1" objects="1" scenarios="1"/>
  <mergeCells count="6">
    <mergeCell ref="A41:B41"/>
    <mergeCell ref="A48:B48"/>
    <mergeCell ref="A1:B1"/>
    <mergeCell ref="A2:B2"/>
    <mergeCell ref="A4:B4"/>
    <mergeCell ref="A33:B33"/>
  </mergeCells>
  <phoneticPr fontId="33" type="noConversion"/>
  <printOptions horizontalCentered="1"/>
  <pageMargins left="0.25" right="0.25" top="0.5" bottom="0.5" header="0.5" footer="0.5"/>
  <pageSetup scale="77" fitToHeight="1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F69"/>
  <sheetViews>
    <sheetView workbookViewId="0">
      <selection sqref="A1:C1"/>
    </sheetView>
  </sheetViews>
  <sheetFormatPr defaultRowHeight="18.75" x14ac:dyDescent="0.3"/>
  <cols>
    <col min="1" max="2" width="9.140625" style="159"/>
    <col min="3" max="3" width="115.7109375" style="159" customWidth="1"/>
    <col min="4" max="16384" width="9.140625" style="159"/>
  </cols>
  <sheetData>
    <row r="1" spans="1:6" ht="22.5" x14ac:dyDescent="0.3">
      <c r="A1" s="345" t="s">
        <v>125</v>
      </c>
      <c r="B1" s="345"/>
      <c r="C1" s="345"/>
      <c r="D1" s="168"/>
      <c r="E1" s="168"/>
      <c r="F1" s="168"/>
    </row>
    <row r="3" spans="1:6" x14ac:dyDescent="0.3">
      <c r="A3" s="167" t="s">
        <v>126</v>
      </c>
    </row>
    <row r="4" spans="1:6" x14ac:dyDescent="0.3">
      <c r="B4" s="159" t="s">
        <v>127</v>
      </c>
    </row>
    <row r="5" spans="1:6" x14ac:dyDescent="0.3">
      <c r="C5" s="162" t="s">
        <v>128</v>
      </c>
    </row>
    <row r="6" spans="1:6" x14ac:dyDescent="0.3">
      <c r="C6" s="162" t="s">
        <v>129</v>
      </c>
    </row>
    <row r="7" spans="1:6" x14ac:dyDescent="0.3">
      <c r="B7" s="159" t="s">
        <v>130</v>
      </c>
    </row>
    <row r="8" spans="1:6" x14ac:dyDescent="0.3">
      <c r="C8" s="162" t="s">
        <v>131</v>
      </c>
    </row>
    <row r="9" spans="1:6" x14ac:dyDescent="0.3">
      <c r="C9" s="162" t="s">
        <v>132</v>
      </c>
    </row>
    <row r="10" spans="1:6" x14ac:dyDescent="0.3">
      <c r="C10" s="162" t="s">
        <v>133</v>
      </c>
    </row>
    <row r="11" spans="1:6" x14ac:dyDescent="0.3">
      <c r="C11" s="162" t="s">
        <v>134</v>
      </c>
    </row>
    <row r="12" spans="1:6" x14ac:dyDescent="0.3">
      <c r="C12" s="162" t="s">
        <v>135</v>
      </c>
    </row>
    <row r="13" spans="1:6" x14ac:dyDescent="0.3">
      <c r="C13" s="162" t="s">
        <v>136</v>
      </c>
    </row>
    <row r="14" spans="1:6" x14ac:dyDescent="0.3">
      <c r="B14" s="164" t="s">
        <v>137</v>
      </c>
    </row>
    <row r="15" spans="1:6" x14ac:dyDescent="0.3">
      <c r="C15" s="162" t="s">
        <v>138</v>
      </c>
    </row>
    <row r="16" spans="1:6" x14ac:dyDescent="0.3">
      <c r="C16" s="162" t="s">
        <v>139</v>
      </c>
    </row>
    <row r="17" spans="1:4" x14ac:dyDescent="0.3">
      <c r="C17" s="162" t="s">
        <v>140</v>
      </c>
    </row>
    <row r="18" spans="1:4" x14ac:dyDescent="0.3">
      <c r="C18" s="163" t="s">
        <v>159</v>
      </c>
    </row>
    <row r="19" spans="1:4" x14ac:dyDescent="0.3">
      <c r="B19" s="159" t="s">
        <v>173</v>
      </c>
    </row>
    <row r="20" spans="1:4" x14ac:dyDescent="0.3">
      <c r="C20" s="162" t="s">
        <v>141</v>
      </c>
    </row>
    <row r="21" spans="1:4" x14ac:dyDescent="0.3">
      <c r="C21" s="162" t="s">
        <v>316</v>
      </c>
      <c r="D21" s="160"/>
    </row>
    <row r="22" spans="1:4" x14ac:dyDescent="0.3">
      <c r="C22" s="162" t="s">
        <v>142</v>
      </c>
    </row>
    <row r="23" spans="1:4" x14ac:dyDescent="0.3">
      <c r="C23" s="162" t="s">
        <v>160</v>
      </c>
    </row>
    <row r="24" spans="1:4" x14ac:dyDescent="0.3">
      <c r="A24" s="160"/>
      <c r="C24" s="162" t="s">
        <v>143</v>
      </c>
    </row>
    <row r="25" spans="1:4" x14ac:dyDescent="0.3">
      <c r="B25" s="159" t="s">
        <v>144</v>
      </c>
    </row>
    <row r="26" spans="1:4" x14ac:dyDescent="0.3">
      <c r="C26" s="166" t="s">
        <v>162</v>
      </c>
    </row>
    <row r="27" spans="1:4" x14ac:dyDescent="0.3">
      <c r="C27" s="165" t="s">
        <v>161</v>
      </c>
    </row>
    <row r="28" spans="1:4" x14ac:dyDescent="0.3">
      <c r="B28" s="159" t="s">
        <v>145</v>
      </c>
    </row>
    <row r="29" spans="1:4" x14ac:dyDescent="0.3">
      <c r="C29" s="166" t="s">
        <v>163</v>
      </c>
    </row>
    <row r="30" spans="1:4" x14ac:dyDescent="0.3">
      <c r="A30" s="161"/>
      <c r="C30" s="164" t="s">
        <v>164</v>
      </c>
    </row>
    <row r="31" spans="1:4" x14ac:dyDescent="0.3">
      <c r="A31" s="161"/>
      <c r="B31" s="159" t="s">
        <v>147</v>
      </c>
    </row>
    <row r="32" spans="1:4" x14ac:dyDescent="0.3">
      <c r="A32" s="161"/>
      <c r="C32" s="166" t="s">
        <v>148</v>
      </c>
    </row>
    <row r="33" spans="1:3" x14ac:dyDescent="0.3">
      <c r="A33" s="161"/>
      <c r="C33" s="165" t="s">
        <v>165</v>
      </c>
    </row>
    <row r="34" spans="1:3" x14ac:dyDescent="0.3">
      <c r="A34" s="159" t="s">
        <v>146</v>
      </c>
      <c r="B34" s="159" t="s">
        <v>276</v>
      </c>
    </row>
    <row r="35" spans="1:3" x14ac:dyDescent="0.3">
      <c r="C35" s="162" t="s">
        <v>277</v>
      </c>
    </row>
    <row r="36" spans="1:3" x14ac:dyDescent="0.3">
      <c r="C36" s="162" t="s">
        <v>278</v>
      </c>
    </row>
    <row r="37" spans="1:3" x14ac:dyDescent="0.3">
      <c r="C37" s="162" t="s">
        <v>279</v>
      </c>
    </row>
    <row r="38" spans="1:3" x14ac:dyDescent="0.3">
      <c r="A38" s="167" t="s">
        <v>149</v>
      </c>
    </row>
    <row r="39" spans="1:3" x14ac:dyDescent="0.3">
      <c r="B39" s="159" t="s">
        <v>176</v>
      </c>
    </row>
    <row r="40" spans="1:3" x14ac:dyDescent="0.3">
      <c r="C40" s="162" t="s">
        <v>177</v>
      </c>
    </row>
    <row r="41" spans="1:3" x14ac:dyDescent="0.3">
      <c r="B41" s="159" t="s">
        <v>178</v>
      </c>
    </row>
    <row r="42" spans="1:3" x14ac:dyDescent="0.3">
      <c r="C42" s="162" t="s">
        <v>179</v>
      </c>
    </row>
    <row r="43" spans="1:3" x14ac:dyDescent="0.3">
      <c r="B43" s="159" t="s">
        <v>180</v>
      </c>
    </row>
    <row r="44" spans="1:3" x14ac:dyDescent="0.3">
      <c r="C44" s="162" t="s">
        <v>150</v>
      </c>
    </row>
    <row r="45" spans="1:3" x14ac:dyDescent="0.3">
      <c r="B45" s="159" t="s">
        <v>181</v>
      </c>
    </row>
    <row r="46" spans="1:3" x14ac:dyDescent="0.3">
      <c r="C46" s="162" t="s">
        <v>151</v>
      </c>
    </row>
    <row r="47" spans="1:3" x14ac:dyDescent="0.3">
      <c r="C47" s="162" t="s">
        <v>152</v>
      </c>
    </row>
    <row r="48" spans="1:3" x14ac:dyDescent="0.3">
      <c r="C48" s="162" t="s">
        <v>153</v>
      </c>
    </row>
    <row r="49" spans="2:3" x14ac:dyDescent="0.3">
      <c r="C49" s="162" t="s">
        <v>154</v>
      </c>
    </row>
    <row r="50" spans="2:3" x14ac:dyDescent="0.3">
      <c r="C50" s="162" t="s">
        <v>166</v>
      </c>
    </row>
    <row r="51" spans="2:3" x14ac:dyDescent="0.3">
      <c r="C51" s="163" t="s">
        <v>167</v>
      </c>
    </row>
    <row r="52" spans="2:3" x14ac:dyDescent="0.3">
      <c r="B52" s="159" t="s">
        <v>182</v>
      </c>
    </row>
    <row r="53" spans="2:3" x14ac:dyDescent="0.3">
      <c r="C53" s="162" t="s">
        <v>155</v>
      </c>
    </row>
    <row r="54" spans="2:3" x14ac:dyDescent="0.3">
      <c r="C54" s="162" t="s">
        <v>156</v>
      </c>
    </row>
    <row r="55" spans="2:3" x14ac:dyDescent="0.3">
      <c r="B55" s="159" t="s">
        <v>183</v>
      </c>
    </row>
    <row r="56" spans="2:3" x14ac:dyDescent="0.3">
      <c r="C56" s="162" t="s">
        <v>169</v>
      </c>
    </row>
    <row r="57" spans="2:3" x14ac:dyDescent="0.3">
      <c r="C57" s="162" t="s">
        <v>168</v>
      </c>
    </row>
    <row r="58" spans="2:3" x14ac:dyDescent="0.3">
      <c r="C58" s="162" t="s">
        <v>157</v>
      </c>
    </row>
    <row r="59" spans="2:3" x14ac:dyDescent="0.3">
      <c r="B59" s="159" t="s">
        <v>184</v>
      </c>
    </row>
    <row r="60" spans="2:3" x14ac:dyDescent="0.3">
      <c r="C60" s="164" t="s">
        <v>170</v>
      </c>
    </row>
    <row r="61" spans="2:3" x14ac:dyDescent="0.3">
      <c r="B61" s="159" t="s">
        <v>185</v>
      </c>
    </row>
    <row r="62" spans="2:3" x14ac:dyDescent="0.3">
      <c r="C62" s="162" t="s">
        <v>158</v>
      </c>
    </row>
    <row r="63" spans="2:3" x14ac:dyDescent="0.3">
      <c r="B63" s="164" t="s">
        <v>186</v>
      </c>
    </row>
    <row r="64" spans="2:3" x14ac:dyDescent="0.3">
      <c r="C64" s="162" t="s">
        <v>171</v>
      </c>
    </row>
    <row r="65" spans="1:3" x14ac:dyDescent="0.3">
      <c r="A65" s="160"/>
      <c r="C65" s="163" t="s">
        <v>262</v>
      </c>
    </row>
    <row r="66" spans="1:3" ht="56.25" x14ac:dyDescent="0.3">
      <c r="A66" s="160"/>
      <c r="C66" s="198" t="s">
        <v>265</v>
      </c>
    </row>
    <row r="67" spans="1:3" x14ac:dyDescent="0.3">
      <c r="A67" s="160"/>
      <c r="C67" s="198" t="s">
        <v>263</v>
      </c>
    </row>
    <row r="68" spans="1:3" x14ac:dyDescent="0.3">
      <c r="B68" s="159" t="s">
        <v>187</v>
      </c>
    </row>
    <row r="69" spans="1:3" x14ac:dyDescent="0.3">
      <c r="C69" s="163" t="s">
        <v>172</v>
      </c>
    </row>
  </sheetData>
  <sheetProtection algorithmName="SHA-512" hashValue="RllqBM4cMtNerDsC74d4/k/ztY3GSSUtUWAux3uVG3J+gcaPgvCx0hzCkqkJfoJ+u+DQ5KzvZ+b2zuCaL1WqkQ==" saltValue="+wRw01tFSCZurummpijzhA==" spinCount="100000" sheet="1" objects="1" scenarios="1"/>
  <mergeCells count="1">
    <mergeCell ref="A1:C1"/>
  </mergeCells>
  <phoneticPr fontId="0" type="noConversion"/>
  <pageMargins left="0.25" right="0.25" top="0.25" bottom="0.25" header="0.5" footer="0.5"/>
  <pageSetup scale="77" fitToHeight="1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O69"/>
  <sheetViews>
    <sheetView zoomScale="75" workbookViewId="0">
      <selection activeCell="C1" sqref="C1:M1"/>
    </sheetView>
  </sheetViews>
  <sheetFormatPr defaultRowHeight="12.75" x14ac:dyDescent="0.2"/>
  <cols>
    <col min="1" max="1" width="2.85546875" style="3" customWidth="1"/>
    <col min="2" max="2" width="3" style="3" customWidth="1"/>
    <col min="3" max="3" width="21.140625" style="84" customWidth="1"/>
    <col min="4" max="4" width="15.85546875" customWidth="1"/>
    <col min="5" max="5" width="7.7109375" customWidth="1"/>
    <col min="6" max="7" width="18.42578125" customWidth="1"/>
    <col min="8" max="8" width="5.85546875" customWidth="1"/>
    <col min="9" max="9" width="16" customWidth="1"/>
    <col min="10" max="10" width="17" style="84" customWidth="1"/>
    <col min="11" max="11" width="8" customWidth="1"/>
    <col min="12" max="13" width="18.42578125" customWidth="1"/>
  </cols>
  <sheetData>
    <row r="1" spans="1:15" ht="32.1" customHeight="1" x14ac:dyDescent="0.2">
      <c r="B1" s="173"/>
      <c r="C1" s="347" t="s">
        <v>25</v>
      </c>
      <c r="D1" s="347"/>
      <c r="E1" s="347"/>
      <c r="F1" s="347"/>
      <c r="G1" s="347"/>
      <c r="H1" s="347"/>
      <c r="I1" s="347"/>
      <c r="J1" s="347"/>
      <c r="K1" s="347"/>
      <c r="L1" s="347"/>
      <c r="M1" s="347"/>
      <c r="N1" s="61"/>
      <c r="O1" s="61"/>
    </row>
    <row r="2" spans="1:15" ht="37.5" customHeight="1" thickBot="1" x14ac:dyDescent="0.25">
      <c r="A2" s="125"/>
      <c r="B2" s="125"/>
      <c r="C2" s="125"/>
      <c r="D2" s="351"/>
      <c r="E2" s="351"/>
      <c r="F2" s="351"/>
      <c r="G2" s="351"/>
      <c r="H2" s="351"/>
      <c r="I2" s="351"/>
      <c r="J2" s="351"/>
      <c r="K2" s="351"/>
      <c r="L2" s="125"/>
      <c r="M2" s="125"/>
      <c r="N2" s="61"/>
      <c r="O2" s="61"/>
    </row>
    <row r="3" spans="1:15" ht="18.75" x14ac:dyDescent="0.25">
      <c r="A3" s="181"/>
      <c r="B3" s="54"/>
      <c r="C3" s="348" t="s">
        <v>188</v>
      </c>
      <c r="D3" s="349"/>
      <c r="E3" s="349"/>
      <c r="F3" s="349"/>
      <c r="G3" s="349"/>
      <c r="H3" s="349"/>
      <c r="I3" s="349"/>
      <c r="J3" s="349"/>
      <c r="K3" s="349"/>
      <c r="L3" s="349"/>
      <c r="M3" s="350"/>
      <c r="N3" s="62"/>
    </row>
    <row r="4" spans="1:15" ht="15.75" customHeight="1" x14ac:dyDescent="0.25">
      <c r="A4" s="346"/>
      <c r="B4" s="55"/>
      <c r="C4" s="77"/>
      <c r="D4" s="116" t="s">
        <v>66</v>
      </c>
      <c r="E4" s="356"/>
      <c r="F4" s="358"/>
      <c r="G4" s="358"/>
      <c r="H4" s="194"/>
      <c r="I4" s="118" t="s">
        <v>100</v>
      </c>
      <c r="J4" s="364"/>
      <c r="K4" s="365"/>
      <c r="L4" s="117" t="s">
        <v>29</v>
      </c>
      <c r="M4" s="195"/>
    </row>
    <row r="5" spans="1:15" ht="15.75" customHeight="1" x14ac:dyDescent="0.25">
      <c r="A5" s="346"/>
      <c r="B5" s="56"/>
      <c r="C5" s="24"/>
      <c r="D5" s="116" t="s">
        <v>255</v>
      </c>
      <c r="E5" s="356"/>
      <c r="F5" s="356"/>
      <c r="G5" s="357"/>
      <c r="H5" s="194"/>
      <c r="I5" s="117" t="s">
        <v>101</v>
      </c>
      <c r="J5" s="366"/>
      <c r="K5" s="366"/>
      <c r="L5" s="117" t="s">
        <v>102</v>
      </c>
      <c r="M5" s="296"/>
    </row>
    <row r="6" spans="1:15" ht="16.5" customHeight="1" thickBot="1" x14ac:dyDescent="0.3">
      <c r="A6" s="346"/>
      <c r="B6" s="58"/>
      <c r="C6" s="24" t="s">
        <v>99</v>
      </c>
      <c r="D6" s="174"/>
      <c r="E6" s="174"/>
      <c r="F6" s="359"/>
      <c r="G6" s="360"/>
      <c r="H6" s="360"/>
      <c r="I6" s="360"/>
      <c r="J6" s="178"/>
      <c r="K6" s="157"/>
      <c r="L6" s="117"/>
      <c r="M6" s="85"/>
    </row>
    <row r="7" spans="1:15" ht="18.75" customHeight="1" thickBot="1" x14ac:dyDescent="0.3">
      <c r="A7" s="346"/>
      <c r="B7" s="58"/>
      <c r="C7" s="175"/>
      <c r="D7" s="176"/>
      <c r="E7" s="176"/>
      <c r="F7" s="121"/>
      <c r="G7" s="177"/>
      <c r="I7" s="94" t="s">
        <v>93</v>
      </c>
      <c r="J7" s="107"/>
      <c r="K7" s="176"/>
      <c r="L7" s="121"/>
      <c r="M7" s="177"/>
    </row>
    <row r="8" spans="1:15" ht="18.75" customHeight="1" thickBot="1" x14ac:dyDescent="0.35">
      <c r="A8" s="179"/>
      <c r="B8" s="58"/>
      <c r="C8" s="93" t="s">
        <v>88</v>
      </c>
      <c r="D8" s="86"/>
      <c r="E8" s="13"/>
      <c r="F8" s="14"/>
      <c r="G8" s="17"/>
      <c r="I8" s="222" t="s">
        <v>174</v>
      </c>
      <c r="J8" s="223"/>
      <c r="K8" s="143"/>
      <c r="L8" s="144"/>
      <c r="M8" s="182">
        <v>0</v>
      </c>
      <c r="N8" s="343">
        <v>48</v>
      </c>
    </row>
    <row r="9" spans="1:15" ht="18.75" customHeight="1" thickBot="1" x14ac:dyDescent="0.3">
      <c r="B9" s="58"/>
      <c r="C9" s="94" t="s">
        <v>77</v>
      </c>
      <c r="D9" s="87"/>
      <c r="E9" s="9" t="s">
        <v>3</v>
      </c>
      <c r="F9" s="10" t="s">
        <v>4</v>
      </c>
      <c r="G9" s="11" t="s">
        <v>5</v>
      </c>
      <c r="I9" s="222" t="s">
        <v>175</v>
      </c>
      <c r="J9" s="143"/>
      <c r="K9" s="143"/>
      <c r="L9" s="144"/>
      <c r="M9" s="182">
        <v>0</v>
      </c>
      <c r="N9" s="343">
        <v>49</v>
      </c>
    </row>
    <row r="10" spans="1:15" ht="18" customHeight="1" x14ac:dyDescent="0.25">
      <c r="B10" s="58"/>
      <c r="C10" s="147" t="s">
        <v>95</v>
      </c>
      <c r="D10" s="148"/>
      <c r="E10" s="136"/>
      <c r="F10" s="137"/>
      <c r="G10" s="138"/>
      <c r="I10" s="224" t="s">
        <v>16</v>
      </c>
      <c r="J10" s="140"/>
      <c r="K10" s="225">
        <f>E11</f>
        <v>0</v>
      </c>
      <c r="L10" s="226">
        <v>225</v>
      </c>
      <c r="M10" s="146">
        <f>IF(E11&gt;0,L10*K10,0)</f>
        <v>0</v>
      </c>
      <c r="N10" s="343">
        <v>50</v>
      </c>
    </row>
    <row r="11" spans="1:15" ht="17.25" customHeight="1" x14ac:dyDescent="0.25">
      <c r="B11" s="58"/>
      <c r="C11" s="208" t="s">
        <v>105</v>
      </c>
      <c r="D11" s="209"/>
      <c r="E11" s="23"/>
      <c r="F11" s="213">
        <f>IF(E11&gt;0, G11/E11, 0)</f>
        <v>0</v>
      </c>
      <c r="G11" s="214">
        <f>IF('Service Rates'!F24&lt;0,('Service Rates'!D24+'Service Rates'!F24), 'Service Rates'!D24)</f>
        <v>0</v>
      </c>
      <c r="H11" s="342">
        <v>1</v>
      </c>
      <c r="I11" s="224" t="s">
        <v>17</v>
      </c>
      <c r="J11" s="140"/>
      <c r="K11" s="140"/>
      <c r="L11" s="141"/>
      <c r="M11" s="53">
        <v>0</v>
      </c>
      <c r="N11" s="343">
        <v>51</v>
      </c>
    </row>
    <row r="12" spans="1:15" ht="18" customHeight="1" x14ac:dyDescent="0.25">
      <c r="B12" s="58"/>
      <c r="C12" s="208" t="s">
        <v>104</v>
      </c>
      <c r="D12" s="209"/>
      <c r="E12" s="215">
        <f>E11</f>
        <v>0</v>
      </c>
      <c r="F12" s="213">
        <f>IF(E11&gt;0, G12/E12, 0)</f>
        <v>0</v>
      </c>
      <c r="G12" s="214">
        <f>IF('Service Rates'!F24&lt;0, 0, 'Service Rates'!F24)</f>
        <v>0</v>
      </c>
      <c r="H12" s="342">
        <v>2</v>
      </c>
      <c r="I12" s="224" t="s">
        <v>18</v>
      </c>
      <c r="J12" s="140"/>
      <c r="K12" s="140"/>
      <c r="L12" s="141"/>
      <c r="M12" s="53">
        <v>0</v>
      </c>
      <c r="N12" s="343">
        <v>52</v>
      </c>
    </row>
    <row r="13" spans="1:15" ht="18" customHeight="1" x14ac:dyDescent="0.25">
      <c r="B13" s="58"/>
      <c r="C13" s="210" t="s">
        <v>98</v>
      </c>
      <c r="D13" s="142"/>
      <c r="E13" s="129"/>
      <c r="F13" s="135"/>
      <c r="G13" s="146">
        <f>SUM(G11:G12)</f>
        <v>0</v>
      </c>
      <c r="H13" s="342">
        <v>3</v>
      </c>
      <c r="I13" s="224" t="s">
        <v>122</v>
      </c>
      <c r="J13" s="140"/>
      <c r="K13" s="140"/>
      <c r="L13" s="141"/>
      <c r="M13" s="53">
        <v>0</v>
      </c>
      <c r="N13" s="343">
        <v>53</v>
      </c>
    </row>
    <row r="14" spans="1:15" ht="18" x14ac:dyDescent="0.25">
      <c r="B14" s="58"/>
      <c r="C14" s="210" t="s">
        <v>96</v>
      </c>
      <c r="D14" s="142"/>
      <c r="E14" s="139">
        <v>0.95</v>
      </c>
      <c r="F14" s="130"/>
      <c r="G14" s="151"/>
      <c r="H14" s="342">
        <v>4</v>
      </c>
      <c r="I14" s="224" t="s">
        <v>123</v>
      </c>
      <c r="J14" s="140"/>
      <c r="K14" s="140"/>
      <c r="L14" s="141"/>
      <c r="M14" s="53">
        <v>0</v>
      </c>
      <c r="N14" s="343">
        <v>54</v>
      </c>
    </row>
    <row r="15" spans="1:15" ht="18" x14ac:dyDescent="0.25">
      <c r="B15" s="58"/>
      <c r="C15" s="210" t="s">
        <v>97</v>
      </c>
      <c r="D15" s="142"/>
      <c r="E15" s="139">
        <v>0.05</v>
      </c>
      <c r="F15" s="130"/>
      <c r="G15" s="146">
        <f>-G13*E15</f>
        <v>0</v>
      </c>
      <c r="H15" s="342">
        <v>5</v>
      </c>
      <c r="I15" s="224" t="s">
        <v>310</v>
      </c>
      <c r="J15" s="140"/>
      <c r="K15" s="142"/>
      <c r="L15" s="130"/>
      <c r="M15" s="53">
        <v>0</v>
      </c>
      <c r="N15" s="343">
        <v>55</v>
      </c>
    </row>
    <row r="16" spans="1:15" ht="18" x14ac:dyDescent="0.25">
      <c r="B16" s="58"/>
      <c r="C16" s="149" t="s">
        <v>6</v>
      </c>
      <c r="D16" s="150"/>
      <c r="E16" s="139"/>
      <c r="F16" s="130"/>
      <c r="G16" s="146"/>
      <c r="H16" s="342">
        <v>6</v>
      </c>
      <c r="I16" s="224" t="s">
        <v>124</v>
      </c>
      <c r="J16" s="140"/>
      <c r="K16" s="105"/>
      <c r="L16" s="12"/>
      <c r="M16" s="53">
        <v>0</v>
      </c>
      <c r="N16" s="343">
        <v>56</v>
      </c>
    </row>
    <row r="17" spans="1:14" ht="18.75" thickBot="1" x14ac:dyDescent="0.3">
      <c r="B17" s="58"/>
      <c r="C17" s="208" t="s">
        <v>22</v>
      </c>
      <c r="D17" s="209"/>
      <c r="E17" s="215">
        <f>E11</f>
        <v>0</v>
      </c>
      <c r="F17" s="216">
        <v>583</v>
      </c>
      <c r="G17" s="214">
        <f>E17*F17</f>
        <v>0</v>
      </c>
      <c r="H17" s="342">
        <v>7</v>
      </c>
      <c r="I17" s="110" t="s">
        <v>11</v>
      </c>
      <c r="J17" s="90"/>
      <c r="K17" s="105"/>
      <c r="L17" s="12"/>
      <c r="M17" s="53">
        <v>0</v>
      </c>
      <c r="N17" s="343">
        <v>57</v>
      </c>
    </row>
    <row r="18" spans="1:14" ht="21" thickBot="1" x14ac:dyDescent="0.45">
      <c r="B18" s="58"/>
      <c r="C18" s="210" t="s">
        <v>80</v>
      </c>
      <c r="D18" s="142"/>
      <c r="E18" s="217">
        <f>E11</f>
        <v>0</v>
      </c>
      <c r="F18" s="122">
        <v>0</v>
      </c>
      <c r="G18" s="214">
        <f>E18*F18</f>
        <v>0</v>
      </c>
      <c r="H18" s="342">
        <v>8</v>
      </c>
      <c r="I18" s="94" t="s">
        <v>94</v>
      </c>
      <c r="J18" s="87"/>
      <c r="K18" s="102"/>
      <c r="L18" s="14"/>
      <c r="M18" s="227">
        <f>SUM(M8:M17)</f>
        <v>0</v>
      </c>
      <c r="N18" s="343">
        <v>58</v>
      </c>
    </row>
    <row r="19" spans="1:14" ht="18.75" thickBot="1" x14ac:dyDescent="0.3">
      <c r="B19" s="58"/>
      <c r="C19" s="211" t="s">
        <v>106</v>
      </c>
      <c r="D19" s="212"/>
      <c r="E19" s="217">
        <f>E11</f>
        <v>0</v>
      </c>
      <c r="F19" s="219">
        <f>IF(E19&gt;0,G19/E19,0)</f>
        <v>0</v>
      </c>
      <c r="G19" s="146">
        <f>M18-G17-G18</f>
        <v>0</v>
      </c>
      <c r="H19" s="342">
        <v>9</v>
      </c>
      <c r="I19" s="111"/>
      <c r="J19" s="115"/>
      <c r="K19" s="57"/>
      <c r="L19" s="126"/>
      <c r="M19" s="228"/>
      <c r="N19" s="343">
        <v>59</v>
      </c>
    </row>
    <row r="20" spans="1:14" ht="21" thickBot="1" x14ac:dyDescent="0.45">
      <c r="B20" s="58"/>
      <c r="C20" s="93" t="s">
        <v>89</v>
      </c>
      <c r="D20" s="86"/>
      <c r="E20" s="218">
        <f>E11</f>
        <v>0</v>
      </c>
      <c r="F20" s="220">
        <f>IF(E20&gt;0,G20/E20,0)</f>
        <v>0</v>
      </c>
      <c r="G20" s="221">
        <f>SUM(G13:G19)</f>
        <v>0</v>
      </c>
      <c r="H20" s="342">
        <v>10</v>
      </c>
      <c r="I20" s="109" t="s">
        <v>19</v>
      </c>
      <c r="J20" s="98"/>
      <c r="K20" s="101"/>
      <c r="L20" s="18"/>
      <c r="M20" s="229">
        <f>G43+G57+M18</f>
        <v>0</v>
      </c>
      <c r="N20" s="343">
        <v>60</v>
      </c>
    </row>
    <row r="21" spans="1:14" ht="21" thickBot="1" x14ac:dyDescent="0.45">
      <c r="B21" s="56"/>
      <c r="C21" s="95"/>
      <c r="D21" s="88"/>
      <c r="E21" s="6"/>
      <c r="F21" s="7"/>
      <c r="G21" s="123"/>
      <c r="H21" s="342">
        <v>11</v>
      </c>
      <c r="I21" s="112" t="s">
        <v>20</v>
      </c>
      <c r="J21" s="99"/>
      <c r="K21" s="299">
        <v>0.1</v>
      </c>
      <c r="L21" s="14"/>
      <c r="M21" s="341">
        <f>+M20*K21</f>
        <v>0</v>
      </c>
      <c r="N21" s="343">
        <v>61</v>
      </c>
    </row>
    <row r="22" spans="1:14" ht="21" thickBot="1" x14ac:dyDescent="0.45">
      <c r="B22" s="56"/>
      <c r="C22" s="96" t="s">
        <v>90</v>
      </c>
      <c r="D22" s="89"/>
      <c r="E22" s="6"/>
      <c r="F22" s="7"/>
      <c r="G22" s="8"/>
      <c r="H22" s="342">
        <v>12</v>
      </c>
      <c r="I22" s="109" t="s">
        <v>87</v>
      </c>
      <c r="J22" s="106"/>
      <c r="K22" s="103"/>
      <c r="L22" s="19"/>
      <c r="M22" s="230">
        <f>M20+M21</f>
        <v>0</v>
      </c>
      <c r="N22" s="343">
        <v>62</v>
      </c>
    </row>
    <row r="23" spans="1:14" ht="21" thickBot="1" x14ac:dyDescent="0.45">
      <c r="B23" s="56"/>
      <c r="C23" s="94" t="s">
        <v>8</v>
      </c>
      <c r="D23" s="87"/>
      <c r="E23" s="9" t="s">
        <v>9</v>
      </c>
      <c r="F23" s="15" t="s">
        <v>10</v>
      </c>
      <c r="G23" s="11" t="s">
        <v>5</v>
      </c>
      <c r="H23" s="342">
        <v>13</v>
      </c>
      <c r="I23" s="72"/>
      <c r="J23" s="72"/>
      <c r="K23" s="73"/>
      <c r="L23" s="74"/>
      <c r="M23" s="76"/>
    </row>
    <row r="24" spans="1:14" ht="21" thickTop="1" x14ac:dyDescent="0.4">
      <c r="B24" s="56"/>
      <c r="C24" s="222" t="s">
        <v>21</v>
      </c>
      <c r="D24" s="143"/>
      <c r="E24" s="231">
        <f>'PC Staffing Pattern'!D37</f>
        <v>0</v>
      </c>
      <c r="F24" s="42">
        <v>0</v>
      </c>
      <c r="G24" s="233">
        <f t="shared" ref="G24:G30" si="0">E24*F24</f>
        <v>0</v>
      </c>
      <c r="H24" s="342">
        <v>14</v>
      </c>
      <c r="I24" s="119"/>
      <c r="J24" s="367" t="s">
        <v>314</v>
      </c>
      <c r="K24" s="368"/>
      <c r="L24" s="368"/>
      <c r="M24" s="120"/>
    </row>
    <row r="25" spans="1:14" ht="18" x14ac:dyDescent="0.25">
      <c r="A25" s="60"/>
      <c r="C25" s="222" t="s">
        <v>57</v>
      </c>
      <c r="D25" s="143"/>
      <c r="E25" s="231">
        <f>'PC Staffing Pattern'!D38</f>
        <v>0</v>
      </c>
      <c r="F25" s="42">
        <v>0</v>
      </c>
      <c r="G25" s="234">
        <f t="shared" si="0"/>
        <v>0</v>
      </c>
      <c r="H25" s="342">
        <v>15</v>
      </c>
      <c r="I25" s="369" t="s">
        <v>103</v>
      </c>
      <c r="J25" s="370"/>
      <c r="K25" s="370"/>
      <c r="L25" s="370"/>
      <c r="M25" s="371"/>
    </row>
    <row r="26" spans="1:14" ht="18.75" thickBot="1" x14ac:dyDescent="0.3">
      <c r="A26" s="59"/>
      <c r="B26" s="58"/>
      <c r="C26" s="224" t="s">
        <v>58</v>
      </c>
      <c r="D26" s="140"/>
      <c r="E26" s="232">
        <f>SUM('PC Staffing Pattern'!Q7:Q10)</f>
        <v>0</v>
      </c>
      <c r="F26" s="42">
        <v>0</v>
      </c>
      <c r="G26" s="146">
        <f t="shared" si="0"/>
        <v>0</v>
      </c>
      <c r="H26" s="342">
        <v>16</v>
      </c>
      <c r="I26" s="372"/>
      <c r="J26" s="373"/>
      <c r="K26" s="373"/>
      <c r="L26" s="373"/>
      <c r="M26" s="374"/>
    </row>
    <row r="27" spans="1:14" ht="19.5" thickTop="1" thickBot="1" x14ac:dyDescent="0.3">
      <c r="A27" s="59"/>
      <c r="B27" s="58"/>
      <c r="C27" s="224" t="s">
        <v>59</v>
      </c>
      <c r="D27" s="140"/>
      <c r="E27" s="232">
        <f>SUM('PC Staffing Pattern'!Q22:Q25)</f>
        <v>0</v>
      </c>
      <c r="F27" s="42">
        <v>0</v>
      </c>
      <c r="G27" s="146">
        <f t="shared" si="0"/>
        <v>0</v>
      </c>
      <c r="H27" s="342">
        <v>17</v>
      </c>
      <c r="I27" s="64" t="s">
        <v>72</v>
      </c>
      <c r="J27" s="100"/>
      <c r="K27" s="65"/>
      <c r="L27" s="65"/>
      <c r="M27" s="66"/>
    </row>
    <row r="28" spans="1:14" ht="18.75" customHeight="1" thickBot="1" x14ac:dyDescent="0.3">
      <c r="A28" s="59"/>
      <c r="B28" s="58"/>
      <c r="C28" s="224" t="s">
        <v>60</v>
      </c>
      <c r="D28" s="140"/>
      <c r="E28" s="232">
        <f>SUM('PC Staffing Pattern'!Q33:Q34)</f>
        <v>0</v>
      </c>
      <c r="F28" s="42">
        <v>0</v>
      </c>
      <c r="G28" s="146">
        <f t="shared" si="0"/>
        <v>0</v>
      </c>
      <c r="H28" s="342">
        <v>18</v>
      </c>
      <c r="I28" s="113" t="s">
        <v>83</v>
      </c>
      <c r="J28" s="107"/>
      <c r="K28" s="9" t="s">
        <v>3</v>
      </c>
      <c r="L28" s="10" t="s">
        <v>4</v>
      </c>
      <c r="M28" s="67" t="s">
        <v>5</v>
      </c>
    </row>
    <row r="29" spans="1:14" ht="20.25" customHeight="1" x14ac:dyDescent="0.25">
      <c r="A29" s="59"/>
      <c r="B29" s="58"/>
      <c r="C29" s="224" t="s">
        <v>64</v>
      </c>
      <c r="D29" s="140"/>
      <c r="E29" s="232">
        <f>'PC Staffing Pattern'!D40</f>
        <v>0</v>
      </c>
      <c r="F29" s="42">
        <v>0</v>
      </c>
      <c r="G29" s="146">
        <f t="shared" si="0"/>
        <v>0</v>
      </c>
      <c r="H29" s="342">
        <v>19</v>
      </c>
      <c r="I29" s="242" t="s">
        <v>24</v>
      </c>
      <c r="J29" s="243"/>
      <c r="K29" s="244">
        <f>E11</f>
        <v>0</v>
      </c>
      <c r="L29" s="213">
        <f>'Service Rates'!E25</f>
        <v>0</v>
      </c>
      <c r="M29" s="245">
        <f>'Service Rates'!E24</f>
        <v>0</v>
      </c>
    </row>
    <row r="30" spans="1:14" ht="20.25" customHeight="1" x14ac:dyDescent="0.25">
      <c r="A30" s="59"/>
      <c r="B30" s="58"/>
      <c r="C30" s="224" t="s">
        <v>12</v>
      </c>
      <c r="D30" s="140"/>
      <c r="E30" s="232">
        <f>0.2*(SUM(E26:E29)/1.4)</f>
        <v>0</v>
      </c>
      <c r="F30" s="42">
        <v>0</v>
      </c>
      <c r="G30" s="214">
        <f t="shared" si="0"/>
        <v>0</v>
      </c>
      <c r="H30" s="342">
        <v>20</v>
      </c>
      <c r="I30" s="246" t="s">
        <v>23</v>
      </c>
      <c r="J30" s="142"/>
      <c r="K30" s="247">
        <v>0.95</v>
      </c>
      <c r="L30" s="130"/>
      <c r="M30" s="134"/>
    </row>
    <row r="31" spans="1:14" s="70" customFormat="1" ht="18" customHeight="1" thickBot="1" x14ac:dyDescent="0.3">
      <c r="A31" s="59"/>
      <c r="B31" s="69"/>
      <c r="C31" s="224" t="s">
        <v>47</v>
      </c>
      <c r="D31" s="140"/>
      <c r="E31" s="232">
        <f>'PC Staffing Pattern'!D41</f>
        <v>0</v>
      </c>
      <c r="F31" s="42">
        <v>0</v>
      </c>
      <c r="G31" s="214">
        <f>E31*F31</f>
        <v>0</v>
      </c>
      <c r="H31" s="342">
        <v>21</v>
      </c>
      <c r="I31" s="210" t="s">
        <v>97</v>
      </c>
      <c r="J31" s="212"/>
      <c r="K31" s="247">
        <v>0.05</v>
      </c>
      <c r="L31" s="7"/>
      <c r="M31" s="248">
        <f>-M29*K31</f>
        <v>0</v>
      </c>
    </row>
    <row r="32" spans="1:14" ht="21" thickBot="1" x14ac:dyDescent="0.3">
      <c r="B32" s="1"/>
      <c r="C32" s="224" t="s">
        <v>13</v>
      </c>
      <c r="D32" s="140"/>
      <c r="E32" s="232">
        <f>SUM(E24:E31)</f>
        <v>0</v>
      </c>
      <c r="F32" s="130"/>
      <c r="G32" s="146">
        <f>SUM(G24:G31)</f>
        <v>0</v>
      </c>
      <c r="H32" s="342">
        <v>22</v>
      </c>
      <c r="I32" s="114" t="s">
        <v>7</v>
      </c>
      <c r="J32" s="92"/>
      <c r="K32" s="104"/>
      <c r="L32" s="71"/>
      <c r="M32" s="249">
        <f>+M29+M31</f>
        <v>0</v>
      </c>
    </row>
    <row r="33" spans="1:13" ht="18.75" thickBot="1" x14ac:dyDescent="0.3">
      <c r="B33" s="1"/>
      <c r="C33" s="310" t="s">
        <v>268</v>
      </c>
      <c r="D33" s="311" t="str">
        <f>+'PC Staffing Pattern'!B13</f>
        <v xml:space="preserve">     Other</v>
      </c>
      <c r="E33" s="236">
        <f>+'PC Staffing Pattern'!Q13</f>
        <v>0</v>
      </c>
      <c r="F33" s="304">
        <v>0</v>
      </c>
      <c r="G33" s="235">
        <f>+F33*E33</f>
        <v>0</v>
      </c>
      <c r="H33" s="342">
        <v>23</v>
      </c>
      <c r="I33" s="94" t="s">
        <v>84</v>
      </c>
      <c r="J33" s="107"/>
      <c r="K33" s="176"/>
      <c r="L33" s="121"/>
      <c r="M33" s="177"/>
    </row>
    <row r="34" spans="1:13" ht="18.75" thickBot="1" x14ac:dyDescent="0.3">
      <c r="B34" s="1"/>
      <c r="C34" s="310" t="s">
        <v>268</v>
      </c>
      <c r="D34" s="311" t="str">
        <f>+'PC Staffing Pattern'!B14</f>
        <v xml:space="preserve">     Other</v>
      </c>
      <c r="E34" s="236">
        <f>+'PC Staffing Pattern'!Q14</f>
        <v>0</v>
      </c>
      <c r="F34" s="304">
        <v>0</v>
      </c>
      <c r="G34" s="235">
        <f t="shared" ref="G34:G40" si="1">+F34*E34</f>
        <v>0</v>
      </c>
      <c r="H34" s="342">
        <v>24</v>
      </c>
      <c r="I34" s="306" t="s">
        <v>8</v>
      </c>
      <c r="J34" s="106"/>
      <c r="K34" s="307" t="s">
        <v>9</v>
      </c>
      <c r="L34" s="308" t="s">
        <v>10</v>
      </c>
      <c r="M34" s="309" t="s">
        <v>5</v>
      </c>
    </row>
    <row r="35" spans="1:13" ht="18" x14ac:dyDescent="0.25">
      <c r="B35" s="1"/>
      <c r="C35" s="310" t="s">
        <v>268</v>
      </c>
      <c r="D35" s="311" t="str">
        <f>+'PC Staffing Pattern'!B15</f>
        <v xml:space="preserve">     Other</v>
      </c>
      <c r="E35" s="236">
        <f>+'PC Staffing Pattern'!Q15</f>
        <v>0</v>
      </c>
      <c r="F35" s="304">
        <v>0</v>
      </c>
      <c r="G35" s="235">
        <f t="shared" si="1"/>
        <v>0</v>
      </c>
      <c r="H35" s="342">
        <v>25</v>
      </c>
      <c r="I35" s="250" t="s">
        <v>73</v>
      </c>
      <c r="J35" s="223"/>
      <c r="K35" s="251">
        <f>'Tx Srvc Staffing Pattern'!D23</f>
        <v>0</v>
      </c>
      <c r="L35" s="42">
        <v>0</v>
      </c>
      <c r="M35" s="256">
        <f t="shared" ref="M35:M41" si="2">K35*L35</f>
        <v>0</v>
      </c>
    </row>
    <row r="36" spans="1:13" ht="18" x14ac:dyDescent="0.25">
      <c r="B36" s="1"/>
      <c r="C36" s="310" t="s">
        <v>268</v>
      </c>
      <c r="D36" s="311" t="str">
        <f>+'PC Staffing Pattern'!B16</f>
        <v xml:space="preserve">     Other</v>
      </c>
      <c r="E36" s="236">
        <f>+'PC Staffing Pattern'!Q16</f>
        <v>0</v>
      </c>
      <c r="F36" s="304">
        <v>0</v>
      </c>
      <c r="G36" s="235">
        <f t="shared" si="1"/>
        <v>0</v>
      </c>
      <c r="H36" s="342">
        <v>26</v>
      </c>
      <c r="I36" s="250" t="s">
        <v>74</v>
      </c>
      <c r="J36" s="143"/>
      <c r="K36" s="251">
        <f>'Tx Srvc Staffing Pattern'!D24</f>
        <v>0</v>
      </c>
      <c r="L36" s="42">
        <v>0</v>
      </c>
      <c r="M36" s="257">
        <f t="shared" si="2"/>
        <v>0</v>
      </c>
    </row>
    <row r="37" spans="1:13" ht="18" x14ac:dyDescent="0.25">
      <c r="B37" s="1"/>
      <c r="C37" s="310" t="s">
        <v>268</v>
      </c>
      <c r="D37" s="311" t="str">
        <f>+'PC Staffing Pattern'!B17</f>
        <v xml:space="preserve">     Other</v>
      </c>
      <c r="E37" s="236">
        <f>+'PC Staffing Pattern'!Q17</f>
        <v>0</v>
      </c>
      <c r="F37" s="304">
        <v>0</v>
      </c>
      <c r="G37" s="235">
        <f t="shared" si="1"/>
        <v>0</v>
      </c>
      <c r="H37" s="342">
        <v>27</v>
      </c>
      <c r="I37" s="250" t="s">
        <v>81</v>
      </c>
      <c r="J37" s="143"/>
      <c r="K37" s="251">
        <f>'Tx Srvc Staffing Pattern'!D25</f>
        <v>0</v>
      </c>
      <c r="L37" s="42">
        <v>0</v>
      </c>
      <c r="M37" s="257">
        <f t="shared" si="2"/>
        <v>0</v>
      </c>
    </row>
    <row r="38" spans="1:13" ht="18" x14ac:dyDescent="0.25">
      <c r="B38" s="1"/>
      <c r="C38" s="310" t="s">
        <v>268</v>
      </c>
      <c r="D38" s="311" t="str">
        <f>+'PC Staffing Pattern'!B28</f>
        <v xml:space="preserve">     Other</v>
      </c>
      <c r="E38" s="236">
        <f>+'PC Staffing Pattern'!Q28</f>
        <v>0</v>
      </c>
      <c r="F38" s="304">
        <v>0</v>
      </c>
      <c r="G38" s="235">
        <f t="shared" si="1"/>
        <v>0</v>
      </c>
      <c r="H38" s="342">
        <v>28</v>
      </c>
      <c r="I38" s="250" t="s">
        <v>82</v>
      </c>
      <c r="J38" s="143"/>
      <c r="K38" s="251">
        <f>'Tx Srvc Staffing Pattern'!D26</f>
        <v>0</v>
      </c>
      <c r="L38" s="42">
        <v>0</v>
      </c>
      <c r="M38" s="257">
        <f t="shared" si="2"/>
        <v>0</v>
      </c>
    </row>
    <row r="39" spans="1:13" ht="18" x14ac:dyDescent="0.25">
      <c r="B39" s="1"/>
      <c r="C39" s="310" t="s">
        <v>268</v>
      </c>
      <c r="D39" s="311" t="str">
        <f>+'PC Staffing Pattern'!B29</f>
        <v xml:space="preserve">     Other</v>
      </c>
      <c r="E39" s="236">
        <f>+'PC Staffing Pattern'!Q29</f>
        <v>0</v>
      </c>
      <c r="F39" s="304">
        <v>0</v>
      </c>
      <c r="G39" s="235">
        <f t="shared" si="1"/>
        <v>0</v>
      </c>
      <c r="H39" s="342">
        <v>29</v>
      </c>
      <c r="I39" s="252" t="s">
        <v>75</v>
      </c>
      <c r="J39" s="143"/>
      <c r="K39" s="251">
        <f>'Tx Srvc Staffing Pattern'!D27</f>
        <v>0</v>
      </c>
      <c r="L39" s="42">
        <v>0</v>
      </c>
      <c r="M39" s="257">
        <f t="shared" si="2"/>
        <v>0</v>
      </c>
    </row>
    <row r="40" spans="1:13" ht="18" x14ac:dyDescent="0.25">
      <c r="B40" s="1"/>
      <c r="C40" s="310" t="s">
        <v>268</v>
      </c>
      <c r="D40" s="311" t="str">
        <f>+'PC Staffing Pattern'!B30</f>
        <v xml:space="preserve">     Other</v>
      </c>
      <c r="E40" s="236">
        <f>+'PC Staffing Pattern'!Q30</f>
        <v>0</v>
      </c>
      <c r="F40" s="304">
        <v>0</v>
      </c>
      <c r="G40" s="235">
        <f t="shared" si="1"/>
        <v>0</v>
      </c>
      <c r="H40" s="342">
        <v>30</v>
      </c>
      <c r="I40" s="252" t="str">
        <f>'Tx Srvc Staffing Pattern'!B8</f>
        <v>Other</v>
      </c>
      <c r="J40" s="143"/>
      <c r="K40" s="251">
        <f>'Tx Srvc Staffing Pattern'!D28</f>
        <v>0</v>
      </c>
      <c r="L40" s="42">
        <v>0</v>
      </c>
      <c r="M40" s="257">
        <f t="shared" si="2"/>
        <v>0</v>
      </c>
    </row>
    <row r="41" spans="1:13" ht="18" x14ac:dyDescent="0.25">
      <c r="A41" s="1"/>
      <c r="B41" s="1"/>
      <c r="C41" s="237" t="s">
        <v>26</v>
      </c>
      <c r="D41" s="238"/>
      <c r="E41" s="298">
        <v>0</v>
      </c>
      <c r="F41" s="133"/>
      <c r="G41" s="297">
        <f>+G32*E41</f>
        <v>0</v>
      </c>
      <c r="H41" s="342">
        <v>31</v>
      </c>
      <c r="I41" s="252" t="str">
        <f>'Tx Srvc Staffing Pattern'!B9</f>
        <v>Other</v>
      </c>
      <c r="J41" s="143"/>
      <c r="K41" s="251">
        <f>'Tx Srvc Staffing Pattern'!D29</f>
        <v>0</v>
      </c>
      <c r="L41" s="42">
        <v>0</v>
      </c>
      <c r="M41" s="257">
        <f t="shared" si="2"/>
        <v>0</v>
      </c>
    </row>
    <row r="42" spans="1:13" ht="18.75" thickBot="1" x14ac:dyDescent="0.3">
      <c r="A42" s="1"/>
      <c r="B42" s="1"/>
      <c r="C42" s="97" t="s">
        <v>11</v>
      </c>
      <c r="D42" s="90"/>
      <c r="E42" s="50">
        <v>0</v>
      </c>
      <c r="F42" s="51">
        <v>0</v>
      </c>
      <c r="G42" s="239">
        <f>E42*F42</f>
        <v>0</v>
      </c>
      <c r="H42" s="342">
        <v>32</v>
      </c>
      <c r="I42" s="252" t="s">
        <v>13</v>
      </c>
      <c r="J42" s="140"/>
      <c r="K42" s="253">
        <f>SUM(K35:K41)</f>
        <v>0</v>
      </c>
      <c r="L42" s="130"/>
      <c r="M42" s="257">
        <f>SUM(M35:M41)</f>
        <v>0</v>
      </c>
    </row>
    <row r="43" spans="1:13" ht="21" thickBot="1" x14ac:dyDescent="0.45">
      <c r="A43" s="1"/>
      <c r="B43" s="1"/>
      <c r="C43" s="94" t="s">
        <v>91</v>
      </c>
      <c r="D43" s="87"/>
      <c r="E43" s="16"/>
      <c r="F43" s="14"/>
      <c r="G43" s="227">
        <f>SUM(G32:G42)</f>
        <v>0</v>
      </c>
      <c r="H43" s="342">
        <v>33</v>
      </c>
      <c r="I43" s="252" t="s">
        <v>26</v>
      </c>
      <c r="J43" s="140"/>
      <c r="K43" s="254">
        <f>IF(M42&gt;0,M43/M42,0)</f>
        <v>0</v>
      </c>
      <c r="L43" s="130"/>
      <c r="M43" s="68">
        <v>0</v>
      </c>
    </row>
    <row r="44" spans="1:13" ht="18.75" thickBot="1" x14ac:dyDescent="0.3">
      <c r="A44" s="1"/>
      <c r="B44" s="1"/>
      <c r="C44" s="20"/>
      <c r="D44" s="21"/>
      <c r="E44" s="21"/>
      <c r="F44" s="126"/>
      <c r="G44" s="22"/>
      <c r="H44" s="342">
        <v>34</v>
      </c>
      <c r="I44" s="250" t="s">
        <v>76</v>
      </c>
      <c r="J44" s="143"/>
      <c r="K44" s="124">
        <v>0</v>
      </c>
      <c r="L44" s="42">
        <v>0</v>
      </c>
      <c r="M44" s="245">
        <f>K44*L44</f>
        <v>0</v>
      </c>
    </row>
    <row r="45" spans="1:13" ht="18.75" thickBot="1" x14ac:dyDescent="0.3">
      <c r="C45" s="94" t="s">
        <v>14</v>
      </c>
      <c r="D45" s="87"/>
      <c r="E45" s="13"/>
      <c r="F45" s="14"/>
      <c r="G45" s="17"/>
      <c r="H45" s="342">
        <v>35</v>
      </c>
      <c r="I45" s="252" t="s">
        <v>19</v>
      </c>
      <c r="J45" s="140"/>
      <c r="K45" s="255"/>
      <c r="L45" s="145"/>
      <c r="M45" s="257">
        <f>SUM(M42:M44)</f>
        <v>0</v>
      </c>
    </row>
    <row r="46" spans="1:13" ht="21" thickBot="1" x14ac:dyDescent="0.45">
      <c r="A46" s="1"/>
      <c r="B46" s="1"/>
      <c r="C46" s="222" t="s">
        <v>48</v>
      </c>
      <c r="D46" s="143"/>
      <c r="E46" s="127"/>
      <c r="F46" s="128"/>
      <c r="G46" s="52">
        <v>0</v>
      </c>
      <c r="H46" s="342">
        <v>36</v>
      </c>
      <c r="I46" s="361" t="s">
        <v>85</v>
      </c>
      <c r="J46" s="362"/>
      <c r="K46" s="362"/>
      <c r="L46" s="363"/>
      <c r="M46" s="258">
        <f>SUM(M45:M45)</f>
        <v>0</v>
      </c>
    </row>
    <row r="47" spans="1:13" ht="18.75" thickBot="1" x14ac:dyDescent="0.3">
      <c r="A47" s="1"/>
      <c r="B47" s="1"/>
      <c r="C47" s="222" t="s">
        <v>49</v>
      </c>
      <c r="D47" s="143"/>
      <c r="E47" s="127"/>
      <c r="F47" s="128"/>
      <c r="G47" s="52">
        <v>0</v>
      </c>
      <c r="H47" s="342">
        <v>37</v>
      </c>
      <c r="I47" s="375" t="s">
        <v>86</v>
      </c>
      <c r="J47" s="376"/>
      <c r="K47" s="376"/>
      <c r="L47" s="377"/>
      <c r="M47" s="259">
        <f>M32-M46</f>
        <v>0</v>
      </c>
    </row>
    <row r="48" spans="1:13" ht="18.75" thickTop="1" x14ac:dyDescent="0.25">
      <c r="A48" s="1"/>
      <c r="B48" s="1"/>
      <c r="C48" s="224" t="s">
        <v>50</v>
      </c>
      <c r="D48" s="140"/>
      <c r="E48" s="129"/>
      <c r="F48" s="130"/>
      <c r="G48" s="146">
        <f>'Information Technology'!D10</f>
        <v>0</v>
      </c>
      <c r="H48" s="342">
        <v>38</v>
      </c>
    </row>
    <row r="49" spans="1:13" ht="18" x14ac:dyDescent="0.25">
      <c r="A49" s="1"/>
      <c r="B49" s="1"/>
      <c r="C49" s="224" t="s">
        <v>51</v>
      </c>
      <c r="D49" s="140"/>
      <c r="E49" s="129"/>
      <c r="F49" s="130"/>
      <c r="G49" s="146">
        <f>Transportation!C8</f>
        <v>0</v>
      </c>
      <c r="H49" s="342">
        <v>39</v>
      </c>
    </row>
    <row r="50" spans="1:13" ht="18" x14ac:dyDescent="0.25">
      <c r="A50" s="1"/>
      <c r="B50" s="1"/>
      <c r="C50" s="224" t="s">
        <v>15</v>
      </c>
      <c r="D50" s="140"/>
      <c r="E50" s="129"/>
      <c r="F50" s="130"/>
      <c r="G50" s="146">
        <f>Training!C10</f>
        <v>0</v>
      </c>
      <c r="H50" s="342">
        <v>40</v>
      </c>
    </row>
    <row r="51" spans="1:13" ht="18" x14ac:dyDescent="0.25">
      <c r="A51" s="1"/>
      <c r="B51" s="1"/>
      <c r="C51" s="224" t="s">
        <v>54</v>
      </c>
      <c r="D51" s="140"/>
      <c r="E51" s="129"/>
      <c r="F51" s="130"/>
      <c r="G51" s="53">
        <v>0</v>
      </c>
      <c r="H51" s="342">
        <v>41</v>
      </c>
    </row>
    <row r="52" spans="1:13" ht="18" x14ac:dyDescent="0.25">
      <c r="A52" s="1"/>
      <c r="B52" s="1"/>
      <c r="C52" s="224" t="s">
        <v>53</v>
      </c>
      <c r="D52" s="140"/>
      <c r="E52" s="129"/>
      <c r="F52" s="130"/>
      <c r="G52" s="53">
        <v>0</v>
      </c>
      <c r="H52" s="342">
        <v>42</v>
      </c>
    </row>
    <row r="53" spans="1:13" ht="18" x14ac:dyDescent="0.25">
      <c r="A53" s="1"/>
      <c r="B53" s="1"/>
      <c r="C53" s="240" t="s">
        <v>120</v>
      </c>
      <c r="D53" s="140"/>
      <c r="E53" s="129"/>
      <c r="F53" s="130"/>
      <c r="G53" s="53">
        <v>0</v>
      </c>
      <c r="H53" s="342">
        <v>43</v>
      </c>
    </row>
    <row r="54" spans="1:13" ht="18.75" customHeight="1" x14ac:dyDescent="0.25">
      <c r="A54" s="1"/>
      <c r="B54" s="1"/>
      <c r="C54" s="224" t="s">
        <v>118</v>
      </c>
      <c r="D54" s="140"/>
      <c r="E54" s="129"/>
      <c r="F54" s="130"/>
      <c r="G54" s="53">
        <v>0</v>
      </c>
      <c r="H54" s="342">
        <v>44</v>
      </c>
    </row>
    <row r="55" spans="1:13" ht="18" x14ac:dyDescent="0.25">
      <c r="A55" s="5"/>
      <c r="B55" s="5"/>
      <c r="C55" s="224" t="s">
        <v>273</v>
      </c>
      <c r="D55" s="300"/>
      <c r="E55" s="129"/>
      <c r="F55" s="130"/>
      <c r="G55" s="53">
        <v>0</v>
      </c>
      <c r="H55" s="342">
        <v>45</v>
      </c>
      <c r="I55" s="303"/>
      <c r="J55" s="302"/>
      <c r="K55" s="302"/>
      <c r="L55" s="302"/>
      <c r="M55" s="302"/>
    </row>
    <row r="56" spans="1:13" ht="18.75" thickBot="1" x14ac:dyDescent="0.3">
      <c r="A56" s="5"/>
      <c r="B56" s="5"/>
      <c r="C56" s="97" t="s">
        <v>11</v>
      </c>
      <c r="D56" s="91"/>
      <c r="E56" s="131"/>
      <c r="F56" s="132"/>
      <c r="G56" s="53">
        <v>0</v>
      </c>
      <c r="H56" s="342">
        <v>46</v>
      </c>
      <c r="I56" s="301"/>
      <c r="J56" s="302"/>
      <c r="K56" s="301"/>
      <c r="L56" s="301"/>
      <c r="M56" s="301"/>
    </row>
    <row r="57" spans="1:13" ht="21" thickBot="1" x14ac:dyDescent="0.25">
      <c r="C57" s="352" t="s">
        <v>92</v>
      </c>
      <c r="D57" s="353"/>
      <c r="E57" s="354"/>
      <c r="F57" s="355"/>
      <c r="G57" s="241">
        <f>SUM(G46:G56)</f>
        <v>0</v>
      </c>
      <c r="H57" s="342">
        <v>47</v>
      </c>
    </row>
    <row r="58" spans="1:13" s="70" customFormat="1" ht="17.25" customHeight="1" x14ac:dyDescent="0.2">
      <c r="A58" s="75"/>
      <c r="B58" s="75"/>
      <c r="J58" s="108"/>
    </row>
    <row r="59" spans="1:13" ht="21" customHeight="1" x14ac:dyDescent="0.2">
      <c r="A59" s="1"/>
      <c r="B59" s="1"/>
    </row>
    <row r="60" spans="1:13" ht="22.5" customHeight="1" x14ac:dyDescent="0.2">
      <c r="A60" s="1"/>
      <c r="B60" s="1"/>
    </row>
    <row r="61" spans="1:13" ht="20.25" customHeight="1" x14ac:dyDescent="0.2">
      <c r="A61" s="1"/>
      <c r="B61" s="1"/>
    </row>
    <row r="62" spans="1:13" ht="19.5" customHeight="1" x14ac:dyDescent="0.2">
      <c r="A62" s="1"/>
      <c r="B62" s="1"/>
    </row>
    <row r="63" spans="1:13" ht="21.75" customHeight="1" x14ac:dyDescent="0.2">
      <c r="A63" s="1"/>
      <c r="B63" s="1"/>
    </row>
    <row r="64" spans="1:13" ht="15.75" x14ac:dyDescent="0.25">
      <c r="A64" s="2"/>
      <c r="B64" s="2"/>
    </row>
    <row r="65" spans="1:2" ht="14.25" x14ac:dyDescent="0.2">
      <c r="A65" s="4"/>
      <c r="B65" s="4"/>
    </row>
    <row r="66" spans="1:2" ht="14.25" x14ac:dyDescent="0.2">
      <c r="A66" s="4"/>
      <c r="B66" s="4"/>
    </row>
    <row r="67" spans="1:2" ht="14.25" x14ac:dyDescent="0.2">
      <c r="A67" s="4"/>
      <c r="B67" s="4"/>
    </row>
    <row r="68" spans="1:2" ht="14.25" x14ac:dyDescent="0.2">
      <c r="A68" s="4"/>
      <c r="B68" s="4"/>
    </row>
    <row r="69" spans="1:2" ht="14.25" x14ac:dyDescent="0.2">
      <c r="A69" s="4"/>
      <c r="B69" s="4"/>
    </row>
  </sheetData>
  <sheetProtection algorithmName="SHA-512" hashValue="qwv06pJS8GwlbPyIy+ZfG9umL8SeSP8dZFdjBMp6rjVTyI6vtYTSI5RyEjwpr22sPLE6xGt63ktkRFm0+0I+6g==" saltValue="UgBmrSg6XRZHr9soepYPJA==" spinCount="100000" sheet="1" objects="1" scenarios="1" formatCells="0" formatColumns="0" formatRows="0" insertColumns="0" insertRows="0" deleteColumns="0" deleteRows="0"/>
  <mergeCells count="14">
    <mergeCell ref="A4:A7"/>
    <mergeCell ref="C1:M1"/>
    <mergeCell ref="C3:M3"/>
    <mergeCell ref="D2:K2"/>
    <mergeCell ref="C57:F57"/>
    <mergeCell ref="E5:G5"/>
    <mergeCell ref="E4:G4"/>
    <mergeCell ref="F6:I6"/>
    <mergeCell ref="I46:L46"/>
    <mergeCell ref="J4:K4"/>
    <mergeCell ref="J5:K5"/>
    <mergeCell ref="J24:L24"/>
    <mergeCell ref="I25:M26"/>
    <mergeCell ref="I47:L47"/>
  </mergeCells>
  <phoneticPr fontId="0" type="noConversion"/>
  <printOptions horizontalCentered="1"/>
  <pageMargins left="0.25" right="0.25" top="0.25" bottom="0.25" header="0.5" footer="0.5"/>
  <pageSetup scale="56" orientation="landscape" r:id="rId1"/>
  <headerFooter alignWithMargins="0">
    <oddHeader>&amp;L&amp;G</oddHeader>
  </headerFooter>
  <cellWatches>
    <cellWatch r="G19"/>
  </cellWatche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F30"/>
  <sheetViews>
    <sheetView zoomScale="75" workbookViewId="0">
      <selection activeCell="B8" sqref="B8:C8"/>
    </sheetView>
  </sheetViews>
  <sheetFormatPr defaultRowHeight="18.75" x14ac:dyDescent="0.3"/>
  <cols>
    <col min="1" max="1" width="3.7109375" style="159" customWidth="1"/>
    <col min="2" max="3" width="21.7109375" style="159" customWidth="1"/>
    <col min="4" max="5" width="31.42578125" style="159" bestFit="1" customWidth="1"/>
    <col min="6" max="6" width="31" style="159" bestFit="1" customWidth="1"/>
    <col min="7" max="16384" width="9.140625" style="159"/>
  </cols>
  <sheetData>
    <row r="1" spans="1:6" ht="19.5" customHeight="1" thickBot="1" x14ac:dyDescent="0.35"/>
    <row r="2" spans="1:6" x14ac:dyDescent="0.3">
      <c r="B2" s="384" t="s">
        <v>65</v>
      </c>
      <c r="C2" s="385"/>
      <c r="D2" s="385"/>
      <c r="E2" s="382"/>
      <c r="F2" s="383"/>
    </row>
    <row r="3" spans="1:6" x14ac:dyDescent="0.3">
      <c r="B3" s="332" t="s">
        <v>66</v>
      </c>
      <c r="C3" s="386">
        <f>+Operations!E4</f>
        <v>0</v>
      </c>
      <c r="D3" s="387"/>
      <c r="E3" s="333" t="s">
        <v>0</v>
      </c>
      <c r="F3" s="334">
        <f>+Operations!J4</f>
        <v>0</v>
      </c>
    </row>
    <row r="4" spans="1:6" x14ac:dyDescent="0.3">
      <c r="B4" s="335" t="s">
        <v>67</v>
      </c>
      <c r="C4" s="386">
        <f>+Operations!E5</f>
        <v>0</v>
      </c>
      <c r="D4" s="387"/>
      <c r="E4" s="336" t="s">
        <v>1</v>
      </c>
      <c r="F4" s="337">
        <f>+Operations!M4</f>
        <v>0</v>
      </c>
    </row>
    <row r="5" spans="1:6" ht="19.5" thickBot="1" x14ac:dyDescent="0.35">
      <c r="B5" s="332" t="s">
        <v>101</v>
      </c>
      <c r="C5" s="397">
        <f>+Operations!J5</f>
        <v>0</v>
      </c>
      <c r="D5" s="397"/>
      <c r="E5" s="338" t="s">
        <v>2</v>
      </c>
      <c r="F5" s="339">
        <f>+Operations!M5</f>
        <v>0</v>
      </c>
    </row>
    <row r="6" spans="1:6" ht="19.5" thickBot="1" x14ac:dyDescent="0.35">
      <c r="B6" s="170"/>
      <c r="C6" s="171"/>
      <c r="D6" s="319" t="s">
        <v>285</v>
      </c>
      <c r="E6" s="319" t="s">
        <v>285</v>
      </c>
      <c r="F6" s="172"/>
    </row>
    <row r="7" spans="1:6" x14ac:dyDescent="0.3">
      <c r="A7" s="158"/>
      <c r="B7" s="388" t="s">
        <v>27</v>
      </c>
      <c r="C7" s="389"/>
      <c r="D7" s="320" t="s">
        <v>283</v>
      </c>
      <c r="E7" s="320" t="s">
        <v>282</v>
      </c>
      <c r="F7" s="340" t="s">
        <v>284</v>
      </c>
    </row>
    <row r="8" spans="1:6" x14ac:dyDescent="0.3">
      <c r="A8" s="396"/>
      <c r="B8" s="380"/>
      <c r="C8" s="381"/>
      <c r="D8" s="317">
        <v>0</v>
      </c>
      <c r="E8" s="317">
        <v>0</v>
      </c>
      <c r="F8" s="260">
        <f>IF(Operations!$E$11&gt;0, IF(D8+E8&gt;0, ((Operations!$M$22-Operations!$M$18)/Operations!$E$11/0.95)-'Service Rates'!D8, 0), 0)</f>
        <v>0</v>
      </c>
    </row>
    <row r="9" spans="1:6" x14ac:dyDescent="0.3">
      <c r="A9" s="396"/>
      <c r="B9" s="380"/>
      <c r="C9" s="381"/>
      <c r="D9" s="317">
        <v>0</v>
      </c>
      <c r="E9" s="317">
        <v>0</v>
      </c>
      <c r="F9" s="260">
        <f>IF(Operations!$E$11&gt;0, IF(D9+E9&gt;0, ((Operations!$M$22-Operations!$M$18)/Operations!$E$11/0.95)-'Service Rates'!D9, 0), 0)</f>
        <v>0</v>
      </c>
    </row>
    <row r="10" spans="1:6" x14ac:dyDescent="0.3">
      <c r="A10" s="396"/>
      <c r="B10" s="380"/>
      <c r="C10" s="381"/>
      <c r="D10" s="317">
        <v>0</v>
      </c>
      <c r="E10" s="317">
        <v>0</v>
      </c>
      <c r="F10" s="260">
        <f>IF(Operations!$E$11&gt;0, IF(D10+E10&gt;0, ((Operations!$M$22-Operations!$M$18)/Operations!$E$11/0.95)-'Service Rates'!D10, 0), 0)</f>
        <v>0</v>
      </c>
    </row>
    <row r="11" spans="1:6" x14ac:dyDescent="0.3">
      <c r="A11" s="396"/>
      <c r="B11" s="380"/>
      <c r="C11" s="381"/>
      <c r="D11" s="317">
        <v>0</v>
      </c>
      <c r="E11" s="317">
        <v>0</v>
      </c>
      <c r="F11" s="260">
        <f>IF(Operations!$E$11&gt;0, IF(D11+E11&gt;0, ((Operations!$M$22-Operations!$M$18)/Operations!$E$11/0.95)-'Service Rates'!D11, 0), 0)</f>
        <v>0</v>
      </c>
    </row>
    <row r="12" spans="1:6" x14ac:dyDescent="0.3">
      <c r="A12" s="396"/>
      <c r="B12" s="380"/>
      <c r="C12" s="381"/>
      <c r="D12" s="317">
        <v>0</v>
      </c>
      <c r="E12" s="317">
        <v>0</v>
      </c>
      <c r="F12" s="260">
        <f>IF(Operations!$E$11&gt;0, IF(D12+E12&gt;0, ((Operations!$M$22-Operations!$M$18)/Operations!$E$11/0.95)-'Service Rates'!D12, 0), 0)</f>
        <v>0</v>
      </c>
    </row>
    <row r="13" spans="1:6" x14ac:dyDescent="0.3">
      <c r="A13" s="396"/>
      <c r="B13" s="380"/>
      <c r="C13" s="381"/>
      <c r="D13" s="317">
        <v>0</v>
      </c>
      <c r="E13" s="317">
        <v>0</v>
      </c>
      <c r="F13" s="260">
        <f>IF(Operations!$E$11&gt;0, IF(D13+E13&gt;0, ((Operations!$M$22-Operations!$M$18)/Operations!$E$11/0.95)-'Service Rates'!D13, 0), 0)</f>
        <v>0</v>
      </c>
    </row>
    <row r="14" spans="1:6" x14ac:dyDescent="0.3">
      <c r="A14" s="396"/>
      <c r="B14" s="380"/>
      <c r="C14" s="381"/>
      <c r="D14" s="317">
        <v>0</v>
      </c>
      <c r="E14" s="317">
        <v>0</v>
      </c>
      <c r="F14" s="260">
        <f>IF(Operations!$E$11&gt;0, IF(D14+E14&gt;0, ((Operations!$M$22-Operations!$M$18)/Operations!$E$11/0.95)-'Service Rates'!D14, 0), 0)</f>
        <v>0</v>
      </c>
    </row>
    <row r="15" spans="1:6" x14ac:dyDescent="0.3">
      <c r="A15" s="396"/>
      <c r="B15" s="380"/>
      <c r="C15" s="381"/>
      <c r="D15" s="317">
        <v>0</v>
      </c>
      <c r="E15" s="317">
        <v>0</v>
      </c>
      <c r="F15" s="260">
        <f>IF(Operations!$E$11&gt;0, IF(D15+E15&gt;0, ((Operations!$M$22-Operations!$M$18)/Operations!$E$11/0.95)-'Service Rates'!D15, 0), 0)</f>
        <v>0</v>
      </c>
    </row>
    <row r="16" spans="1:6" x14ac:dyDescent="0.3">
      <c r="A16" s="396"/>
      <c r="B16" s="380"/>
      <c r="C16" s="381"/>
      <c r="D16" s="317">
        <v>0</v>
      </c>
      <c r="E16" s="317">
        <v>0</v>
      </c>
      <c r="F16" s="260">
        <f>IF(Operations!$E$11&gt;0, IF(D16+E16&gt;0, ((Operations!$M$22-Operations!$M$18)/Operations!$E$11/0.95)-'Service Rates'!D16, 0), 0)</f>
        <v>0</v>
      </c>
    </row>
    <row r="17" spans="1:6" x14ac:dyDescent="0.3">
      <c r="A17" s="396"/>
      <c r="B17" s="380"/>
      <c r="C17" s="381"/>
      <c r="D17" s="317">
        <v>0</v>
      </c>
      <c r="E17" s="317">
        <v>0</v>
      </c>
      <c r="F17" s="260">
        <f>IF(Operations!$E$11&gt;0, IF(D17+E17&gt;0, ((Operations!$M$22-Operations!$M$18)/Operations!$E$11/0.95)-'Service Rates'!D17, 0), 0)</f>
        <v>0</v>
      </c>
    </row>
    <row r="18" spans="1:6" x14ac:dyDescent="0.3">
      <c r="A18" s="169"/>
      <c r="B18" s="380"/>
      <c r="C18" s="381"/>
      <c r="D18" s="317">
        <v>0</v>
      </c>
      <c r="E18" s="317">
        <v>0</v>
      </c>
      <c r="F18" s="260">
        <f>IF(Operations!$E$11&gt;0, IF(D18+E18&gt;0, ((Operations!$M$22-Operations!$M$18)/Operations!$E$11/0.95)-'Service Rates'!D18, 0), 0)</f>
        <v>0</v>
      </c>
    </row>
    <row r="19" spans="1:6" x14ac:dyDescent="0.3">
      <c r="A19" s="180"/>
      <c r="B19" s="380"/>
      <c r="C19" s="381"/>
      <c r="D19" s="317">
        <v>0</v>
      </c>
      <c r="E19" s="317">
        <v>0</v>
      </c>
      <c r="F19" s="260">
        <f>IF(Operations!$E$11&gt;0, IF(D19+E19&gt;0, ((Operations!$M$22-Operations!$M$18)/Operations!$E$11/0.95)-'Service Rates'!D19, 0), 0)</f>
        <v>0</v>
      </c>
    </row>
    <row r="20" spans="1:6" x14ac:dyDescent="0.3">
      <c r="A20" s="180"/>
      <c r="B20" s="380"/>
      <c r="C20" s="381"/>
      <c r="D20" s="317">
        <v>0</v>
      </c>
      <c r="E20" s="317">
        <v>0</v>
      </c>
      <c r="F20" s="260">
        <f>IF(Operations!$E$11&gt;0, IF(D20+E20&gt;0, ((Operations!$M$22-Operations!$M$18)/Operations!$E$11/0.95)-'Service Rates'!D20, 0), 0)</f>
        <v>0</v>
      </c>
    </row>
    <row r="21" spans="1:6" x14ac:dyDescent="0.3">
      <c r="A21" s="180"/>
      <c r="B21" s="380"/>
      <c r="C21" s="381"/>
      <c r="D21" s="317">
        <v>0</v>
      </c>
      <c r="E21" s="317">
        <v>0</v>
      </c>
      <c r="F21" s="260">
        <f>IF(Operations!$E$11&gt;0, IF(D21+E21&gt;0, ((Operations!$M$22-Operations!$M$18)/Operations!$E$11/0.95)-'Service Rates'!D21, 0), 0)</f>
        <v>0</v>
      </c>
    </row>
    <row r="22" spans="1:6" x14ac:dyDescent="0.3">
      <c r="B22" s="380"/>
      <c r="C22" s="381"/>
      <c r="D22" s="317">
        <v>0</v>
      </c>
      <c r="E22" s="317">
        <v>0</v>
      </c>
      <c r="F22" s="260">
        <f>IF(Operations!$E$11&gt;0, IF(D22+E22&gt;0, ((Operations!$M$22-Operations!$M$18)/Operations!$E$11/0.95)-'Service Rates'!D22, 0), 0)</f>
        <v>0</v>
      </c>
    </row>
    <row r="23" spans="1:6" ht="19.5" customHeight="1" thickBot="1" x14ac:dyDescent="0.35">
      <c r="A23" s="398"/>
      <c r="B23" s="378"/>
      <c r="C23" s="379"/>
      <c r="D23" s="318">
        <v>0</v>
      </c>
      <c r="E23" s="318">
        <v>0</v>
      </c>
      <c r="F23" s="260">
        <f>IF(Operations!$E$11&gt;0, IF(D23+E23&gt;0, ((Operations!$M$22-Operations!$M$18)/Operations!$E$11/0.95)-'Service Rates'!D23, 0), 0)</f>
        <v>0</v>
      </c>
    </row>
    <row r="24" spans="1:6" ht="19.5" thickBot="1" x14ac:dyDescent="0.35">
      <c r="A24" s="398"/>
      <c r="B24" s="399" t="s">
        <v>28</v>
      </c>
      <c r="C24" s="400"/>
      <c r="D24" s="261">
        <f>SUM(D8:D23)</f>
        <v>0</v>
      </c>
      <c r="E24" s="261">
        <f>SUM(E8:E23)</f>
        <v>0</v>
      </c>
      <c r="F24" s="261">
        <f>SUM(F8:F23)</f>
        <v>0</v>
      </c>
    </row>
    <row r="25" spans="1:6" ht="19.5" thickBot="1" x14ac:dyDescent="0.35">
      <c r="A25" s="398"/>
      <c r="B25" s="399" t="s">
        <v>68</v>
      </c>
      <c r="C25" s="400"/>
      <c r="D25" s="261">
        <f>IF(Operations!E11&gt;0, D24/Operations!E11, 0)</f>
        <v>0</v>
      </c>
      <c r="E25" s="261">
        <f>IF(Operations!E11&gt;0, E24/Operations!E11, 0)</f>
        <v>0</v>
      </c>
      <c r="F25" s="261">
        <f>IF(Operations!E11&gt;0, F24/Operations!E11, 0)</f>
        <v>0</v>
      </c>
    </row>
    <row r="26" spans="1:6" ht="19.5" thickBot="1" x14ac:dyDescent="0.35">
      <c r="A26" s="398"/>
    </row>
    <row r="27" spans="1:6" x14ac:dyDescent="0.3">
      <c r="A27" s="398"/>
      <c r="D27" s="390" t="s">
        <v>286</v>
      </c>
      <c r="E27" s="391"/>
      <c r="F27" s="392"/>
    </row>
    <row r="28" spans="1:6" ht="19.5" thickBot="1" x14ac:dyDescent="0.35">
      <c r="A28" s="398"/>
      <c r="D28" s="393"/>
      <c r="E28" s="394"/>
      <c r="F28" s="395"/>
    </row>
    <row r="29" spans="1:6" x14ac:dyDescent="0.3">
      <c r="A29" s="3"/>
    </row>
    <row r="30" spans="1:6" x14ac:dyDescent="0.3">
      <c r="A30" s="3"/>
    </row>
  </sheetData>
  <sheetProtection algorithmName="SHA-512" hashValue="GzKji9meGWnUqUpLbfkUyVBU5yW8PQObBbnoz8ukEq756+EFWukvtOhYt1NQGziWjIIyjqsNyRp7bJS1rUCc7A==" saltValue="eG5t9hl92rNhnymr7vcxVA==" spinCount="100000" sheet="1" objects="1" scenarios="1" formatCells="0" formatColumns="0" formatRows="0" insertColumns="0" insertRows="0" insertHyperlinks="0"/>
  <mergeCells count="27">
    <mergeCell ref="D27:F28"/>
    <mergeCell ref="A8:A17"/>
    <mergeCell ref="C5:D5"/>
    <mergeCell ref="A23:A28"/>
    <mergeCell ref="B17:C17"/>
    <mergeCell ref="B18:C18"/>
    <mergeCell ref="B11:C11"/>
    <mergeCell ref="B12:C12"/>
    <mergeCell ref="B13:C13"/>
    <mergeCell ref="B14:C14"/>
    <mergeCell ref="B19:C19"/>
    <mergeCell ref="B24:C24"/>
    <mergeCell ref="B25:C25"/>
    <mergeCell ref="B20:C20"/>
    <mergeCell ref="B21:C21"/>
    <mergeCell ref="B22:C22"/>
    <mergeCell ref="B23:C23"/>
    <mergeCell ref="B15:C15"/>
    <mergeCell ref="B16:C16"/>
    <mergeCell ref="E2:F2"/>
    <mergeCell ref="B8:C8"/>
    <mergeCell ref="B9:C9"/>
    <mergeCell ref="B10:C10"/>
    <mergeCell ref="B2:D2"/>
    <mergeCell ref="C3:D3"/>
    <mergeCell ref="C4:D4"/>
    <mergeCell ref="B7:C7"/>
  </mergeCells>
  <phoneticPr fontId="0" type="noConversion"/>
  <printOptions horizontalCentered="1"/>
  <pageMargins left="0.25" right="0.25" top="0.25" bottom="0.25" header="0.5" footer="0.5"/>
  <pageSetup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pageSetUpPr fitToPage="1"/>
  </sheetPr>
  <dimension ref="A1:R43"/>
  <sheetViews>
    <sheetView workbookViewId="0">
      <selection activeCell="C5" sqref="C5"/>
    </sheetView>
  </sheetViews>
  <sheetFormatPr defaultRowHeight="12.75" x14ac:dyDescent="0.2"/>
  <cols>
    <col min="1" max="1" width="9.140625" style="26"/>
    <col min="2" max="2" width="16.42578125" style="27" customWidth="1"/>
    <col min="3" max="3" width="5.7109375" style="27" customWidth="1"/>
    <col min="4" max="4" width="7.42578125" style="27" bestFit="1" customWidth="1"/>
    <col min="5" max="16" width="5.7109375" style="27" customWidth="1"/>
    <col min="17" max="17" width="11.42578125" style="27" customWidth="1"/>
    <col min="18" max="18" width="16.28515625" style="27" customWidth="1"/>
  </cols>
  <sheetData>
    <row r="1" spans="1:18" ht="27" customHeight="1" thickBot="1" x14ac:dyDescent="0.25">
      <c r="C1" s="401" t="s">
        <v>79</v>
      </c>
      <c r="D1" s="402"/>
      <c r="E1" s="402"/>
      <c r="F1" s="402"/>
      <c r="G1" s="402"/>
      <c r="H1" s="402"/>
      <c r="I1" s="402"/>
      <c r="J1" s="402"/>
      <c r="K1" s="402"/>
      <c r="L1" s="402"/>
      <c r="M1" s="402"/>
      <c r="N1" s="402"/>
      <c r="O1" s="402"/>
      <c r="P1" s="403"/>
    </row>
    <row r="2" spans="1:18" ht="13.5" thickBot="1" x14ac:dyDescent="0.25">
      <c r="B2" s="271"/>
      <c r="C2" s="407" t="s">
        <v>30</v>
      </c>
      <c r="D2" s="405"/>
      <c r="E2" s="404" t="s">
        <v>31</v>
      </c>
      <c r="F2" s="405"/>
      <c r="G2" s="404" t="s">
        <v>32</v>
      </c>
      <c r="H2" s="405"/>
      <c r="I2" s="404" t="s">
        <v>33</v>
      </c>
      <c r="J2" s="405"/>
      <c r="K2" s="404" t="s">
        <v>34</v>
      </c>
      <c r="L2" s="405"/>
      <c r="M2" s="404" t="s">
        <v>35</v>
      </c>
      <c r="N2" s="405"/>
      <c r="O2" s="404" t="s">
        <v>36</v>
      </c>
      <c r="P2" s="406"/>
      <c r="Q2" s="29" t="s">
        <v>45</v>
      </c>
      <c r="R2" s="271"/>
    </row>
    <row r="3" spans="1:18" s="156" customFormat="1" ht="13.5" thickBot="1" x14ac:dyDescent="0.25">
      <c r="A3" s="154"/>
      <c r="B3" s="269"/>
      <c r="C3" s="266"/>
      <c r="D3" s="267"/>
      <c r="E3" s="267"/>
      <c r="F3" s="267"/>
      <c r="G3" s="267"/>
      <c r="H3" s="267"/>
      <c r="I3" s="267"/>
      <c r="J3" s="267"/>
      <c r="K3" s="267"/>
      <c r="L3" s="267"/>
      <c r="M3" s="267"/>
      <c r="N3" s="267"/>
      <c r="O3" s="267"/>
      <c r="P3" s="268"/>
      <c r="Q3" s="269"/>
      <c r="R3" s="269"/>
    </row>
    <row r="4" spans="1:18" x14ac:dyDescent="0.2">
      <c r="B4" s="275" t="s">
        <v>37</v>
      </c>
      <c r="C4" s="30" t="s">
        <v>56</v>
      </c>
      <c r="D4" s="31" t="s">
        <v>55</v>
      </c>
      <c r="E4" s="30" t="s">
        <v>56</v>
      </c>
      <c r="F4" s="31" t="s">
        <v>55</v>
      </c>
      <c r="G4" s="30" t="s">
        <v>56</v>
      </c>
      <c r="H4" s="31" t="s">
        <v>55</v>
      </c>
      <c r="I4" s="32" t="s">
        <v>56</v>
      </c>
      <c r="J4" s="33" t="s">
        <v>55</v>
      </c>
      <c r="K4" s="30" t="s">
        <v>56</v>
      </c>
      <c r="L4" s="31" t="s">
        <v>55</v>
      </c>
      <c r="M4" s="32" t="s">
        <v>56</v>
      </c>
      <c r="N4" s="33" t="s">
        <v>55</v>
      </c>
      <c r="O4" s="30" t="s">
        <v>56</v>
      </c>
      <c r="P4" s="31" t="s">
        <v>55</v>
      </c>
      <c r="Q4" s="34"/>
      <c r="R4" s="28" t="s">
        <v>37</v>
      </c>
    </row>
    <row r="5" spans="1:18" x14ac:dyDescent="0.2">
      <c r="B5" s="35" t="s">
        <v>41</v>
      </c>
      <c r="C5" s="78"/>
      <c r="D5" s="43"/>
      <c r="E5" s="79"/>
      <c r="F5" s="45"/>
      <c r="G5" s="80"/>
      <c r="H5" s="43"/>
      <c r="I5" s="81"/>
      <c r="J5" s="45"/>
      <c r="K5" s="80"/>
      <c r="L5" s="43"/>
      <c r="M5" s="81"/>
      <c r="N5" s="46"/>
      <c r="O5" s="80"/>
      <c r="P5" s="47"/>
      <c r="Q5" s="262">
        <f>SUM(D5:P5)/8*0.2</f>
        <v>0</v>
      </c>
      <c r="R5" s="35" t="str">
        <f>B5</f>
        <v xml:space="preserve">     Administrator</v>
      </c>
    </row>
    <row r="6" spans="1:18" x14ac:dyDescent="0.2">
      <c r="B6" s="35" t="s">
        <v>42</v>
      </c>
      <c r="C6" s="78"/>
      <c r="D6" s="43"/>
      <c r="E6" s="79"/>
      <c r="F6" s="45"/>
      <c r="G6" s="80"/>
      <c r="H6" s="43"/>
      <c r="I6" s="81"/>
      <c r="J6" s="45"/>
      <c r="K6" s="80"/>
      <c r="L6" s="43"/>
      <c r="M6" s="81"/>
      <c r="N6" s="46"/>
      <c r="O6" s="80"/>
      <c r="P6" s="47"/>
      <c r="Q6" s="262">
        <f t="shared" ref="Q6:Q27" si="0">SUM(D6:P6)/8*0.2</f>
        <v>0</v>
      </c>
      <c r="R6" s="35" t="str">
        <f t="shared" ref="R6:R17" si="1">B6</f>
        <v xml:space="preserve">     Assistant Admin</v>
      </c>
    </row>
    <row r="7" spans="1:18" x14ac:dyDescent="0.2">
      <c r="B7" s="35" t="s">
        <v>40</v>
      </c>
      <c r="C7" s="78"/>
      <c r="D7" s="43"/>
      <c r="E7" s="79"/>
      <c r="F7" s="45"/>
      <c r="G7" s="80"/>
      <c r="H7" s="43"/>
      <c r="I7" s="81"/>
      <c r="J7" s="45"/>
      <c r="K7" s="80"/>
      <c r="L7" s="43"/>
      <c r="M7" s="81"/>
      <c r="N7" s="46"/>
      <c r="O7" s="80"/>
      <c r="P7" s="47"/>
      <c r="Q7" s="262">
        <f t="shared" si="0"/>
        <v>0</v>
      </c>
      <c r="R7" s="35" t="str">
        <f t="shared" si="1"/>
        <v xml:space="preserve">     Direct Care</v>
      </c>
    </row>
    <row r="8" spans="1:18" x14ac:dyDescent="0.2">
      <c r="B8" s="35" t="s">
        <v>40</v>
      </c>
      <c r="C8" s="78"/>
      <c r="D8" s="43"/>
      <c r="E8" s="79"/>
      <c r="F8" s="45"/>
      <c r="G8" s="80"/>
      <c r="H8" s="43"/>
      <c r="I8" s="81"/>
      <c r="J8" s="45"/>
      <c r="K8" s="80"/>
      <c r="L8" s="43"/>
      <c r="M8" s="81"/>
      <c r="N8" s="46"/>
      <c r="O8" s="80"/>
      <c r="P8" s="47"/>
      <c r="Q8" s="262">
        <f t="shared" si="0"/>
        <v>0</v>
      </c>
      <c r="R8" s="35" t="str">
        <f t="shared" si="1"/>
        <v xml:space="preserve">     Direct Care</v>
      </c>
    </row>
    <row r="9" spans="1:18" x14ac:dyDescent="0.2">
      <c r="B9" s="35" t="s">
        <v>40</v>
      </c>
      <c r="C9" s="78"/>
      <c r="D9" s="43"/>
      <c r="E9" s="79"/>
      <c r="F9" s="45"/>
      <c r="G9" s="80"/>
      <c r="H9" s="43"/>
      <c r="I9" s="81"/>
      <c r="J9" s="45"/>
      <c r="K9" s="80"/>
      <c r="L9" s="43"/>
      <c r="M9" s="81"/>
      <c r="N9" s="46"/>
      <c r="O9" s="80"/>
      <c r="P9" s="47"/>
      <c r="Q9" s="262">
        <f t="shared" si="0"/>
        <v>0</v>
      </c>
      <c r="R9" s="35" t="str">
        <f t="shared" si="1"/>
        <v xml:space="preserve">     Direct Care</v>
      </c>
    </row>
    <row r="10" spans="1:18" x14ac:dyDescent="0.2">
      <c r="B10" s="35" t="s">
        <v>40</v>
      </c>
      <c r="C10" s="78"/>
      <c r="D10" s="43"/>
      <c r="E10" s="79"/>
      <c r="F10" s="45"/>
      <c r="G10" s="80"/>
      <c r="H10" s="43"/>
      <c r="I10" s="81"/>
      <c r="J10" s="45"/>
      <c r="K10" s="80"/>
      <c r="L10" s="43"/>
      <c r="M10" s="81"/>
      <c r="N10" s="46"/>
      <c r="O10" s="80"/>
      <c r="P10" s="47"/>
      <c r="Q10" s="262">
        <f t="shared" si="0"/>
        <v>0</v>
      </c>
      <c r="R10" s="35" t="str">
        <f t="shared" si="1"/>
        <v xml:space="preserve">     Direct Care</v>
      </c>
    </row>
    <row r="11" spans="1:18" x14ac:dyDescent="0.2">
      <c r="B11" s="35" t="s">
        <v>46</v>
      </c>
      <c r="C11" s="78"/>
      <c r="D11" s="43"/>
      <c r="E11" s="79"/>
      <c r="F11" s="45"/>
      <c r="G11" s="80"/>
      <c r="H11" s="43"/>
      <c r="I11" s="81"/>
      <c r="J11" s="45"/>
      <c r="K11" s="80"/>
      <c r="L11" s="43"/>
      <c r="M11" s="81"/>
      <c r="N11" s="46"/>
      <c r="O11" s="80"/>
      <c r="P11" s="47"/>
      <c r="Q11" s="262">
        <f t="shared" si="0"/>
        <v>0</v>
      </c>
      <c r="R11" s="35" t="str">
        <f t="shared" si="1"/>
        <v xml:space="preserve">     Float</v>
      </c>
    </row>
    <row r="12" spans="1:18" x14ac:dyDescent="0.2">
      <c r="B12" s="35" t="s">
        <v>43</v>
      </c>
      <c r="C12" s="78"/>
      <c r="D12" s="43"/>
      <c r="E12" s="79"/>
      <c r="F12" s="45"/>
      <c r="G12" s="80"/>
      <c r="H12" s="43"/>
      <c r="I12" s="81"/>
      <c r="J12" s="45"/>
      <c r="K12" s="80"/>
      <c r="L12" s="43"/>
      <c r="M12" s="81"/>
      <c r="N12" s="46"/>
      <c r="O12" s="80"/>
      <c r="P12" s="47"/>
      <c r="Q12" s="262">
        <f t="shared" si="0"/>
        <v>0</v>
      </c>
      <c r="R12" s="35" t="str">
        <f t="shared" si="1"/>
        <v xml:space="preserve">     Cook / Custodian</v>
      </c>
    </row>
    <row r="13" spans="1:18" x14ac:dyDescent="0.2">
      <c r="B13" s="63" t="s">
        <v>266</v>
      </c>
      <c r="C13" s="78"/>
      <c r="D13" s="43"/>
      <c r="E13" s="79"/>
      <c r="F13" s="45"/>
      <c r="G13" s="80"/>
      <c r="H13" s="43"/>
      <c r="I13" s="81"/>
      <c r="J13" s="45"/>
      <c r="K13" s="80"/>
      <c r="L13" s="43"/>
      <c r="M13" s="81"/>
      <c r="N13" s="46"/>
      <c r="O13" s="80"/>
      <c r="P13" s="47"/>
      <c r="Q13" s="278">
        <f t="shared" si="0"/>
        <v>0</v>
      </c>
      <c r="R13" s="312" t="str">
        <f t="shared" si="1"/>
        <v xml:space="preserve">     Other</v>
      </c>
    </row>
    <row r="14" spans="1:18" x14ac:dyDescent="0.2">
      <c r="B14" s="63" t="s">
        <v>266</v>
      </c>
      <c r="C14" s="78"/>
      <c r="D14" s="43"/>
      <c r="E14" s="79"/>
      <c r="F14" s="45"/>
      <c r="G14" s="80"/>
      <c r="H14" s="43"/>
      <c r="I14" s="81"/>
      <c r="J14" s="45"/>
      <c r="K14" s="80"/>
      <c r="L14" s="43"/>
      <c r="M14" s="81"/>
      <c r="N14" s="46"/>
      <c r="O14" s="80"/>
      <c r="P14" s="47"/>
      <c r="Q14" s="278">
        <f t="shared" si="0"/>
        <v>0</v>
      </c>
      <c r="R14" s="312" t="str">
        <f t="shared" si="1"/>
        <v xml:space="preserve">     Other</v>
      </c>
    </row>
    <row r="15" spans="1:18" x14ac:dyDescent="0.2">
      <c r="B15" s="63" t="s">
        <v>266</v>
      </c>
      <c r="C15" s="78"/>
      <c r="D15" s="43"/>
      <c r="E15" s="79"/>
      <c r="F15" s="45"/>
      <c r="G15" s="80"/>
      <c r="H15" s="43"/>
      <c r="I15" s="81"/>
      <c r="J15" s="45"/>
      <c r="K15" s="80"/>
      <c r="L15" s="43"/>
      <c r="M15" s="81"/>
      <c r="N15" s="46"/>
      <c r="O15" s="80"/>
      <c r="P15" s="47"/>
      <c r="Q15" s="278">
        <f t="shared" si="0"/>
        <v>0</v>
      </c>
      <c r="R15" s="312" t="str">
        <f t="shared" si="1"/>
        <v xml:space="preserve">     Other</v>
      </c>
    </row>
    <row r="16" spans="1:18" x14ac:dyDescent="0.2">
      <c r="B16" s="63" t="s">
        <v>266</v>
      </c>
      <c r="C16" s="199"/>
      <c r="D16" s="200"/>
      <c r="E16" s="201"/>
      <c r="F16" s="202"/>
      <c r="G16" s="203"/>
      <c r="H16" s="200"/>
      <c r="I16" s="204"/>
      <c r="J16" s="202"/>
      <c r="K16" s="203"/>
      <c r="L16" s="200"/>
      <c r="M16" s="204"/>
      <c r="N16" s="205"/>
      <c r="O16" s="203"/>
      <c r="P16" s="206"/>
      <c r="Q16" s="278">
        <f>SUM(D16:P16)/8*0.2</f>
        <v>0</v>
      </c>
      <c r="R16" s="312" t="str">
        <f>B16</f>
        <v xml:space="preserve">     Other</v>
      </c>
    </row>
    <row r="17" spans="1:18" ht="13.5" thickBot="1" x14ac:dyDescent="0.25">
      <c r="B17" s="277" t="s">
        <v>266</v>
      </c>
      <c r="C17" s="199"/>
      <c r="D17" s="200"/>
      <c r="E17" s="201"/>
      <c r="F17" s="202"/>
      <c r="G17" s="203"/>
      <c r="H17" s="200"/>
      <c r="I17" s="204"/>
      <c r="J17" s="202"/>
      <c r="K17" s="203"/>
      <c r="L17" s="200"/>
      <c r="M17" s="204"/>
      <c r="N17" s="205"/>
      <c r="O17" s="203"/>
      <c r="P17" s="206"/>
      <c r="Q17" s="284">
        <f t="shared" si="0"/>
        <v>0</v>
      </c>
      <c r="R17" s="313" t="str">
        <f t="shared" si="1"/>
        <v xml:space="preserve">     Other</v>
      </c>
    </row>
    <row r="18" spans="1:18" s="156" customFormat="1" ht="13.5" thickBot="1" x14ac:dyDescent="0.25">
      <c r="A18" s="154"/>
      <c r="B18" s="269"/>
      <c r="C18" s="266"/>
      <c r="D18" s="267"/>
      <c r="E18" s="267"/>
      <c r="F18" s="267"/>
      <c r="G18" s="267"/>
      <c r="H18" s="267"/>
      <c r="I18" s="267"/>
      <c r="J18" s="267"/>
      <c r="K18" s="267"/>
      <c r="L18" s="267"/>
      <c r="M18" s="267"/>
      <c r="N18" s="267"/>
      <c r="O18" s="267"/>
      <c r="P18" s="268"/>
      <c r="Q18" s="314"/>
      <c r="R18" s="314"/>
    </row>
    <row r="19" spans="1:18" x14ac:dyDescent="0.2">
      <c r="B19" s="275" t="s">
        <v>38</v>
      </c>
      <c r="C19" s="32" t="s">
        <v>56</v>
      </c>
      <c r="D19" s="33" t="s">
        <v>55</v>
      </c>
      <c r="E19" s="30" t="s">
        <v>56</v>
      </c>
      <c r="F19" s="31" t="s">
        <v>55</v>
      </c>
      <c r="G19" s="32" t="s">
        <v>56</v>
      </c>
      <c r="H19" s="33" t="s">
        <v>55</v>
      </c>
      <c r="I19" s="30" t="s">
        <v>56</v>
      </c>
      <c r="J19" s="31" t="s">
        <v>55</v>
      </c>
      <c r="K19" s="32" t="s">
        <v>56</v>
      </c>
      <c r="L19" s="33" t="s">
        <v>55</v>
      </c>
      <c r="M19" s="30" t="s">
        <v>56</v>
      </c>
      <c r="N19" s="31" t="s">
        <v>55</v>
      </c>
      <c r="O19" s="32" t="s">
        <v>56</v>
      </c>
      <c r="P19" s="36" t="s">
        <v>55</v>
      </c>
      <c r="Q19" s="312"/>
      <c r="R19" s="315" t="s">
        <v>38</v>
      </c>
    </row>
    <row r="20" spans="1:18" x14ac:dyDescent="0.2">
      <c r="B20" s="35" t="s">
        <v>41</v>
      </c>
      <c r="C20" s="79"/>
      <c r="D20" s="45"/>
      <c r="E20" s="82"/>
      <c r="F20" s="43"/>
      <c r="G20" s="81"/>
      <c r="H20" s="45"/>
      <c r="I20" s="80"/>
      <c r="J20" s="43"/>
      <c r="K20" s="81"/>
      <c r="L20" s="45"/>
      <c r="M20" s="80"/>
      <c r="N20" s="44"/>
      <c r="O20" s="81"/>
      <c r="P20" s="48"/>
      <c r="Q20" s="278">
        <f t="shared" si="0"/>
        <v>0</v>
      </c>
      <c r="R20" s="312" t="str">
        <f>B20</f>
        <v xml:space="preserve">     Administrator</v>
      </c>
    </row>
    <row r="21" spans="1:18" x14ac:dyDescent="0.2">
      <c r="B21" s="35" t="s">
        <v>42</v>
      </c>
      <c r="C21" s="79"/>
      <c r="D21" s="45"/>
      <c r="E21" s="82"/>
      <c r="F21" s="43"/>
      <c r="G21" s="81"/>
      <c r="H21" s="45"/>
      <c r="I21" s="80"/>
      <c r="J21" s="43"/>
      <c r="K21" s="81"/>
      <c r="L21" s="45"/>
      <c r="M21" s="80"/>
      <c r="N21" s="44"/>
      <c r="O21" s="81"/>
      <c r="P21" s="48"/>
      <c r="Q21" s="278">
        <f t="shared" si="0"/>
        <v>0</v>
      </c>
      <c r="R21" s="312" t="str">
        <f t="shared" ref="R21:R30" si="2">B21</f>
        <v xml:space="preserve">     Assistant Admin</v>
      </c>
    </row>
    <row r="22" spans="1:18" x14ac:dyDescent="0.2">
      <c r="B22" s="35" t="s">
        <v>40</v>
      </c>
      <c r="C22" s="79"/>
      <c r="D22" s="45"/>
      <c r="E22" s="82"/>
      <c r="F22" s="43"/>
      <c r="G22" s="81"/>
      <c r="H22" s="45"/>
      <c r="I22" s="80"/>
      <c r="J22" s="43"/>
      <c r="K22" s="81"/>
      <c r="L22" s="45"/>
      <c r="M22" s="80"/>
      <c r="N22" s="44"/>
      <c r="O22" s="81"/>
      <c r="P22" s="48"/>
      <c r="Q22" s="278">
        <f t="shared" si="0"/>
        <v>0</v>
      </c>
      <c r="R22" s="312" t="str">
        <f t="shared" si="2"/>
        <v xml:space="preserve">     Direct Care</v>
      </c>
    </row>
    <row r="23" spans="1:18" x14ac:dyDescent="0.2">
      <c r="B23" s="35" t="s">
        <v>40</v>
      </c>
      <c r="C23" s="79"/>
      <c r="D23" s="45"/>
      <c r="E23" s="82"/>
      <c r="F23" s="43"/>
      <c r="G23" s="81"/>
      <c r="H23" s="45"/>
      <c r="I23" s="80"/>
      <c r="J23" s="43"/>
      <c r="K23" s="81"/>
      <c r="L23" s="45"/>
      <c r="M23" s="80"/>
      <c r="N23" s="44"/>
      <c r="O23" s="81"/>
      <c r="P23" s="48"/>
      <c r="Q23" s="278">
        <f t="shared" si="0"/>
        <v>0</v>
      </c>
      <c r="R23" s="312" t="str">
        <f t="shared" si="2"/>
        <v xml:space="preserve">     Direct Care</v>
      </c>
    </row>
    <row r="24" spans="1:18" x14ac:dyDescent="0.2">
      <c r="B24" s="35" t="s">
        <v>40</v>
      </c>
      <c r="C24" s="79"/>
      <c r="D24" s="45"/>
      <c r="E24" s="82"/>
      <c r="F24" s="43"/>
      <c r="G24" s="81"/>
      <c r="H24" s="45"/>
      <c r="I24" s="80"/>
      <c r="J24" s="43"/>
      <c r="K24" s="81"/>
      <c r="L24" s="45"/>
      <c r="M24" s="80"/>
      <c r="N24" s="44"/>
      <c r="O24" s="81"/>
      <c r="P24" s="48"/>
      <c r="Q24" s="278">
        <f t="shared" si="0"/>
        <v>0</v>
      </c>
      <c r="R24" s="312" t="str">
        <f t="shared" si="2"/>
        <v xml:space="preserve">     Direct Care</v>
      </c>
    </row>
    <row r="25" spans="1:18" x14ac:dyDescent="0.2">
      <c r="B25" s="35" t="s">
        <v>40</v>
      </c>
      <c r="C25" s="79"/>
      <c r="D25" s="45"/>
      <c r="E25" s="82"/>
      <c r="F25" s="43"/>
      <c r="G25" s="81"/>
      <c r="H25" s="45"/>
      <c r="I25" s="80"/>
      <c r="J25" s="43"/>
      <c r="K25" s="81"/>
      <c r="L25" s="45"/>
      <c r="M25" s="80"/>
      <c r="N25" s="44"/>
      <c r="O25" s="81"/>
      <c r="P25" s="48"/>
      <c r="Q25" s="278">
        <f>SUM(D25:P25)/8*0.2</f>
        <v>0</v>
      </c>
      <c r="R25" s="312" t="str">
        <f t="shared" si="2"/>
        <v xml:space="preserve">     Direct Care</v>
      </c>
    </row>
    <row r="26" spans="1:18" x14ac:dyDescent="0.2">
      <c r="B26" s="35" t="s">
        <v>46</v>
      </c>
      <c r="C26" s="79"/>
      <c r="D26" s="45"/>
      <c r="E26" s="82"/>
      <c r="F26" s="43"/>
      <c r="G26" s="81"/>
      <c r="H26" s="45"/>
      <c r="I26" s="80"/>
      <c r="J26" s="43"/>
      <c r="K26" s="81"/>
      <c r="L26" s="45"/>
      <c r="M26" s="80"/>
      <c r="N26" s="44"/>
      <c r="O26" s="81"/>
      <c r="P26" s="48"/>
      <c r="Q26" s="278">
        <f t="shared" si="0"/>
        <v>0</v>
      </c>
      <c r="R26" s="312" t="str">
        <f t="shared" si="2"/>
        <v xml:space="preserve">     Float</v>
      </c>
    </row>
    <row r="27" spans="1:18" x14ac:dyDescent="0.2">
      <c r="B27" s="35" t="s">
        <v>43</v>
      </c>
      <c r="C27" s="79"/>
      <c r="D27" s="45"/>
      <c r="E27" s="82"/>
      <c r="F27" s="43"/>
      <c r="G27" s="81"/>
      <c r="H27" s="45"/>
      <c r="I27" s="80"/>
      <c r="J27" s="43"/>
      <c r="K27" s="81"/>
      <c r="L27" s="45"/>
      <c r="M27" s="80"/>
      <c r="N27" s="44"/>
      <c r="O27" s="81"/>
      <c r="P27" s="48"/>
      <c r="Q27" s="278">
        <f t="shared" si="0"/>
        <v>0</v>
      </c>
      <c r="R27" s="312" t="str">
        <f t="shared" si="2"/>
        <v xml:space="preserve">     Cook / Custodian</v>
      </c>
    </row>
    <row r="28" spans="1:18" x14ac:dyDescent="0.2">
      <c r="B28" s="63" t="s">
        <v>266</v>
      </c>
      <c r="C28" s="79"/>
      <c r="D28" s="45"/>
      <c r="E28" s="82"/>
      <c r="F28" s="43"/>
      <c r="G28" s="81"/>
      <c r="H28" s="45"/>
      <c r="I28" s="80"/>
      <c r="J28" s="43"/>
      <c r="K28" s="81"/>
      <c r="L28" s="45"/>
      <c r="M28" s="80"/>
      <c r="N28" s="44"/>
      <c r="O28" s="81"/>
      <c r="P28" s="48"/>
      <c r="Q28" s="278">
        <f>SUM(D28:P28)/8*0.2</f>
        <v>0</v>
      </c>
      <c r="R28" s="312" t="str">
        <f t="shared" si="2"/>
        <v xml:space="preserve">     Other</v>
      </c>
    </row>
    <row r="29" spans="1:18" x14ac:dyDescent="0.2">
      <c r="B29" s="63" t="s">
        <v>266</v>
      </c>
      <c r="C29" s="201"/>
      <c r="D29" s="202"/>
      <c r="E29" s="272"/>
      <c r="F29" s="200"/>
      <c r="G29" s="204"/>
      <c r="H29" s="202"/>
      <c r="I29" s="203"/>
      <c r="J29" s="200"/>
      <c r="K29" s="204"/>
      <c r="L29" s="202"/>
      <c r="M29" s="203"/>
      <c r="N29" s="273"/>
      <c r="O29" s="204"/>
      <c r="P29" s="274"/>
      <c r="Q29" s="278">
        <f>SUM(D29:P29)/8*0.2</f>
        <v>0</v>
      </c>
      <c r="R29" s="312" t="str">
        <f>B29</f>
        <v xml:space="preserve">     Other</v>
      </c>
    </row>
    <row r="30" spans="1:18" ht="13.5" thickBot="1" x14ac:dyDescent="0.25">
      <c r="B30" s="277" t="s">
        <v>266</v>
      </c>
      <c r="C30" s="201"/>
      <c r="D30" s="202"/>
      <c r="E30" s="272"/>
      <c r="F30" s="200"/>
      <c r="G30" s="204"/>
      <c r="H30" s="202"/>
      <c r="I30" s="203"/>
      <c r="J30" s="200"/>
      <c r="K30" s="204"/>
      <c r="L30" s="202"/>
      <c r="M30" s="203"/>
      <c r="N30" s="273"/>
      <c r="O30" s="204"/>
      <c r="P30" s="274"/>
      <c r="Q30" s="284">
        <f>SUM(D30:P30)/8*0.2</f>
        <v>0</v>
      </c>
      <c r="R30" s="313" t="str">
        <f t="shared" si="2"/>
        <v xml:space="preserve">     Other</v>
      </c>
    </row>
    <row r="31" spans="1:18" s="156" customFormat="1" ht="13.5" thickBot="1" x14ac:dyDescent="0.25">
      <c r="A31" s="154"/>
      <c r="B31" s="269"/>
      <c r="C31" s="266"/>
      <c r="D31" s="267"/>
      <c r="E31" s="267"/>
      <c r="F31" s="267"/>
      <c r="G31" s="267"/>
      <c r="H31" s="267"/>
      <c r="I31" s="267"/>
      <c r="J31" s="267"/>
      <c r="K31" s="267"/>
      <c r="L31" s="267"/>
      <c r="M31" s="267"/>
      <c r="N31" s="267"/>
      <c r="O31" s="267"/>
      <c r="P31" s="268"/>
      <c r="Q31" s="314"/>
      <c r="R31" s="314"/>
    </row>
    <row r="32" spans="1:18" x14ac:dyDescent="0.2">
      <c r="B32" s="275" t="s">
        <v>39</v>
      </c>
      <c r="C32" s="32" t="s">
        <v>56</v>
      </c>
      <c r="D32" s="33" t="s">
        <v>55</v>
      </c>
      <c r="E32" s="30" t="s">
        <v>56</v>
      </c>
      <c r="F32" s="31" t="s">
        <v>55</v>
      </c>
      <c r="G32" s="32" t="s">
        <v>56</v>
      </c>
      <c r="H32" s="33" t="s">
        <v>55</v>
      </c>
      <c r="I32" s="30" t="s">
        <v>56</v>
      </c>
      <c r="J32" s="31" t="s">
        <v>55</v>
      </c>
      <c r="K32" s="32" t="s">
        <v>56</v>
      </c>
      <c r="L32" s="33" t="s">
        <v>55</v>
      </c>
      <c r="M32" s="30" t="s">
        <v>56</v>
      </c>
      <c r="N32" s="31" t="s">
        <v>55</v>
      </c>
      <c r="O32" s="30" t="s">
        <v>56</v>
      </c>
      <c r="P32" s="31" t="s">
        <v>55</v>
      </c>
      <c r="Q32" s="316"/>
      <c r="R32" s="315" t="s">
        <v>39</v>
      </c>
    </row>
    <row r="33" spans="2:18" x14ac:dyDescent="0.2">
      <c r="B33" s="35" t="s">
        <v>40</v>
      </c>
      <c r="C33" s="79"/>
      <c r="D33" s="45"/>
      <c r="E33" s="82"/>
      <c r="F33" s="43"/>
      <c r="G33" s="81"/>
      <c r="H33" s="45"/>
      <c r="I33" s="80"/>
      <c r="J33" s="43"/>
      <c r="K33" s="81"/>
      <c r="L33" s="45"/>
      <c r="M33" s="80"/>
      <c r="N33" s="44"/>
      <c r="O33" s="80"/>
      <c r="P33" s="47"/>
      <c r="Q33" s="278">
        <f>SUM(D33:P33)/8*0.2</f>
        <v>0</v>
      </c>
      <c r="R33" s="312" t="str">
        <f>B33</f>
        <v xml:space="preserve">     Direct Care</v>
      </c>
    </row>
    <row r="34" spans="2:18" x14ac:dyDescent="0.2">
      <c r="B34" s="35" t="s">
        <v>40</v>
      </c>
      <c r="C34" s="83"/>
      <c r="D34" s="45"/>
      <c r="E34" s="82"/>
      <c r="F34" s="43"/>
      <c r="G34" s="81"/>
      <c r="H34" s="45"/>
      <c r="I34" s="80"/>
      <c r="J34" s="43"/>
      <c r="K34" s="81"/>
      <c r="L34" s="45"/>
      <c r="M34" s="80"/>
      <c r="N34" s="44"/>
      <c r="O34" s="80"/>
      <c r="P34" s="47"/>
      <c r="Q34" s="278">
        <f>SUM(D34:P34)/8*0.2</f>
        <v>0</v>
      </c>
      <c r="R34" s="312" t="str">
        <f>B34</f>
        <v xml:space="preserve">     Direct Care</v>
      </c>
    </row>
    <row r="36" spans="2:18" ht="13.5" x14ac:dyDescent="0.25">
      <c r="B36" s="25" t="s">
        <v>267</v>
      </c>
      <c r="C36" s="25"/>
      <c r="D36" s="37" t="s">
        <v>44</v>
      </c>
      <c r="E36" s="38"/>
    </row>
    <row r="37" spans="2:18" x14ac:dyDescent="0.2">
      <c r="B37" s="25" t="s">
        <v>41</v>
      </c>
      <c r="C37" s="25"/>
      <c r="D37" s="264">
        <f>Q5+Q20</f>
        <v>0</v>
      </c>
      <c r="E37" s="38"/>
    </row>
    <row r="38" spans="2:18" x14ac:dyDescent="0.2">
      <c r="B38" s="25" t="s">
        <v>42</v>
      </c>
      <c r="C38" s="25"/>
      <c r="D38" s="264">
        <f>Q6+Q21</f>
        <v>0</v>
      </c>
      <c r="E38" s="38"/>
    </row>
    <row r="39" spans="2:18" x14ac:dyDescent="0.2">
      <c r="B39" s="25" t="s">
        <v>40</v>
      </c>
      <c r="C39" s="25"/>
      <c r="D39" s="264">
        <f>SUM(Q7:Q10)+SUM(Q22:Q25)+SUM(Q33:Q34)</f>
        <v>0</v>
      </c>
      <c r="E39" s="38"/>
    </row>
    <row r="40" spans="2:18" x14ac:dyDescent="0.2">
      <c r="B40" s="25" t="s">
        <v>46</v>
      </c>
      <c r="C40" s="25"/>
      <c r="D40" s="264">
        <f>Q11+Q26</f>
        <v>0</v>
      </c>
      <c r="E40" s="38"/>
    </row>
    <row r="41" spans="2:18" x14ac:dyDescent="0.2">
      <c r="B41" s="25" t="s">
        <v>43</v>
      </c>
      <c r="C41" s="25"/>
      <c r="D41" s="264">
        <f>Q12+Q27</f>
        <v>0</v>
      </c>
      <c r="E41" s="38"/>
    </row>
    <row r="42" spans="2:18" x14ac:dyDescent="0.2">
      <c r="B42" s="25" t="s">
        <v>266</v>
      </c>
      <c r="C42" s="25"/>
      <c r="D42" s="264">
        <f>SUM(Q13:Q17)+SUM(Q28:Q30)</f>
        <v>0</v>
      </c>
    </row>
    <row r="43" spans="2:18" x14ac:dyDescent="0.2">
      <c r="D43" s="265"/>
    </row>
  </sheetData>
  <sheetProtection algorithmName="SHA-512" hashValue="C7EccN/igFU7yMh7XlrbupEwzEmNSOuidLo1WncZpuEAMdwcB/F1zYCyobHhcjbb7vzaDS2NsQfDVqFWUUWldQ==" saltValue="9pcMcsb/ZSQW+1D2q763tA==" spinCount="100000" sheet="1" objects="1" scenarios="1" insertColumns="0" insertRows="0" selectLockedCells="1"/>
  <mergeCells count="8">
    <mergeCell ref="C1:P1"/>
    <mergeCell ref="K2:L2"/>
    <mergeCell ref="M2:N2"/>
    <mergeCell ref="O2:P2"/>
    <mergeCell ref="C2:D2"/>
    <mergeCell ref="E2:F2"/>
    <mergeCell ref="G2:H2"/>
    <mergeCell ref="I2:J2"/>
  </mergeCells>
  <phoneticPr fontId="0" type="noConversion"/>
  <pageMargins left="0.75" right="0.75" top="1" bottom="1" header="0.5" footer="0.5"/>
  <pageSetup scale="8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R29"/>
  <sheetViews>
    <sheetView workbookViewId="0">
      <selection activeCell="Q6" sqref="Q6"/>
    </sheetView>
  </sheetViews>
  <sheetFormatPr defaultRowHeight="12.75" x14ac:dyDescent="0.2"/>
  <cols>
    <col min="1" max="1" width="9.140625" style="26"/>
    <col min="2" max="2" width="13.140625" style="27" customWidth="1"/>
    <col min="3" max="3" width="5.7109375" style="27" customWidth="1"/>
    <col min="4" max="4" width="6.7109375" style="27" bestFit="1" customWidth="1"/>
    <col min="5" max="16" width="5.7109375" style="27" customWidth="1"/>
    <col min="17" max="17" width="10.7109375" style="27" customWidth="1"/>
    <col min="18" max="18" width="14.42578125" style="27" customWidth="1"/>
  </cols>
  <sheetData>
    <row r="1" spans="2:18" ht="27" customHeight="1" thickBot="1" x14ac:dyDescent="0.25">
      <c r="C1" s="401" t="s">
        <v>78</v>
      </c>
      <c r="D1" s="408"/>
      <c r="E1" s="408"/>
      <c r="F1" s="408"/>
      <c r="G1" s="408"/>
      <c r="H1" s="408"/>
      <c r="I1" s="408"/>
      <c r="J1" s="408"/>
      <c r="K1" s="408"/>
      <c r="L1" s="408"/>
      <c r="M1" s="408"/>
      <c r="N1" s="408"/>
      <c r="O1" s="408"/>
      <c r="P1" s="409"/>
    </row>
    <row r="2" spans="2:18" ht="13.5" thickBot="1" x14ac:dyDescent="0.25">
      <c r="B2" s="28"/>
      <c r="C2" s="407" t="s">
        <v>30</v>
      </c>
      <c r="D2" s="405"/>
      <c r="E2" s="410" t="s">
        <v>31</v>
      </c>
      <c r="F2" s="411"/>
      <c r="G2" s="410" t="s">
        <v>32</v>
      </c>
      <c r="H2" s="411"/>
      <c r="I2" s="410" t="s">
        <v>33</v>
      </c>
      <c r="J2" s="411"/>
      <c r="K2" s="410" t="s">
        <v>34</v>
      </c>
      <c r="L2" s="411"/>
      <c r="M2" s="410" t="s">
        <v>35</v>
      </c>
      <c r="N2" s="411"/>
      <c r="O2" s="410" t="s">
        <v>36</v>
      </c>
      <c r="P2" s="412"/>
      <c r="Q2" s="29" t="s">
        <v>45</v>
      </c>
      <c r="R2" s="28"/>
    </row>
    <row r="3" spans="2:18" ht="13.5" thickBot="1" x14ac:dyDescent="0.25">
      <c r="B3" s="263"/>
      <c r="C3" s="266"/>
      <c r="D3" s="267"/>
      <c r="E3" s="267"/>
      <c r="F3" s="267"/>
      <c r="G3" s="267"/>
      <c r="H3" s="267"/>
      <c r="I3" s="267"/>
      <c r="J3" s="267"/>
      <c r="K3" s="267"/>
      <c r="L3" s="267"/>
      <c r="M3" s="267"/>
      <c r="N3" s="267"/>
      <c r="O3" s="267"/>
      <c r="P3" s="268"/>
      <c r="Q3" s="269"/>
      <c r="R3" s="263"/>
    </row>
    <row r="4" spans="2:18" x14ac:dyDescent="0.2">
      <c r="B4" s="275" t="s">
        <v>37</v>
      </c>
      <c r="C4" s="30" t="s">
        <v>56</v>
      </c>
      <c r="D4" s="31" t="s">
        <v>55</v>
      </c>
      <c r="E4" s="30" t="s">
        <v>56</v>
      </c>
      <c r="F4" s="31" t="s">
        <v>55</v>
      </c>
      <c r="G4" s="30" t="s">
        <v>56</v>
      </c>
      <c r="H4" s="31" t="s">
        <v>55</v>
      </c>
      <c r="I4" s="32" t="s">
        <v>56</v>
      </c>
      <c r="J4" s="33" t="s">
        <v>55</v>
      </c>
      <c r="K4" s="30" t="s">
        <v>56</v>
      </c>
      <c r="L4" s="31" t="s">
        <v>55</v>
      </c>
      <c r="M4" s="32" t="s">
        <v>56</v>
      </c>
      <c r="N4" s="33" t="s">
        <v>55</v>
      </c>
      <c r="O4" s="30" t="s">
        <v>56</v>
      </c>
      <c r="P4" s="31" t="s">
        <v>55</v>
      </c>
      <c r="Q4" s="282"/>
      <c r="R4" s="262" t="str">
        <f t="shared" ref="R4:R9" si="0">B4</f>
        <v>Days</v>
      </c>
    </row>
    <row r="5" spans="2:18" x14ac:dyDescent="0.2">
      <c r="B5" s="278" t="s">
        <v>73</v>
      </c>
      <c r="C5" s="78"/>
      <c r="D5" s="43"/>
      <c r="E5" s="79"/>
      <c r="F5" s="45"/>
      <c r="G5" s="80"/>
      <c r="H5" s="43"/>
      <c r="I5" s="81"/>
      <c r="J5" s="45"/>
      <c r="K5" s="80"/>
      <c r="L5" s="43"/>
      <c r="M5" s="81"/>
      <c r="N5" s="46"/>
      <c r="O5" s="80"/>
      <c r="P5" s="47"/>
      <c r="Q5" s="278">
        <f>SUM(D5:P5)/8*0.2</f>
        <v>0</v>
      </c>
      <c r="R5" s="262" t="str">
        <f t="shared" si="0"/>
        <v>QMHP Day</v>
      </c>
    </row>
    <row r="6" spans="2:18" x14ac:dyDescent="0.2">
      <c r="B6" s="278" t="s">
        <v>81</v>
      </c>
      <c r="C6" s="78"/>
      <c r="D6" s="43"/>
      <c r="E6" s="79"/>
      <c r="F6" s="45"/>
      <c r="G6" s="80"/>
      <c r="H6" s="43"/>
      <c r="I6" s="81"/>
      <c r="J6" s="45"/>
      <c r="K6" s="80"/>
      <c r="L6" s="43"/>
      <c r="M6" s="81"/>
      <c r="N6" s="46"/>
      <c r="O6" s="80"/>
      <c r="P6" s="47"/>
      <c r="Q6" s="278">
        <f>SUM(D6:P6)/8*0.2</f>
        <v>0</v>
      </c>
      <c r="R6" s="262" t="str">
        <f t="shared" si="0"/>
        <v>QMHA Day</v>
      </c>
    </row>
    <row r="7" spans="2:18" x14ac:dyDescent="0.2">
      <c r="B7" s="278" t="s">
        <v>75</v>
      </c>
      <c r="C7" s="78"/>
      <c r="D7" s="43"/>
      <c r="E7" s="79"/>
      <c r="F7" s="45"/>
      <c r="G7" s="80"/>
      <c r="H7" s="43"/>
      <c r="I7" s="81"/>
      <c r="J7" s="45"/>
      <c r="K7" s="80"/>
      <c r="L7" s="43"/>
      <c r="M7" s="81"/>
      <c r="N7" s="46"/>
      <c r="O7" s="80"/>
      <c r="P7" s="47"/>
      <c r="Q7" s="278">
        <f>SUM(D7:P7)/8*0.2</f>
        <v>0</v>
      </c>
      <c r="R7" s="262" t="str">
        <f t="shared" si="0"/>
        <v>Nurse</v>
      </c>
    </row>
    <row r="8" spans="2:18" x14ac:dyDescent="0.2">
      <c r="B8" s="63" t="s">
        <v>107</v>
      </c>
      <c r="C8" s="78"/>
      <c r="D8" s="43"/>
      <c r="E8" s="79"/>
      <c r="F8" s="45"/>
      <c r="G8" s="80"/>
      <c r="H8" s="43"/>
      <c r="I8" s="81"/>
      <c r="J8" s="45"/>
      <c r="K8" s="80"/>
      <c r="L8" s="43"/>
      <c r="M8" s="81"/>
      <c r="N8" s="46"/>
      <c r="O8" s="80"/>
      <c r="P8" s="47"/>
      <c r="Q8" s="278">
        <f>SUM(D8:P8)/8*0.2</f>
        <v>0</v>
      </c>
      <c r="R8" s="262" t="str">
        <f t="shared" si="0"/>
        <v>Other</v>
      </c>
    </row>
    <row r="9" spans="2:18" ht="13.5" thickBot="1" x14ac:dyDescent="0.25">
      <c r="B9" s="277" t="s">
        <v>107</v>
      </c>
      <c r="C9" s="199"/>
      <c r="D9" s="200"/>
      <c r="E9" s="201"/>
      <c r="F9" s="202"/>
      <c r="G9" s="203"/>
      <c r="H9" s="200"/>
      <c r="I9" s="204"/>
      <c r="J9" s="202"/>
      <c r="K9" s="203"/>
      <c r="L9" s="200"/>
      <c r="M9" s="204"/>
      <c r="N9" s="205"/>
      <c r="O9" s="203"/>
      <c r="P9" s="206"/>
      <c r="Q9" s="284">
        <f>SUM(D9:P9)/8*0.2</f>
        <v>0</v>
      </c>
      <c r="R9" s="262" t="str">
        <f t="shared" si="0"/>
        <v>Other</v>
      </c>
    </row>
    <row r="10" spans="2:18" ht="13.5" thickBot="1" x14ac:dyDescent="0.25">
      <c r="B10" s="269"/>
      <c r="C10" s="266"/>
      <c r="D10" s="267"/>
      <c r="E10" s="267"/>
      <c r="F10" s="267"/>
      <c r="G10" s="267"/>
      <c r="H10" s="267"/>
      <c r="I10" s="267"/>
      <c r="J10" s="267"/>
      <c r="K10" s="267"/>
      <c r="L10" s="267"/>
      <c r="M10" s="267"/>
      <c r="N10" s="267"/>
      <c r="O10" s="267"/>
      <c r="P10" s="268"/>
      <c r="Q10" s="269"/>
      <c r="R10" s="270"/>
    </row>
    <row r="11" spans="2:18" x14ac:dyDescent="0.2">
      <c r="B11" s="275" t="s">
        <v>38</v>
      </c>
      <c r="C11" s="32" t="s">
        <v>56</v>
      </c>
      <c r="D11" s="33" t="s">
        <v>55</v>
      </c>
      <c r="E11" s="30" t="s">
        <v>56</v>
      </c>
      <c r="F11" s="31" t="s">
        <v>55</v>
      </c>
      <c r="G11" s="32" t="s">
        <v>56</v>
      </c>
      <c r="H11" s="33" t="s">
        <v>55</v>
      </c>
      <c r="I11" s="30" t="s">
        <v>56</v>
      </c>
      <c r="J11" s="31" t="s">
        <v>55</v>
      </c>
      <c r="K11" s="32" t="s">
        <v>56</v>
      </c>
      <c r="L11" s="33" t="s">
        <v>55</v>
      </c>
      <c r="M11" s="30" t="s">
        <v>56</v>
      </c>
      <c r="N11" s="31" t="s">
        <v>55</v>
      </c>
      <c r="O11" s="32" t="s">
        <v>56</v>
      </c>
      <c r="P11" s="36" t="s">
        <v>55</v>
      </c>
      <c r="Q11" s="262"/>
      <c r="R11" s="262" t="str">
        <f t="shared" ref="R11:R16" si="1">B11</f>
        <v>Evenings</v>
      </c>
    </row>
    <row r="12" spans="2:18" x14ac:dyDescent="0.2">
      <c r="B12" s="278" t="s">
        <v>74</v>
      </c>
      <c r="C12" s="79"/>
      <c r="D12" s="45"/>
      <c r="E12" s="82"/>
      <c r="F12" s="43"/>
      <c r="G12" s="81"/>
      <c r="H12" s="45"/>
      <c r="I12" s="80"/>
      <c r="J12" s="43"/>
      <c r="K12" s="81"/>
      <c r="L12" s="45"/>
      <c r="M12" s="80"/>
      <c r="N12" s="44"/>
      <c r="O12" s="81"/>
      <c r="P12" s="48"/>
      <c r="Q12" s="278">
        <f>SUM(D12:P12)/8*0.2</f>
        <v>0</v>
      </c>
      <c r="R12" s="262" t="str">
        <f t="shared" si="1"/>
        <v>QMHP PM</v>
      </c>
    </row>
    <row r="13" spans="2:18" x14ac:dyDescent="0.2">
      <c r="B13" s="278" t="s">
        <v>82</v>
      </c>
      <c r="C13" s="79"/>
      <c r="D13" s="45"/>
      <c r="E13" s="82"/>
      <c r="F13" s="43"/>
      <c r="G13" s="81"/>
      <c r="H13" s="45"/>
      <c r="I13" s="80"/>
      <c r="J13" s="43"/>
      <c r="K13" s="81"/>
      <c r="L13" s="45"/>
      <c r="M13" s="80"/>
      <c r="N13" s="44"/>
      <c r="O13" s="81"/>
      <c r="P13" s="48"/>
      <c r="Q13" s="278">
        <f>SUM(D13:P13)/8*0.2</f>
        <v>0</v>
      </c>
      <c r="R13" s="262" t="str">
        <f t="shared" si="1"/>
        <v>QMHA PM</v>
      </c>
    </row>
    <row r="14" spans="2:18" x14ac:dyDescent="0.2">
      <c r="B14" s="278" t="s">
        <v>75</v>
      </c>
      <c r="C14" s="79"/>
      <c r="D14" s="45"/>
      <c r="E14" s="82"/>
      <c r="F14" s="43"/>
      <c r="G14" s="81"/>
      <c r="H14" s="45"/>
      <c r="I14" s="80"/>
      <c r="J14" s="43"/>
      <c r="K14" s="81"/>
      <c r="L14" s="45"/>
      <c r="M14" s="80"/>
      <c r="N14" s="44"/>
      <c r="O14" s="81"/>
      <c r="P14" s="48"/>
      <c r="Q14" s="278">
        <f>SUM(D14:P14)/8*0.2</f>
        <v>0</v>
      </c>
      <c r="R14" s="262" t="str">
        <f t="shared" si="1"/>
        <v>Nurse</v>
      </c>
    </row>
    <row r="15" spans="2:18" x14ac:dyDescent="0.2">
      <c r="B15" s="207" t="str">
        <f>B8</f>
        <v>Other</v>
      </c>
      <c r="C15" s="79"/>
      <c r="D15" s="45"/>
      <c r="E15" s="82"/>
      <c r="F15" s="43"/>
      <c r="G15" s="81"/>
      <c r="H15" s="45"/>
      <c r="I15" s="80"/>
      <c r="J15" s="43"/>
      <c r="K15" s="81"/>
      <c r="L15" s="45"/>
      <c r="M15" s="80"/>
      <c r="N15" s="44"/>
      <c r="O15" s="81"/>
      <c r="P15" s="48"/>
      <c r="Q15" s="278">
        <f>SUM(D15:P15)/8*0.2</f>
        <v>0</v>
      </c>
      <c r="R15" s="262" t="str">
        <f t="shared" si="1"/>
        <v>Other</v>
      </c>
    </row>
    <row r="16" spans="2:18" ht="13.5" thickBot="1" x14ac:dyDescent="0.25">
      <c r="B16" s="276" t="str">
        <f>B9</f>
        <v>Other</v>
      </c>
      <c r="C16" s="201"/>
      <c r="D16" s="202"/>
      <c r="E16" s="272"/>
      <c r="F16" s="200"/>
      <c r="G16" s="204"/>
      <c r="H16" s="202"/>
      <c r="I16" s="203"/>
      <c r="J16" s="200"/>
      <c r="K16" s="204"/>
      <c r="L16" s="202"/>
      <c r="M16" s="203"/>
      <c r="N16" s="273"/>
      <c r="O16" s="204"/>
      <c r="P16" s="274"/>
      <c r="Q16" s="284">
        <f>SUM(D16:P16)/8*0.2</f>
        <v>0</v>
      </c>
      <c r="R16" s="262" t="str">
        <f t="shared" si="1"/>
        <v>Other</v>
      </c>
    </row>
    <row r="17" spans="1:18" ht="13.5" thickBot="1" x14ac:dyDescent="0.25">
      <c r="B17" s="269"/>
      <c r="C17" s="266"/>
      <c r="D17" s="267"/>
      <c r="E17" s="267"/>
      <c r="F17" s="267"/>
      <c r="G17" s="267"/>
      <c r="H17" s="267"/>
      <c r="I17" s="267"/>
      <c r="J17" s="267"/>
      <c r="K17" s="267"/>
      <c r="L17" s="267"/>
      <c r="M17" s="267"/>
      <c r="N17" s="267"/>
      <c r="O17" s="267"/>
      <c r="P17" s="268"/>
      <c r="Q17" s="269"/>
      <c r="R17" s="270"/>
    </row>
    <row r="18" spans="1:18" x14ac:dyDescent="0.2">
      <c r="B18" s="275" t="s">
        <v>39</v>
      </c>
      <c r="C18" s="32" t="s">
        <v>56</v>
      </c>
      <c r="D18" s="33" t="s">
        <v>55</v>
      </c>
      <c r="E18" s="30" t="s">
        <v>56</v>
      </c>
      <c r="F18" s="31" t="s">
        <v>55</v>
      </c>
      <c r="G18" s="32" t="s">
        <v>56</v>
      </c>
      <c r="H18" s="33" t="s">
        <v>55</v>
      </c>
      <c r="I18" s="30" t="s">
        <v>56</v>
      </c>
      <c r="J18" s="31" t="s">
        <v>55</v>
      </c>
      <c r="K18" s="32" t="s">
        <v>56</v>
      </c>
      <c r="L18" s="33" t="s">
        <v>55</v>
      </c>
      <c r="M18" s="30" t="s">
        <v>56</v>
      </c>
      <c r="N18" s="31" t="s">
        <v>55</v>
      </c>
      <c r="O18" s="30" t="s">
        <v>56</v>
      </c>
      <c r="P18" s="31" t="s">
        <v>55</v>
      </c>
      <c r="Q18" s="282"/>
      <c r="R18" s="262" t="str">
        <f>B18</f>
        <v>Nights</v>
      </c>
    </row>
    <row r="19" spans="1:18" ht="13.5" thickBot="1" x14ac:dyDescent="0.25">
      <c r="B19" s="284" t="s">
        <v>75</v>
      </c>
      <c r="C19" s="201"/>
      <c r="D19" s="202"/>
      <c r="E19" s="272"/>
      <c r="F19" s="200"/>
      <c r="G19" s="204"/>
      <c r="H19" s="202"/>
      <c r="I19" s="203"/>
      <c r="J19" s="200"/>
      <c r="K19" s="204"/>
      <c r="L19" s="202"/>
      <c r="M19" s="203"/>
      <c r="N19" s="273"/>
      <c r="O19" s="203"/>
      <c r="P19" s="206"/>
      <c r="Q19" s="284">
        <f>SUM(D19:P19)/8*0.2</f>
        <v>0</v>
      </c>
      <c r="R19" s="262" t="str">
        <f>B19</f>
        <v>Nurse</v>
      </c>
    </row>
    <row r="20" spans="1:18" ht="6.75" customHeight="1" thickBot="1" x14ac:dyDescent="0.25">
      <c r="B20" s="269"/>
      <c r="C20" s="266"/>
      <c r="D20" s="267"/>
      <c r="E20" s="267"/>
      <c r="F20" s="267"/>
      <c r="G20" s="267"/>
      <c r="H20" s="267"/>
      <c r="I20" s="267"/>
      <c r="J20" s="267"/>
      <c r="K20" s="267"/>
      <c r="L20" s="267"/>
      <c r="M20" s="267"/>
      <c r="N20" s="267"/>
      <c r="O20" s="267"/>
      <c r="P20" s="268"/>
      <c r="Q20" s="269"/>
      <c r="R20" s="283"/>
    </row>
    <row r="21" spans="1:18" s="156" customFormat="1" x14ac:dyDescent="0.2">
      <c r="A21" s="154"/>
      <c r="B21" s="155"/>
      <c r="C21" s="155"/>
      <c r="D21" s="155"/>
      <c r="E21" s="155"/>
      <c r="F21" s="155"/>
      <c r="G21" s="155"/>
      <c r="H21" s="155"/>
      <c r="I21" s="155"/>
      <c r="J21" s="155"/>
      <c r="K21" s="155"/>
      <c r="L21" s="155"/>
      <c r="M21" s="155"/>
      <c r="N21" s="155"/>
      <c r="O21" s="155"/>
      <c r="P21" s="155"/>
      <c r="Q21" s="155"/>
      <c r="R21" s="155"/>
    </row>
    <row r="22" spans="1:18" ht="13.5" x14ac:dyDescent="0.25">
      <c r="B22" s="25" t="s">
        <v>269</v>
      </c>
      <c r="C22" s="25"/>
      <c r="D22" s="37" t="s">
        <v>44</v>
      </c>
      <c r="E22" s="38"/>
    </row>
    <row r="23" spans="1:18" x14ac:dyDescent="0.2">
      <c r="B23" s="279" t="s">
        <v>73</v>
      </c>
      <c r="C23" s="264"/>
      <c r="D23" s="280">
        <f>+Q5</f>
        <v>0</v>
      </c>
      <c r="E23" s="38"/>
    </row>
    <row r="24" spans="1:18" x14ac:dyDescent="0.2">
      <c r="B24" s="279" t="s">
        <v>74</v>
      </c>
      <c r="C24" s="264"/>
      <c r="D24" s="280">
        <f>+Q12</f>
        <v>0</v>
      </c>
      <c r="E24" s="38"/>
    </row>
    <row r="25" spans="1:18" x14ac:dyDescent="0.2">
      <c r="B25" s="279" t="s">
        <v>81</v>
      </c>
      <c r="C25" s="264"/>
      <c r="D25" s="280">
        <f>Q6</f>
        <v>0</v>
      </c>
      <c r="E25" s="38"/>
    </row>
    <row r="26" spans="1:18" x14ac:dyDescent="0.2">
      <c r="B26" s="279" t="s">
        <v>82</v>
      </c>
      <c r="C26" s="264"/>
      <c r="D26" s="280">
        <f>Q13</f>
        <v>0</v>
      </c>
      <c r="E26" s="38"/>
    </row>
    <row r="27" spans="1:18" x14ac:dyDescent="0.2">
      <c r="B27" s="281" t="s">
        <v>75</v>
      </c>
      <c r="C27" s="264"/>
      <c r="D27" s="280">
        <f>+Q7+Q14+Q19</f>
        <v>0</v>
      </c>
      <c r="E27" s="38"/>
    </row>
    <row r="28" spans="1:18" x14ac:dyDescent="0.2">
      <c r="B28" s="281" t="str">
        <f>B8</f>
        <v>Other</v>
      </c>
      <c r="C28" s="264"/>
      <c r="D28" s="280">
        <f>+Q8+Q15</f>
        <v>0</v>
      </c>
      <c r="E28" s="38"/>
    </row>
    <row r="29" spans="1:18" x14ac:dyDescent="0.2">
      <c r="B29" s="281" t="str">
        <f>B9</f>
        <v>Other</v>
      </c>
      <c r="C29" s="264"/>
      <c r="D29" s="280">
        <f>+Q9+Q16</f>
        <v>0</v>
      </c>
      <c r="E29" s="38"/>
    </row>
  </sheetData>
  <sheetProtection algorithmName="SHA-512" hashValue="7M3jlYS4aX0Acq6ft6TMLQlGOJIDoDgwenpjwaRpcwqyLQaH/WritDiOg8JtJx9PZnaKX4Mt7DXAOhjeuwBc5A==" saltValue="bML/p7+TCeyAWZNWcpl8xA==" spinCount="100000" sheet="1" objects="1" scenarios="1"/>
  <mergeCells count="8">
    <mergeCell ref="C1:P1"/>
    <mergeCell ref="K2:L2"/>
    <mergeCell ref="M2:N2"/>
    <mergeCell ref="O2:P2"/>
    <mergeCell ref="C2:D2"/>
    <mergeCell ref="E2:F2"/>
    <mergeCell ref="G2:H2"/>
    <mergeCell ref="I2:J2"/>
  </mergeCells>
  <phoneticPr fontId="0" type="noConversion"/>
  <pageMargins left="0.75" right="0.7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sheetPr>
  <dimension ref="B1:C10"/>
  <sheetViews>
    <sheetView workbookViewId="0">
      <selection activeCell="C4" sqref="C4"/>
    </sheetView>
  </sheetViews>
  <sheetFormatPr defaultRowHeight="12.75" x14ac:dyDescent="0.2"/>
  <cols>
    <col min="2" max="2" width="31.85546875" customWidth="1"/>
    <col min="3" max="3" width="12.5703125" bestFit="1" customWidth="1"/>
  </cols>
  <sheetData>
    <row r="1" spans="2:3" ht="13.5" thickBot="1" x14ac:dyDescent="0.25"/>
    <row r="2" spans="2:3" ht="13.5" thickBot="1" x14ac:dyDescent="0.25">
      <c r="B2" s="413" t="s">
        <v>113</v>
      </c>
      <c r="C2" s="414"/>
    </row>
    <row r="3" spans="2:3" x14ac:dyDescent="0.2">
      <c r="B3" s="152"/>
      <c r="C3" s="287" t="s">
        <v>63</v>
      </c>
    </row>
    <row r="4" spans="2:3" x14ac:dyDescent="0.2">
      <c r="B4" s="285" t="s">
        <v>115</v>
      </c>
      <c r="C4" s="40">
        <v>0</v>
      </c>
    </row>
    <row r="5" spans="2:3" x14ac:dyDescent="0.2">
      <c r="B5" s="285" t="s">
        <v>117</v>
      </c>
      <c r="C5" s="40">
        <v>0</v>
      </c>
    </row>
    <row r="6" spans="2:3" x14ac:dyDescent="0.2">
      <c r="B6" s="285" t="s">
        <v>114</v>
      </c>
      <c r="C6" s="40">
        <v>0</v>
      </c>
    </row>
    <row r="7" spans="2:3" x14ac:dyDescent="0.2">
      <c r="B7" s="285" t="s">
        <v>116</v>
      </c>
      <c r="C7" s="40">
        <v>0</v>
      </c>
    </row>
    <row r="8" spans="2:3" x14ac:dyDescent="0.2">
      <c r="B8" s="285" t="s">
        <v>313</v>
      </c>
      <c r="C8" s="40">
        <v>0</v>
      </c>
    </row>
    <row r="9" spans="2:3" x14ac:dyDescent="0.2">
      <c r="B9" s="285" t="s">
        <v>119</v>
      </c>
      <c r="C9" s="40">
        <v>0</v>
      </c>
    </row>
    <row r="10" spans="2:3" ht="13.5" thickBot="1" x14ac:dyDescent="0.25">
      <c r="B10" s="286" t="s">
        <v>28</v>
      </c>
      <c r="C10" s="288">
        <f>SUM(C4:C9)</f>
        <v>0</v>
      </c>
    </row>
  </sheetData>
  <sheetProtection algorithmName="SHA-512" hashValue="VWY15yop2FkKVyznnbZxKKhm7cQ4Mhpja+sUbDAWsqsvPsbA+5NrH02NGdhhEb4x1OZddvXBh7G6heDdSs0iUw==" saltValue="TmOPS546IwDmDzw4BlOirg==" spinCount="100000" sheet="1" objects="1" scenarios="1" formatCells="0" formatColumns="0" formatRows="0" insertColumns="0" insertRows="0" deleteColumns="0" deleteRows="0" sort="0"/>
  <mergeCells count="1">
    <mergeCell ref="B2:C2"/>
  </mergeCells>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9"/>
  </sheetPr>
  <dimension ref="B1:D10"/>
  <sheetViews>
    <sheetView workbookViewId="0">
      <selection activeCell="C4" sqref="C4"/>
    </sheetView>
  </sheetViews>
  <sheetFormatPr defaultRowHeight="12.75" x14ac:dyDescent="0.2"/>
  <cols>
    <col min="2" max="2" width="21.5703125" customWidth="1"/>
    <col min="3" max="3" width="4.7109375" customWidth="1"/>
    <col min="4" max="4" width="12.85546875" customWidth="1"/>
    <col min="5" max="5" width="17.5703125" customWidth="1"/>
  </cols>
  <sheetData>
    <row r="1" spans="2:4" ht="13.5" thickBot="1" x14ac:dyDescent="0.25"/>
    <row r="2" spans="2:4" ht="13.5" thickBot="1" x14ac:dyDescent="0.25">
      <c r="B2" s="415" t="s">
        <v>108</v>
      </c>
      <c r="C2" s="416"/>
      <c r="D2" s="417"/>
    </row>
    <row r="3" spans="2:4" x14ac:dyDescent="0.2">
      <c r="B3" s="152"/>
      <c r="C3" s="289" t="s">
        <v>3</v>
      </c>
      <c r="D3" s="287" t="s">
        <v>63</v>
      </c>
    </row>
    <row r="4" spans="2:4" x14ac:dyDescent="0.2">
      <c r="B4" s="285" t="s">
        <v>109</v>
      </c>
      <c r="C4" s="39">
        <v>0</v>
      </c>
      <c r="D4" s="40">
        <v>0</v>
      </c>
    </row>
    <row r="5" spans="2:4" x14ac:dyDescent="0.2">
      <c r="B5" s="285" t="s">
        <v>110</v>
      </c>
      <c r="C5" s="39">
        <v>0</v>
      </c>
      <c r="D5" s="40">
        <v>0</v>
      </c>
    </row>
    <row r="6" spans="2:4" x14ac:dyDescent="0.2">
      <c r="B6" s="285" t="s">
        <v>111</v>
      </c>
      <c r="C6" s="39">
        <v>0</v>
      </c>
      <c r="D6" s="40">
        <v>0</v>
      </c>
    </row>
    <row r="7" spans="2:4" x14ac:dyDescent="0.2">
      <c r="B7" s="285" t="s">
        <v>112</v>
      </c>
      <c r="C7" s="196">
        <v>0</v>
      </c>
      <c r="D7" s="40">
        <v>0</v>
      </c>
    </row>
    <row r="8" spans="2:4" x14ac:dyDescent="0.2">
      <c r="B8" s="285" t="s">
        <v>61</v>
      </c>
      <c r="C8" s="196">
        <v>0</v>
      </c>
      <c r="D8" s="40">
        <v>0</v>
      </c>
    </row>
    <row r="9" spans="2:4" x14ac:dyDescent="0.2">
      <c r="B9" s="290" t="s">
        <v>62</v>
      </c>
      <c r="C9" s="197">
        <v>0</v>
      </c>
      <c r="D9" s="41">
        <v>0</v>
      </c>
    </row>
    <row r="10" spans="2:4" ht="13.5" thickBot="1" x14ac:dyDescent="0.25">
      <c r="B10" s="286" t="s">
        <v>28</v>
      </c>
      <c r="C10" s="291"/>
      <c r="D10" s="292">
        <f>SUM(D4:D9)</f>
        <v>0</v>
      </c>
    </row>
  </sheetData>
  <sheetProtection algorithmName="SHA-512" hashValue="6SnNY3/D4o8ZDPn1s0XSmPk5p0g40k4DF4icrXgBh7Porrky7eAzz7c+lIZW4lpyE8dLFi67kI6Hu1t+Wu2hUw==" saltValue="2eyYBdEn9jCEoB3+9VrvOw==" spinCount="100000" sheet="1" objects="1" scenarios="1"/>
  <mergeCells count="1">
    <mergeCell ref="B2:D2"/>
  </mergeCells>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6"/>
  </sheetPr>
  <dimension ref="B2:C8"/>
  <sheetViews>
    <sheetView workbookViewId="0">
      <selection activeCell="C5" sqref="C5"/>
    </sheetView>
  </sheetViews>
  <sheetFormatPr defaultRowHeight="12.75" x14ac:dyDescent="0.2"/>
  <cols>
    <col min="1" max="1" width="8.42578125" customWidth="1"/>
    <col min="2" max="3" width="12.28515625" customWidth="1"/>
  </cols>
  <sheetData>
    <row r="2" spans="2:3" ht="13.5" thickBot="1" x14ac:dyDescent="0.25">
      <c r="B2" s="420" t="s">
        <v>121</v>
      </c>
      <c r="C2" s="420"/>
    </row>
    <row r="3" spans="2:3" ht="13.5" thickBot="1" x14ac:dyDescent="0.25">
      <c r="B3" s="418" t="s">
        <v>69</v>
      </c>
      <c r="C3" s="419"/>
    </row>
    <row r="4" spans="2:3" x14ac:dyDescent="0.2">
      <c r="B4" s="153"/>
      <c r="C4" s="293" t="s">
        <v>63</v>
      </c>
    </row>
    <row r="5" spans="2:3" x14ac:dyDescent="0.2">
      <c r="B5" s="281" t="s">
        <v>70</v>
      </c>
      <c r="C5" s="49">
        <v>0</v>
      </c>
    </row>
    <row r="6" spans="2:3" x14ac:dyDescent="0.2">
      <c r="B6" s="281" t="s">
        <v>312</v>
      </c>
      <c r="C6" s="49">
        <v>0</v>
      </c>
    </row>
    <row r="7" spans="2:3" x14ac:dyDescent="0.2">
      <c r="B7" s="281" t="s">
        <v>71</v>
      </c>
      <c r="C7" s="49">
        <v>0</v>
      </c>
    </row>
    <row r="8" spans="2:3" ht="13.5" thickBot="1" x14ac:dyDescent="0.25">
      <c r="B8" s="294" t="s">
        <v>28</v>
      </c>
      <c r="C8" s="295">
        <f>SUM(C5:C7)</f>
        <v>0</v>
      </c>
    </row>
  </sheetData>
  <sheetProtection algorithmName="SHA-512" hashValue="DksF0Xsg4MJ/Z+n77r75mRPFDX3t72/qKtzGIRgPwJke4p9v3jhAX66eEVe7eLHmS2ywVuHmTlTDJdoCIWv0Kg==" saltValue="7QWgBmPr9NrVUddKzdQTjQ==" spinCount="100000" sheet="1" objects="1" scenarios="1"/>
  <mergeCells count="2">
    <mergeCell ref="B3:C3"/>
    <mergeCell ref="B2:C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https://www.oregon.gov/oha/HSD/OHP/Documents/BLANK%20Proposed%20Operating%20Budget%202018.xlsx</Url>
      <Description>OHA Proposed Operating Budget Template 2018</Description>
    </URL>
    <PublishingExpirationDate xmlns="http://schemas.microsoft.com/sharepoint/v3" xsi:nil="true"/>
    <PublishingStartDate xmlns="http://schemas.microsoft.com/sharepoint/v3" xsi:nil="true"/>
    <IACategory xmlns="59da1016-2a1b-4f8a-9768-d7a4932f6f16" xsi:nil="true"/>
    <Meta_x0020_Description xmlns="5767447b-9bde-43c6-a5fe-a12c40a5865b" xsi:nil="true"/>
    <IASubtopic xmlns="59da1016-2a1b-4f8a-9768-d7a4932f6f16" xsi:nil="true"/>
    <DocumentExpirationDate xmlns="59da1016-2a1b-4f8a-9768-d7a4932f6f16" xsi:nil="true"/>
    <IATopic xmlns="59da1016-2a1b-4f8a-9768-d7a4932f6f16" xsi:nil="true"/>
    <Meta_x0020_Keywords xmlns="5767447b-9bde-43c6-a5fe-a12c40a5865b" xsi:nil="true"/>
    <Program xmlns="5767447b-9bde-43c6-a5fe-a12c40a5865b">Other</Program>
    <_x0063_p59 xmlns="5767447b-9bde-43c6-a5fe-a12c40a5865b" xsi:nil="true"/>
  </documentManagement>
</p:properties>
</file>

<file path=customXml/itemProps1.xml><?xml version="1.0" encoding="utf-8"?>
<ds:datastoreItem xmlns:ds="http://schemas.openxmlformats.org/officeDocument/2006/customXml" ds:itemID="{E9D57572-E0B5-4B94-9B76-82149D3403C8}"/>
</file>

<file path=customXml/itemProps2.xml><?xml version="1.0" encoding="utf-8"?>
<ds:datastoreItem xmlns:ds="http://schemas.openxmlformats.org/officeDocument/2006/customXml" ds:itemID="{3E8FF9B5-9A90-4D34-A84D-FC51FEFE249B}"/>
</file>

<file path=customXml/itemProps3.xml><?xml version="1.0" encoding="utf-8"?>
<ds:datastoreItem xmlns:ds="http://schemas.openxmlformats.org/officeDocument/2006/customXml" ds:itemID="{15E9F279-8BA7-486F-A1D0-2F6E4ED50B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Instructions</vt:lpstr>
      <vt:lpstr>Definitions</vt:lpstr>
      <vt:lpstr>Operations</vt:lpstr>
      <vt:lpstr>Service Rates</vt:lpstr>
      <vt:lpstr>PC Staffing Pattern</vt:lpstr>
      <vt:lpstr>Tx Srvc Staffing Pattern</vt:lpstr>
      <vt:lpstr>Training</vt:lpstr>
      <vt:lpstr>Information Technology</vt:lpstr>
      <vt:lpstr>Transportation</vt:lpstr>
      <vt:lpstr>Budget Notes</vt:lpstr>
      <vt:lpstr>'Budget Notes'!Print_Area</vt:lpstr>
      <vt:lpstr>Definitions!Print_Area</vt:lpstr>
      <vt:lpstr>Instructions!Print_Area</vt:lpstr>
      <vt:lpstr>Operations!Print_Area</vt:lpstr>
      <vt:lpstr>'PC Staffing Pattern'!Print_Area</vt:lpstr>
      <vt:lpstr>'Service Rates'!Print_Area</vt:lpstr>
      <vt:lpstr>'Tx Srvc Staffing Pattern'!Print_Area</vt:lpstr>
      <vt:lpstr>'Budget Notes'!Print_Titles</vt:lpstr>
    </vt:vector>
  </TitlesOfParts>
  <Company>State of Oregon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OHA Proposed Operating Budget Template 2018</dc:title>
  <dc:creator>Michael Hlebechuk</dc:creator>
  <cp:lastModifiedBy>ARMENDARIZ Carmen</cp:lastModifiedBy>
  <cp:lastPrinted>2011-09-13T20:59:09Z</cp:lastPrinted>
  <dcterms:created xsi:type="dcterms:W3CDTF">2007-08-29T22:12:46Z</dcterms:created>
  <dcterms:modified xsi:type="dcterms:W3CDTF">2018-03-12T23:01:52Z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0x0101001FCDADDAC0C4AB4AA54283D0B37F3F53</vt:lpwstr>
  </property>
  <property fmtid="{D5CDD505-2E9C-101B-9397-08002B2CF9AE}" pid="3" name="WorkflowChangePath">
    <vt:lpwstr>b1efc490-aa9b-4062-b157-c90db3876582,4;</vt:lpwstr>
  </property>
</Properties>
</file>