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PH Modernization\PHAB\Incentives and Funding Subcommittee\funding formula guidance and framework\2018 funding formula update\"/>
    </mc:Choice>
  </mc:AlternateContent>
  <bookViews>
    <workbookView xWindow="0" yWindow="0" windowWidth="28800" windowHeight="12285"/>
  </bookViews>
  <sheets>
    <sheet name="Incentive funds mode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12" i="1"/>
  <c r="B11" i="1"/>
  <c r="H11" i="1"/>
  <c r="C11" i="1"/>
  <c r="D23" i="1"/>
  <c r="J11" i="1" l="1"/>
  <c r="I25" i="1"/>
  <c r="I18" i="1"/>
  <c r="I26" i="1"/>
  <c r="I34" i="1"/>
  <c r="I42" i="1"/>
  <c r="D16" i="1"/>
  <c r="D24" i="1"/>
  <c r="D32" i="1"/>
  <c r="D40" i="1"/>
  <c r="I19" i="1"/>
  <c r="I27" i="1"/>
  <c r="I35" i="1"/>
  <c r="I43" i="1"/>
  <c r="D17" i="1"/>
  <c r="D25" i="1"/>
  <c r="D33" i="1"/>
  <c r="D41" i="1"/>
  <c r="I14" i="1"/>
  <c r="I30" i="1"/>
  <c r="I12" i="1"/>
  <c r="D28" i="1"/>
  <c r="D44" i="1"/>
  <c r="I15" i="1"/>
  <c r="I31" i="1"/>
  <c r="D13" i="1"/>
  <c r="D29" i="1"/>
  <c r="D45" i="1"/>
  <c r="I20" i="1"/>
  <c r="I28" i="1"/>
  <c r="I36" i="1"/>
  <c r="I44" i="1"/>
  <c r="D18" i="1"/>
  <c r="D26" i="1"/>
  <c r="D34" i="1"/>
  <c r="D42" i="1"/>
  <c r="I13" i="1"/>
  <c r="I21" i="1"/>
  <c r="I29" i="1"/>
  <c r="I37" i="1"/>
  <c r="I45" i="1"/>
  <c r="D19" i="1"/>
  <c r="D27" i="1"/>
  <c r="D35" i="1"/>
  <c r="D43" i="1"/>
  <c r="I22" i="1"/>
  <c r="I38" i="1"/>
  <c r="D20" i="1"/>
  <c r="D36" i="1"/>
  <c r="I23" i="1"/>
  <c r="I39" i="1"/>
  <c r="D21" i="1"/>
  <c r="D37" i="1"/>
  <c r="I16" i="1"/>
  <c r="I24" i="1"/>
  <c r="I32" i="1"/>
  <c r="I40" i="1"/>
  <c r="D14" i="1"/>
  <c r="D22" i="1"/>
  <c r="D30" i="1"/>
  <c r="D38" i="1"/>
  <c r="D12" i="1"/>
  <c r="I17" i="1"/>
  <c r="I33" i="1"/>
  <c r="D39" i="1"/>
  <c r="D31" i="1"/>
  <c r="D15" i="1"/>
  <c r="I41" i="1"/>
  <c r="E11" i="1"/>
  <c r="D11" i="1" l="1"/>
  <c r="F9" i="1" s="1"/>
  <c r="I11" i="1"/>
  <c r="K9" i="1" s="1"/>
  <c r="F17" i="1" l="1"/>
  <c r="G17" i="1" s="1"/>
  <c r="F25" i="1"/>
  <c r="G25" i="1" s="1"/>
  <c r="F33" i="1"/>
  <c r="G33" i="1" s="1"/>
  <c r="F41" i="1"/>
  <c r="G41" i="1" s="1"/>
  <c r="F18" i="1"/>
  <c r="G18" i="1" s="1"/>
  <c r="F26" i="1"/>
  <c r="G26" i="1" s="1"/>
  <c r="F34" i="1"/>
  <c r="G34" i="1" s="1"/>
  <c r="F42" i="1"/>
  <c r="G42" i="1" s="1"/>
  <c r="F12" i="1"/>
  <c r="F19" i="1"/>
  <c r="G19" i="1" s="1"/>
  <c r="F27" i="1"/>
  <c r="G27" i="1" s="1"/>
  <c r="F35" i="1"/>
  <c r="G35" i="1" s="1"/>
  <c r="F43" i="1"/>
  <c r="G43" i="1" s="1"/>
  <c r="F14" i="1"/>
  <c r="G14" i="1" s="1"/>
  <c r="F30" i="1"/>
  <c r="G30" i="1" s="1"/>
  <c r="F15" i="1"/>
  <c r="G15" i="1" s="1"/>
  <c r="F31" i="1"/>
  <c r="G31" i="1" s="1"/>
  <c r="F24" i="1"/>
  <c r="G24" i="1" s="1"/>
  <c r="F40" i="1"/>
  <c r="G40" i="1" s="1"/>
  <c r="F45" i="1"/>
  <c r="G45" i="1" s="1"/>
  <c r="F20" i="1"/>
  <c r="G20" i="1" s="1"/>
  <c r="F28" i="1"/>
  <c r="G28" i="1" s="1"/>
  <c r="F36" i="1"/>
  <c r="G36" i="1" s="1"/>
  <c r="F44" i="1"/>
  <c r="G44" i="1" s="1"/>
  <c r="F13" i="1"/>
  <c r="G13" i="1" s="1"/>
  <c r="F21" i="1"/>
  <c r="G21" i="1" s="1"/>
  <c r="F29" i="1"/>
  <c r="G29" i="1" s="1"/>
  <c r="F37" i="1"/>
  <c r="G37" i="1" s="1"/>
  <c r="F22" i="1"/>
  <c r="G22" i="1" s="1"/>
  <c r="F38" i="1"/>
  <c r="G38" i="1" s="1"/>
  <c r="F23" i="1"/>
  <c r="G23" i="1" s="1"/>
  <c r="F39" i="1"/>
  <c r="G39" i="1" s="1"/>
  <c r="F16" i="1"/>
  <c r="G16" i="1" s="1"/>
  <c r="F32" i="1"/>
  <c r="G32" i="1" s="1"/>
  <c r="K13" i="1"/>
  <c r="L13" i="1" s="1"/>
  <c r="K21" i="1"/>
  <c r="L21" i="1" s="1"/>
  <c r="K29" i="1"/>
  <c r="L29" i="1" s="1"/>
  <c r="K37" i="1"/>
  <c r="L37" i="1" s="1"/>
  <c r="K45" i="1"/>
  <c r="L45" i="1" s="1"/>
  <c r="K14" i="1"/>
  <c r="L14" i="1" s="1"/>
  <c r="K22" i="1"/>
  <c r="L22" i="1" s="1"/>
  <c r="K30" i="1"/>
  <c r="L30" i="1" s="1"/>
  <c r="K38" i="1"/>
  <c r="L38" i="1" s="1"/>
  <c r="K12" i="1"/>
  <c r="K15" i="1"/>
  <c r="L15" i="1" s="1"/>
  <c r="K23" i="1"/>
  <c r="L23" i="1" s="1"/>
  <c r="K31" i="1"/>
  <c r="L31" i="1" s="1"/>
  <c r="K39" i="1"/>
  <c r="L39" i="1" s="1"/>
  <c r="K18" i="1"/>
  <c r="L18" i="1" s="1"/>
  <c r="K34" i="1"/>
  <c r="L34" i="1" s="1"/>
  <c r="K42" i="1"/>
  <c r="L42" i="1" s="1"/>
  <c r="K27" i="1"/>
  <c r="L27" i="1" s="1"/>
  <c r="K35" i="1"/>
  <c r="L35" i="1" s="1"/>
  <c r="K28" i="1"/>
  <c r="L28" i="1" s="1"/>
  <c r="K36" i="1"/>
  <c r="L36" i="1" s="1"/>
  <c r="K44" i="1"/>
  <c r="L44" i="1" s="1"/>
  <c r="K16" i="1"/>
  <c r="L16" i="1" s="1"/>
  <c r="K24" i="1"/>
  <c r="L24" i="1" s="1"/>
  <c r="K32" i="1"/>
  <c r="L32" i="1" s="1"/>
  <c r="K40" i="1"/>
  <c r="L40" i="1" s="1"/>
  <c r="K17" i="1"/>
  <c r="L17" i="1" s="1"/>
  <c r="K25" i="1"/>
  <c r="L25" i="1" s="1"/>
  <c r="K33" i="1"/>
  <c r="L33" i="1" s="1"/>
  <c r="K41" i="1"/>
  <c r="L41" i="1" s="1"/>
  <c r="K26" i="1"/>
  <c r="L26" i="1" s="1"/>
  <c r="K19" i="1"/>
  <c r="L19" i="1" s="1"/>
  <c r="K43" i="1"/>
  <c r="L43" i="1" s="1"/>
  <c r="K20" i="1"/>
  <c r="L20" i="1" s="1"/>
  <c r="M15" i="1" l="1"/>
  <c r="M42" i="1"/>
  <c r="M38" i="1"/>
  <c r="M20" i="1"/>
  <c r="M43" i="1"/>
  <c r="M23" i="1"/>
  <c r="M30" i="1"/>
  <c r="M34" i="1"/>
  <c r="M26" i="1"/>
  <c r="M22" i="1"/>
  <c r="M18" i="1"/>
  <c r="M14" i="1"/>
  <c r="K11" i="1"/>
  <c r="L12" i="1"/>
  <c r="L11" i="1" s="1"/>
  <c r="M35" i="1"/>
  <c r="M29" i="1"/>
  <c r="M40" i="1"/>
  <c r="M27" i="1"/>
  <c r="M33" i="1"/>
  <c r="M39" i="1"/>
  <c r="M44" i="1"/>
  <c r="M36" i="1"/>
  <c r="M28" i="1"/>
  <c r="M37" i="1"/>
  <c r="M45" i="1"/>
  <c r="M41" i="1"/>
  <c r="M32" i="1"/>
  <c r="M21" i="1"/>
  <c r="M24" i="1"/>
  <c r="M19" i="1"/>
  <c r="M25" i="1"/>
  <c r="M16" i="1"/>
  <c r="M13" i="1"/>
  <c r="M31" i="1"/>
  <c r="F11" i="1"/>
  <c r="G12" i="1"/>
  <c r="M17" i="1"/>
  <c r="O42" i="1" l="1"/>
  <c r="O38" i="1"/>
  <c r="O31" i="1"/>
  <c r="O45" i="1"/>
  <c r="N16" i="1"/>
  <c r="N29" i="1"/>
  <c r="N28" i="1"/>
  <c r="N35" i="1"/>
  <c r="N19" i="1"/>
  <c r="N36" i="1"/>
  <c r="N23" i="1"/>
  <c r="N17" i="1"/>
  <c r="N24" i="1"/>
  <c r="N44" i="1"/>
  <c r="N43" i="1"/>
  <c r="N37" i="1"/>
  <c r="N34" i="1"/>
  <c r="N25" i="1"/>
  <c r="N30" i="1"/>
  <c r="N21" i="1"/>
  <c r="N39" i="1"/>
  <c r="N14" i="1"/>
  <c r="N20" i="1"/>
  <c r="N32" i="1"/>
  <c r="N33" i="1"/>
  <c r="N18" i="1"/>
  <c r="N38" i="1"/>
  <c r="N31" i="1"/>
  <c r="N41" i="1"/>
  <c r="N27" i="1"/>
  <c r="N22" i="1"/>
  <c r="N42" i="1"/>
  <c r="N13" i="1"/>
  <c r="N45" i="1"/>
  <c r="N40" i="1"/>
  <c r="N26" i="1"/>
  <c r="N15" i="1"/>
  <c r="M12" i="1"/>
  <c r="O18" i="1" s="1"/>
  <c r="G11" i="1"/>
  <c r="N12" i="1" l="1"/>
  <c r="M11" i="1"/>
  <c r="N11" i="1" l="1"/>
</calcChain>
</file>

<file path=xl/sharedStrings.xml><?xml version="1.0" encoding="utf-8"?>
<sst xmlns="http://schemas.openxmlformats.org/spreadsheetml/2006/main" count="132" uniqueCount="65">
  <si>
    <t>County</t>
  </si>
  <si>
    <t>Oregon</t>
  </si>
  <si>
    <t>Incentive Floor</t>
  </si>
  <si>
    <t>Incentive Pool</t>
  </si>
  <si>
    <t>Weight</t>
  </si>
  <si>
    <t>Incentive 1 Met? (Y/N)</t>
  </si>
  <si>
    <t>Incentive 2 Met? (Y/N)</t>
  </si>
  <si>
    <t>Y</t>
  </si>
  <si>
    <t>Incentive 1 Floor Payout</t>
  </si>
  <si>
    <t>Incentive 2 Floor Payout</t>
  </si>
  <si>
    <t>Incentive 1 Per Cap Pay</t>
  </si>
  <si>
    <t>Incentive 2 Per Cap Pay</t>
  </si>
  <si>
    <t>Incentive 1
Total Payout</t>
  </si>
  <si>
    <t>Incentive 2
Total Payout</t>
  </si>
  <si>
    <t>Total Incentive Payout</t>
  </si>
  <si>
    <t>Total Per Cap</t>
  </si>
  <si>
    <t>Incentive 1 Population</t>
  </si>
  <si>
    <t>Incentive 2 Population</t>
  </si>
  <si>
    <t>Wheeler</t>
  </si>
  <si>
    <t>Wallowa</t>
  </si>
  <si>
    <t>Harney</t>
  </si>
  <si>
    <t>Grant</t>
  </si>
  <si>
    <t>Lake</t>
  </si>
  <si>
    <t>Morrow</t>
  </si>
  <si>
    <t>Baker</t>
  </si>
  <si>
    <t>Crook</t>
  </si>
  <si>
    <t>Curry</t>
  </si>
  <si>
    <t>Jefferson</t>
  </si>
  <si>
    <t>Hood River</t>
  </si>
  <si>
    <t>Tillamook</t>
  </si>
  <si>
    <t>Union</t>
  </si>
  <si>
    <t>North Central</t>
  </si>
  <si>
    <t>Malheur</t>
  </si>
  <si>
    <t>Clatsop</t>
  </si>
  <si>
    <t>Lincoln</t>
  </si>
  <si>
    <t>Columbia</t>
  </si>
  <si>
    <t>Coos</t>
  </si>
  <si>
    <t>Klamath</t>
  </si>
  <si>
    <t>Umatilla</t>
  </si>
  <si>
    <t>Polk</t>
  </si>
  <si>
    <t>Josephine</t>
  </si>
  <si>
    <t>Benton</t>
  </si>
  <si>
    <t>Yamhill</t>
  </si>
  <si>
    <t>Douglas</t>
  </si>
  <si>
    <t>Linn</t>
  </si>
  <si>
    <t>Deschutes</t>
  </si>
  <si>
    <t>Jackson</t>
  </si>
  <si>
    <t>Marion</t>
  </si>
  <si>
    <t>Lane</t>
  </si>
  <si>
    <t>Clackamas</t>
  </si>
  <si>
    <t>Washington</t>
  </si>
  <si>
    <t>Multnomah</t>
  </si>
  <si>
    <t>Avg Award Per Capita</t>
  </si>
  <si>
    <t>Public Health Advisory Board</t>
  </si>
  <si>
    <t>March, 2018</t>
  </si>
  <si>
    <t>Public health modernization funding formula: Incentive funds model</t>
  </si>
  <si>
    <t>Incentive funds model: This model divides the total incentive pool into any number of incentives (this model shows 2 modules). Each module is paid out to counties on a pass/fail basis. If the county meets the incentive they are guaranteed a floor plus a per capita payment based on county population proportioned based on total population of qualified counties.</t>
  </si>
  <si>
    <r>
      <t>Population</t>
    </r>
    <r>
      <rPr>
        <vertAlign val="superscript"/>
        <sz val="11"/>
        <color theme="1"/>
        <rFont val="Calibri"/>
        <family val="2"/>
      </rPr>
      <t>1</t>
    </r>
  </si>
  <si>
    <t>County Size Bands</t>
  </si>
  <si>
    <t>Extra Small</t>
  </si>
  <si>
    <t>Small</t>
  </si>
  <si>
    <t>Medium</t>
  </si>
  <si>
    <t>Large</t>
  </si>
  <si>
    <t>Extra Large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</si>
  <si>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Source: Portland State University Certified Population estimate July 1, 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</si>
</sst>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8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vertAlign val="superscript"/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Border="1"/>
    <xf numFmtId="164" fontId="0" fillId="0" borderId="0" xfId="0" applyNumberFormat="1" applyBorder="1"/>
    <xf numFmtId="43" fontId="0" fillId="0" borderId="0" xfId="1" applyFont="1"/>
    <xf numFmtId="164" fontId="0" fillId="0" borderId="0" xfId="0" applyNumberFormat="1"/>
    <xf numFmtId="10" fontId="0" fillId="0" borderId="0" xfId="3" applyNumberFormat="1" applyFont="1"/>
    <xf numFmtId="10" fontId="0" fillId="0" borderId="0" xfId="0" applyNumberFormat="1"/>
    <xf numFmtId="165" fontId="0" fillId="4" borderId="0" xfId="2" applyNumberFormat="1" applyFont="1" applyFill="1" applyBorder="1"/>
    <xf numFmtId="0" fontId="0" fillId="0" borderId="0" xfId="0" applyAlignment="1">
      <alignment vertical="top" wrapText="1"/>
    </xf>
    <xf numFmtId="164" fontId="1" fillId="4" borderId="0" xfId="1" applyNumberFormat="1" applyFont="1" applyFill="1" applyBorder="1"/>
    <xf numFmtId="0" fontId="0" fillId="4" borderId="0" xfId="0" applyFill="1" applyBorder="1" applyAlignment="1">
      <alignment horizontal="center"/>
    </xf>
    <xf numFmtId="164" fontId="0" fillId="4" borderId="0" xfId="1" applyNumberFormat="1" applyFont="1" applyFill="1" applyBorder="1"/>
    <xf numFmtId="164" fontId="1" fillId="3" borderId="0" xfId="1" applyNumberFormat="1" applyFont="1" applyFill="1" applyBorder="1"/>
    <xf numFmtId="0" fontId="0" fillId="3" borderId="0" xfId="0" applyFill="1" applyBorder="1" applyAlignment="1">
      <alignment horizontal="center"/>
    </xf>
    <xf numFmtId="165" fontId="0" fillId="3" borderId="0" xfId="2" applyNumberFormat="1" applyFont="1" applyFill="1" applyBorder="1"/>
    <xf numFmtId="164" fontId="0" fillId="3" borderId="0" xfId="1" applyNumberFormat="1" applyFont="1" applyFill="1" applyBorder="1"/>
    <xf numFmtId="164" fontId="1" fillId="6" borderId="0" xfId="1" applyNumberFormat="1" applyFont="1" applyFill="1" applyBorder="1"/>
    <xf numFmtId="0" fontId="0" fillId="6" borderId="0" xfId="0" applyFill="1" applyBorder="1" applyAlignment="1">
      <alignment horizontal="center"/>
    </xf>
    <xf numFmtId="165" fontId="0" fillId="6" borderId="0" xfId="2" applyNumberFormat="1" applyFont="1" applyFill="1" applyBorder="1"/>
    <xf numFmtId="164" fontId="0" fillId="6" borderId="0" xfId="1" applyNumberFormat="1" applyFont="1" applyFill="1" applyBorder="1"/>
    <xf numFmtId="164" fontId="1" fillId="2" borderId="0" xfId="1" applyNumberFormat="1" applyFont="1" applyFill="1" applyBorder="1"/>
    <xf numFmtId="0" fontId="0" fillId="2" borderId="0" xfId="0" applyFill="1" applyBorder="1" applyAlignment="1">
      <alignment horizontal="center"/>
    </xf>
    <xf numFmtId="165" fontId="0" fillId="2" borderId="0" xfId="2" applyNumberFormat="1" applyFont="1" applyFill="1" applyBorder="1"/>
    <xf numFmtId="164" fontId="0" fillId="2" borderId="0" xfId="1" applyNumberFormat="1" applyFont="1" applyFill="1" applyBorder="1"/>
    <xf numFmtId="164" fontId="1" fillId="5" borderId="0" xfId="1" applyNumberFormat="1" applyFont="1" applyFill="1" applyBorder="1"/>
    <xf numFmtId="0" fontId="0" fillId="5" borderId="0" xfId="0" applyFill="1" applyBorder="1" applyAlignment="1">
      <alignment horizontal="center"/>
    </xf>
    <xf numFmtId="165" fontId="0" fillId="5" borderId="0" xfId="2" applyNumberFormat="1" applyFont="1" applyFill="1" applyBorder="1"/>
    <xf numFmtId="164" fontId="0" fillId="5" borderId="0" xfId="1" applyNumberFormat="1" applyFont="1" applyFill="1" applyBorder="1"/>
    <xf numFmtId="0" fontId="2" fillId="7" borderId="0" xfId="0" applyFont="1" applyFill="1" applyBorder="1" applyAlignment="1">
      <alignment horizontal="center" vertical="center" wrapText="1"/>
    </xf>
    <xf numFmtId="0" fontId="3" fillId="2" borderId="0" xfId="0" applyFont="1" applyFill="1" applyBorder="1"/>
    <xf numFmtId="164" fontId="3" fillId="2" borderId="0" xfId="1" applyNumberFormat="1" applyFont="1" applyFill="1" applyBorder="1"/>
    <xf numFmtId="165" fontId="3" fillId="2" borderId="0" xfId="2" applyNumberFormat="1" applyFont="1" applyFill="1" applyBorder="1"/>
    <xf numFmtId="0" fontId="0" fillId="3" borderId="0" xfId="0" applyFill="1" applyBorder="1"/>
    <xf numFmtId="0" fontId="0" fillId="4" borderId="0" xfId="0" applyFill="1" applyBorder="1"/>
    <xf numFmtId="0" fontId="0" fillId="5" borderId="0" xfId="0" applyFill="1" applyBorder="1"/>
    <xf numFmtId="0" fontId="0" fillId="2" borderId="0" xfId="0" applyFill="1" applyBorder="1"/>
    <xf numFmtId="0" fontId="0" fillId="6" borderId="0" xfId="0" applyFill="1" applyBorder="1"/>
    <xf numFmtId="0" fontId="1" fillId="6" borderId="0" xfId="1" applyNumberFormat="1" applyFont="1" applyFill="1" applyBorder="1" applyAlignment="1">
      <alignment horizontal="center"/>
    </xf>
    <xf numFmtId="165" fontId="1" fillId="6" borderId="0" xfId="2" applyNumberFormat="1" applyFont="1" applyFill="1" applyBorder="1"/>
    <xf numFmtId="0" fontId="0" fillId="7" borderId="0" xfId="0" applyFont="1" applyFill="1" applyBorder="1" applyAlignment="1">
      <alignment horizontal="center" vertical="center" wrapText="1"/>
    </xf>
    <xf numFmtId="165" fontId="4" fillId="2" borderId="0" xfId="2" applyNumberFormat="1" applyFont="1" applyFill="1" applyBorder="1"/>
    <xf numFmtId="165" fontId="2" fillId="4" borderId="0" xfId="2" applyNumberFormat="1" applyFont="1" applyFill="1" applyBorder="1"/>
    <xf numFmtId="44" fontId="4" fillId="2" borderId="0" xfId="2" applyFont="1" applyFill="1" applyBorder="1"/>
    <xf numFmtId="43" fontId="2" fillId="3" borderId="0" xfId="1" applyFont="1" applyFill="1" applyBorder="1"/>
    <xf numFmtId="0" fontId="2" fillId="0" borderId="0" xfId="0" applyFont="1" applyBorder="1"/>
    <xf numFmtId="43" fontId="2" fillId="4" borderId="0" xfId="1" applyFont="1" applyFill="1" applyBorder="1"/>
    <xf numFmtId="43" fontId="2" fillId="5" borderId="0" xfId="1" applyFont="1" applyFill="1" applyBorder="1"/>
    <xf numFmtId="43" fontId="2" fillId="2" borderId="0" xfId="1" applyFont="1" applyFill="1" applyBorder="1"/>
    <xf numFmtId="43" fontId="2" fillId="6" borderId="0" xfId="1" applyFont="1" applyFill="1" applyBorder="1"/>
    <xf numFmtId="165" fontId="2" fillId="3" borderId="0" xfId="2" applyNumberFormat="1" applyFont="1" applyFill="1" applyBorder="1"/>
    <xf numFmtId="44" fontId="2" fillId="3" borderId="0" xfId="2" applyFont="1" applyFill="1" applyBorder="1"/>
    <xf numFmtId="44" fontId="2" fillId="4" borderId="0" xfId="2" applyFont="1" applyFill="1" applyBorder="1"/>
    <xf numFmtId="165" fontId="2" fillId="5" borderId="0" xfId="2" applyNumberFormat="1" applyFont="1" applyFill="1" applyBorder="1"/>
    <xf numFmtId="44" fontId="2" fillId="5" borderId="0" xfId="2" applyFont="1" applyFill="1" applyBorder="1"/>
    <xf numFmtId="165" fontId="2" fillId="2" borderId="0" xfId="2" applyNumberFormat="1" applyFont="1" applyFill="1" applyBorder="1"/>
    <xf numFmtId="44" fontId="2" fillId="2" borderId="0" xfId="2" applyFont="1" applyFill="1" applyBorder="1"/>
    <xf numFmtId="165" fontId="2" fillId="6" borderId="0" xfId="2" applyNumberFormat="1" applyFont="1" applyFill="1" applyBorder="1"/>
    <xf numFmtId="44" fontId="2" fillId="6" borderId="0" xfId="2" applyFont="1" applyFill="1" applyBorder="1"/>
    <xf numFmtId="0" fontId="5" fillId="0" borderId="0" xfId="0" applyFont="1"/>
    <xf numFmtId="0" fontId="6" fillId="0" borderId="0" xfId="0" applyFont="1"/>
    <xf numFmtId="0" fontId="2" fillId="0" borderId="0" xfId="0" applyFont="1"/>
    <xf numFmtId="165" fontId="0" fillId="0" borderId="0" xfId="2" applyNumberFormat="1" applyFont="1" applyFill="1"/>
    <xf numFmtId="0" fontId="0" fillId="3" borderId="4" xfId="0" applyFill="1" applyBorder="1" applyAlignment="1">
      <alignment horizontal="center"/>
    </xf>
    <xf numFmtId="9" fontId="0" fillId="4" borderId="5" xfId="3" applyFont="1" applyFill="1" applyBorder="1" applyAlignment="1">
      <alignment horizontal="center"/>
    </xf>
    <xf numFmtId="9" fontId="0" fillId="5" borderId="5" xfId="3" applyFont="1" applyFill="1" applyBorder="1" applyAlignment="1">
      <alignment horizontal="center"/>
    </xf>
    <xf numFmtId="9" fontId="0" fillId="2" borderId="5" xfId="3" applyFont="1" applyFill="1" applyBorder="1" applyAlignment="1">
      <alignment horizontal="center"/>
    </xf>
    <xf numFmtId="9" fontId="0" fillId="6" borderId="6" xfId="3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 applyAlignment="1">
      <alignment horizontal="left" vertical="top" wrapText="1"/>
    </xf>
    <xf numFmtId="165" fontId="0" fillId="8" borderId="0" xfId="2" applyNumberFormat="1" applyFont="1" applyFill="1"/>
    <xf numFmtId="9" fontId="0" fillId="8" borderId="0" xfId="3" applyFont="1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529164</xdr:colOff>
      <xdr:row>17</xdr:row>
      <xdr:rowOff>31750</xdr:rowOff>
    </xdr:from>
    <xdr:ext cx="7414486" cy="3849387"/>
    <xdr:sp macro="" textlink="">
      <xdr:nvSpPr>
        <xdr:cNvPr id="3" name="Rectangle 2"/>
        <xdr:cNvSpPr/>
      </xdr:nvSpPr>
      <xdr:spPr>
        <a:xfrm rot="20395701">
          <a:off x="2328331" y="3767667"/>
          <a:ext cx="7414486" cy="384938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2000" b="0" cap="none" spc="0">
              <a:ln w="0"/>
              <a:solidFill>
                <a:schemeClr val="bg1">
                  <a:lumMod val="65000"/>
                  <a:alpha val="39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example only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8"/>
  <sheetViews>
    <sheetView showGridLines="0" tabSelected="1" zoomScale="90" zoomScaleNormal="90" workbookViewId="0">
      <selection activeCell="H9" activeCellId="2" sqref="B6:B7 C9 H9"/>
    </sheetView>
  </sheetViews>
  <sheetFormatPr defaultRowHeight="15" x14ac:dyDescent="0.25"/>
  <cols>
    <col min="1" max="1" width="14.42578125" bestFit="1" customWidth="1"/>
    <col min="2" max="3" width="12.5703125" customWidth="1"/>
    <col min="4" max="4" width="12.140625" bestFit="1" customWidth="1"/>
    <col min="5" max="5" width="13.28515625" customWidth="1"/>
    <col min="6" max="6" width="11.28515625" bestFit="1" customWidth="1"/>
    <col min="7" max="7" width="12" bestFit="1" customWidth="1"/>
    <col min="8" max="8" width="11.85546875" customWidth="1"/>
    <col min="9" max="10" width="13.28515625" customWidth="1"/>
    <col min="11" max="11" width="13.5703125" bestFit="1" customWidth="1"/>
    <col min="12" max="12" width="12" bestFit="1" customWidth="1"/>
    <col min="13" max="13" width="14.28515625" bestFit="1" customWidth="1"/>
    <col min="15" max="15" width="10.28515625" customWidth="1"/>
  </cols>
  <sheetData>
    <row r="1" spans="1:18" ht="18.75" x14ac:dyDescent="0.3">
      <c r="A1" s="59" t="s">
        <v>53</v>
      </c>
    </row>
    <row r="2" spans="1:18" ht="18.75" x14ac:dyDescent="0.3">
      <c r="A2" s="59" t="s">
        <v>55</v>
      </c>
    </row>
    <row r="3" spans="1:18" ht="15.75" x14ac:dyDescent="0.25">
      <c r="A3" s="58" t="s">
        <v>54</v>
      </c>
    </row>
    <row r="5" spans="1:18" x14ac:dyDescent="0.25">
      <c r="D5" s="70" t="s">
        <v>56</v>
      </c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</row>
    <row r="6" spans="1:18" ht="15" customHeight="1" x14ac:dyDescent="0.25">
      <c r="A6" s="60" t="s">
        <v>3</v>
      </c>
      <c r="B6" s="71">
        <v>1000000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8"/>
    </row>
    <row r="7" spans="1:18" x14ac:dyDescent="0.25">
      <c r="A7" s="60" t="s">
        <v>2</v>
      </c>
      <c r="B7" s="71">
        <f>B6*0.25%</f>
        <v>2500</v>
      </c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8"/>
    </row>
    <row r="9" spans="1:18" x14ac:dyDescent="0.25">
      <c r="A9" s="60" t="s">
        <v>4</v>
      </c>
      <c r="C9" s="72">
        <v>0.5</v>
      </c>
      <c r="F9" s="61">
        <f>($B$6*C9)-D11</f>
        <v>457500</v>
      </c>
      <c r="H9" s="72">
        <v>0.5</v>
      </c>
      <c r="K9" s="61">
        <f>($B$6*H9)-I11</f>
        <v>457500</v>
      </c>
    </row>
    <row r="10" spans="1:18" ht="45" x14ac:dyDescent="0.25">
      <c r="A10" s="39" t="s">
        <v>0</v>
      </c>
      <c r="B10" s="39" t="s">
        <v>57</v>
      </c>
      <c r="C10" s="39" t="s">
        <v>5</v>
      </c>
      <c r="D10" s="39" t="s">
        <v>8</v>
      </c>
      <c r="E10" s="39" t="s">
        <v>16</v>
      </c>
      <c r="F10" s="39" t="s">
        <v>10</v>
      </c>
      <c r="G10" s="28" t="s">
        <v>12</v>
      </c>
      <c r="H10" s="39" t="s">
        <v>6</v>
      </c>
      <c r="I10" s="39" t="s">
        <v>9</v>
      </c>
      <c r="J10" s="39" t="s">
        <v>17</v>
      </c>
      <c r="K10" s="39" t="s">
        <v>11</v>
      </c>
      <c r="L10" s="28" t="s">
        <v>13</v>
      </c>
      <c r="M10" s="28" t="s">
        <v>14</v>
      </c>
      <c r="N10" s="28" t="s">
        <v>15</v>
      </c>
      <c r="O10" s="28" t="s">
        <v>52</v>
      </c>
    </row>
    <row r="11" spans="1:18" x14ac:dyDescent="0.25">
      <c r="A11" s="29" t="s">
        <v>1</v>
      </c>
      <c r="B11" s="30">
        <f>SUM(B12:B45)</f>
        <v>4141100</v>
      </c>
      <c r="C11" s="30">
        <f>COUNTIF(C12:C45,"Y")</f>
        <v>34</v>
      </c>
      <c r="D11" s="31">
        <f>SUM(D12:D45)</f>
        <v>42500</v>
      </c>
      <c r="E11" s="30">
        <f>SUM(E12:E45)</f>
        <v>4141100</v>
      </c>
      <c r="F11" s="31">
        <f>SUM(F12:F45)</f>
        <v>457500</v>
      </c>
      <c r="G11" s="40">
        <f>SUM(G12:G45)</f>
        <v>500000</v>
      </c>
      <c r="H11" s="30">
        <f>COUNTIF(H12:H45,"Y")</f>
        <v>34</v>
      </c>
      <c r="I11" s="31">
        <f>SUM(I12:I45)</f>
        <v>42500</v>
      </c>
      <c r="J11" s="30">
        <f>SUM(J12:J45)</f>
        <v>4141100</v>
      </c>
      <c r="K11" s="31">
        <f>SUM(K12:K45)</f>
        <v>457500</v>
      </c>
      <c r="L11" s="40">
        <f>SUM(L12:L45)</f>
        <v>500000</v>
      </c>
      <c r="M11" s="40">
        <f>SUM(M12:M45)</f>
        <v>1000000</v>
      </c>
      <c r="N11" s="42">
        <f t="shared" ref="N11:N45" si="0">M11/B11</f>
        <v>0.24148173190698125</v>
      </c>
      <c r="O11" s="1"/>
    </row>
    <row r="12" spans="1:18" x14ac:dyDescent="0.25">
      <c r="A12" s="32" t="s">
        <v>18</v>
      </c>
      <c r="B12" s="12">
        <v>1480</v>
      </c>
      <c r="C12" s="13" t="s">
        <v>7</v>
      </c>
      <c r="D12" s="14">
        <f t="shared" ref="D12:D45" si="1">IF(C12="Y",$B$7*C$9,0)</f>
        <v>1250</v>
      </c>
      <c r="E12" s="15">
        <f t="shared" ref="E12:E45" si="2">IF(C12="Y",B12,0)</f>
        <v>1480</v>
      </c>
      <c r="F12" s="14">
        <f t="shared" ref="F12:F45" si="3">IF(C12="Y",($F$9*(E12/$E$11)),0)</f>
        <v>163.50728067421701</v>
      </c>
      <c r="G12" s="49">
        <f t="shared" ref="G12:G45" si="4">D12+F12</f>
        <v>1413.5072806742171</v>
      </c>
      <c r="H12" s="13" t="s">
        <v>7</v>
      </c>
      <c r="I12" s="14">
        <f t="shared" ref="I12:I45" si="5">IF(H12="Y",$B$7*H$9,0)</f>
        <v>1250</v>
      </c>
      <c r="J12" s="15">
        <f t="shared" ref="J12:J45" si="6">IF(H12="Y",B12,0)</f>
        <v>1480</v>
      </c>
      <c r="K12" s="14">
        <f t="shared" ref="K12:K45" si="7">IF(H12="Y",($K$9*(J12/$J$11)),0)</f>
        <v>163.50728067421701</v>
      </c>
      <c r="L12" s="49">
        <f t="shared" ref="L12:L45" si="8">I12+K12</f>
        <v>1413.5072806742171</v>
      </c>
      <c r="M12" s="49">
        <f t="shared" ref="M12:M45" si="9">G12+L12</f>
        <v>2827.0145613484342</v>
      </c>
      <c r="N12" s="50">
        <f t="shared" si="0"/>
        <v>1.9101449738840772</v>
      </c>
      <c r="O12" s="1"/>
      <c r="P12" s="5"/>
      <c r="Q12" s="5"/>
      <c r="R12" s="6"/>
    </row>
    <row r="13" spans="1:18" x14ac:dyDescent="0.25">
      <c r="A13" s="32" t="s">
        <v>19</v>
      </c>
      <c r="B13" s="12">
        <v>7195</v>
      </c>
      <c r="C13" s="13" t="s">
        <v>7</v>
      </c>
      <c r="D13" s="14">
        <f t="shared" si="1"/>
        <v>1250</v>
      </c>
      <c r="E13" s="15">
        <f t="shared" si="2"/>
        <v>7195</v>
      </c>
      <c r="F13" s="14">
        <f t="shared" si="3"/>
        <v>794.88843543985888</v>
      </c>
      <c r="G13" s="49">
        <f t="shared" si="4"/>
        <v>2044.8884354398588</v>
      </c>
      <c r="H13" s="13" t="s">
        <v>7</v>
      </c>
      <c r="I13" s="14">
        <f t="shared" si="5"/>
        <v>1250</v>
      </c>
      <c r="J13" s="15">
        <f t="shared" si="6"/>
        <v>7195</v>
      </c>
      <c r="K13" s="14">
        <f t="shared" si="7"/>
        <v>794.88843543985888</v>
      </c>
      <c r="L13" s="49">
        <f t="shared" si="8"/>
        <v>2044.8884354398588</v>
      </c>
      <c r="M13" s="49">
        <f t="shared" si="9"/>
        <v>4089.7768708797175</v>
      </c>
      <c r="N13" s="50">
        <f t="shared" si="0"/>
        <v>0.56841930102567306</v>
      </c>
      <c r="O13" s="1"/>
      <c r="P13" s="5"/>
      <c r="Q13" s="5"/>
      <c r="R13" s="6"/>
    </row>
    <row r="14" spans="1:18" x14ac:dyDescent="0.25">
      <c r="A14" s="32" t="s">
        <v>20</v>
      </c>
      <c r="B14" s="12">
        <v>7360</v>
      </c>
      <c r="C14" s="13" t="s">
        <v>7</v>
      </c>
      <c r="D14" s="14">
        <f t="shared" si="1"/>
        <v>1250</v>
      </c>
      <c r="E14" s="15">
        <f t="shared" si="2"/>
        <v>7360</v>
      </c>
      <c r="F14" s="14">
        <f t="shared" si="3"/>
        <v>813.11728767718728</v>
      </c>
      <c r="G14" s="49">
        <f t="shared" si="4"/>
        <v>2063.1172876771871</v>
      </c>
      <c r="H14" s="13" t="s">
        <v>7</v>
      </c>
      <c r="I14" s="14">
        <f t="shared" si="5"/>
        <v>1250</v>
      </c>
      <c r="J14" s="15">
        <f t="shared" si="6"/>
        <v>7360</v>
      </c>
      <c r="K14" s="14">
        <f t="shared" si="7"/>
        <v>813.11728767718728</v>
      </c>
      <c r="L14" s="49">
        <f t="shared" si="8"/>
        <v>2063.1172876771871</v>
      </c>
      <c r="M14" s="49">
        <f t="shared" si="9"/>
        <v>4126.2345753543741</v>
      </c>
      <c r="N14" s="50">
        <f t="shared" si="0"/>
        <v>0.56062969773836602</v>
      </c>
      <c r="O14" s="1"/>
      <c r="P14" s="5"/>
      <c r="Q14" s="5"/>
      <c r="R14" s="6"/>
    </row>
    <row r="15" spans="1:18" x14ac:dyDescent="0.25">
      <c r="A15" s="32" t="s">
        <v>21</v>
      </c>
      <c r="B15" s="12">
        <v>7415</v>
      </c>
      <c r="C15" s="13" t="s">
        <v>7</v>
      </c>
      <c r="D15" s="14">
        <f t="shared" si="1"/>
        <v>1250</v>
      </c>
      <c r="E15" s="15">
        <f t="shared" si="2"/>
        <v>7415</v>
      </c>
      <c r="F15" s="14">
        <f t="shared" si="3"/>
        <v>819.19357175629671</v>
      </c>
      <c r="G15" s="49">
        <f t="shared" si="4"/>
        <v>2069.1935717562965</v>
      </c>
      <c r="H15" s="13" t="s">
        <v>7</v>
      </c>
      <c r="I15" s="14">
        <f t="shared" si="5"/>
        <v>1250</v>
      </c>
      <c r="J15" s="15">
        <f t="shared" si="6"/>
        <v>7415</v>
      </c>
      <c r="K15" s="14">
        <f t="shared" si="7"/>
        <v>819.19357175629671</v>
      </c>
      <c r="L15" s="49">
        <f t="shared" si="8"/>
        <v>2069.1935717562965</v>
      </c>
      <c r="M15" s="49">
        <f t="shared" si="9"/>
        <v>4138.387143512593</v>
      </c>
      <c r="N15" s="50">
        <f t="shared" si="0"/>
        <v>0.55811020141774681</v>
      </c>
      <c r="O15" s="1"/>
      <c r="P15" s="5"/>
      <c r="Q15" s="5"/>
      <c r="R15" s="6"/>
    </row>
    <row r="16" spans="1:18" x14ac:dyDescent="0.25">
      <c r="A16" s="32" t="s">
        <v>22</v>
      </c>
      <c r="B16" s="12">
        <v>8120</v>
      </c>
      <c r="C16" s="13" t="s">
        <v>7</v>
      </c>
      <c r="D16" s="14">
        <f t="shared" si="1"/>
        <v>1250</v>
      </c>
      <c r="E16" s="15">
        <f t="shared" si="2"/>
        <v>8120</v>
      </c>
      <c r="F16" s="14">
        <f t="shared" si="3"/>
        <v>897.0804858612446</v>
      </c>
      <c r="G16" s="49">
        <f t="shared" si="4"/>
        <v>2147.0804858612446</v>
      </c>
      <c r="H16" s="13" t="s">
        <v>7</v>
      </c>
      <c r="I16" s="14">
        <f t="shared" si="5"/>
        <v>1250</v>
      </c>
      <c r="J16" s="15">
        <f t="shared" si="6"/>
        <v>8120</v>
      </c>
      <c r="K16" s="14">
        <f t="shared" si="7"/>
        <v>897.0804858612446</v>
      </c>
      <c r="L16" s="49">
        <f t="shared" si="8"/>
        <v>2147.0804858612446</v>
      </c>
      <c r="M16" s="49">
        <f t="shared" si="9"/>
        <v>4294.1609717224892</v>
      </c>
      <c r="N16" s="50">
        <f t="shared" si="0"/>
        <v>0.52883755809390265</v>
      </c>
      <c r="O16" s="1"/>
      <c r="P16" s="5"/>
      <c r="Q16" s="5"/>
      <c r="R16" s="6"/>
    </row>
    <row r="17" spans="1:18" x14ac:dyDescent="0.25">
      <c r="A17" s="32" t="s">
        <v>23</v>
      </c>
      <c r="B17" s="12">
        <v>11890</v>
      </c>
      <c r="C17" s="13" t="s">
        <v>7</v>
      </c>
      <c r="D17" s="14">
        <f t="shared" si="1"/>
        <v>1250</v>
      </c>
      <c r="E17" s="15">
        <f t="shared" si="2"/>
        <v>11890</v>
      </c>
      <c r="F17" s="14">
        <f t="shared" si="3"/>
        <v>1313.5821400111081</v>
      </c>
      <c r="G17" s="49">
        <f t="shared" si="4"/>
        <v>2563.5821400111081</v>
      </c>
      <c r="H17" s="13" t="s">
        <v>7</v>
      </c>
      <c r="I17" s="14">
        <f t="shared" si="5"/>
        <v>1250</v>
      </c>
      <c r="J17" s="15">
        <f t="shared" si="6"/>
        <v>11890</v>
      </c>
      <c r="K17" s="14">
        <f t="shared" si="7"/>
        <v>1313.5821400111081</v>
      </c>
      <c r="L17" s="49">
        <f t="shared" si="8"/>
        <v>2563.5821400111081</v>
      </c>
      <c r="M17" s="49">
        <f t="shared" si="9"/>
        <v>5127.1642800222162</v>
      </c>
      <c r="N17" s="50">
        <f t="shared" si="0"/>
        <v>0.43121650799177597</v>
      </c>
      <c r="O17" s="1"/>
      <c r="P17" s="5"/>
      <c r="Q17" s="5"/>
      <c r="R17" s="6"/>
    </row>
    <row r="18" spans="1:18" x14ac:dyDescent="0.25">
      <c r="A18" s="32" t="s">
        <v>24</v>
      </c>
      <c r="B18" s="12">
        <v>16750</v>
      </c>
      <c r="C18" s="13" t="s">
        <v>7</v>
      </c>
      <c r="D18" s="14">
        <f t="shared" si="1"/>
        <v>1250</v>
      </c>
      <c r="E18" s="15">
        <f t="shared" si="2"/>
        <v>16750</v>
      </c>
      <c r="F18" s="14">
        <f t="shared" si="3"/>
        <v>1850.5046968196857</v>
      </c>
      <c r="G18" s="49">
        <f t="shared" si="4"/>
        <v>3100.5046968196857</v>
      </c>
      <c r="H18" s="13" t="s">
        <v>7</v>
      </c>
      <c r="I18" s="14">
        <f t="shared" si="5"/>
        <v>1250</v>
      </c>
      <c r="J18" s="15">
        <f t="shared" si="6"/>
        <v>16750</v>
      </c>
      <c r="K18" s="14">
        <f t="shared" si="7"/>
        <v>1850.5046968196857</v>
      </c>
      <c r="L18" s="49">
        <f t="shared" si="8"/>
        <v>3100.5046968196857</v>
      </c>
      <c r="M18" s="49">
        <f t="shared" si="9"/>
        <v>6201.0093936393714</v>
      </c>
      <c r="N18" s="50">
        <f t="shared" si="0"/>
        <v>0.37020951603817143</v>
      </c>
      <c r="O18" s="43">
        <f>SUM(M12:M18)/SUM(B12:B18)</f>
        <v>0.51160517848329501</v>
      </c>
      <c r="P18" s="5"/>
      <c r="Q18" s="5"/>
      <c r="R18" s="6"/>
    </row>
    <row r="19" spans="1:18" x14ac:dyDescent="0.25">
      <c r="A19" s="33" t="s">
        <v>25</v>
      </c>
      <c r="B19" s="9">
        <v>22105</v>
      </c>
      <c r="C19" s="10" t="s">
        <v>7</v>
      </c>
      <c r="D19" s="7">
        <f t="shared" si="1"/>
        <v>1250</v>
      </c>
      <c r="E19" s="11">
        <f t="shared" si="2"/>
        <v>22105</v>
      </c>
      <c r="F19" s="7">
        <f t="shared" si="3"/>
        <v>2442.1138103402477</v>
      </c>
      <c r="G19" s="41">
        <f t="shared" si="4"/>
        <v>3692.1138103402477</v>
      </c>
      <c r="H19" s="10" t="s">
        <v>7</v>
      </c>
      <c r="I19" s="7">
        <f t="shared" si="5"/>
        <v>1250</v>
      </c>
      <c r="J19" s="11">
        <f t="shared" si="6"/>
        <v>22105</v>
      </c>
      <c r="K19" s="7">
        <f t="shared" si="7"/>
        <v>2442.1138103402477</v>
      </c>
      <c r="L19" s="41">
        <f t="shared" si="8"/>
        <v>3692.1138103402477</v>
      </c>
      <c r="M19" s="41">
        <f t="shared" si="9"/>
        <v>7384.2276206804954</v>
      </c>
      <c r="N19" s="51">
        <f t="shared" si="0"/>
        <v>0.33405236917803643</v>
      </c>
      <c r="O19" s="44"/>
      <c r="P19" s="5"/>
      <c r="Q19" s="5"/>
      <c r="R19" s="6"/>
    </row>
    <row r="20" spans="1:18" x14ac:dyDescent="0.25">
      <c r="A20" s="33" t="s">
        <v>26</v>
      </c>
      <c r="B20" s="9">
        <v>22805</v>
      </c>
      <c r="C20" s="10" t="s">
        <v>7</v>
      </c>
      <c r="D20" s="7">
        <f t="shared" si="1"/>
        <v>1250</v>
      </c>
      <c r="E20" s="11">
        <f t="shared" si="2"/>
        <v>22805</v>
      </c>
      <c r="F20" s="7">
        <f t="shared" si="3"/>
        <v>2519.4483349834586</v>
      </c>
      <c r="G20" s="41">
        <f t="shared" si="4"/>
        <v>3769.4483349834586</v>
      </c>
      <c r="H20" s="10" t="s">
        <v>7</v>
      </c>
      <c r="I20" s="7">
        <f t="shared" si="5"/>
        <v>1250</v>
      </c>
      <c r="J20" s="11">
        <f t="shared" si="6"/>
        <v>22805</v>
      </c>
      <c r="K20" s="7">
        <f t="shared" si="7"/>
        <v>2519.4483349834586</v>
      </c>
      <c r="L20" s="41">
        <f t="shared" si="8"/>
        <v>3769.4483349834586</v>
      </c>
      <c r="M20" s="41">
        <f t="shared" si="9"/>
        <v>7538.8966699669172</v>
      </c>
      <c r="N20" s="51">
        <f t="shared" si="0"/>
        <v>0.33058086691369948</v>
      </c>
      <c r="O20" s="44"/>
      <c r="P20" s="5"/>
      <c r="Q20" s="5"/>
      <c r="R20" s="6"/>
    </row>
    <row r="21" spans="1:18" x14ac:dyDescent="0.25">
      <c r="A21" s="33" t="s">
        <v>27</v>
      </c>
      <c r="B21" s="9">
        <v>23190</v>
      </c>
      <c r="C21" s="10" t="s">
        <v>7</v>
      </c>
      <c r="D21" s="7">
        <f t="shared" si="1"/>
        <v>1250</v>
      </c>
      <c r="E21" s="11">
        <f t="shared" si="2"/>
        <v>23190</v>
      </c>
      <c r="F21" s="7">
        <f t="shared" si="3"/>
        <v>2561.9823235372241</v>
      </c>
      <c r="G21" s="41">
        <f t="shared" si="4"/>
        <v>3811.9823235372241</v>
      </c>
      <c r="H21" s="10" t="s">
        <v>7</v>
      </c>
      <c r="I21" s="7">
        <f t="shared" si="5"/>
        <v>1250</v>
      </c>
      <c r="J21" s="11">
        <f t="shared" si="6"/>
        <v>23190</v>
      </c>
      <c r="K21" s="7">
        <f t="shared" si="7"/>
        <v>2561.9823235372241</v>
      </c>
      <c r="L21" s="41">
        <f t="shared" si="8"/>
        <v>3811.9823235372241</v>
      </c>
      <c r="M21" s="41">
        <f t="shared" si="9"/>
        <v>7623.9646470744483</v>
      </c>
      <c r="N21" s="51">
        <f t="shared" si="0"/>
        <v>0.3287608730950603</v>
      </c>
      <c r="O21" s="44"/>
      <c r="P21" s="5"/>
      <c r="Q21" s="5"/>
      <c r="R21" s="6"/>
    </row>
    <row r="22" spans="1:18" x14ac:dyDescent="0.25">
      <c r="A22" s="33" t="s">
        <v>28</v>
      </c>
      <c r="B22" s="9">
        <v>25145</v>
      </c>
      <c r="C22" s="10" t="s">
        <v>7</v>
      </c>
      <c r="D22" s="7">
        <f t="shared" si="1"/>
        <v>1250</v>
      </c>
      <c r="E22" s="11">
        <f t="shared" si="2"/>
        <v>25145</v>
      </c>
      <c r="F22" s="7">
        <f t="shared" si="3"/>
        <v>2777.9666030764774</v>
      </c>
      <c r="G22" s="41">
        <f t="shared" si="4"/>
        <v>4027.9666030764774</v>
      </c>
      <c r="H22" s="10" t="s">
        <v>7</v>
      </c>
      <c r="I22" s="7">
        <f t="shared" si="5"/>
        <v>1250</v>
      </c>
      <c r="J22" s="11">
        <f t="shared" si="6"/>
        <v>25145</v>
      </c>
      <c r="K22" s="7">
        <f t="shared" si="7"/>
        <v>2777.9666030764774</v>
      </c>
      <c r="L22" s="41">
        <f t="shared" si="8"/>
        <v>4027.9666030764774</v>
      </c>
      <c r="M22" s="41">
        <f t="shared" si="9"/>
        <v>8055.9332061529549</v>
      </c>
      <c r="N22" s="51">
        <f t="shared" si="0"/>
        <v>0.32037912929620022</v>
      </c>
      <c r="O22" s="44"/>
      <c r="P22" s="5"/>
      <c r="Q22" s="5"/>
      <c r="R22" s="6"/>
    </row>
    <row r="23" spans="1:18" x14ac:dyDescent="0.25">
      <c r="A23" s="33" t="s">
        <v>29</v>
      </c>
      <c r="B23" s="9">
        <v>26175</v>
      </c>
      <c r="C23" s="10" t="s">
        <v>7</v>
      </c>
      <c r="D23" s="7">
        <f t="shared" si="1"/>
        <v>1250</v>
      </c>
      <c r="E23" s="11">
        <f t="shared" si="2"/>
        <v>26175</v>
      </c>
      <c r="F23" s="7">
        <f t="shared" si="3"/>
        <v>2891.7588321943444</v>
      </c>
      <c r="G23" s="41">
        <f t="shared" si="4"/>
        <v>4141.758832194344</v>
      </c>
      <c r="H23" s="10" t="s">
        <v>7</v>
      </c>
      <c r="I23" s="7">
        <f t="shared" si="5"/>
        <v>1250</v>
      </c>
      <c r="J23" s="11">
        <f t="shared" si="6"/>
        <v>26175</v>
      </c>
      <c r="K23" s="7">
        <f t="shared" si="7"/>
        <v>2891.7588321943444</v>
      </c>
      <c r="L23" s="41">
        <f t="shared" si="8"/>
        <v>4141.758832194344</v>
      </c>
      <c r="M23" s="41">
        <f t="shared" si="9"/>
        <v>8283.517664388688</v>
      </c>
      <c r="N23" s="51">
        <f t="shared" si="0"/>
        <v>0.31646676845802058</v>
      </c>
      <c r="O23" s="44"/>
      <c r="P23" s="5"/>
      <c r="Q23" s="5"/>
      <c r="R23" s="6"/>
    </row>
    <row r="24" spans="1:18" x14ac:dyDescent="0.25">
      <c r="A24" s="33" t="s">
        <v>30</v>
      </c>
      <c r="B24" s="9">
        <v>26900</v>
      </c>
      <c r="C24" s="10" t="s">
        <v>7</v>
      </c>
      <c r="D24" s="7">
        <f t="shared" si="1"/>
        <v>1250</v>
      </c>
      <c r="E24" s="11">
        <f t="shared" si="2"/>
        <v>26900</v>
      </c>
      <c r="F24" s="7">
        <f t="shared" si="3"/>
        <v>2971.8553041462415</v>
      </c>
      <c r="G24" s="41">
        <f t="shared" si="4"/>
        <v>4221.8553041462419</v>
      </c>
      <c r="H24" s="10" t="s">
        <v>7</v>
      </c>
      <c r="I24" s="7">
        <f t="shared" si="5"/>
        <v>1250</v>
      </c>
      <c r="J24" s="11">
        <f t="shared" si="6"/>
        <v>26900</v>
      </c>
      <c r="K24" s="7">
        <f t="shared" si="7"/>
        <v>2971.8553041462415</v>
      </c>
      <c r="L24" s="41">
        <f t="shared" si="8"/>
        <v>4221.8553041462419</v>
      </c>
      <c r="M24" s="41">
        <f t="shared" si="9"/>
        <v>8443.7106082924838</v>
      </c>
      <c r="N24" s="51">
        <f t="shared" si="0"/>
        <v>0.31389258766886557</v>
      </c>
      <c r="O24" s="44"/>
      <c r="P24" s="5"/>
      <c r="Q24" s="5"/>
      <c r="R24" s="6"/>
    </row>
    <row r="25" spans="1:18" x14ac:dyDescent="0.25">
      <c r="A25" s="33" t="s">
        <v>31</v>
      </c>
      <c r="B25" s="9">
        <v>30895</v>
      </c>
      <c r="C25" s="10" t="s">
        <v>7</v>
      </c>
      <c r="D25" s="7">
        <f t="shared" si="1"/>
        <v>1250</v>
      </c>
      <c r="E25" s="11">
        <f t="shared" si="2"/>
        <v>30895</v>
      </c>
      <c r="F25" s="7">
        <f t="shared" si="3"/>
        <v>3413.2144840742799</v>
      </c>
      <c r="G25" s="41">
        <f t="shared" si="4"/>
        <v>4663.2144840742803</v>
      </c>
      <c r="H25" s="10" t="s">
        <v>7</v>
      </c>
      <c r="I25" s="7">
        <f t="shared" si="5"/>
        <v>1250</v>
      </c>
      <c r="J25" s="11">
        <f t="shared" si="6"/>
        <v>30895</v>
      </c>
      <c r="K25" s="7">
        <f t="shared" si="7"/>
        <v>3413.2144840742799</v>
      </c>
      <c r="L25" s="41">
        <f t="shared" si="8"/>
        <v>4663.2144840742803</v>
      </c>
      <c r="M25" s="41">
        <f t="shared" si="9"/>
        <v>9326.4289681485607</v>
      </c>
      <c r="N25" s="51">
        <f t="shared" si="0"/>
        <v>0.30187502729077714</v>
      </c>
      <c r="O25" s="44"/>
      <c r="P25" s="5"/>
      <c r="Q25" s="5"/>
      <c r="R25" s="6"/>
    </row>
    <row r="26" spans="1:18" x14ac:dyDescent="0.25">
      <c r="A26" s="33" t="s">
        <v>32</v>
      </c>
      <c r="B26" s="9">
        <v>31845</v>
      </c>
      <c r="C26" s="10" t="s">
        <v>7</v>
      </c>
      <c r="D26" s="7">
        <f t="shared" si="1"/>
        <v>1250</v>
      </c>
      <c r="E26" s="11">
        <f t="shared" si="2"/>
        <v>31845</v>
      </c>
      <c r="F26" s="7">
        <f t="shared" si="3"/>
        <v>3518.1684818043514</v>
      </c>
      <c r="G26" s="41">
        <f t="shared" si="4"/>
        <v>4768.1684818043514</v>
      </c>
      <c r="H26" s="10" t="s">
        <v>7</v>
      </c>
      <c r="I26" s="7">
        <f t="shared" si="5"/>
        <v>1250</v>
      </c>
      <c r="J26" s="11">
        <f t="shared" si="6"/>
        <v>31845</v>
      </c>
      <c r="K26" s="7">
        <f t="shared" si="7"/>
        <v>3518.1684818043514</v>
      </c>
      <c r="L26" s="41">
        <f t="shared" si="8"/>
        <v>4768.1684818043514</v>
      </c>
      <c r="M26" s="41">
        <f t="shared" si="9"/>
        <v>9536.3369636087027</v>
      </c>
      <c r="N26" s="51">
        <f t="shared" si="0"/>
        <v>0.29946104454729794</v>
      </c>
      <c r="O26" s="44"/>
      <c r="P26" s="5"/>
      <c r="Q26" s="5"/>
      <c r="R26" s="6"/>
    </row>
    <row r="27" spans="1:18" x14ac:dyDescent="0.25">
      <c r="A27" s="33" t="s">
        <v>33</v>
      </c>
      <c r="B27" s="9">
        <v>38820</v>
      </c>
      <c r="C27" s="10" t="s">
        <v>7</v>
      </c>
      <c r="D27" s="7">
        <f t="shared" si="1"/>
        <v>1250</v>
      </c>
      <c r="E27" s="11">
        <f t="shared" si="2"/>
        <v>38820</v>
      </c>
      <c r="F27" s="7">
        <f t="shared" si="3"/>
        <v>4288.7517809277724</v>
      </c>
      <c r="G27" s="41">
        <f t="shared" si="4"/>
        <v>5538.7517809277724</v>
      </c>
      <c r="H27" s="10" t="s">
        <v>7</v>
      </c>
      <c r="I27" s="7">
        <f t="shared" si="5"/>
        <v>1250</v>
      </c>
      <c r="J27" s="11">
        <f t="shared" si="6"/>
        <v>38820</v>
      </c>
      <c r="K27" s="7">
        <f t="shared" si="7"/>
        <v>4288.7517809277724</v>
      </c>
      <c r="L27" s="41">
        <f t="shared" si="8"/>
        <v>5538.7517809277724</v>
      </c>
      <c r="M27" s="41">
        <f t="shared" si="9"/>
        <v>11077.503561855545</v>
      </c>
      <c r="N27" s="51">
        <f t="shared" si="0"/>
        <v>0.28535557861554728</v>
      </c>
      <c r="O27" s="44"/>
      <c r="P27" s="5"/>
      <c r="Q27" s="5"/>
      <c r="R27" s="6"/>
    </row>
    <row r="28" spans="1:18" x14ac:dyDescent="0.25">
      <c r="A28" s="33" t="s">
        <v>34</v>
      </c>
      <c r="B28" s="9">
        <v>47960</v>
      </c>
      <c r="C28" s="10" t="s">
        <v>7</v>
      </c>
      <c r="D28" s="7">
        <f t="shared" si="1"/>
        <v>1250</v>
      </c>
      <c r="E28" s="11">
        <f t="shared" si="2"/>
        <v>47960</v>
      </c>
      <c r="F28" s="7">
        <f t="shared" si="3"/>
        <v>5298.51971698341</v>
      </c>
      <c r="G28" s="41">
        <f t="shared" si="4"/>
        <v>6548.51971698341</v>
      </c>
      <c r="H28" s="10" t="s">
        <v>7</v>
      </c>
      <c r="I28" s="7">
        <f t="shared" si="5"/>
        <v>1250</v>
      </c>
      <c r="J28" s="11">
        <f t="shared" si="6"/>
        <v>47960</v>
      </c>
      <c r="K28" s="7">
        <f t="shared" si="7"/>
        <v>5298.51971698341</v>
      </c>
      <c r="L28" s="41">
        <f t="shared" si="8"/>
        <v>6548.51971698341</v>
      </c>
      <c r="M28" s="41">
        <f t="shared" si="9"/>
        <v>13097.03943396682</v>
      </c>
      <c r="N28" s="51">
        <f t="shared" si="0"/>
        <v>0.27308255700514639</v>
      </c>
      <c r="O28" s="44"/>
      <c r="P28" s="5"/>
      <c r="Q28" s="5"/>
      <c r="R28" s="6"/>
    </row>
    <row r="29" spans="1:18" x14ac:dyDescent="0.25">
      <c r="A29" s="33" t="s">
        <v>35</v>
      </c>
      <c r="B29" s="9">
        <v>51345</v>
      </c>
      <c r="C29" s="10" t="s">
        <v>7</v>
      </c>
      <c r="D29" s="7">
        <f t="shared" si="1"/>
        <v>1250</v>
      </c>
      <c r="E29" s="11">
        <f t="shared" si="2"/>
        <v>51345</v>
      </c>
      <c r="F29" s="7">
        <f t="shared" si="3"/>
        <v>5672.4873825795075</v>
      </c>
      <c r="G29" s="41">
        <f t="shared" si="4"/>
        <v>6922.4873825795075</v>
      </c>
      <c r="H29" s="10" t="s">
        <v>7</v>
      </c>
      <c r="I29" s="7">
        <f t="shared" si="5"/>
        <v>1250</v>
      </c>
      <c r="J29" s="11">
        <f t="shared" si="6"/>
        <v>51345</v>
      </c>
      <c r="K29" s="7">
        <f t="shared" si="7"/>
        <v>5672.4873825795075</v>
      </c>
      <c r="L29" s="41">
        <f t="shared" si="8"/>
        <v>6922.4873825795075</v>
      </c>
      <c r="M29" s="41">
        <f t="shared" si="9"/>
        <v>13844.974765159015</v>
      </c>
      <c r="N29" s="51">
        <f t="shared" si="0"/>
        <v>0.2696460174342003</v>
      </c>
      <c r="O29" s="44"/>
      <c r="P29" s="5"/>
      <c r="Q29" s="5"/>
      <c r="R29" s="6"/>
    </row>
    <row r="30" spans="1:18" x14ac:dyDescent="0.25">
      <c r="A30" s="33" t="s">
        <v>36</v>
      </c>
      <c r="B30" s="9">
        <v>63310</v>
      </c>
      <c r="C30" s="10" t="s">
        <v>7</v>
      </c>
      <c r="D30" s="7">
        <f t="shared" si="1"/>
        <v>1250</v>
      </c>
      <c r="E30" s="11">
        <f t="shared" si="2"/>
        <v>63310</v>
      </c>
      <c r="F30" s="7">
        <f t="shared" si="3"/>
        <v>6994.3553645166749</v>
      </c>
      <c r="G30" s="41">
        <f t="shared" si="4"/>
        <v>8244.3553645166758</v>
      </c>
      <c r="H30" s="10" t="s">
        <v>7</v>
      </c>
      <c r="I30" s="7">
        <f t="shared" si="5"/>
        <v>1250</v>
      </c>
      <c r="J30" s="11">
        <f t="shared" si="6"/>
        <v>63310</v>
      </c>
      <c r="K30" s="7">
        <f t="shared" si="7"/>
        <v>6994.3553645166749</v>
      </c>
      <c r="L30" s="41">
        <f t="shared" si="8"/>
        <v>8244.3553645166758</v>
      </c>
      <c r="M30" s="41">
        <f t="shared" si="9"/>
        <v>16488.710729033352</v>
      </c>
      <c r="N30" s="51">
        <f t="shared" si="0"/>
        <v>0.26044401720160087</v>
      </c>
      <c r="O30" s="44"/>
      <c r="P30" s="5"/>
      <c r="Q30" s="5"/>
      <c r="R30" s="6"/>
    </row>
    <row r="31" spans="1:18" x14ac:dyDescent="0.25">
      <c r="A31" s="33" t="s">
        <v>37</v>
      </c>
      <c r="B31" s="9">
        <v>67690</v>
      </c>
      <c r="C31" s="10" t="s">
        <v>7</v>
      </c>
      <c r="D31" s="7">
        <f t="shared" si="1"/>
        <v>1250</v>
      </c>
      <c r="E31" s="11">
        <f t="shared" si="2"/>
        <v>67690</v>
      </c>
      <c r="F31" s="7">
        <f t="shared" si="3"/>
        <v>7478.2485329984784</v>
      </c>
      <c r="G31" s="41">
        <f t="shared" si="4"/>
        <v>8728.2485329984775</v>
      </c>
      <c r="H31" s="10" t="s">
        <v>7</v>
      </c>
      <c r="I31" s="7">
        <f t="shared" si="5"/>
        <v>1250</v>
      </c>
      <c r="J31" s="11">
        <f t="shared" si="6"/>
        <v>67690</v>
      </c>
      <c r="K31" s="7">
        <f t="shared" si="7"/>
        <v>7478.2485329984784</v>
      </c>
      <c r="L31" s="41">
        <f t="shared" si="8"/>
        <v>8728.2485329984775</v>
      </c>
      <c r="M31" s="41">
        <f t="shared" si="9"/>
        <v>17456.497065996955</v>
      </c>
      <c r="N31" s="51">
        <f t="shared" si="0"/>
        <v>0.25788886195888544</v>
      </c>
      <c r="O31" s="45">
        <f>SUM(M19:M31)/SUM(B19:B31)</f>
        <v>0.28892111192179798</v>
      </c>
      <c r="P31" s="5"/>
      <c r="Q31" s="5"/>
      <c r="R31" s="6"/>
    </row>
    <row r="32" spans="1:18" x14ac:dyDescent="0.25">
      <c r="A32" s="34" t="s">
        <v>38</v>
      </c>
      <c r="B32" s="24">
        <v>80500</v>
      </c>
      <c r="C32" s="25" t="s">
        <v>7</v>
      </c>
      <c r="D32" s="26">
        <f t="shared" si="1"/>
        <v>1250</v>
      </c>
      <c r="E32" s="27">
        <f t="shared" si="2"/>
        <v>80500</v>
      </c>
      <c r="F32" s="26">
        <f t="shared" si="3"/>
        <v>8893.4703339692351</v>
      </c>
      <c r="G32" s="52">
        <f t="shared" si="4"/>
        <v>10143.470333969235</v>
      </c>
      <c r="H32" s="25" t="s">
        <v>7</v>
      </c>
      <c r="I32" s="26">
        <f t="shared" si="5"/>
        <v>1250</v>
      </c>
      <c r="J32" s="27">
        <f t="shared" si="6"/>
        <v>80500</v>
      </c>
      <c r="K32" s="26">
        <f t="shared" si="7"/>
        <v>8893.4703339692351</v>
      </c>
      <c r="L32" s="52">
        <f t="shared" si="8"/>
        <v>10143.470333969235</v>
      </c>
      <c r="M32" s="52">
        <f t="shared" si="9"/>
        <v>20286.94066793847</v>
      </c>
      <c r="N32" s="53">
        <f t="shared" si="0"/>
        <v>0.25201168531600582</v>
      </c>
      <c r="O32" s="44"/>
      <c r="P32" s="5"/>
      <c r="Q32" s="5"/>
      <c r="R32" s="6"/>
    </row>
    <row r="33" spans="1:18" x14ac:dyDescent="0.25">
      <c r="A33" s="34" t="s">
        <v>39</v>
      </c>
      <c r="B33" s="24">
        <v>81000</v>
      </c>
      <c r="C33" s="25" t="s">
        <v>7</v>
      </c>
      <c r="D33" s="26">
        <f t="shared" si="1"/>
        <v>1250</v>
      </c>
      <c r="E33" s="27">
        <f t="shared" si="2"/>
        <v>81000</v>
      </c>
      <c r="F33" s="26">
        <f t="shared" si="3"/>
        <v>8948.7092801429571</v>
      </c>
      <c r="G33" s="52">
        <f t="shared" si="4"/>
        <v>10198.709280142957</v>
      </c>
      <c r="H33" s="25" t="s">
        <v>7</v>
      </c>
      <c r="I33" s="26">
        <f t="shared" si="5"/>
        <v>1250</v>
      </c>
      <c r="J33" s="27">
        <f t="shared" si="6"/>
        <v>81000</v>
      </c>
      <c r="K33" s="26">
        <f t="shared" si="7"/>
        <v>8948.7092801429571</v>
      </c>
      <c r="L33" s="52">
        <f t="shared" si="8"/>
        <v>10198.709280142957</v>
      </c>
      <c r="M33" s="52">
        <f t="shared" si="9"/>
        <v>20397.418560285914</v>
      </c>
      <c r="N33" s="53">
        <f t="shared" si="0"/>
        <v>0.25181998222575203</v>
      </c>
      <c r="O33" s="44"/>
      <c r="P33" s="5"/>
      <c r="Q33" s="5"/>
      <c r="R33" s="6"/>
    </row>
    <row r="34" spans="1:18" x14ac:dyDescent="0.25">
      <c r="A34" s="34" t="s">
        <v>40</v>
      </c>
      <c r="B34" s="24">
        <v>85650</v>
      </c>
      <c r="C34" s="25" t="s">
        <v>7</v>
      </c>
      <c r="D34" s="26">
        <f t="shared" si="1"/>
        <v>1250</v>
      </c>
      <c r="E34" s="27">
        <f t="shared" si="2"/>
        <v>85650</v>
      </c>
      <c r="F34" s="26">
        <f t="shared" si="3"/>
        <v>9462.4314795585724</v>
      </c>
      <c r="G34" s="52">
        <f t="shared" si="4"/>
        <v>10712.431479558572</v>
      </c>
      <c r="H34" s="25" t="s">
        <v>7</v>
      </c>
      <c r="I34" s="26">
        <f t="shared" si="5"/>
        <v>1250</v>
      </c>
      <c r="J34" s="27">
        <f t="shared" si="6"/>
        <v>85650</v>
      </c>
      <c r="K34" s="26">
        <f t="shared" si="7"/>
        <v>9462.4314795585724</v>
      </c>
      <c r="L34" s="52">
        <f t="shared" si="8"/>
        <v>10712.431479558572</v>
      </c>
      <c r="M34" s="52">
        <f t="shared" si="9"/>
        <v>21424.862959117145</v>
      </c>
      <c r="N34" s="53">
        <f t="shared" si="0"/>
        <v>0.25014434278011843</v>
      </c>
      <c r="O34" s="44"/>
      <c r="P34" s="5"/>
      <c r="Q34" s="5"/>
      <c r="R34" s="6"/>
    </row>
    <row r="35" spans="1:18" x14ac:dyDescent="0.25">
      <c r="A35" s="34" t="s">
        <v>41</v>
      </c>
      <c r="B35" s="24">
        <v>92575</v>
      </c>
      <c r="C35" s="25" t="s">
        <v>7</v>
      </c>
      <c r="D35" s="26">
        <f t="shared" si="1"/>
        <v>1250</v>
      </c>
      <c r="E35" s="27">
        <f t="shared" si="2"/>
        <v>92575</v>
      </c>
      <c r="F35" s="26">
        <f t="shared" si="3"/>
        <v>10227.49088406462</v>
      </c>
      <c r="G35" s="52">
        <f t="shared" si="4"/>
        <v>11477.49088406462</v>
      </c>
      <c r="H35" s="25" t="s">
        <v>7</v>
      </c>
      <c r="I35" s="26">
        <f t="shared" si="5"/>
        <v>1250</v>
      </c>
      <c r="J35" s="27">
        <f t="shared" si="6"/>
        <v>92575</v>
      </c>
      <c r="K35" s="26">
        <f t="shared" si="7"/>
        <v>10227.49088406462</v>
      </c>
      <c r="L35" s="52">
        <f t="shared" si="8"/>
        <v>11477.49088406462</v>
      </c>
      <c r="M35" s="52">
        <f t="shared" si="9"/>
        <v>22954.981768129241</v>
      </c>
      <c r="N35" s="53">
        <f t="shared" si="0"/>
        <v>0.24796091566977305</v>
      </c>
      <c r="O35" s="44"/>
      <c r="P35" s="5"/>
      <c r="Q35" s="5"/>
      <c r="R35" s="6"/>
    </row>
    <row r="36" spans="1:18" x14ac:dyDescent="0.25">
      <c r="A36" s="34" t="s">
        <v>42</v>
      </c>
      <c r="B36" s="24">
        <v>106300</v>
      </c>
      <c r="C36" s="25" t="s">
        <v>7</v>
      </c>
      <c r="D36" s="26">
        <f t="shared" si="1"/>
        <v>1250</v>
      </c>
      <c r="E36" s="27">
        <f t="shared" si="2"/>
        <v>106300</v>
      </c>
      <c r="F36" s="26">
        <f t="shared" si="3"/>
        <v>11743.799956533288</v>
      </c>
      <c r="G36" s="52">
        <f t="shared" si="4"/>
        <v>12993.799956533288</v>
      </c>
      <c r="H36" s="25" t="s">
        <v>7</v>
      </c>
      <c r="I36" s="26">
        <f t="shared" si="5"/>
        <v>1250</v>
      </c>
      <c r="J36" s="27">
        <f t="shared" si="6"/>
        <v>106300</v>
      </c>
      <c r="K36" s="26">
        <f t="shared" si="7"/>
        <v>11743.799956533288</v>
      </c>
      <c r="L36" s="52">
        <f t="shared" si="8"/>
        <v>12993.799956533288</v>
      </c>
      <c r="M36" s="52">
        <f t="shared" si="9"/>
        <v>25987.599913066577</v>
      </c>
      <c r="N36" s="53">
        <f t="shared" si="0"/>
        <v>0.2444741290034485</v>
      </c>
      <c r="O36" s="44"/>
      <c r="P36" s="5"/>
      <c r="Q36" s="5"/>
      <c r="R36" s="6"/>
    </row>
    <row r="37" spans="1:18" x14ac:dyDescent="0.25">
      <c r="A37" s="34" t="s">
        <v>43</v>
      </c>
      <c r="B37" s="24">
        <v>111180</v>
      </c>
      <c r="C37" s="25" t="s">
        <v>7</v>
      </c>
      <c r="D37" s="26">
        <f t="shared" si="1"/>
        <v>1250</v>
      </c>
      <c r="E37" s="27">
        <f t="shared" si="2"/>
        <v>111180</v>
      </c>
      <c r="F37" s="26">
        <f t="shared" si="3"/>
        <v>12282.932071188814</v>
      </c>
      <c r="G37" s="52">
        <f t="shared" si="4"/>
        <v>13532.932071188814</v>
      </c>
      <c r="H37" s="25" t="s">
        <v>7</v>
      </c>
      <c r="I37" s="26">
        <f t="shared" si="5"/>
        <v>1250</v>
      </c>
      <c r="J37" s="27">
        <f t="shared" si="6"/>
        <v>111180</v>
      </c>
      <c r="K37" s="26">
        <f t="shared" si="7"/>
        <v>12282.932071188814</v>
      </c>
      <c r="L37" s="52">
        <f t="shared" si="8"/>
        <v>13532.932071188814</v>
      </c>
      <c r="M37" s="52">
        <f t="shared" si="9"/>
        <v>27065.864142377628</v>
      </c>
      <c r="N37" s="53">
        <f t="shared" si="0"/>
        <v>0.24344184333852875</v>
      </c>
      <c r="O37" s="44"/>
      <c r="P37" s="5"/>
      <c r="Q37" s="5"/>
      <c r="R37" s="6"/>
    </row>
    <row r="38" spans="1:18" x14ac:dyDescent="0.25">
      <c r="A38" s="34" t="s">
        <v>44</v>
      </c>
      <c r="B38" s="24">
        <v>124010</v>
      </c>
      <c r="C38" s="25" t="s">
        <v>7</v>
      </c>
      <c r="D38" s="26">
        <f t="shared" si="1"/>
        <v>1250</v>
      </c>
      <c r="E38" s="27">
        <f t="shared" si="2"/>
        <v>124010</v>
      </c>
      <c r="F38" s="26">
        <f t="shared" si="3"/>
        <v>13700.363430006521</v>
      </c>
      <c r="G38" s="52">
        <f t="shared" si="4"/>
        <v>14950.363430006521</v>
      </c>
      <c r="H38" s="25" t="s">
        <v>7</v>
      </c>
      <c r="I38" s="26">
        <f t="shared" si="5"/>
        <v>1250</v>
      </c>
      <c r="J38" s="27">
        <f t="shared" si="6"/>
        <v>124010</v>
      </c>
      <c r="K38" s="26">
        <f t="shared" si="7"/>
        <v>13700.363430006521</v>
      </c>
      <c r="L38" s="52">
        <f t="shared" si="8"/>
        <v>14950.363430006521</v>
      </c>
      <c r="M38" s="52">
        <f t="shared" si="9"/>
        <v>29900.726860013041</v>
      </c>
      <c r="N38" s="53">
        <f t="shared" si="0"/>
        <v>0.24111544923806985</v>
      </c>
      <c r="O38" s="46">
        <f>SUM(M32:M38)/SUM(B32:B38)</f>
        <v>0.24664517791142002</v>
      </c>
      <c r="P38" s="5"/>
      <c r="Q38" s="5"/>
      <c r="R38" s="6"/>
    </row>
    <row r="39" spans="1:18" x14ac:dyDescent="0.25">
      <c r="A39" s="35" t="s">
        <v>45</v>
      </c>
      <c r="B39" s="20">
        <v>182930</v>
      </c>
      <c r="C39" s="21" t="s">
        <v>7</v>
      </c>
      <c r="D39" s="22">
        <f t="shared" si="1"/>
        <v>1250</v>
      </c>
      <c r="E39" s="23">
        <f t="shared" si="2"/>
        <v>182930</v>
      </c>
      <c r="F39" s="22">
        <f t="shared" si="3"/>
        <v>20209.720847117915</v>
      </c>
      <c r="G39" s="54">
        <f t="shared" si="4"/>
        <v>21459.720847117915</v>
      </c>
      <c r="H39" s="21" t="s">
        <v>7</v>
      </c>
      <c r="I39" s="22">
        <f t="shared" si="5"/>
        <v>1250</v>
      </c>
      <c r="J39" s="23">
        <f t="shared" si="6"/>
        <v>182930</v>
      </c>
      <c r="K39" s="22">
        <f t="shared" si="7"/>
        <v>20209.720847117915</v>
      </c>
      <c r="L39" s="54">
        <f t="shared" si="8"/>
        <v>21459.720847117915</v>
      </c>
      <c r="M39" s="54">
        <f t="shared" si="9"/>
        <v>42919.441694235829</v>
      </c>
      <c r="N39" s="55">
        <f t="shared" si="0"/>
        <v>0.23462221447677159</v>
      </c>
      <c r="O39" s="44"/>
      <c r="P39" s="5"/>
      <c r="Q39" s="5"/>
      <c r="R39" s="6"/>
    </row>
    <row r="40" spans="1:18" x14ac:dyDescent="0.25">
      <c r="A40" s="35" t="s">
        <v>46</v>
      </c>
      <c r="B40" s="20">
        <v>216900</v>
      </c>
      <c r="C40" s="21" t="s">
        <v>7</v>
      </c>
      <c r="D40" s="22">
        <f t="shared" si="1"/>
        <v>1250</v>
      </c>
      <c r="E40" s="23">
        <f t="shared" si="2"/>
        <v>216900</v>
      </c>
      <c r="F40" s="22">
        <f t="shared" si="3"/>
        <v>23962.654850160587</v>
      </c>
      <c r="G40" s="54">
        <f t="shared" si="4"/>
        <v>25212.654850160587</v>
      </c>
      <c r="H40" s="21" t="s">
        <v>7</v>
      </c>
      <c r="I40" s="22">
        <f t="shared" si="5"/>
        <v>1250</v>
      </c>
      <c r="J40" s="23">
        <f t="shared" si="6"/>
        <v>216900</v>
      </c>
      <c r="K40" s="22">
        <f t="shared" si="7"/>
        <v>23962.654850160587</v>
      </c>
      <c r="L40" s="54">
        <f t="shared" si="8"/>
        <v>25212.654850160587</v>
      </c>
      <c r="M40" s="54">
        <f t="shared" si="9"/>
        <v>50425.309700321173</v>
      </c>
      <c r="N40" s="55">
        <f t="shared" si="0"/>
        <v>0.23248183356533506</v>
      </c>
      <c r="O40" s="44"/>
      <c r="P40" s="5"/>
      <c r="Q40" s="5"/>
      <c r="R40" s="6"/>
    </row>
    <row r="41" spans="1:18" x14ac:dyDescent="0.25">
      <c r="A41" s="35" t="s">
        <v>47</v>
      </c>
      <c r="B41" s="20">
        <v>339200</v>
      </c>
      <c r="C41" s="21" t="s">
        <v>7</v>
      </c>
      <c r="D41" s="22">
        <f t="shared" si="1"/>
        <v>1250</v>
      </c>
      <c r="E41" s="23">
        <f t="shared" si="2"/>
        <v>339200</v>
      </c>
      <c r="F41" s="22">
        <f t="shared" si="3"/>
        <v>37474.101084252979</v>
      </c>
      <c r="G41" s="54">
        <f t="shared" si="4"/>
        <v>38724.101084252979</v>
      </c>
      <c r="H41" s="21" t="s">
        <v>7</v>
      </c>
      <c r="I41" s="22">
        <f t="shared" si="5"/>
        <v>1250</v>
      </c>
      <c r="J41" s="23">
        <f t="shared" si="6"/>
        <v>339200</v>
      </c>
      <c r="K41" s="22">
        <f t="shared" si="7"/>
        <v>37474.101084252979</v>
      </c>
      <c r="L41" s="54">
        <f t="shared" si="8"/>
        <v>38724.101084252979</v>
      </c>
      <c r="M41" s="54">
        <f t="shared" si="9"/>
        <v>77448.202168505959</v>
      </c>
      <c r="N41" s="55">
        <f t="shared" si="0"/>
        <v>0.22832606771375577</v>
      </c>
      <c r="O41" s="44"/>
      <c r="P41" s="5"/>
      <c r="Q41" s="5"/>
      <c r="R41" s="6"/>
    </row>
    <row r="42" spans="1:18" x14ac:dyDescent="0.25">
      <c r="A42" s="35" t="s">
        <v>48</v>
      </c>
      <c r="B42" s="20">
        <v>370600</v>
      </c>
      <c r="C42" s="21" t="s">
        <v>7</v>
      </c>
      <c r="D42" s="22">
        <f t="shared" si="1"/>
        <v>1250</v>
      </c>
      <c r="E42" s="23">
        <f t="shared" si="2"/>
        <v>370600</v>
      </c>
      <c r="F42" s="22">
        <f t="shared" si="3"/>
        <v>40943.106903962718</v>
      </c>
      <c r="G42" s="54">
        <f t="shared" si="4"/>
        <v>42193.106903962718</v>
      </c>
      <c r="H42" s="21" t="s">
        <v>7</v>
      </c>
      <c r="I42" s="22">
        <f t="shared" si="5"/>
        <v>1250</v>
      </c>
      <c r="J42" s="23">
        <f t="shared" si="6"/>
        <v>370600</v>
      </c>
      <c r="K42" s="22">
        <f t="shared" si="7"/>
        <v>40943.106903962718</v>
      </c>
      <c r="L42" s="54">
        <f t="shared" si="8"/>
        <v>42193.106903962718</v>
      </c>
      <c r="M42" s="54">
        <f t="shared" si="9"/>
        <v>84386.213807925436</v>
      </c>
      <c r="N42" s="55">
        <f t="shared" si="0"/>
        <v>0.22770160228798014</v>
      </c>
      <c r="O42" s="47">
        <f>SUM(M39:M42)/SUM(B39:B42)</f>
        <v>0.22996779770823464</v>
      </c>
      <c r="P42" s="5"/>
      <c r="Q42" s="5"/>
      <c r="R42" s="6"/>
    </row>
    <row r="43" spans="1:18" x14ac:dyDescent="0.25">
      <c r="A43" s="36" t="s">
        <v>49</v>
      </c>
      <c r="B43" s="16">
        <v>413000</v>
      </c>
      <c r="C43" s="17" t="s">
        <v>7</v>
      </c>
      <c r="D43" s="18">
        <f t="shared" si="1"/>
        <v>1250</v>
      </c>
      <c r="E43" s="19">
        <f t="shared" si="2"/>
        <v>413000</v>
      </c>
      <c r="F43" s="18">
        <f t="shared" si="3"/>
        <v>45627.369539494335</v>
      </c>
      <c r="G43" s="56">
        <f t="shared" si="4"/>
        <v>46877.369539494335</v>
      </c>
      <c r="H43" s="17" t="s">
        <v>7</v>
      </c>
      <c r="I43" s="18">
        <f t="shared" si="5"/>
        <v>1250</v>
      </c>
      <c r="J43" s="19">
        <f t="shared" si="6"/>
        <v>413000</v>
      </c>
      <c r="K43" s="18">
        <f t="shared" si="7"/>
        <v>45627.369539494335</v>
      </c>
      <c r="L43" s="56">
        <f t="shared" si="8"/>
        <v>46877.369539494335</v>
      </c>
      <c r="M43" s="56">
        <f t="shared" si="9"/>
        <v>93754.73907898867</v>
      </c>
      <c r="N43" s="57">
        <f t="shared" si="0"/>
        <v>0.22700905346002098</v>
      </c>
      <c r="O43" s="44"/>
      <c r="P43" s="5"/>
      <c r="Q43" s="5"/>
      <c r="R43" s="6"/>
    </row>
    <row r="44" spans="1:18" x14ac:dyDescent="0.25">
      <c r="A44" s="36" t="s">
        <v>50</v>
      </c>
      <c r="B44" s="16">
        <v>595860</v>
      </c>
      <c r="C44" s="17" t="s">
        <v>7</v>
      </c>
      <c r="D44" s="18">
        <f t="shared" si="1"/>
        <v>1250</v>
      </c>
      <c r="E44" s="19">
        <f t="shared" si="2"/>
        <v>595860</v>
      </c>
      <c r="F44" s="18">
        <f t="shared" si="3"/>
        <v>65829.356934147931</v>
      </c>
      <c r="G44" s="56">
        <f t="shared" si="4"/>
        <v>67079.356934147931</v>
      </c>
      <c r="H44" s="17" t="s">
        <v>7</v>
      </c>
      <c r="I44" s="18">
        <f t="shared" si="5"/>
        <v>1250</v>
      </c>
      <c r="J44" s="19">
        <f t="shared" si="6"/>
        <v>595860</v>
      </c>
      <c r="K44" s="18">
        <f t="shared" si="7"/>
        <v>65829.356934147931</v>
      </c>
      <c r="L44" s="56">
        <f t="shared" si="8"/>
        <v>67079.356934147931</v>
      </c>
      <c r="M44" s="56">
        <f t="shared" si="9"/>
        <v>134158.71386829586</v>
      </c>
      <c r="N44" s="57">
        <f t="shared" si="0"/>
        <v>0.22515140111485224</v>
      </c>
      <c r="O44" s="44"/>
      <c r="P44" s="5"/>
      <c r="Q44" s="5"/>
      <c r="R44" s="6"/>
    </row>
    <row r="45" spans="1:18" x14ac:dyDescent="0.25">
      <c r="A45" s="36" t="s">
        <v>51</v>
      </c>
      <c r="B45" s="16">
        <v>803000</v>
      </c>
      <c r="C45" s="37" t="s">
        <v>7</v>
      </c>
      <c r="D45" s="38">
        <f t="shared" si="1"/>
        <v>1250</v>
      </c>
      <c r="E45" s="19">
        <f t="shared" si="2"/>
        <v>803000</v>
      </c>
      <c r="F45" s="18">
        <f t="shared" si="3"/>
        <v>88713.747554997462</v>
      </c>
      <c r="G45" s="56">
        <f t="shared" si="4"/>
        <v>89963.747554997462</v>
      </c>
      <c r="H45" s="37" t="s">
        <v>7</v>
      </c>
      <c r="I45" s="18">
        <f t="shared" si="5"/>
        <v>1250</v>
      </c>
      <c r="J45" s="19">
        <f t="shared" si="6"/>
        <v>803000</v>
      </c>
      <c r="K45" s="18">
        <f t="shared" si="7"/>
        <v>88713.747554997462</v>
      </c>
      <c r="L45" s="56">
        <f t="shared" si="8"/>
        <v>89963.747554997462</v>
      </c>
      <c r="M45" s="56">
        <f t="shared" si="9"/>
        <v>179927.49510999492</v>
      </c>
      <c r="N45" s="57">
        <f t="shared" si="0"/>
        <v>0.22406910972602107</v>
      </c>
      <c r="O45" s="48">
        <f>SUM(M43:M45)/SUM(B43:B45)</f>
        <v>0.22509517736319554</v>
      </c>
      <c r="P45" s="5"/>
      <c r="Q45" s="5"/>
      <c r="R45" s="6"/>
    </row>
    <row r="46" spans="1:18" x14ac:dyDescent="0.25">
      <c r="A46" s="1"/>
      <c r="B46" s="2"/>
      <c r="D46" s="4"/>
      <c r="E46" s="4"/>
      <c r="F46" s="4"/>
      <c r="G46" s="4"/>
      <c r="I46" s="4"/>
      <c r="J46" s="4"/>
      <c r="K46" s="4"/>
      <c r="L46" s="4"/>
      <c r="M46" s="4"/>
      <c r="N46" s="3"/>
    </row>
    <row r="47" spans="1:18" ht="17.25" x14ac:dyDescent="0.25">
      <c r="A47" t="s">
        <v>64</v>
      </c>
      <c r="G47" s="67" t="s">
        <v>58</v>
      </c>
      <c r="H47" s="68"/>
      <c r="I47" s="68"/>
      <c r="J47" s="68"/>
      <c r="K47" s="69"/>
    </row>
    <row r="48" spans="1:18" x14ac:dyDescent="0.25">
      <c r="G48" s="62" t="s">
        <v>59</v>
      </c>
      <c r="H48" s="63" t="s">
        <v>60</v>
      </c>
      <c r="I48" s="64" t="s">
        <v>61</v>
      </c>
      <c r="J48" s="65" t="s">
        <v>62</v>
      </c>
      <c r="K48" s="66" t="s">
        <v>63</v>
      </c>
    </row>
  </sheetData>
  <mergeCells count="2">
    <mergeCell ref="G47:K47"/>
    <mergeCell ref="D5:O7"/>
  </mergeCells>
  <pageMargins left="0.7" right="0.7" top="0.75" bottom="0.75" header="0.3" footer="0.3"/>
  <pageSetup scale="6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24727F62793E46BB1E5FABCDB5D2E7" ma:contentTypeVersion="23" ma:contentTypeDescription="Create a new document." ma:contentTypeScope="" ma:versionID="195901bad83ce543e71cda8eb000f1d4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09207eb7-70e0-4957-a658-5743f843bbb6" targetNamespace="http://schemas.microsoft.com/office/2006/metadata/properties" ma:root="true" ma:fieldsID="c4820f3c511a42a50a72e7a154daca81" ns1:_="" ns2:_="" ns3:_="">
    <xsd:import namespace="http://schemas.microsoft.com/sharepoint/v3"/>
    <xsd:import namespace="59da1016-2a1b-4f8a-9768-d7a4932f6f16"/>
    <xsd:import namespace="09207eb7-70e0-4957-a658-5743f843bbb6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DocumentExpirationDate" minOccurs="0"/>
                <xsd:element ref="ns2:SharedWithUsers" minOccurs="0"/>
                <xsd:element ref="ns3: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9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0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1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12" nillable="true" ma:displayName="Document Expiration Date" ma:format="DateOnly" ma:hidden="true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207eb7-70e0-4957-a658-5743f843bbb6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7" nillable="true" ma:displayName="Meta Description" ma:internalName="Meta_x0020_Description" ma:readOnly="false">
      <xsd:simpleType>
        <xsd:restriction base="dms:Text"/>
      </xsd:simpleType>
    </xsd:element>
    <xsd:element name="Meta_x0020_Keywords" ma:index="8" nillable="true" ma:displayName="Meta Keywords" ma:internalName="Meta_x0020_Keywords" ma:readOnly="false">
      <xsd:simpleType>
        <xsd:restriction base="dms:Text"/>
      </xsd:simpleType>
    </xsd:element>
    <xsd:element name="Category" ma:index="18" nillable="true" ma:displayName="Area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DAC"/>
                    <xsd:enumeration value="Community-DM"/>
                    <xsd:enumeration value="Indicators"/>
                    <xsd:enumeration value="phab"/>
                    <xsd:enumeration value="sha"/>
                    <xsd:enumeration value="ship"/>
                  </xsd:restrict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>https://www.oregon.gov/oha/PH/ABOUT/Documents/phab/Fund-Formula-Model-Incentives.xlsx</Url>
      <Description>Fund Formula Model Incentives</Description>
    </URL>
    <PublishingStartDate xmlns="http://schemas.microsoft.com/sharepoint/v3" xsi:nil="true"/>
    <PublishingExpirationDate xmlns="http://schemas.microsoft.com/sharepoint/v3" xsi:nil="true"/>
    <IASubtopic xmlns="59da1016-2a1b-4f8a-9768-d7a4932f6f16" xsi:nil="true"/>
    <DocumentExpirationDate xmlns="59da1016-2a1b-4f8a-9768-d7a4932f6f16" xsi:nil="true"/>
    <Meta_x0020_Keywords xmlns="09207eb7-70e0-4957-a658-5743f843bbb6" xsi:nil="true"/>
    <IACategory xmlns="59da1016-2a1b-4f8a-9768-d7a4932f6f16" xsi:nil="true"/>
    <Meta_x0020_Description xmlns="09207eb7-70e0-4957-a658-5743f843bbb6" xsi:nil="true"/>
    <IATopic xmlns="59da1016-2a1b-4f8a-9768-d7a4932f6f16" xsi:nil="true"/>
    <Category xmlns="09207eb7-70e0-4957-a658-5743f843bbb6">
      <Value>phab</Value>
    </Category>
  </documentManagement>
</p:properties>
</file>

<file path=customXml/itemProps1.xml><?xml version="1.0" encoding="utf-8"?>
<ds:datastoreItem xmlns:ds="http://schemas.openxmlformats.org/officeDocument/2006/customXml" ds:itemID="{7FE584DF-ED0C-4211-9A1B-1D0E33629D8C}"/>
</file>

<file path=customXml/itemProps2.xml><?xml version="1.0" encoding="utf-8"?>
<ds:datastoreItem xmlns:ds="http://schemas.openxmlformats.org/officeDocument/2006/customXml" ds:itemID="{369C877A-3EC8-4883-BC50-591D98783C09}"/>
</file>

<file path=customXml/itemProps3.xml><?xml version="1.0" encoding="utf-8"?>
<ds:datastoreItem xmlns:ds="http://schemas.openxmlformats.org/officeDocument/2006/customXml" ds:itemID="{31907869-DFE8-40FC-A6A6-69DBE578E7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Incentive funds model</vt:lpstr>
    </vt:vector>
  </TitlesOfParts>
  <Company>Oregon DHS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Fund Formula Model Incentives</dc:title>
  <dc:creator>Curtis Christopher J</dc:creator>
  <cp:lastModifiedBy>BEAUDRAULT Sara</cp:lastModifiedBy>
  <cp:lastPrinted>2018-03-22T19:19:56Z</cp:lastPrinted>
  <dcterms:created xsi:type="dcterms:W3CDTF">2018-03-20T22:15:20Z</dcterms:created>
  <dcterms:modified xsi:type="dcterms:W3CDTF">2018-03-22T20:16:03Z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flowChangePath">
    <vt:lpwstr>c971328f-5b26-48de-b4fb-1298253f516e,3;c971328f-5b26-48de-b4fb-1298253f516e,6;</vt:lpwstr>
  </property>
  <property fmtid="{D5CDD505-2E9C-101B-9397-08002B2CF9AE}" pid="3" name="ContentTypeId">
    <vt:lpwstr>0x010100ED24727F62793E46BB1E5FABCDB5D2E7</vt:lpwstr>
  </property>
</Properties>
</file>