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WS\Technical Services Unit\Workgroup Temp Folder\Membrane PR 2015 - jm - pf - eh\00 - Fun Folder\00 - Final Final Docs\"/>
    </mc:Choice>
  </mc:AlternateContent>
  <xr:revisionPtr revIDLastSave="0" documentId="13_ncr:1_{FA0AEBBC-4D28-4C10-9D7B-77812759BE07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28680" yWindow="-120" windowWidth="29040" windowHeight="15840" tabRatio="680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H19" i="32"/>
  <c r="G20" i="32"/>
  <c r="H20" i="32"/>
  <c r="G21" i="32"/>
  <c r="G22" i="32"/>
  <c r="G23" i="32"/>
  <c r="G24" i="32"/>
  <c r="G25" i="32"/>
  <c r="H25" i="32"/>
  <c r="G26" i="32"/>
  <c r="G27" i="32"/>
  <c r="H27" i="32"/>
  <c r="G28" i="32"/>
  <c r="H28" i="32"/>
  <c r="G29" i="32"/>
  <c r="G30" i="32"/>
  <c r="G31" i="32"/>
  <c r="G32" i="32"/>
  <c r="G33" i="32"/>
  <c r="H33" i="32"/>
  <c r="G34" i="32"/>
  <c r="G35" i="32"/>
  <c r="H35" i="32"/>
  <c r="G36" i="32"/>
  <c r="H36" i="32"/>
  <c r="G37" i="32"/>
  <c r="G38" i="32"/>
  <c r="D11" i="32"/>
  <c r="H11" i="32" s="1"/>
  <c r="D12" i="32"/>
  <c r="H12" i="32" s="1"/>
  <c r="D13" i="32"/>
  <c r="H13" i="32" s="1"/>
  <c r="D14" i="32"/>
  <c r="D15" i="32"/>
  <c r="D16" i="32"/>
  <c r="H16" i="32" s="1"/>
  <c r="D17" i="32"/>
  <c r="H17" i="32" s="1"/>
  <c r="D18" i="32"/>
  <c r="H18" i="32" s="1"/>
  <c r="D19" i="32"/>
  <c r="D20" i="32"/>
  <c r="D21" i="32"/>
  <c r="H21" i="32" s="1"/>
  <c r="D22" i="32"/>
  <c r="H22" i="32" s="1"/>
  <c r="D23" i="32"/>
  <c r="H23" i="32" s="1"/>
  <c r="D24" i="32"/>
  <c r="H24" i="32" s="1"/>
  <c r="D25" i="32"/>
  <c r="D26" i="32"/>
  <c r="H26" i="32" s="1"/>
  <c r="D27" i="32"/>
  <c r="D28" i="32"/>
  <c r="D29" i="32"/>
  <c r="H29" i="32" s="1"/>
  <c r="D30" i="32"/>
  <c r="H30" i="32" s="1"/>
  <c r="D31" i="32"/>
  <c r="H31" i="32" s="1"/>
  <c r="D32" i="32"/>
  <c r="H32" i="32" s="1"/>
  <c r="D33" i="32"/>
  <c r="D34" i="32"/>
  <c r="H34" i="32" s="1"/>
  <c r="D35" i="32"/>
  <c r="D36" i="32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15" i="32" l="1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<sst xmlns="http://schemas.openxmlformats.org/spreadsheetml/2006/main" count="134" uniqueCount="131">
  <si>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</si>
  <si>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</si>
  <si>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</si>
  <si>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</si>
  <si>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</si>
  <si>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</si>
  <si>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</si>
  <si>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</si>
  <si>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</si>
  <si>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</si>
  <si>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</si>
  <si>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</si>
  <si>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</si>
  <si>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</si>
  <si>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</si>
  <si>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</si>
  <si>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</si>
  <si>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</si>
  <si>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</si>
  <si>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</si>
  <si>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</si>
  <si>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</si>
  <si>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</si>
  <si>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</si>
  <si>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</si>
  <si>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</si>
  <si>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</si>
  <si>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</si>
  <si>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</si>
  <si>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</si>
  <si>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</si>
  <si>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</si>
  <si>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</si>
  <si>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</si>
  <si>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</si>
  <si>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</si>
  <si>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</si>
  <si>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</si>
  <si>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</si>
  <si>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</si>
  <si>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</si>
  <si>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</si>
  <si>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</si>
  <si>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</si>
  <si>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</si>
  <si>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</si>
  <si>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All turbidity readings ≤ 5 NTU? [Y/N]</t>
  </si>
  <si>
    <t>95% of daily turbidity readings ≤ 1 NTU? [Y/N]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</si>
  <si>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</si>
  <si>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</si>
  <si>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</si>
  <si>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</si>
  <si>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</si>
  <si>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</si>
  <si>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</si>
  <si>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</si>
  <si>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</si>
  <si>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</si>
  <si>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</si>
  <si>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</si>
  <si>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</si>
  <si>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</si>
  <si>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</si>
  <si>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</si>
  <si>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</si>
  <si>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All IFE turbidity readings ≤ 0.15 NTU?  [Y/N]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</si>
  <si>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</si>
  <si>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</si>
  <si>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</si>
  <si>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</si>
  <si>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</si>
  <si>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</si>
  <si>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</si>
  <si>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</si>
  <si>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</si>
  <si>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</si>
  <si>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</si>
  <si>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</si>
  <si>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</si>
  <si>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</si>
  <si>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</si>
  <si>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</si>
  <si>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</si>
  <si>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</si>
  <si>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</si>
  <si>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</si>
  <si>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</si>
  <si>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</si>
  <si>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</si>
  <si>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</si>
  <si>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</si>
  <si>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</si>
  <si>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</si>
  <si>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</si>
  <si>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</si>
  <si>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</si>
  <si>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</si>
  <si>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</si>
  <si>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</si>
  <si>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</si>
  <si>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</si>
  <si>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</si>
  <si>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t>Notes:</t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</si>
  <si>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</si>
  <si>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</si>
  <si>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</si>
  <si>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</si>
  <si>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</si>
  <si>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</si>
  <si>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</si>
  <si>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</si>
  <si>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</si>
  <si>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</si>
  <si>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</si>
  <si>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</si>
  <si>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r>
      <t xml:space="preserve">Performance std met?   [Y/N]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</si>
  <si>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</si>
  <si>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</si>
  <si>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</si>
  <si>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</si>
  <si>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</si>
  <si>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</si>
  <si>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</si>
  <si>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</si>
  <si>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</si>
  <si>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</si>
  <si>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 xml:space="preserve">   The optimization goal for membranes is 0.05 NTU</t>
  </si>
  <si>
    <t>Highest IFE [NTU]</t>
  </si>
  <si>
    <t>psi</t>
  </si>
  <si>
    <r>
      <t>Minimum test pressure</t>
    </r>
    <r>
      <rPr>
        <b/>
        <sz val="10"/>
        <rFont val="Arial"/>
        <family val="2"/>
      </rPr>
      <t xml:space="preserve"> req'd</t>
    </r>
    <r>
      <rPr>
        <sz val="10"/>
        <rFont val="Arial"/>
        <family val="2"/>
      </rPr>
      <t>:</t>
    </r>
  </si>
  <si>
    <r>
      <t xml:space="preserve">Minimum test pressure </t>
    </r>
    <r>
      <rPr>
        <b/>
        <sz val="10"/>
        <rFont val="Arial"/>
        <family val="2"/>
      </rPr>
      <t>applied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</si>
</sst>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6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vertAlign val="subscript"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0" fontId="63" fillId="5" borderId="0" applyNumberFormat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</cellStyleXfs>
  <cellXfs count="254">
    <xf numFmtId="0" fontId="0" fillId="0" borderId="0" xfId="0"/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1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22" fillId="0" borderId="0" xfId="0" applyFont="1" applyAlignment="1" applyProtection="1">
      <alignment horizontal="right" indent="1"/>
    </xf>
    <xf numFmtId="0" fontId="9" fillId="0" borderId="0" xfId="0" applyFont="1"/>
    <xf numFmtId="0" fontId="5" fillId="0" borderId="0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</xf>
    <xf numFmtId="2" fontId="27" fillId="2" borderId="3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indent="3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/>
      <protection locked="0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Border="1" applyAlignment="1" applyProtection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13" fillId="0" borderId="0" xfId="0" applyFont="1" applyAlignment="1" applyProtection="1"/>
    <xf numFmtId="0" fontId="13" fillId="0" borderId="7" xfId="0" applyFont="1" applyBorder="1" applyAlignment="1" applyProtection="1"/>
    <xf numFmtId="0" fontId="33" fillId="0" borderId="0" xfId="0" applyFont="1" applyBorder="1" applyAlignment="1" applyProtection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/>
    <xf numFmtId="0" fontId="33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right" vertical="center"/>
    </xf>
    <xf numFmtId="168" fontId="4" fillId="0" borderId="0" xfId="0" applyNumberFormat="1" applyFont="1" applyBorder="1" applyAlignment="1" applyProtection="1">
      <alignment horizontal="left"/>
    </xf>
    <xf numFmtId="168" fontId="5" fillId="0" borderId="0" xfId="0" applyNumberFormat="1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1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1" xfId="0" applyBorder="1"/>
    <xf numFmtId="0" fontId="0" fillId="0" borderId="3" xfId="0" applyBorder="1"/>
    <xf numFmtId="0" fontId="5" fillId="0" borderId="0" xfId="0" applyFont="1" applyBorder="1" applyAlignment="1" applyProtection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0" fillId="0" borderId="0" xfId="0" applyBorder="1"/>
    <xf numFmtId="0" fontId="0" fillId="0" borderId="15" xfId="0" applyBorder="1"/>
    <xf numFmtId="0" fontId="11" fillId="0" borderId="0" xfId="0" applyFont="1" applyBorder="1" applyAlignment="1" applyProtection="1">
      <alignment horizontal="left" vertical="center"/>
    </xf>
    <xf numFmtId="2" fontId="7" fillId="0" borderId="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Fill="1" applyBorder="1" applyAlignment="1" applyProtection="1"/>
    <xf numFmtId="0" fontId="6" fillId="0" borderId="19" xfId="0" applyFont="1" applyFill="1" applyBorder="1" applyAlignment="1" applyProtection="1"/>
    <xf numFmtId="0" fontId="5" fillId="0" borderId="20" xfId="0" applyFont="1" applyBorder="1" applyAlignment="1" applyProtection="1">
      <alignment vertical="center"/>
    </xf>
    <xf numFmtId="0" fontId="6" fillId="0" borderId="21" xfId="0" applyFont="1" applyFill="1" applyBorder="1" applyAlignment="1" applyProtection="1"/>
    <xf numFmtId="0" fontId="7" fillId="0" borderId="23" xfId="0" applyFont="1" applyFill="1" applyBorder="1" applyProtection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0" fontId="5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shrinkToFit="1"/>
      <protection locked="0"/>
    </xf>
    <xf numFmtId="0" fontId="0" fillId="0" borderId="0" xfId="0" applyBorder="1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Border="1" applyAlignment="1" applyProtection="1">
      <alignment horizontal="right" vertical="center" indent="1"/>
    </xf>
    <xf numFmtId="0" fontId="42" fillId="0" borderId="0" xfId="0" applyFont="1"/>
    <xf numFmtId="14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 applyProtection="1">
      <alignment horizontal="right" vertical="center"/>
    </xf>
    <xf numFmtId="166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right" vertical="center"/>
    </xf>
    <xf numFmtId="0" fontId="43" fillId="0" borderId="0" xfId="0" applyFont="1" applyAlignment="1"/>
    <xf numFmtId="0" fontId="43" fillId="0" borderId="0" xfId="0" applyFont="1"/>
    <xf numFmtId="0" fontId="44" fillId="0" borderId="0" xfId="0" applyFont="1"/>
    <xf numFmtId="0" fontId="45" fillId="0" borderId="0" xfId="0" applyFont="1" applyBorder="1"/>
    <xf numFmtId="0" fontId="9" fillId="0" borderId="0" xfId="0" applyFont="1" applyBorder="1"/>
    <xf numFmtId="0" fontId="47" fillId="0" borderId="0" xfId="0" applyFont="1"/>
    <xf numFmtId="0" fontId="1" fillId="0" borderId="0" xfId="0" applyFont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Border="1"/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right" vertical="center"/>
    </xf>
    <xf numFmtId="0" fontId="1" fillId="0" borderId="0" xfId="0" applyFont="1"/>
    <xf numFmtId="0" fontId="5" fillId="0" borderId="0" xfId="0" applyFont="1" applyBorder="1" applyAlignment="1" applyProtection="1">
      <alignment horizontal="left" vertical="center" wrapText="1"/>
    </xf>
    <xf numFmtId="0" fontId="54" fillId="0" borderId="2" xfId="0" applyFont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/>
    <xf numFmtId="0" fontId="3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 indent="3"/>
    </xf>
    <xf numFmtId="169" fontId="5" fillId="0" borderId="0" xfId="0" applyNumberFormat="1" applyFont="1" applyBorder="1" applyAlignment="1" applyProtection="1">
      <alignment horizontal="right" wrapText="1"/>
    </xf>
    <xf numFmtId="16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0" fillId="0" borderId="25" xfId="0" applyBorder="1"/>
    <xf numFmtId="0" fontId="9" fillId="0" borderId="9" xfId="0" applyFont="1" applyBorder="1" applyAlignment="1" applyProtection="1">
      <alignment horizontal="center" wrapText="1"/>
    </xf>
    <xf numFmtId="0" fontId="9" fillId="0" borderId="25" xfId="0" applyFont="1" applyBorder="1" applyAlignment="1" applyProtection="1">
      <alignment wrapText="1"/>
    </xf>
    <xf numFmtId="0" fontId="6" fillId="0" borderId="19" xfId="0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/>
    </xf>
    <xf numFmtId="167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6" fillId="0" borderId="5" xfId="0" quotePrefix="1" applyFont="1" applyFill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indent="2"/>
    </xf>
    <xf numFmtId="17" fontId="4" fillId="0" borderId="8" xfId="0" applyNumberFormat="1" applyFont="1" applyBorder="1" applyAlignment="1" applyProtection="1">
      <alignment horizontal="left" indent="2"/>
    </xf>
    <xf numFmtId="0" fontId="37" fillId="0" borderId="22" xfId="0" applyFont="1" applyBorder="1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63" fillId="0" borderId="0" xfId="5" applyFill="1"/>
    <xf numFmtId="0" fontId="65" fillId="0" borderId="0" xfId="7" applyFill="1"/>
    <xf numFmtId="0" fontId="64" fillId="0" borderId="0" xfId="6" applyFill="1"/>
    <xf numFmtId="0" fontId="6" fillId="0" borderId="1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shrinkToFit="1"/>
      <protection locked="0"/>
    </xf>
    <xf numFmtId="0" fontId="6" fillId="0" borderId="21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quotePrefix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2" fontId="7" fillId="4" borderId="10" xfId="0" applyNumberFormat="1" applyFont="1" applyFill="1" applyBorder="1" applyAlignment="1" applyProtection="1">
      <alignment horizontal="center" vertical="center" wrapText="1"/>
    </xf>
    <xf numFmtId="2" fontId="7" fillId="4" borderId="1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8" xfId="0" applyNumberFormat="1" applyFont="1" applyFill="1" applyBorder="1" applyAlignment="1" applyProtection="1">
      <alignment horizontal="left"/>
    </xf>
    <xf numFmtId="0" fontId="4" fillId="2" borderId="3" xfId="0" applyNumberFormat="1" applyFont="1" applyFill="1" applyBorder="1" applyAlignment="1" applyProtection="1">
      <alignment horizontal="left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</xf>
    <xf numFmtId="2" fontId="1" fillId="2" borderId="10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/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</cellXfs>
  <cellStyles count="8">
    <cellStyle name="Bad" xfId="6" builtinId="27"/>
    <cellStyle name="Comma" xfId="4" builtinId="3"/>
    <cellStyle name="Good" xfId="5" builtinId="26"/>
    <cellStyle name="Hyperlink" xfId="3" builtinId="8"/>
    <cellStyle name="Neutral" xfId="7" builtinId="28"/>
    <cellStyle name="Normal" xfId="0" builtinId="0"/>
    <cellStyle name="Normal 2" xfId="1" xr:uid="{00000000-0005-0000-0000-000001000000}"/>
    <cellStyle name="Normal 3" xfId="2" xr:uid="{00000000-0005-0000-0000-000002000000}"/>
  </cellStyles>
  <dxfs count="56">
    <dxf>
      <font>
        <color rgb="FF760000"/>
      </font>
      <fill>
        <patternFill>
          <bgColor rgb="FFFF000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FFEB9C"/>
        </patternFill>
      </fill>
    </dxf>
    <dxf>
      <font>
        <color rgb="FF0066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60000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FFEB9C"/>
        </patternFill>
      </fill>
    </dxf>
    <dxf>
      <font>
        <color rgb="FF0066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760000"/>
      <color rgb="FFFFC7CE"/>
      <color rgb="FFFFEB9C"/>
      <color rgb="FFC6EFCE"/>
      <color rgb="FFFFCC66"/>
      <color rgb="FFCCFF99"/>
      <color rgb="FF006600"/>
      <color rgb="FFCCFFCC"/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I51"/>
  <sheetViews>
    <sheetView showGridLines="0" tabSelected="1" view="pageLayout" zoomScale="85" zoomScaleNormal="100" zoomScalePageLayoutView="85" workbookViewId="0">
      <selection activeCell="F13" sqref="F13:G13"/>
    </sheetView>
  </sheetViews>
  <sheetFormatPr defaultRowHeight="12.75"/>
  <cols>
    <col min="1" max="1" width="12.28515625" customWidth="1"/>
    <col min="2" max="2" width="12.5703125" customWidth="1"/>
    <col min="4" max="4" width="21.28515625" customWidth="1"/>
    <col min="5" max="5" width="13.42578125" customWidth="1"/>
    <col min="6" max="6" width="5.42578125" customWidth="1"/>
    <col min="7" max="7" width="20.85546875" customWidth="1"/>
    <col min="8" max="8" width="7.5703125" customWidth="1"/>
    <col min="9" max="9" width="15.7109375" customWidth="1"/>
    <col min="10" max="10" width="20.7109375" customWidth="1"/>
    <col min="11" max="11" width="10.5703125" customWidth="1"/>
  </cols>
  <sheetData>
    <row r="1" spans="1:9" ht="17.25">
      <c r="A1" s="73" t="s">
        <v>76</v>
      </c>
      <c r="B1" s="74"/>
      <c r="C1" s="74"/>
      <c r="D1" s="74"/>
      <c r="E1" s="74"/>
      <c r="F1" s="41" t="s">
        <v>1</v>
      </c>
      <c r="G1" s="66"/>
      <c r="H1" s="195"/>
    </row>
    <row r="2" spans="1:9" ht="15.75" customHeight="1">
      <c r="B2" s="41" t="s">
        <v>84</v>
      </c>
      <c r="C2" s="228"/>
      <c r="D2" s="228"/>
      <c r="E2" s="88"/>
      <c r="F2" s="41" t="s">
        <v>43</v>
      </c>
      <c r="G2" s="99"/>
      <c r="H2" s="251"/>
    </row>
    <row r="3" spans="1:9" ht="15.75">
      <c r="B3" s="41" t="s">
        <v>83</v>
      </c>
      <c r="C3" s="129"/>
      <c r="F3" s="64" t="s">
        <v>130</v>
      </c>
      <c r="G3" s="253"/>
      <c r="H3" s="252" t="s">
        <v>128</v>
      </c>
    </row>
    <row r="4" spans="1:9" ht="15.75">
      <c r="B4" s="41" t="s">
        <v>42</v>
      </c>
      <c r="C4" s="44"/>
      <c r="D4" s="47"/>
      <c r="E4" s="48"/>
      <c r="F4" s="64" t="s">
        <v>129</v>
      </c>
      <c r="G4" s="253"/>
      <c r="H4" s="252" t="s">
        <v>128</v>
      </c>
    </row>
    <row r="5" spans="1:9" ht="11.25" customHeight="1">
      <c r="B5" s="41"/>
      <c r="C5" s="47" t="s">
        <v>35</v>
      </c>
      <c r="D5" s="47"/>
      <c r="E5" s="48"/>
      <c r="F5" s="3"/>
      <c r="G5" s="18"/>
      <c r="H5" s="86"/>
    </row>
    <row r="6" spans="1:9" ht="15.75">
      <c r="A6" s="48"/>
      <c r="B6" s="48"/>
      <c r="C6" s="65"/>
      <c r="D6" s="47"/>
      <c r="E6" s="48"/>
      <c r="F6" s="3"/>
      <c r="G6" s="135" t="s">
        <v>105</v>
      </c>
      <c r="H6" s="235" t="s">
        <v>67</v>
      </c>
    </row>
    <row r="7" spans="1:9" ht="14.25" customHeight="1">
      <c r="D7" s="67" t="s">
        <v>68</v>
      </c>
      <c r="E7" s="89" t="s">
        <v>75</v>
      </c>
      <c r="F7" s="231" t="s">
        <v>81</v>
      </c>
      <c r="G7" s="232"/>
      <c r="H7" s="236"/>
    </row>
    <row r="8" spans="1:9">
      <c r="A8" s="3"/>
      <c r="B8" s="3"/>
      <c r="D8" s="130" t="s">
        <v>48</v>
      </c>
      <c r="E8" s="194"/>
      <c r="F8" s="233">
        <v>4</v>
      </c>
      <c r="G8" s="234"/>
      <c r="H8" s="236"/>
    </row>
    <row r="9" spans="1:9" ht="3" customHeight="1">
      <c r="A9" s="3"/>
      <c r="E9" s="175"/>
      <c r="F9" s="84"/>
      <c r="G9" s="176"/>
      <c r="H9" s="177"/>
    </row>
    <row r="10" spans="1:9" ht="48.75" customHeight="1">
      <c r="A10" s="61" t="s">
        <v>120</v>
      </c>
      <c r="B10" s="196" t="s">
        <v>64</v>
      </c>
      <c r="C10" s="143" t="s">
        <v>85</v>
      </c>
      <c r="D10" s="132" t="s">
        <v>127</v>
      </c>
      <c r="E10" s="144" t="s">
        <v>44</v>
      </c>
      <c r="F10" s="229" t="s">
        <v>82</v>
      </c>
      <c r="G10" s="230"/>
      <c r="H10" s="102" t="s">
        <v>66</v>
      </c>
      <c r="I10" s="198"/>
    </row>
    <row r="11" spans="1:9" ht="14.25" customHeight="1">
      <c r="A11" s="188">
        <v>1</v>
      </c>
      <c r="B11" s="131"/>
      <c r="C11" s="197"/>
      <c r="D11" s="131"/>
      <c r="E11" s="87"/>
      <c r="F11" s="227"/>
      <c r="G11" s="227"/>
      <c r="H11" s="45"/>
      <c r="I11" s="199"/>
    </row>
    <row r="12" spans="1:9" ht="14.25" customHeight="1">
      <c r="A12" s="188">
        <v>2</v>
      </c>
      <c r="B12" s="131"/>
      <c r="C12" s="197"/>
      <c r="D12" s="131"/>
      <c r="E12" s="133"/>
      <c r="F12" s="227"/>
      <c r="G12" s="227"/>
      <c r="H12" s="45"/>
      <c r="I12" s="200"/>
    </row>
    <row r="13" spans="1:9" ht="14.25" customHeight="1">
      <c r="A13" s="188">
        <v>3</v>
      </c>
      <c r="B13" s="131"/>
      <c r="C13" s="197"/>
      <c r="D13" s="131"/>
      <c r="E13" s="133"/>
      <c r="F13" s="227"/>
      <c r="G13" s="227"/>
      <c r="H13" s="45"/>
      <c r="I13" s="201"/>
    </row>
    <row r="14" spans="1:9" ht="14.25" customHeight="1">
      <c r="A14" s="188">
        <v>4</v>
      </c>
      <c r="B14" s="131"/>
      <c r="C14" s="197"/>
      <c r="D14" s="131"/>
      <c r="E14" s="133"/>
      <c r="F14" s="227"/>
      <c r="G14" s="227"/>
      <c r="H14" s="45"/>
    </row>
    <row r="15" spans="1:9" ht="14.25" customHeight="1">
      <c r="A15" s="188">
        <v>5</v>
      </c>
      <c r="B15" s="131"/>
      <c r="C15" s="197"/>
      <c r="D15" s="131"/>
      <c r="E15" s="133"/>
      <c r="F15" s="227"/>
      <c r="G15" s="227"/>
      <c r="H15" s="45"/>
    </row>
    <row r="16" spans="1:9" ht="14.25" customHeight="1">
      <c r="A16" s="188">
        <v>6</v>
      </c>
      <c r="B16" s="131"/>
      <c r="C16" s="197"/>
      <c r="D16" s="131"/>
      <c r="E16" s="133"/>
      <c r="F16" s="227"/>
      <c r="G16" s="227"/>
      <c r="H16" s="45"/>
    </row>
    <row r="17" spans="1:8" ht="14.25" customHeight="1">
      <c r="A17" s="188">
        <v>7</v>
      </c>
      <c r="B17" s="131"/>
      <c r="C17" s="197"/>
      <c r="D17" s="131"/>
      <c r="E17" s="133"/>
      <c r="F17" s="227"/>
      <c r="G17" s="227"/>
      <c r="H17" s="45"/>
    </row>
    <row r="18" spans="1:8" ht="14.25" customHeight="1">
      <c r="A18" s="188">
        <v>8</v>
      </c>
      <c r="B18" s="131"/>
      <c r="C18" s="197"/>
      <c r="D18" s="131"/>
      <c r="E18" s="133"/>
      <c r="F18" s="227"/>
      <c r="G18" s="227"/>
      <c r="H18" s="45"/>
    </row>
    <row r="19" spans="1:8" ht="14.25" customHeight="1">
      <c r="A19" s="188">
        <v>9</v>
      </c>
      <c r="B19" s="131"/>
      <c r="C19" s="197"/>
      <c r="D19" s="131"/>
      <c r="E19" s="133"/>
      <c r="F19" s="227"/>
      <c r="G19" s="227"/>
      <c r="H19" s="45"/>
    </row>
    <row r="20" spans="1:8" ht="14.25" customHeight="1">
      <c r="A20" s="188">
        <v>10</v>
      </c>
      <c r="B20" s="131"/>
      <c r="C20" s="197"/>
      <c r="D20" s="131"/>
      <c r="E20" s="133"/>
      <c r="F20" s="227"/>
      <c r="G20" s="227"/>
      <c r="H20" s="45"/>
    </row>
    <row r="21" spans="1:8" ht="14.25" customHeight="1">
      <c r="A21" s="188">
        <v>11</v>
      </c>
      <c r="B21" s="131"/>
      <c r="C21" s="197"/>
      <c r="D21" s="131"/>
      <c r="E21" s="133"/>
      <c r="F21" s="227"/>
      <c r="G21" s="227"/>
      <c r="H21" s="45"/>
    </row>
    <row r="22" spans="1:8" ht="14.25" customHeight="1">
      <c r="A22" s="188">
        <v>12</v>
      </c>
      <c r="B22" s="131"/>
      <c r="C22" s="197"/>
      <c r="D22" s="131"/>
      <c r="E22" s="133"/>
      <c r="F22" s="227"/>
      <c r="G22" s="227"/>
      <c r="H22" s="45"/>
    </row>
    <row r="23" spans="1:8" ht="14.25" customHeight="1">
      <c r="A23" s="188">
        <v>13</v>
      </c>
      <c r="B23" s="131"/>
      <c r="C23" s="197"/>
      <c r="D23" s="131"/>
      <c r="E23" s="133"/>
      <c r="F23" s="227"/>
      <c r="G23" s="227"/>
      <c r="H23" s="45"/>
    </row>
    <row r="24" spans="1:8" ht="14.25" customHeight="1">
      <c r="A24" s="188">
        <v>14</v>
      </c>
      <c r="B24" s="131"/>
      <c r="C24" s="197"/>
      <c r="D24" s="131"/>
      <c r="E24" s="133"/>
      <c r="F24" s="227"/>
      <c r="G24" s="227"/>
      <c r="H24" s="45"/>
    </row>
    <row r="25" spans="1:8" ht="14.25" customHeight="1">
      <c r="A25" s="188">
        <v>15</v>
      </c>
      <c r="B25" s="131"/>
      <c r="C25" s="197"/>
      <c r="D25" s="131"/>
      <c r="E25" s="133"/>
      <c r="F25" s="227"/>
      <c r="G25" s="227"/>
      <c r="H25" s="45"/>
    </row>
    <row r="26" spans="1:8" ht="14.25" customHeight="1">
      <c r="A26" s="188">
        <v>16</v>
      </c>
      <c r="B26" s="131"/>
      <c r="C26" s="197"/>
      <c r="D26" s="131"/>
      <c r="E26" s="133"/>
      <c r="F26" s="227"/>
      <c r="G26" s="227"/>
      <c r="H26" s="45"/>
    </row>
    <row r="27" spans="1:8" ht="14.25" customHeight="1">
      <c r="A27" s="188">
        <v>17</v>
      </c>
      <c r="B27" s="131"/>
      <c r="C27" s="197"/>
      <c r="D27" s="131"/>
      <c r="E27" s="133"/>
      <c r="F27" s="227"/>
      <c r="G27" s="227"/>
      <c r="H27" s="45"/>
    </row>
    <row r="28" spans="1:8" ht="14.25" customHeight="1">
      <c r="A28" s="188">
        <v>18</v>
      </c>
      <c r="B28" s="131"/>
      <c r="C28" s="197"/>
      <c r="D28" s="131"/>
      <c r="E28" s="133"/>
      <c r="F28" s="227"/>
      <c r="G28" s="227"/>
      <c r="H28" s="45"/>
    </row>
    <row r="29" spans="1:8" ht="14.25" customHeight="1">
      <c r="A29" s="188">
        <v>19</v>
      </c>
      <c r="B29" s="131"/>
      <c r="C29" s="197"/>
      <c r="D29" s="131"/>
      <c r="E29" s="133"/>
      <c r="F29" s="227"/>
      <c r="G29" s="227"/>
      <c r="H29" s="45"/>
    </row>
    <row r="30" spans="1:8" ht="14.25" customHeight="1">
      <c r="A30" s="188">
        <v>20</v>
      </c>
      <c r="B30" s="131"/>
      <c r="C30" s="197"/>
      <c r="D30" s="131"/>
      <c r="E30" s="133"/>
      <c r="F30" s="227"/>
      <c r="G30" s="227"/>
      <c r="H30" s="45"/>
    </row>
    <row r="31" spans="1:8" ht="14.25" customHeight="1">
      <c r="A31" s="188">
        <v>21</v>
      </c>
      <c r="B31" s="131"/>
      <c r="C31" s="197"/>
      <c r="D31" s="131"/>
      <c r="E31" s="133"/>
      <c r="F31" s="227"/>
      <c r="G31" s="227"/>
      <c r="H31" s="45"/>
    </row>
    <row r="32" spans="1:8" ht="14.25" customHeight="1">
      <c r="A32" s="188">
        <v>22</v>
      </c>
      <c r="B32" s="131"/>
      <c r="C32" s="197"/>
      <c r="D32" s="131"/>
      <c r="E32" s="133"/>
      <c r="F32" s="227"/>
      <c r="G32" s="227"/>
      <c r="H32" s="45"/>
    </row>
    <row r="33" spans="1:8" ht="14.25" customHeight="1">
      <c r="A33" s="188">
        <v>23</v>
      </c>
      <c r="B33" s="131"/>
      <c r="C33" s="197"/>
      <c r="D33" s="131"/>
      <c r="E33" s="133"/>
      <c r="F33" s="227"/>
      <c r="G33" s="227"/>
      <c r="H33" s="45"/>
    </row>
    <row r="34" spans="1:8" ht="14.25" customHeight="1">
      <c r="A34" s="188">
        <v>24</v>
      </c>
      <c r="B34" s="131"/>
      <c r="C34" s="197"/>
      <c r="D34" s="131"/>
      <c r="E34" s="133"/>
      <c r="F34" s="227"/>
      <c r="G34" s="227"/>
      <c r="H34" s="45"/>
    </row>
    <row r="35" spans="1:8" ht="14.25" customHeight="1">
      <c r="A35" s="188">
        <v>25</v>
      </c>
      <c r="B35" s="131"/>
      <c r="C35" s="197"/>
      <c r="D35" s="131"/>
      <c r="E35" s="133"/>
      <c r="F35" s="227"/>
      <c r="G35" s="227"/>
      <c r="H35" s="45"/>
    </row>
    <row r="36" spans="1:8" ht="14.25" customHeight="1">
      <c r="A36" s="188">
        <v>26</v>
      </c>
      <c r="B36" s="131"/>
      <c r="C36" s="197"/>
      <c r="D36" s="131"/>
      <c r="E36" s="133"/>
      <c r="F36" s="227"/>
      <c r="G36" s="227"/>
      <c r="H36" s="45"/>
    </row>
    <row r="37" spans="1:8" ht="14.25" customHeight="1">
      <c r="A37" s="188">
        <v>27</v>
      </c>
      <c r="B37" s="131"/>
      <c r="C37" s="197"/>
      <c r="D37" s="131"/>
      <c r="E37" s="133"/>
      <c r="F37" s="227"/>
      <c r="G37" s="227"/>
      <c r="H37" s="45"/>
    </row>
    <row r="38" spans="1:8" ht="14.25" customHeight="1">
      <c r="A38" s="188">
        <v>28</v>
      </c>
      <c r="B38" s="131"/>
      <c r="C38" s="197"/>
      <c r="D38" s="131"/>
      <c r="E38" s="133"/>
      <c r="F38" s="227"/>
      <c r="G38" s="227"/>
      <c r="H38" s="45"/>
    </row>
    <row r="39" spans="1:8" ht="14.25" customHeight="1">
      <c r="A39" s="188">
        <v>29</v>
      </c>
      <c r="B39" s="131"/>
      <c r="C39" s="197"/>
      <c r="D39" s="131"/>
      <c r="E39" s="133"/>
      <c r="F39" s="227"/>
      <c r="G39" s="227"/>
      <c r="H39" s="45"/>
    </row>
    <row r="40" spans="1:8" ht="14.25" customHeight="1">
      <c r="A40" s="188">
        <v>30</v>
      </c>
      <c r="B40" s="131"/>
      <c r="C40" s="197"/>
      <c r="D40" s="131"/>
      <c r="E40" s="133"/>
      <c r="F40" s="227"/>
      <c r="G40" s="227"/>
      <c r="H40" s="45"/>
    </row>
    <row r="41" spans="1:8" ht="14.25" customHeight="1">
      <c r="A41" s="188">
        <v>31</v>
      </c>
      <c r="B41" s="131"/>
      <c r="C41" s="197"/>
      <c r="D41" s="131"/>
      <c r="E41" s="133"/>
      <c r="F41" s="227"/>
      <c r="G41" s="227"/>
      <c r="H41" s="45"/>
    </row>
    <row r="42" spans="1:8" ht="15.75">
      <c r="A42" s="224" t="s">
        <v>29</v>
      </c>
      <c r="B42" s="225"/>
      <c r="C42" s="225"/>
      <c r="D42" s="225"/>
      <c r="E42" s="225"/>
      <c r="F42" s="225"/>
      <c r="G42" s="225"/>
      <c r="H42" s="226"/>
    </row>
    <row r="43" spans="1:8" ht="45" customHeight="1">
      <c r="A43" s="213" t="s">
        <v>47</v>
      </c>
      <c r="B43" s="214"/>
      <c r="C43" s="215" t="s">
        <v>46</v>
      </c>
      <c r="D43" s="215"/>
      <c r="E43" s="213" t="s">
        <v>65</v>
      </c>
      <c r="F43" s="215"/>
      <c r="G43" s="134" t="s">
        <v>115</v>
      </c>
      <c r="H43" s="100" t="s">
        <v>22</v>
      </c>
    </row>
    <row r="44" spans="1:8" ht="15" customHeight="1">
      <c r="A44" s="220" t="str">
        <f>IF(COUNTIF(B11:B41,"")=31,"",IF(_xlfn.PERCENTILE.INC(B11:B41,0.95)&lt;=1,"Yes","No"))</f>
        <v/>
      </c>
      <c r="B44" s="221"/>
      <c r="C44" s="219" t="str">
        <f>IF(COUNTIF(B11:B41,"")=31,"",IF(MAX(B11:B41)&lt;=5,"Yes","No"))</f>
        <v/>
      </c>
      <c r="D44" s="219"/>
      <c r="E44" s="218" t="str">
        <f>IF(MAX(D11:D41)=0,"",IF(MAX(D11:D41)&gt;0.15,"No","Yes"))</f>
        <v/>
      </c>
      <c r="F44" s="219"/>
      <c r="G44" s="187" t="str">
        <f>IF(COUNTBLANK(E46:H46)=4,"",IF(OR(E46="No",G46="No"),"No","Yes"))</f>
        <v/>
      </c>
      <c r="H44" s="101" t="str">
        <f>IF(COUNTIF(H11:H41,"")=31,"",(IF(COUNTIF(H11:H41,"N")&gt;=1,"No","Yes")))</f>
        <v/>
      </c>
    </row>
    <row r="45" spans="1:8" s="84" customFormat="1" ht="15" customHeight="1">
      <c r="A45" s="213" t="s">
        <v>50</v>
      </c>
      <c r="B45" s="214"/>
      <c r="C45" s="222" t="s">
        <v>49</v>
      </c>
      <c r="D45" s="223"/>
      <c r="E45" s="207" t="s">
        <v>125</v>
      </c>
      <c r="F45" s="208"/>
      <c r="G45" s="207" t="s">
        <v>28</v>
      </c>
      <c r="H45" s="208"/>
    </row>
    <row r="46" spans="1:8" s="84" customFormat="1" ht="15" customHeight="1" thickBot="1">
      <c r="A46" s="216" t="str">
        <f>IF(COUNTBLANK('pg 2'!H8:H38)=31,"",IF(COUNTIF('pg 2'!H8:H38,"NO")&gt;0,"No","Yes"))</f>
        <v/>
      </c>
      <c r="B46" s="217"/>
      <c r="C46" s="211" t="str">
        <f>IF((COUNTBLANK('pg 2'!B8:B38))=31,"",IF(IF(MIN('pg 2'!B8:B38)=0,"",MIN('pg 2'!B8:B38))&lt;0.2,"No","Yes"))</f>
        <v/>
      </c>
      <c r="D46" s="212"/>
      <c r="E46" s="209" t="str">
        <f>IF((COUNTBLANK(E11:E41))=31,"",IF((MAX(E11:E41)&lt;=E8),"Yes","No"))</f>
        <v/>
      </c>
      <c r="F46" s="210"/>
      <c r="G46" s="209" t="str">
        <f>IF((COUNTBLANK(F11:G41))=62,"",IF((MIN(F11:G41)&lt;F8),"No","Yes"))</f>
        <v/>
      </c>
      <c r="H46" s="210"/>
    </row>
    <row r="47" spans="1:8" ht="15">
      <c r="A47" s="92" t="s">
        <v>2</v>
      </c>
      <c r="B47" s="93"/>
      <c r="C47" s="202"/>
      <c r="D47" s="202"/>
      <c r="E47" s="155"/>
      <c r="F47" s="178" t="s">
        <v>4</v>
      </c>
      <c r="G47" s="189"/>
      <c r="H47" s="94"/>
    </row>
    <row r="48" spans="1:8" ht="15">
      <c r="A48" s="95" t="s">
        <v>3</v>
      </c>
      <c r="B48" s="82"/>
      <c r="C48" s="203"/>
      <c r="D48" s="203"/>
      <c r="E48" s="83"/>
      <c r="F48" s="83" t="s">
        <v>33</v>
      </c>
      <c r="G48" s="122"/>
      <c r="H48" s="97"/>
    </row>
    <row r="49" spans="1:8" ht="15.75" thickBot="1">
      <c r="A49" s="205" t="s">
        <v>102</v>
      </c>
      <c r="B49" s="206"/>
      <c r="C49" s="204"/>
      <c r="D49" s="204"/>
      <c r="E49" s="153"/>
      <c r="F49" s="179" t="s">
        <v>21</v>
      </c>
      <c r="G49" s="154"/>
      <c r="H49" s="96"/>
    </row>
    <row r="50" spans="1:8" ht="12" customHeight="1" thickBot="1">
      <c r="A50" s="192"/>
      <c r="B50" s="85"/>
      <c r="C50" s="85"/>
      <c r="D50" s="85"/>
      <c r="E50" s="85"/>
      <c r="F50" s="85"/>
      <c r="G50" s="85"/>
      <c r="H50" s="156" t="s">
        <v>55</v>
      </c>
    </row>
    <row r="51" spans="1:8">
      <c r="H51" s="84"/>
    </row>
  </sheetData>
  <mergeCells count="55">
    <mergeCell ref="F24:G24"/>
    <mergeCell ref="F25:G25"/>
    <mergeCell ref="H6:H8"/>
    <mergeCell ref="F36:G36"/>
    <mergeCell ref="F26:G26"/>
    <mergeCell ref="F27:G27"/>
    <mergeCell ref="F28:G28"/>
    <mergeCell ref="F29:G29"/>
    <mergeCell ref="F41:G41"/>
    <mergeCell ref="F30:G30"/>
    <mergeCell ref="F31:G31"/>
    <mergeCell ref="F32:G32"/>
    <mergeCell ref="F33:G33"/>
    <mergeCell ref="F34:G34"/>
    <mergeCell ref="C2:D2"/>
    <mergeCell ref="F10:G10"/>
    <mergeCell ref="F13:G13"/>
    <mergeCell ref="F11:G11"/>
    <mergeCell ref="F12:G12"/>
    <mergeCell ref="F7:G7"/>
    <mergeCell ref="F8:G8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C47:D47"/>
    <mergeCell ref="C48:D48"/>
    <mergeCell ref="C49:D49"/>
    <mergeCell ref="A49:B49"/>
    <mergeCell ref="G45:H45"/>
    <mergeCell ref="E46:F46"/>
    <mergeCell ref="G46:H46"/>
    <mergeCell ref="C46:D46"/>
  </mergeCells>
  <conditionalFormatting sqref="A46:C46 A44 G44 E46 E44 C44 G46">
    <cfRule type="cellIs" dxfId="41" priority="24" operator="equal">
      <formula>"Yes"</formula>
    </cfRule>
    <cfRule type="cellIs" dxfId="40" priority="27" operator="equal">
      <formula>"No"</formula>
    </cfRule>
  </conditionalFormatting>
  <conditionalFormatting sqref="H44">
    <cfRule type="containsText" dxfId="39" priority="22" operator="containsText" text="Y">
      <formula>NOT(ISERROR(SEARCH("Y",H44)))</formula>
    </cfRule>
    <cfRule type="containsText" dxfId="38" priority="25" operator="containsText" text="N">
      <formula>NOT(ISERROR(SEARCH("N",H44)))</formula>
    </cfRule>
  </conditionalFormatting>
  <conditionalFormatting sqref="B11:B41 D11:D41">
    <cfRule type="cellIs" dxfId="37" priority="12" operator="between">
      <formula>0.0001</formula>
      <formula>0.15</formula>
    </cfRule>
    <cfRule type="cellIs" dxfId="36" priority="16" operator="between">
      <formula>0.151</formula>
      <formula>1.49</formula>
    </cfRule>
    <cfRule type="cellIs" dxfId="35" priority="19" operator="between">
      <formula>1.5</formula>
      <formula>5.49</formula>
    </cfRule>
    <cfRule type="cellIs" dxfId="34" priority="20" operator="greaterThan">
      <formula>5.49</formula>
    </cfRule>
  </conditionalFormatting>
  <conditionalFormatting sqref="H11:H41">
    <cfRule type="cellIs" dxfId="33" priority="6" stopIfTrue="1" operator="equal">
      <formula>"Y"</formula>
    </cfRule>
    <cfRule type="cellIs" dxfId="32" priority="7" stopIfTrue="1" operator="equal">
      <formula>"OFF"</formula>
    </cfRule>
    <cfRule type="cellIs" dxfId="31" priority="8" stopIfTrue="1" operator="equal">
      <formula>"N"</formula>
    </cfRule>
    <cfRule type="cellIs" dxfId="30" priority="17" operator="notEqual">
      <formula>"Y"</formula>
    </cfRule>
  </conditionalFormatting>
  <conditionalFormatting sqref="F11:F41">
    <cfRule type="cellIs" dxfId="29" priority="78" operator="greaterThanOrEqual">
      <formula>$F$8</formula>
    </cfRule>
    <cfRule type="cellIs" dxfId="28" priority="79" operator="between">
      <formula>$F$8-0.001</formula>
      <formula>0.001</formula>
    </cfRule>
  </conditionalFormatting>
  <conditionalFormatting sqref="E11:E41">
    <cfRule type="cellIs" dxfId="27" priority="76" operator="greaterThan">
      <formula>$E$8</formula>
    </cfRule>
    <cfRule type="cellIs" dxfId="26" priority="77" operator="between">
      <formula>0.0001</formula>
      <formula>"$I$5"</formula>
    </cfRule>
  </conditionalFormatting>
  <conditionalFormatting sqref="F11:G41">
    <cfRule type="containsBlanks" dxfId="25" priority="75" stopIfTrue="1">
      <formula>LEN(TRIM(F11))=0</formula>
    </cfRule>
  </conditionalFormatting>
  <conditionalFormatting sqref="C11:C41">
    <cfRule type="cellIs" dxfId="24" priority="4" operator="between">
      <formula>0.0001</formula>
      <formula>0.05</formula>
    </cfRule>
    <cfRule type="cellIs" dxfId="23" priority="3" operator="between">
      <formula>0.051</formula>
      <formula>0.15</formula>
    </cfRule>
    <cfRule type="cellIs" dxfId="22" priority="2" operator="greaterThan">
      <formula>0.15</formula>
    </cfRule>
  </conditionalFormatting>
  <conditionalFormatting sqref="G3">
    <cfRule type="cellIs" dxfId="21" priority="1" operator="lessThan">
      <formula>$G$4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view="pageLayout" zoomScaleNormal="100" workbookViewId="0">
      <selection activeCell="B8" sqref="B8"/>
    </sheetView>
  </sheetViews>
  <sheetFormatPr defaultRowHeight="12.75"/>
  <cols>
    <col min="1" max="1" width="9.7109375" customWidth="1"/>
    <col min="2" max="2" width="14.28515625" customWidth="1"/>
    <col min="6" max="6" width="6" customWidth="1"/>
    <col min="9" max="9" width="12.85546875" customWidth="1"/>
    <col min="11" max="11" width="4.28515625" customWidth="1"/>
  </cols>
  <sheetData>
    <row r="1" spans="1:11" ht="17.25">
      <c r="A1" s="70" t="s">
        <v>103</v>
      </c>
      <c r="B1" s="71"/>
      <c r="C1" s="71"/>
      <c r="D1" s="71"/>
      <c r="E1" s="71"/>
      <c r="F1" s="71"/>
      <c r="G1" s="71"/>
      <c r="H1" s="75"/>
      <c r="I1" s="68"/>
      <c r="J1" s="69"/>
      <c r="K1" s="142"/>
    </row>
    <row r="2" spans="1:11" ht="17.25">
      <c r="A2" s="70"/>
      <c r="B2" s="71"/>
      <c r="C2" s="71"/>
      <c r="D2" s="71"/>
      <c r="E2" s="71"/>
      <c r="F2" s="71"/>
      <c r="G2" s="71"/>
      <c r="H2" s="75"/>
      <c r="I2" s="68"/>
      <c r="J2" s="69"/>
      <c r="K2" s="142"/>
    </row>
    <row r="3" spans="1:11" ht="15.75">
      <c r="B3" s="41" t="s">
        <v>5</v>
      </c>
      <c r="C3" s="237" t="str">
        <f>IF('pg 1'!C2="","",'pg 1'!C2)</f>
        <v/>
      </c>
      <c r="D3" s="237"/>
      <c r="E3" s="237"/>
      <c r="F3" s="237"/>
      <c r="G3" s="237"/>
      <c r="H3" s="174"/>
      <c r="J3" s="43"/>
      <c r="K3" s="9"/>
    </row>
    <row r="4" spans="1:11" ht="24.75" customHeight="1">
      <c r="B4" s="41" t="s">
        <v>36</v>
      </c>
      <c r="C4" s="238" t="str">
        <f>IF('pg 1'!C3="","",'pg 1'!C3)</f>
        <v/>
      </c>
      <c r="D4" s="238"/>
      <c r="E4" s="42"/>
      <c r="F4" s="42"/>
      <c r="G4" s="42"/>
      <c r="H4" s="10"/>
      <c r="I4" s="193">
        <v>0.5</v>
      </c>
      <c r="J4" s="243" t="s">
        <v>101</v>
      </c>
      <c r="K4" s="244"/>
    </row>
    <row r="5" spans="1:11" ht="25.5" customHeight="1">
      <c r="B5" s="41" t="s">
        <v>34</v>
      </c>
      <c r="C5" s="238" t="str">
        <f>IF('pg 1'!C4="","",'pg 1'!C4)</f>
        <v/>
      </c>
      <c r="D5" s="238"/>
      <c r="E5" s="42"/>
      <c r="F5" s="42"/>
      <c r="G5" s="42"/>
      <c r="H5" s="10"/>
      <c r="I5" s="16"/>
      <c r="J5" s="245" t="s">
        <v>45</v>
      </c>
      <c r="K5" s="245"/>
    </row>
    <row r="6" spans="1:11" ht="7.5" customHeight="1">
      <c r="A6" s="2"/>
      <c r="B6" s="8"/>
      <c r="C6" s="8"/>
      <c r="D6" s="8"/>
      <c r="E6" s="8"/>
      <c r="F6" s="8"/>
      <c r="G6" s="8"/>
      <c r="H6" s="9"/>
      <c r="I6" s="63"/>
      <c r="J6" s="9"/>
      <c r="K6" s="9"/>
    </row>
    <row r="7" spans="1:11" ht="65.25">
      <c r="A7" s="38" t="s">
        <v>120</v>
      </c>
      <c r="B7" s="39" t="s">
        <v>86</v>
      </c>
      <c r="C7" s="62" t="s">
        <v>24</v>
      </c>
      <c r="D7" s="62" t="s">
        <v>31</v>
      </c>
      <c r="E7" s="62" t="s">
        <v>25</v>
      </c>
      <c r="F7" s="62" t="s">
        <v>0</v>
      </c>
      <c r="G7" s="62" t="s">
        <v>26</v>
      </c>
      <c r="H7" s="62" t="s">
        <v>114</v>
      </c>
      <c r="I7" s="62" t="s">
        <v>27</v>
      </c>
      <c r="J7" s="239" t="s">
        <v>32</v>
      </c>
      <c r="K7" s="240"/>
    </row>
    <row r="8" spans="1:11" ht="15">
      <c r="A8" s="188">
        <v>1</v>
      </c>
      <c r="B8" s="12"/>
      <c r="C8" s="13"/>
      <c r="D8" s="1" t="str">
        <f>IF(B8="","",B8*C8)</f>
        <v/>
      </c>
      <c r="E8" s="14"/>
      <c r="F8" s="11"/>
      <c r="G8" s="1" t="str">
        <f>IF(B8="","",IF(E8&lt;12.5,(0.353*$I$4)*(12.006+EXP(2.46-0.073*E8+0.125*B8+0.389*F8)),(0.361*$I$4)*(-2.261+EXP(2.69-0.065*E8+0.111*B8+0.361*F8))))</f>
        <v/>
      </c>
      <c r="H8" s="15" t="str">
        <f t="shared" ref="H8" si="0">IF(D8="","",IF(D8&gt;=G8,"YES","NO"))</f>
        <v/>
      </c>
      <c r="I8" s="81"/>
      <c r="J8" s="241"/>
      <c r="K8" s="242"/>
    </row>
    <row r="9" spans="1:11" ht="15">
      <c r="A9" s="188">
        <v>2</v>
      </c>
      <c r="B9" s="12"/>
      <c r="C9" s="13"/>
      <c r="D9" s="1" t="str">
        <f t="shared" ref="D9:D38" si="1">IF(B9="","",B9*C9)</f>
        <v/>
      </c>
      <c r="E9" s="14"/>
      <c r="F9" s="11"/>
      <c r="G9" s="1" t="str">
        <f t="shared" ref="G9:G38" si="2">IF(B9="","",IF(E9&lt;12.5,(0.353*$I$4)*(12.006+EXP(2.46-0.073*E9+0.125*B9+0.389*F9)),(0.361*$I$4)*(-2.261+EXP(2.69-0.065*E9+0.111*B9+0.361*F9))))</f>
        <v/>
      </c>
      <c r="H9" s="15" t="str">
        <f t="shared" ref="H9:H38" si="3">IF(D9="","",IF(D9&gt;=G9,"YES","NO"))</f>
        <v/>
      </c>
      <c r="I9" s="81"/>
      <c r="J9" s="241"/>
      <c r="K9" s="242"/>
    </row>
    <row r="10" spans="1:11" ht="15">
      <c r="A10" s="188">
        <v>3</v>
      </c>
      <c r="B10" s="12"/>
      <c r="C10" s="13"/>
      <c r="D10" s="1" t="str">
        <f t="shared" si="1"/>
        <v/>
      </c>
      <c r="E10" s="14"/>
      <c r="F10" s="11"/>
      <c r="G10" s="1" t="str">
        <f t="shared" si="2"/>
        <v/>
      </c>
      <c r="H10" s="15" t="str">
        <f t="shared" si="3"/>
        <v/>
      </c>
      <c r="I10" s="81"/>
      <c r="J10" s="241"/>
      <c r="K10" s="242"/>
    </row>
    <row r="11" spans="1:11" ht="15">
      <c r="A11" s="188">
        <v>4</v>
      </c>
      <c r="B11" s="12"/>
      <c r="C11" s="13"/>
      <c r="D11" s="1" t="str">
        <f t="shared" si="1"/>
        <v/>
      </c>
      <c r="E11" s="14"/>
      <c r="F11" s="11"/>
      <c r="G11" s="1" t="str">
        <f t="shared" si="2"/>
        <v/>
      </c>
      <c r="H11" s="15" t="str">
        <f t="shared" si="3"/>
        <v/>
      </c>
      <c r="I11" s="81"/>
      <c r="J11" s="241"/>
      <c r="K11" s="242"/>
    </row>
    <row r="12" spans="1:11" ht="15">
      <c r="A12" s="188">
        <v>5</v>
      </c>
      <c r="B12" s="12"/>
      <c r="C12" s="13"/>
      <c r="D12" s="1" t="str">
        <f t="shared" si="1"/>
        <v/>
      </c>
      <c r="E12" s="14"/>
      <c r="F12" s="11"/>
      <c r="G12" s="1" t="str">
        <f t="shared" si="2"/>
        <v/>
      </c>
      <c r="H12" s="15" t="str">
        <f t="shared" si="3"/>
        <v/>
      </c>
      <c r="I12" s="81"/>
      <c r="J12" s="241"/>
      <c r="K12" s="242"/>
    </row>
    <row r="13" spans="1:11" ht="15">
      <c r="A13" s="188">
        <v>6</v>
      </c>
      <c r="B13" s="12"/>
      <c r="C13" s="13"/>
      <c r="D13" s="1" t="str">
        <f t="shared" si="1"/>
        <v/>
      </c>
      <c r="E13" s="14"/>
      <c r="F13" s="11"/>
      <c r="G13" s="1" t="str">
        <f t="shared" si="2"/>
        <v/>
      </c>
      <c r="H13" s="15" t="str">
        <f t="shared" si="3"/>
        <v/>
      </c>
      <c r="I13" s="81"/>
      <c r="J13" s="241"/>
      <c r="K13" s="242"/>
    </row>
    <row r="14" spans="1:11" ht="15">
      <c r="A14" s="188">
        <v>7</v>
      </c>
      <c r="B14" s="12"/>
      <c r="C14" s="13"/>
      <c r="D14" s="1" t="str">
        <f t="shared" si="1"/>
        <v/>
      </c>
      <c r="E14" s="14"/>
      <c r="F14" s="11"/>
      <c r="G14" s="1" t="str">
        <f t="shared" si="2"/>
        <v/>
      </c>
      <c r="H14" s="15" t="str">
        <f t="shared" si="3"/>
        <v/>
      </c>
      <c r="I14" s="81"/>
      <c r="J14" s="241"/>
      <c r="K14" s="242"/>
    </row>
    <row r="15" spans="1:11" ht="15">
      <c r="A15" s="188">
        <v>8</v>
      </c>
      <c r="B15" s="12"/>
      <c r="C15" s="13"/>
      <c r="D15" s="1" t="str">
        <f t="shared" si="1"/>
        <v/>
      </c>
      <c r="E15" s="14"/>
      <c r="F15" s="11"/>
      <c r="G15" s="1" t="str">
        <f t="shared" si="2"/>
        <v/>
      </c>
      <c r="H15" s="15" t="str">
        <f t="shared" si="3"/>
        <v/>
      </c>
      <c r="I15" s="81"/>
      <c r="J15" s="241"/>
      <c r="K15" s="242"/>
    </row>
    <row r="16" spans="1:11" ht="15">
      <c r="A16" s="188">
        <v>9</v>
      </c>
      <c r="B16" s="12"/>
      <c r="C16" s="13"/>
      <c r="D16" s="1" t="str">
        <f t="shared" si="1"/>
        <v/>
      </c>
      <c r="E16" s="14"/>
      <c r="F16" s="11"/>
      <c r="G16" s="1" t="str">
        <f t="shared" si="2"/>
        <v/>
      </c>
      <c r="H16" s="15" t="str">
        <f t="shared" si="3"/>
        <v/>
      </c>
      <c r="I16" s="81"/>
      <c r="J16" s="241"/>
      <c r="K16" s="242"/>
    </row>
    <row r="17" spans="1:11" ht="15">
      <c r="A17" s="188">
        <v>10</v>
      </c>
      <c r="B17" s="12"/>
      <c r="C17" s="13"/>
      <c r="D17" s="1" t="str">
        <f t="shared" si="1"/>
        <v/>
      </c>
      <c r="E17" s="14"/>
      <c r="F17" s="11"/>
      <c r="G17" s="1" t="str">
        <f t="shared" si="2"/>
        <v/>
      </c>
      <c r="H17" s="15" t="str">
        <f t="shared" si="3"/>
        <v/>
      </c>
      <c r="I17" s="81"/>
      <c r="J17" s="241"/>
      <c r="K17" s="242"/>
    </row>
    <row r="18" spans="1:11" ht="15">
      <c r="A18" s="188">
        <v>11</v>
      </c>
      <c r="B18" s="12"/>
      <c r="C18" s="13"/>
      <c r="D18" s="1" t="str">
        <f t="shared" si="1"/>
        <v/>
      </c>
      <c r="E18" s="14"/>
      <c r="F18" s="11"/>
      <c r="G18" s="1" t="str">
        <f t="shared" si="2"/>
        <v/>
      </c>
      <c r="H18" s="15" t="str">
        <f t="shared" si="3"/>
        <v/>
      </c>
      <c r="I18" s="81"/>
      <c r="J18" s="241"/>
      <c r="K18" s="242"/>
    </row>
    <row r="19" spans="1:11" ht="15">
      <c r="A19" s="188">
        <v>12</v>
      </c>
      <c r="B19" s="12"/>
      <c r="C19" s="13"/>
      <c r="D19" s="1" t="str">
        <f t="shared" si="1"/>
        <v/>
      </c>
      <c r="E19" s="14"/>
      <c r="F19" s="11"/>
      <c r="G19" s="1" t="str">
        <f t="shared" si="2"/>
        <v/>
      </c>
      <c r="H19" s="15" t="str">
        <f t="shared" si="3"/>
        <v/>
      </c>
      <c r="I19" s="81"/>
      <c r="J19" s="241"/>
      <c r="K19" s="242"/>
    </row>
    <row r="20" spans="1:11" ht="15">
      <c r="A20" s="188">
        <v>13</v>
      </c>
      <c r="B20" s="12"/>
      <c r="C20" s="13"/>
      <c r="D20" s="1" t="str">
        <f t="shared" si="1"/>
        <v/>
      </c>
      <c r="E20" s="14"/>
      <c r="F20" s="11"/>
      <c r="G20" s="1" t="str">
        <f t="shared" si="2"/>
        <v/>
      </c>
      <c r="H20" s="15" t="str">
        <f t="shared" si="3"/>
        <v/>
      </c>
      <c r="I20" s="81"/>
      <c r="J20" s="241"/>
      <c r="K20" s="242"/>
    </row>
    <row r="21" spans="1:11" ht="15">
      <c r="A21" s="188">
        <v>14</v>
      </c>
      <c r="B21" s="12"/>
      <c r="C21" s="13"/>
      <c r="D21" s="1" t="str">
        <f t="shared" si="1"/>
        <v/>
      </c>
      <c r="E21" s="14"/>
      <c r="F21" s="11"/>
      <c r="G21" s="1" t="str">
        <f t="shared" si="2"/>
        <v/>
      </c>
      <c r="H21" s="15" t="str">
        <f t="shared" si="3"/>
        <v/>
      </c>
      <c r="I21" s="81"/>
      <c r="J21" s="241"/>
      <c r="K21" s="242"/>
    </row>
    <row r="22" spans="1:11" ht="15">
      <c r="A22" s="188">
        <v>15</v>
      </c>
      <c r="B22" s="12"/>
      <c r="C22" s="13"/>
      <c r="D22" s="1" t="str">
        <f t="shared" si="1"/>
        <v/>
      </c>
      <c r="E22" s="14"/>
      <c r="F22" s="11"/>
      <c r="G22" s="1" t="str">
        <f t="shared" si="2"/>
        <v/>
      </c>
      <c r="H22" s="15" t="str">
        <f t="shared" si="3"/>
        <v/>
      </c>
      <c r="I22" s="81"/>
      <c r="J22" s="241"/>
      <c r="K22" s="242"/>
    </row>
    <row r="23" spans="1:11" ht="15">
      <c r="A23" s="188">
        <v>16</v>
      </c>
      <c r="B23" s="12"/>
      <c r="C23" s="13"/>
      <c r="D23" s="1" t="str">
        <f t="shared" si="1"/>
        <v/>
      </c>
      <c r="E23" s="14"/>
      <c r="F23" s="11"/>
      <c r="G23" s="1" t="str">
        <f t="shared" si="2"/>
        <v/>
      </c>
      <c r="H23" s="15" t="str">
        <f t="shared" si="3"/>
        <v/>
      </c>
      <c r="I23" s="81"/>
      <c r="J23" s="241"/>
      <c r="K23" s="242"/>
    </row>
    <row r="24" spans="1:11" ht="15">
      <c r="A24" s="188">
        <v>17</v>
      </c>
      <c r="B24" s="12"/>
      <c r="C24" s="13"/>
      <c r="D24" s="1" t="str">
        <f t="shared" si="1"/>
        <v/>
      </c>
      <c r="E24" s="14"/>
      <c r="F24" s="11"/>
      <c r="G24" s="1" t="str">
        <f t="shared" si="2"/>
        <v/>
      </c>
      <c r="H24" s="15" t="str">
        <f t="shared" si="3"/>
        <v/>
      </c>
      <c r="I24" s="81"/>
      <c r="J24" s="241"/>
      <c r="K24" s="242"/>
    </row>
    <row r="25" spans="1:11" ht="15">
      <c r="A25" s="188">
        <v>18</v>
      </c>
      <c r="B25" s="12"/>
      <c r="C25" s="13"/>
      <c r="D25" s="1" t="str">
        <f t="shared" si="1"/>
        <v/>
      </c>
      <c r="E25" s="14"/>
      <c r="F25" s="11"/>
      <c r="G25" s="1" t="str">
        <f t="shared" si="2"/>
        <v/>
      </c>
      <c r="H25" s="15" t="str">
        <f t="shared" si="3"/>
        <v/>
      </c>
      <c r="I25" s="81"/>
      <c r="J25" s="241"/>
      <c r="K25" s="242"/>
    </row>
    <row r="26" spans="1:11" ht="15">
      <c r="A26" s="188">
        <v>19</v>
      </c>
      <c r="B26" s="12"/>
      <c r="C26" s="13"/>
      <c r="D26" s="1" t="str">
        <f t="shared" si="1"/>
        <v/>
      </c>
      <c r="E26" s="14"/>
      <c r="F26" s="11"/>
      <c r="G26" s="1" t="str">
        <f t="shared" si="2"/>
        <v/>
      </c>
      <c r="H26" s="15" t="str">
        <f t="shared" si="3"/>
        <v/>
      </c>
      <c r="I26" s="81"/>
      <c r="J26" s="241"/>
      <c r="K26" s="242"/>
    </row>
    <row r="27" spans="1:11" ht="15">
      <c r="A27" s="188">
        <v>20</v>
      </c>
      <c r="B27" s="12"/>
      <c r="C27" s="13"/>
      <c r="D27" s="1" t="str">
        <f t="shared" si="1"/>
        <v/>
      </c>
      <c r="E27" s="14"/>
      <c r="F27" s="11"/>
      <c r="G27" s="1" t="str">
        <f t="shared" si="2"/>
        <v/>
      </c>
      <c r="H27" s="15" t="str">
        <f t="shared" si="3"/>
        <v/>
      </c>
      <c r="I27" s="81"/>
      <c r="J27" s="241"/>
      <c r="K27" s="242"/>
    </row>
    <row r="28" spans="1:11" ht="15">
      <c r="A28" s="188">
        <v>21</v>
      </c>
      <c r="B28" s="12"/>
      <c r="C28" s="13"/>
      <c r="D28" s="1" t="str">
        <f t="shared" si="1"/>
        <v/>
      </c>
      <c r="E28" s="14"/>
      <c r="F28" s="11"/>
      <c r="G28" s="1" t="str">
        <f t="shared" si="2"/>
        <v/>
      </c>
      <c r="H28" s="15" t="str">
        <f t="shared" si="3"/>
        <v/>
      </c>
      <c r="I28" s="81"/>
      <c r="J28" s="241"/>
      <c r="K28" s="242"/>
    </row>
    <row r="29" spans="1:11" ht="15">
      <c r="A29" s="188">
        <v>22</v>
      </c>
      <c r="B29" s="12"/>
      <c r="C29" s="13"/>
      <c r="D29" s="1" t="str">
        <f t="shared" si="1"/>
        <v/>
      </c>
      <c r="E29" s="14"/>
      <c r="F29" s="11"/>
      <c r="G29" s="1" t="str">
        <f t="shared" si="2"/>
        <v/>
      </c>
      <c r="H29" s="15" t="str">
        <f t="shared" si="3"/>
        <v/>
      </c>
      <c r="I29" s="81"/>
      <c r="J29" s="241"/>
      <c r="K29" s="242"/>
    </row>
    <row r="30" spans="1:11" ht="15">
      <c r="A30" s="188">
        <v>23</v>
      </c>
      <c r="B30" s="12"/>
      <c r="C30" s="13"/>
      <c r="D30" s="1" t="str">
        <f t="shared" si="1"/>
        <v/>
      </c>
      <c r="E30" s="14"/>
      <c r="F30" s="11"/>
      <c r="G30" s="1" t="str">
        <f t="shared" si="2"/>
        <v/>
      </c>
      <c r="H30" s="15" t="str">
        <f t="shared" si="3"/>
        <v/>
      </c>
      <c r="I30" s="81"/>
      <c r="J30" s="241"/>
      <c r="K30" s="242"/>
    </row>
    <row r="31" spans="1:11" ht="15">
      <c r="A31" s="188">
        <v>24</v>
      </c>
      <c r="B31" s="12"/>
      <c r="C31" s="13"/>
      <c r="D31" s="1" t="str">
        <f t="shared" si="1"/>
        <v/>
      </c>
      <c r="E31" s="14"/>
      <c r="F31" s="11"/>
      <c r="G31" s="1" t="str">
        <f t="shared" si="2"/>
        <v/>
      </c>
      <c r="H31" s="15" t="str">
        <f t="shared" si="3"/>
        <v/>
      </c>
      <c r="I31" s="81"/>
      <c r="J31" s="241"/>
      <c r="K31" s="242"/>
    </row>
    <row r="32" spans="1:11" ht="15">
      <c r="A32" s="188">
        <v>25</v>
      </c>
      <c r="B32" s="12"/>
      <c r="C32" s="13"/>
      <c r="D32" s="1" t="str">
        <f t="shared" si="1"/>
        <v/>
      </c>
      <c r="E32" s="14"/>
      <c r="F32" s="11"/>
      <c r="G32" s="1" t="str">
        <f t="shared" si="2"/>
        <v/>
      </c>
      <c r="H32" s="15" t="str">
        <f t="shared" si="3"/>
        <v/>
      </c>
      <c r="I32" s="81"/>
      <c r="J32" s="241"/>
      <c r="K32" s="242"/>
    </row>
    <row r="33" spans="1:11" ht="15">
      <c r="A33" s="188">
        <v>26</v>
      </c>
      <c r="B33" s="12"/>
      <c r="C33" s="13"/>
      <c r="D33" s="1" t="str">
        <f t="shared" si="1"/>
        <v/>
      </c>
      <c r="E33" s="14"/>
      <c r="F33" s="11"/>
      <c r="G33" s="1" t="str">
        <f t="shared" si="2"/>
        <v/>
      </c>
      <c r="H33" s="15" t="str">
        <f t="shared" si="3"/>
        <v/>
      </c>
      <c r="I33" s="81"/>
      <c r="J33" s="241"/>
      <c r="K33" s="242"/>
    </row>
    <row r="34" spans="1:11" ht="15">
      <c r="A34" s="188">
        <v>27</v>
      </c>
      <c r="B34" s="12"/>
      <c r="C34" s="13"/>
      <c r="D34" s="1" t="str">
        <f t="shared" si="1"/>
        <v/>
      </c>
      <c r="E34" s="14"/>
      <c r="F34" s="11"/>
      <c r="G34" s="1" t="str">
        <f t="shared" si="2"/>
        <v/>
      </c>
      <c r="H34" s="15" t="str">
        <f t="shared" si="3"/>
        <v/>
      </c>
      <c r="I34" s="81"/>
      <c r="J34" s="241"/>
      <c r="K34" s="242"/>
    </row>
    <row r="35" spans="1:11" ht="15">
      <c r="A35" s="188">
        <v>28</v>
      </c>
      <c r="B35" s="12"/>
      <c r="C35" s="13"/>
      <c r="D35" s="1" t="str">
        <f t="shared" si="1"/>
        <v/>
      </c>
      <c r="E35" s="14"/>
      <c r="F35" s="11"/>
      <c r="G35" s="1" t="str">
        <f t="shared" si="2"/>
        <v/>
      </c>
      <c r="H35" s="15" t="str">
        <f t="shared" si="3"/>
        <v/>
      </c>
      <c r="I35" s="81"/>
      <c r="J35" s="241"/>
      <c r="K35" s="242"/>
    </row>
    <row r="36" spans="1:11" ht="15">
      <c r="A36" s="188">
        <v>29</v>
      </c>
      <c r="B36" s="12"/>
      <c r="C36" s="13"/>
      <c r="D36" s="1" t="str">
        <f t="shared" si="1"/>
        <v/>
      </c>
      <c r="E36" s="14"/>
      <c r="F36" s="11"/>
      <c r="G36" s="1" t="str">
        <f t="shared" si="2"/>
        <v/>
      </c>
      <c r="H36" s="15" t="str">
        <f t="shared" si="3"/>
        <v/>
      </c>
      <c r="I36" s="81"/>
      <c r="J36" s="241"/>
      <c r="K36" s="242"/>
    </row>
    <row r="37" spans="1:11" ht="15">
      <c r="A37" s="188">
        <v>30</v>
      </c>
      <c r="B37" s="12"/>
      <c r="C37" s="13"/>
      <c r="D37" s="1" t="str">
        <f t="shared" si="1"/>
        <v/>
      </c>
      <c r="E37" s="14"/>
      <c r="F37" s="11"/>
      <c r="G37" s="1" t="str">
        <f t="shared" si="2"/>
        <v/>
      </c>
      <c r="H37" s="15" t="str">
        <f t="shared" si="3"/>
        <v/>
      </c>
      <c r="I37" s="81"/>
      <c r="J37" s="241"/>
      <c r="K37" s="242"/>
    </row>
    <row r="38" spans="1:11" ht="15">
      <c r="A38" s="188">
        <v>31</v>
      </c>
      <c r="B38" s="12"/>
      <c r="C38" s="13"/>
      <c r="D38" s="1" t="str">
        <f t="shared" si="1"/>
        <v/>
      </c>
      <c r="E38" s="14"/>
      <c r="F38" s="11"/>
      <c r="G38" s="1" t="str">
        <f t="shared" si="2"/>
        <v/>
      </c>
      <c r="H38" s="15" t="str">
        <f t="shared" si="3"/>
        <v/>
      </c>
      <c r="I38" s="81"/>
      <c r="J38" s="241"/>
      <c r="K38" s="242"/>
    </row>
    <row r="39" spans="1:11" ht="15">
      <c r="A39" s="110"/>
      <c r="B39" s="111"/>
      <c r="C39" s="112"/>
      <c r="D39" s="6"/>
      <c r="E39" s="113"/>
      <c r="F39" s="114"/>
      <c r="G39" s="6"/>
      <c r="H39" s="4"/>
      <c r="I39" s="115"/>
      <c r="J39" s="116"/>
      <c r="K39" s="117"/>
    </row>
    <row r="40" spans="1:11" ht="20.25">
      <c r="A40" s="33" t="s">
        <v>100</v>
      </c>
      <c r="B40" s="4"/>
      <c r="C40" s="4"/>
      <c r="D40" s="5"/>
      <c r="E40" s="6"/>
      <c r="F40" s="7"/>
      <c r="G40" s="6"/>
      <c r="H40" s="77"/>
      <c r="I40" s="8"/>
    </row>
    <row r="41" spans="1:11" ht="15">
      <c r="A41" s="33"/>
      <c r="B41" s="4"/>
      <c r="C41" s="4"/>
      <c r="D41" s="5"/>
      <c r="E41" s="6"/>
      <c r="F41" s="7"/>
      <c r="G41" s="6"/>
      <c r="H41" s="77"/>
      <c r="I41" s="8"/>
      <c r="K41" s="76"/>
    </row>
    <row r="42" spans="1:11" ht="18.75">
      <c r="A42" s="125" t="s">
        <v>80</v>
      </c>
      <c r="B42" s="4"/>
      <c r="C42" s="4"/>
      <c r="D42" s="5"/>
      <c r="E42" s="6"/>
      <c r="F42" s="7"/>
      <c r="G42" s="6"/>
      <c r="H42" s="77"/>
      <c r="I42" s="8"/>
      <c r="K42" s="76"/>
    </row>
    <row r="43" spans="1:11" ht="15">
      <c r="B43" s="157" t="s">
        <v>79</v>
      </c>
      <c r="C43" s="126" t="s">
        <v>58</v>
      </c>
      <c r="D43" s="5"/>
      <c r="E43" s="6"/>
      <c r="F43" s="7"/>
      <c r="G43" s="6"/>
      <c r="H43" s="77"/>
      <c r="I43" s="8"/>
      <c r="K43" s="76"/>
    </row>
    <row r="44" spans="1:11" ht="15.75" customHeight="1">
      <c r="B44" s="157"/>
      <c r="C44" s="127" t="s">
        <v>59</v>
      </c>
      <c r="H44" s="80"/>
      <c r="I44" s="80"/>
    </row>
    <row r="45" spans="1:11" ht="12.75" customHeight="1">
      <c r="B45" s="157"/>
      <c r="C45" s="127" t="s">
        <v>60</v>
      </c>
      <c r="K45" s="76"/>
    </row>
    <row r="46" spans="1:11" ht="12.75" customHeight="1">
      <c r="B46" s="157" t="s">
        <v>78</v>
      </c>
      <c r="C46" s="128" t="s">
        <v>61</v>
      </c>
      <c r="K46" s="34"/>
    </row>
    <row r="47" spans="1:11">
      <c r="B47" s="157" t="s">
        <v>77</v>
      </c>
      <c r="C47" s="19" t="s">
        <v>62</v>
      </c>
      <c r="K47" s="124" t="s">
        <v>56</v>
      </c>
    </row>
  </sheetData>
  <sheetProtection sheet="1" objects="1" scenarios="1"/>
  <mergeCells count="37">
    <mergeCell ref="J34:K34"/>
    <mergeCell ref="J35:K35"/>
    <mergeCell ref="J36:K36"/>
    <mergeCell ref="J37:K37"/>
    <mergeCell ref="J38:K38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C3:G3"/>
    <mergeCell ref="C5:D5"/>
    <mergeCell ref="C4:D4"/>
    <mergeCell ref="J7:K7"/>
    <mergeCell ref="J8:K8"/>
  </mergeCells>
  <phoneticPr fontId="37" type="noConversion"/>
  <conditionalFormatting sqref="H8:H39">
    <cfRule type="cellIs" dxfId="55" priority="4" operator="equal">
      <formula>"Yes"</formula>
    </cfRule>
    <cfRule type="containsText" dxfId="54" priority="5" operator="containsText" text="No">
      <formula>NOT(ISERROR(SEARCH("No",H8)))</formula>
    </cfRule>
  </conditionalFormatting>
  <conditionalFormatting sqref="I8:I39">
    <cfRule type="top10" dxfId="53" priority="3" percent="1" rank="5"/>
  </conditionalFormatting>
  <conditionalFormatting sqref="B8:B39">
    <cfRule type="cellIs" dxfId="52" priority="2" operator="between">
      <formula>0.0001</formula>
      <formula>0.19999</formula>
    </cfRule>
  </conditionalFormatting>
  <conditionalFormatting sqref="J8:K39">
    <cfRule type="containsText" dxfId="51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>
      <selection activeCell="K23" sqref="K23"/>
    </sheetView>
  </sheetViews>
  <sheetFormatPr defaultRowHeight="12.75"/>
  <cols>
    <col min="10" max="10" width="10" customWidth="1"/>
  </cols>
  <sheetData>
    <row r="1" spans="1:22" ht="18">
      <c r="C1" s="121" t="s">
        <v>54</v>
      </c>
      <c r="H1" s="120"/>
      <c r="K1" s="141"/>
    </row>
    <row r="2" spans="1:22">
      <c r="H2" s="120"/>
    </row>
    <row r="3" spans="1:22" ht="15">
      <c r="A3" s="108" t="s">
        <v>52</v>
      </c>
    </row>
    <row r="4" spans="1:22" ht="14.2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ht="15.75" customHeight="1">
      <c r="A5" s="246" t="s">
        <v>72</v>
      </c>
      <c r="B5" s="246"/>
      <c r="C5" s="246"/>
      <c r="D5" s="246"/>
      <c r="E5" s="246"/>
      <c r="F5" s="246"/>
      <c r="G5" s="246"/>
      <c r="H5" s="246"/>
      <c r="I5" s="246"/>
      <c r="J5" s="246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5" customHeight="1">
      <c r="A6" s="246" t="s">
        <v>73</v>
      </c>
      <c r="B6" s="246"/>
      <c r="C6" s="246"/>
      <c r="D6" s="246"/>
      <c r="E6" s="246"/>
      <c r="F6" s="246"/>
      <c r="G6" s="246"/>
      <c r="H6" s="246"/>
      <c r="I6" s="246"/>
      <c r="J6" s="246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5" customHeight="1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6.5">
      <c r="A8" s="123" t="s">
        <v>63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4.25">
      <c r="A9" s="105"/>
      <c r="B9" s="72"/>
      <c r="C9" s="72"/>
      <c r="D9" s="72"/>
      <c r="E9" s="72"/>
      <c r="F9" s="72"/>
      <c r="G9" s="72"/>
      <c r="H9" s="72"/>
      <c r="I9" s="72"/>
      <c r="J9" s="72"/>
      <c r="K9" s="136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3" customHeight="1">
      <c r="A10" s="78"/>
      <c r="B10" s="98"/>
      <c r="C10" s="98"/>
      <c r="D10" s="98"/>
      <c r="E10" s="98"/>
      <c r="F10" s="98"/>
      <c r="G10" s="98"/>
      <c r="H10" s="98"/>
      <c r="I10" s="98"/>
      <c r="J10" s="79"/>
      <c r="K10" s="137"/>
    </row>
    <row r="11" spans="1:22">
      <c r="K11" s="137"/>
    </row>
    <row r="12" spans="1:22" ht="16.5">
      <c r="A12" s="145" t="s">
        <v>69</v>
      </c>
      <c r="B12" s="91"/>
      <c r="C12" s="146"/>
      <c r="D12" s="146"/>
      <c r="E12" s="91"/>
      <c r="F12" s="91"/>
      <c r="G12" s="91"/>
      <c r="H12" s="91"/>
      <c r="I12" s="91"/>
      <c r="J12" s="91"/>
      <c r="K12" s="137"/>
    </row>
    <row r="13" spans="1:22" ht="18.75">
      <c r="A13" s="147" t="s">
        <v>106</v>
      </c>
      <c r="B13" s="91"/>
      <c r="C13" s="146"/>
      <c r="D13" s="146"/>
      <c r="E13" s="91"/>
      <c r="F13" s="91"/>
      <c r="G13" s="91"/>
      <c r="H13" s="91"/>
      <c r="I13" s="91"/>
      <c r="J13" s="91"/>
      <c r="K13" s="137"/>
    </row>
    <row r="14" spans="1:22" ht="18.75">
      <c r="A14" s="147" t="s">
        <v>107</v>
      </c>
      <c r="B14" s="91"/>
      <c r="C14" s="146"/>
      <c r="D14" s="146"/>
      <c r="E14" s="91"/>
      <c r="F14" s="91"/>
      <c r="G14" s="91"/>
      <c r="H14" s="91"/>
      <c r="I14" s="91"/>
      <c r="J14" s="91"/>
      <c r="K14" s="138"/>
    </row>
    <row r="15" spans="1:22" ht="18.75">
      <c r="A15" s="147" t="s">
        <v>119</v>
      </c>
      <c r="B15" s="91"/>
      <c r="C15" s="146"/>
      <c r="D15" s="146"/>
      <c r="E15" s="91"/>
      <c r="F15" s="91"/>
      <c r="G15" s="91"/>
      <c r="H15" s="91"/>
      <c r="I15" s="91"/>
      <c r="J15" s="91"/>
      <c r="K15" s="138"/>
    </row>
    <row r="16" spans="1:22" ht="18.75">
      <c r="A16" s="147" t="s">
        <v>74</v>
      </c>
      <c r="B16" s="91"/>
      <c r="C16" s="146"/>
      <c r="D16" s="146"/>
      <c r="E16" s="91"/>
      <c r="F16" s="91"/>
      <c r="G16" s="91"/>
      <c r="H16" s="91"/>
      <c r="I16" s="91"/>
      <c r="J16" s="91"/>
      <c r="K16" s="138"/>
    </row>
    <row r="17" spans="1:11" ht="14.25">
      <c r="A17" s="186" t="s">
        <v>108</v>
      </c>
      <c r="B17" s="91"/>
      <c r="C17" s="146"/>
      <c r="D17" s="146"/>
      <c r="E17" s="91"/>
      <c r="F17" s="91"/>
      <c r="G17" s="91"/>
      <c r="H17" s="91"/>
      <c r="I17" s="91"/>
      <c r="J17" s="91"/>
      <c r="K17" s="138"/>
    </row>
    <row r="18" spans="1:11" ht="18.75">
      <c r="A18" s="147" t="s">
        <v>53</v>
      </c>
      <c r="B18" s="91"/>
      <c r="C18" s="146"/>
      <c r="D18" s="146"/>
      <c r="E18" s="91"/>
      <c r="F18" s="91"/>
      <c r="G18" s="91"/>
      <c r="H18" s="91"/>
      <c r="I18" s="91"/>
      <c r="J18" s="91"/>
      <c r="K18" s="138"/>
    </row>
    <row r="19" spans="1:11" ht="14.25">
      <c r="A19" s="147" t="s">
        <v>70</v>
      </c>
      <c r="B19" s="91"/>
      <c r="C19" s="146"/>
      <c r="D19" s="146"/>
      <c r="E19" s="91"/>
      <c r="F19" s="91"/>
      <c r="G19" s="91"/>
      <c r="H19" s="91"/>
      <c r="I19" s="91"/>
      <c r="J19" s="91"/>
      <c r="K19" s="138"/>
    </row>
    <row r="20" spans="1:11" ht="14.25">
      <c r="A20" s="186" t="s">
        <v>122</v>
      </c>
      <c r="B20" s="91"/>
      <c r="C20" s="146"/>
      <c r="D20" s="146"/>
      <c r="E20" s="91"/>
      <c r="F20" s="91"/>
      <c r="G20" s="91"/>
      <c r="H20" s="91"/>
      <c r="I20" s="91"/>
      <c r="J20" s="91"/>
      <c r="K20" s="138"/>
    </row>
    <row r="21" spans="1:11" ht="14.25">
      <c r="C21" s="103"/>
      <c r="D21" s="103"/>
      <c r="K21" s="137"/>
    </row>
    <row r="22" spans="1:11" ht="15">
      <c r="A22" s="149" t="s">
        <v>123</v>
      </c>
      <c r="B22" s="118"/>
      <c r="C22" s="118"/>
      <c r="D22" s="118"/>
      <c r="E22" s="90"/>
      <c r="F22" s="90"/>
      <c r="G22" s="90"/>
      <c r="H22" s="90"/>
      <c r="I22" s="90"/>
      <c r="J22" s="90"/>
      <c r="K22" s="138"/>
    </row>
    <row r="23" spans="1:11" ht="18.75">
      <c r="A23" s="119" t="s">
        <v>109</v>
      </c>
      <c r="B23" s="90"/>
      <c r="C23" s="118"/>
      <c r="D23" s="118"/>
      <c r="E23" s="90"/>
      <c r="F23" s="90"/>
      <c r="G23" s="90"/>
      <c r="H23" s="90"/>
      <c r="I23" s="90"/>
      <c r="J23" s="90"/>
      <c r="K23" s="137"/>
    </row>
    <row r="24" spans="1:11" ht="18.75">
      <c r="A24" s="119" t="s">
        <v>110</v>
      </c>
      <c r="B24" s="90"/>
      <c r="C24" s="118"/>
      <c r="D24" s="118"/>
      <c r="E24" s="90"/>
      <c r="F24" s="90"/>
      <c r="G24" s="90"/>
      <c r="H24" s="90"/>
      <c r="I24" s="90"/>
      <c r="J24" s="90"/>
      <c r="K24" s="137"/>
    </row>
    <row r="25" spans="1:11" ht="18.75">
      <c r="A25" s="119" t="s">
        <v>124</v>
      </c>
      <c r="B25" s="90"/>
      <c r="C25" s="118"/>
      <c r="D25" s="118"/>
      <c r="E25" s="90"/>
      <c r="F25" s="90"/>
      <c r="G25" s="90"/>
      <c r="H25" s="90"/>
      <c r="I25" s="90"/>
      <c r="J25" s="90"/>
      <c r="K25" s="137"/>
    </row>
    <row r="26" spans="1:11" ht="14.25">
      <c r="C26" s="103"/>
      <c r="D26" s="103"/>
    </row>
    <row r="27" spans="1:11" ht="15">
      <c r="A27" s="148" t="s">
        <v>51</v>
      </c>
      <c r="B27" s="91"/>
      <c r="C27" s="146"/>
      <c r="D27" s="146"/>
      <c r="E27" s="91"/>
      <c r="F27" s="91"/>
      <c r="G27" s="91"/>
      <c r="H27" s="91"/>
      <c r="I27" s="91"/>
      <c r="J27" s="91"/>
    </row>
    <row r="28" spans="1:11" ht="14.25">
      <c r="A28" s="147" t="s">
        <v>111</v>
      </c>
      <c r="B28" s="91"/>
      <c r="C28" s="146"/>
      <c r="D28" s="146"/>
      <c r="E28" s="91"/>
      <c r="F28" s="91"/>
      <c r="G28" s="91"/>
      <c r="H28" s="91"/>
      <c r="I28" s="91"/>
      <c r="J28" s="91"/>
    </row>
    <row r="29" spans="1:11" ht="14.25">
      <c r="A29" s="147" t="s">
        <v>112</v>
      </c>
      <c r="B29" s="91"/>
      <c r="C29" s="146"/>
      <c r="D29" s="146"/>
      <c r="E29" s="91"/>
      <c r="F29" s="91"/>
      <c r="G29" s="91"/>
      <c r="H29" s="91"/>
      <c r="I29" s="91"/>
      <c r="J29" s="91"/>
    </row>
    <row r="30" spans="1:11" ht="14.25">
      <c r="A30" s="147" t="s">
        <v>113</v>
      </c>
      <c r="B30" s="91"/>
      <c r="C30" s="146"/>
      <c r="D30" s="146"/>
      <c r="E30" s="91"/>
      <c r="F30" s="91"/>
      <c r="G30" s="91"/>
      <c r="H30" s="91"/>
      <c r="I30" s="91"/>
      <c r="J30" s="91"/>
      <c r="K30" s="137"/>
    </row>
    <row r="31" spans="1:11" ht="14.25">
      <c r="A31" s="147" t="s">
        <v>98</v>
      </c>
      <c r="B31" s="91"/>
      <c r="C31" s="91"/>
      <c r="D31" s="91"/>
      <c r="E31" s="91"/>
      <c r="F31" s="91"/>
      <c r="G31" s="91"/>
      <c r="H31" s="91"/>
      <c r="I31" s="91"/>
      <c r="J31" s="91"/>
      <c r="K31" s="137"/>
    </row>
    <row r="32" spans="1:11">
      <c r="K32" s="138"/>
    </row>
    <row r="33" spans="1:11" ht="15">
      <c r="A33" s="149" t="s">
        <v>117</v>
      </c>
      <c r="B33" s="90"/>
      <c r="C33" s="90"/>
      <c r="D33" s="90"/>
      <c r="E33" s="90"/>
      <c r="F33" s="90"/>
      <c r="G33" s="90"/>
      <c r="H33" s="90"/>
      <c r="I33" s="90"/>
      <c r="J33" s="90"/>
      <c r="K33" s="137"/>
    </row>
    <row r="34" spans="1:11" ht="14.25">
      <c r="A34" s="119" t="s">
        <v>71</v>
      </c>
      <c r="B34" s="90"/>
      <c r="C34" s="90"/>
      <c r="D34" s="90"/>
      <c r="E34" s="90"/>
      <c r="F34" s="90"/>
      <c r="G34" s="90"/>
      <c r="H34" s="90"/>
      <c r="I34" s="90"/>
      <c r="J34" s="90"/>
      <c r="K34" s="137"/>
    </row>
    <row r="35" spans="1:11" ht="14.25">
      <c r="A35" s="104"/>
      <c r="K35" s="137"/>
    </row>
    <row r="36" spans="1:11" ht="15">
      <c r="A36" s="148" t="s">
        <v>118</v>
      </c>
      <c r="B36" s="91"/>
      <c r="C36" s="91"/>
      <c r="D36" s="91"/>
      <c r="E36" s="91"/>
      <c r="F36" s="91"/>
      <c r="G36" s="91"/>
      <c r="H36" s="91"/>
      <c r="I36" s="91"/>
      <c r="J36" s="91"/>
    </row>
    <row r="37" spans="1:11" ht="14.25">
      <c r="A37" s="147" t="s">
        <v>121</v>
      </c>
      <c r="B37" s="91"/>
      <c r="C37" s="91"/>
      <c r="D37" s="91"/>
      <c r="E37" s="91"/>
      <c r="F37" s="91"/>
      <c r="G37" s="91"/>
      <c r="H37" s="91"/>
      <c r="I37" s="91"/>
      <c r="J37" s="91"/>
    </row>
    <row r="38" spans="1:11" ht="14.25">
      <c r="A38" s="103" t="s">
        <v>126</v>
      </c>
    </row>
    <row r="39" spans="1:11" ht="5.25" customHeight="1">
      <c r="A39" s="150"/>
      <c r="B39" s="98"/>
      <c r="C39" s="98"/>
      <c r="D39" s="98"/>
      <c r="E39" s="98"/>
      <c r="F39" s="98"/>
      <c r="G39" s="98"/>
      <c r="H39" s="98"/>
      <c r="I39" s="151"/>
      <c r="J39" s="79"/>
    </row>
    <row r="40" spans="1:11" ht="5.25" customHeight="1">
      <c r="A40" s="152"/>
      <c r="B40" s="84"/>
      <c r="C40" s="84"/>
      <c r="D40" s="84"/>
      <c r="E40" s="84"/>
      <c r="F40" s="84"/>
      <c r="G40" s="84"/>
      <c r="H40" s="84"/>
      <c r="I40" s="139"/>
      <c r="J40" s="84"/>
    </row>
    <row r="41" spans="1:11">
      <c r="A41" s="19"/>
      <c r="B41" s="19"/>
      <c r="C41" s="19"/>
      <c r="D41" s="19"/>
      <c r="E41" s="19"/>
      <c r="F41" s="19"/>
      <c r="G41" s="109"/>
      <c r="H41" s="19"/>
      <c r="J41" s="165" t="s">
        <v>116</v>
      </c>
    </row>
    <row r="42" spans="1:11">
      <c r="G42" s="109"/>
    </row>
    <row r="43" spans="1:11">
      <c r="G43" s="109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7109375" defaultRowHeight="12.75"/>
  <cols>
    <col min="1" max="1" width="27.5703125" style="19" customWidth="1"/>
    <col min="2" max="2" width="19.85546875" style="19" customWidth="1"/>
    <col min="3" max="3" width="17.28515625" style="19" customWidth="1"/>
    <col min="4" max="4" width="26.85546875" style="19" customWidth="1"/>
    <col min="5" max="5" width="19.5703125" style="19" customWidth="1"/>
    <col min="6" max="6" width="18.42578125" style="19" customWidth="1"/>
    <col min="7" max="7" width="19.140625" style="19" customWidth="1"/>
    <col min="8" max="8" width="13.7109375" style="19" customWidth="1"/>
    <col min="9" max="16384" width="8.7109375" style="19"/>
  </cols>
  <sheetData>
    <row r="1" spans="1:7" ht="33" customHeight="1">
      <c r="A1" s="40" t="s">
        <v>30</v>
      </c>
      <c r="B1" s="17"/>
      <c r="C1" s="17"/>
      <c r="D1" s="17"/>
      <c r="E1" s="140"/>
      <c r="F1" s="140"/>
      <c r="G1" s="183" t="s">
        <v>18</v>
      </c>
    </row>
    <row r="2" spans="1:7" ht="19.5" customHeight="1">
      <c r="A2" s="40" t="s">
        <v>96</v>
      </c>
      <c r="B2" s="17"/>
      <c r="C2" s="17"/>
      <c r="D2" s="17"/>
      <c r="E2" s="17"/>
      <c r="F2" s="17"/>
      <c r="G2" s="17"/>
    </row>
    <row r="3" spans="1:7" ht="24.6" customHeight="1">
      <c r="A3" s="184" t="s">
        <v>7</v>
      </c>
      <c r="B3" s="250" t="str">
        <f>IF('pg 1'!C2="","",'pg 1'!C2)</f>
        <v/>
      </c>
      <c r="C3" s="250"/>
      <c r="D3" s="172"/>
      <c r="E3" s="158" t="str">
        <f>IF(B23="","",B23)</f>
        <v/>
      </c>
      <c r="F3" s="173" t="str">
        <f>IF(B25="","",(B25))</f>
        <v/>
      </c>
      <c r="G3" s="17"/>
    </row>
    <row r="4" spans="1:7" ht="24.6" customHeight="1">
      <c r="A4" s="184" t="s">
        <v>9</v>
      </c>
      <c r="B4" s="190" t="str">
        <f>IF('pg 1'!C3="","",'pg 1'!C3)</f>
        <v/>
      </c>
      <c r="C4" s="185" t="str">
        <f>IF(B4="","",(HYPERLINK("https://yourwater.oregon.gov/inventory.php?pwsno="&amp;B4,B4&amp;" Water System Profile on DataOnline")))</f>
        <v/>
      </c>
      <c r="D4" s="171"/>
      <c r="E4" s="164"/>
      <c r="F4" s="158"/>
      <c r="G4" s="17"/>
    </row>
    <row r="5" spans="1:7" ht="24.6" customHeight="1">
      <c r="A5" s="184" t="s">
        <v>10</v>
      </c>
      <c r="B5" s="190" t="str">
        <f>IF('pg 1'!C4="","",'pg 1'!C4)</f>
        <v/>
      </c>
      <c r="C5" s="35" t="s">
        <v>94</v>
      </c>
      <c r="D5" s="162" t="s">
        <v>93</v>
      </c>
      <c r="E5" s="158"/>
      <c r="F5" s="158"/>
      <c r="G5" s="17"/>
    </row>
    <row r="6" spans="1:7" ht="24.6" customHeight="1">
      <c r="A6" s="184" t="s">
        <v>1</v>
      </c>
      <c r="B6" s="190" t="str">
        <f>IF('pg 1'!G1="","",'pg 1'!G1)</f>
        <v/>
      </c>
      <c r="C6" s="35" t="s">
        <v>91</v>
      </c>
      <c r="D6" s="162" t="s">
        <v>92</v>
      </c>
      <c r="E6" s="158"/>
      <c r="F6" s="158"/>
      <c r="G6" s="17"/>
    </row>
    <row r="7" spans="1:7" ht="24.6" customHeight="1">
      <c r="A7" s="184" t="s">
        <v>11</v>
      </c>
      <c r="B7" s="191" t="str">
        <f>IF('pg 1'!G2="","",'pg 1'!G2)</f>
        <v/>
      </c>
      <c r="C7" s="20"/>
      <c r="D7" s="30"/>
      <c r="E7" s="30"/>
      <c r="F7" s="30"/>
      <c r="G7" s="17"/>
    </row>
    <row r="8" spans="1:7" ht="24.6" customHeight="1">
      <c r="A8" s="20"/>
      <c r="B8" s="29"/>
      <c r="C8" s="20"/>
      <c r="D8" s="30"/>
      <c r="E8" s="30"/>
      <c r="F8" s="30"/>
      <c r="G8" s="17"/>
    </row>
    <row r="9" spans="1:7" ht="30.95" customHeight="1">
      <c r="A9" s="248" t="s">
        <v>23</v>
      </c>
      <c r="B9" s="249"/>
      <c r="C9" s="31"/>
      <c r="D9" s="160" t="s">
        <v>97</v>
      </c>
      <c r="E9" s="32">
        <f>'pg 1'!E8</f>
        <v>0</v>
      </c>
      <c r="F9" s="161" t="s">
        <v>19</v>
      </c>
      <c r="G9" s="32">
        <f>'pg 1'!F8</f>
        <v>4</v>
      </c>
    </row>
    <row r="10" spans="1:7" ht="93" customHeight="1">
      <c r="A10" s="159" t="s">
        <v>12</v>
      </c>
      <c r="B10" s="159" t="s">
        <v>90</v>
      </c>
      <c r="C10" s="21" t="s">
        <v>37</v>
      </c>
      <c r="D10" s="159" t="s">
        <v>13</v>
      </c>
      <c r="E10" s="159" t="s">
        <v>89</v>
      </c>
      <c r="F10" s="21" t="s">
        <v>38</v>
      </c>
      <c r="G10" s="21" t="s">
        <v>39</v>
      </c>
    </row>
    <row r="11" spans="1:7" ht="26.1" customHeight="1">
      <c r="A11" s="22"/>
      <c r="B11" s="23"/>
      <c r="C11" s="24"/>
      <c r="D11" s="23"/>
      <c r="E11" s="24"/>
      <c r="F11" s="24"/>
      <c r="G11" s="24"/>
    </row>
    <row r="12" spans="1:7" ht="26.1" customHeight="1">
      <c r="A12" s="22"/>
      <c r="B12" s="23"/>
      <c r="C12" s="24"/>
      <c r="D12" s="23"/>
      <c r="E12" s="24"/>
      <c r="F12" s="24"/>
      <c r="G12" s="24"/>
    </row>
    <row r="13" spans="1:7" ht="26.1" customHeight="1">
      <c r="A13" s="22"/>
      <c r="B13" s="23"/>
      <c r="C13" s="24"/>
      <c r="D13" s="23"/>
      <c r="E13" s="24"/>
      <c r="F13" s="24"/>
      <c r="G13" s="24"/>
    </row>
    <row r="14" spans="1:7" ht="26.1" customHeight="1">
      <c r="A14" s="22"/>
      <c r="B14" s="23"/>
      <c r="C14" s="24"/>
      <c r="D14" s="23"/>
      <c r="E14" s="24"/>
      <c r="F14" s="24"/>
      <c r="G14" s="24"/>
    </row>
    <row r="15" spans="1:7" ht="26.1" customHeight="1">
      <c r="A15" s="22"/>
      <c r="B15" s="23"/>
      <c r="C15" s="24"/>
      <c r="D15" s="23"/>
      <c r="E15" s="24"/>
      <c r="F15" s="24"/>
      <c r="G15" s="24"/>
    </row>
    <row r="16" spans="1:7" ht="26.1" customHeight="1">
      <c r="A16" s="22"/>
      <c r="B16" s="23"/>
      <c r="C16" s="24"/>
      <c r="D16" s="23"/>
      <c r="E16" s="24"/>
      <c r="F16" s="24"/>
      <c r="G16" s="24"/>
    </row>
    <row r="17" spans="1:7" ht="26.1" customHeight="1">
      <c r="A17" s="180"/>
      <c r="B17" s="181"/>
      <c r="C17" s="182"/>
      <c r="D17" s="181"/>
      <c r="E17" s="182"/>
      <c r="F17" s="182"/>
      <c r="G17" s="182"/>
    </row>
    <row r="18" spans="1:7" ht="31.5" customHeight="1">
      <c r="A18" s="25" t="s">
        <v>14</v>
      </c>
      <c r="B18" s="26"/>
      <c r="C18" s="27"/>
      <c r="D18" s="27"/>
      <c r="E18" s="27"/>
      <c r="F18" s="27"/>
      <c r="G18" s="28"/>
    </row>
    <row r="19" spans="1:7" ht="31.5" customHeight="1">
      <c r="A19" s="36"/>
      <c r="B19" s="36"/>
      <c r="C19" s="37"/>
      <c r="E19" s="163" t="s">
        <v>87</v>
      </c>
      <c r="F19" s="46"/>
      <c r="G19" s="28"/>
    </row>
    <row r="20" spans="1:7" ht="31.5" customHeight="1">
      <c r="A20" s="36"/>
      <c r="B20" s="36"/>
      <c r="C20" s="37"/>
      <c r="E20" s="163" t="s">
        <v>88</v>
      </c>
      <c r="F20" s="46"/>
      <c r="G20" s="28"/>
    </row>
    <row r="21" spans="1:7" ht="31.5" customHeight="1">
      <c r="A21" s="36"/>
      <c r="B21" s="36"/>
      <c r="C21" s="37"/>
      <c r="E21" s="163" t="s">
        <v>95</v>
      </c>
      <c r="F21" s="46"/>
      <c r="G21" s="28"/>
    </row>
    <row r="22" spans="1:7" ht="31.5" customHeight="1">
      <c r="A22" s="36"/>
      <c r="B22" s="36"/>
      <c r="C22" s="37"/>
      <c r="E22" s="163"/>
      <c r="F22" s="170"/>
      <c r="G22" s="28"/>
    </row>
    <row r="23" spans="1:7" ht="31.5" customHeight="1">
      <c r="A23" s="51" t="s">
        <v>15</v>
      </c>
      <c r="B23" s="49"/>
      <c r="C23" s="52" t="s">
        <v>8</v>
      </c>
      <c r="D23" s="53"/>
      <c r="E23" s="53"/>
      <c r="F23" s="53"/>
      <c r="G23" s="53"/>
    </row>
    <row r="24" spans="1:7" ht="31.5" customHeight="1">
      <c r="A24" s="51" t="s">
        <v>16</v>
      </c>
      <c r="B24" s="49"/>
      <c r="C24" s="54"/>
      <c r="D24" s="55" t="s">
        <v>6</v>
      </c>
      <c r="E24" s="56"/>
      <c r="F24" s="53"/>
      <c r="G24" s="53"/>
    </row>
    <row r="25" spans="1:7" ht="31.5" customHeight="1">
      <c r="A25" s="51" t="s">
        <v>17</v>
      </c>
      <c r="B25" s="50"/>
      <c r="C25" s="57"/>
      <c r="D25" s="55" t="s">
        <v>20</v>
      </c>
      <c r="E25" s="58"/>
      <c r="F25" s="53"/>
      <c r="G25" s="53"/>
    </row>
    <row r="26" spans="1:7" ht="31.5" customHeight="1">
      <c r="A26" s="51"/>
      <c r="B26" s="166"/>
      <c r="C26" s="167"/>
      <c r="D26" s="55"/>
      <c r="E26" s="168"/>
      <c r="F26" s="53"/>
      <c r="G26" s="53"/>
    </row>
    <row r="27" spans="1:7" ht="31.5" customHeight="1">
      <c r="A27" s="51"/>
      <c r="B27" s="166"/>
      <c r="C27" s="167"/>
      <c r="D27" s="55"/>
      <c r="E27" s="168"/>
      <c r="F27" s="53"/>
      <c r="G27" s="53"/>
    </row>
    <row r="28" spans="1:7" ht="92.25" customHeight="1">
      <c r="A28" s="247" t="s">
        <v>104</v>
      </c>
      <c r="B28" s="247"/>
      <c r="C28" s="247"/>
      <c r="D28" s="247"/>
      <c r="E28" s="247"/>
      <c r="F28" s="247"/>
      <c r="G28" s="247"/>
    </row>
    <row r="29" spans="1:7" ht="50.25" customHeight="1">
      <c r="A29" s="169"/>
      <c r="B29" s="169"/>
      <c r="C29" s="169"/>
      <c r="D29" s="169"/>
      <c r="E29" s="169"/>
      <c r="F29" s="169"/>
      <c r="G29" s="169"/>
    </row>
    <row r="30" spans="1:7" ht="15.75">
      <c r="A30" s="60" t="s">
        <v>40</v>
      </c>
    </row>
    <row r="31" spans="1:7" ht="15">
      <c r="A31" s="59" t="s">
        <v>41</v>
      </c>
      <c r="G31" s="64" t="s">
        <v>99</v>
      </c>
    </row>
  </sheetData>
  <sheetProtection sheet="1" objects="1" scenarios="1"/>
  <mergeCells count="3">
    <mergeCell ref="A28:G28"/>
    <mergeCell ref="A9:B9"/>
    <mergeCell ref="B3:C3"/>
  </mergeCells>
  <conditionalFormatting sqref="F19:F22">
    <cfRule type="cellIs" dxfId="50" priority="2" operator="equal">
      <formula>"Yes"</formula>
    </cfRule>
    <cfRule type="containsText" dxfId="49" priority="12" stopIfTrue="1" operator="containsText" text="No">
      <formula>NOT(ISERROR(SEARCH("No",F19)))</formula>
    </cfRule>
  </conditionalFormatting>
  <conditionalFormatting sqref="E11:E17">
    <cfRule type="cellIs" dxfId="48" priority="4" operator="greaterThan">
      <formula>$E$9</formula>
    </cfRule>
    <cfRule type="cellIs" dxfId="47" priority="7" operator="between">
      <formula>0.0001</formula>
      <formula>"$E$9"</formula>
    </cfRule>
  </conditionalFormatting>
  <conditionalFormatting sqref="G11:G16">
    <cfRule type="containsBlanks" dxfId="46" priority="1" stopIfTrue="1">
      <formula>LEN(TRIM(G11))=0</formula>
    </cfRule>
    <cfRule type="cellIs" dxfId="45" priority="8" operator="greaterThanOrEqual">
      <formula>$G$9</formula>
    </cfRule>
    <cfRule type="cellIs" dxfId="44" priority="10" operator="between">
      <formula>0.001</formula>
      <formula>"$G$9"</formula>
    </cfRule>
  </conditionalFormatting>
  <conditionalFormatting sqref="F11:F17">
    <cfRule type="cellIs" dxfId="43" priority="5" operator="between">
      <formula>0.0001</formula>
      <formula>0.15</formula>
    </cfRule>
    <cfRule type="cellIs" dxfId="42" priority="6" operator="greaterThan">
      <formula>0.15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Clean Water</IASubtopic>
    <DocumentExpirationDate xmlns="59da1016-2a1b-4f8a-9768-d7a4932f6f16">2018-10-31T07:00:00+00:00</DocumentExpirationDate>
    <Meta_x0020_Description xmlns="d2e0bc49-2a0d-4436-9478-07eea2b62d99" xsi:nil="true"/>
    <Meta_x0020_Keywords xmlns="d2e0bc49-2a0d-4436-9478-07eea2b62d99" xsi:nil="true"/>
    <IATopic xmlns="59da1016-2a1b-4f8a-9768-d7a4932f6f16">Public Health - Environment</IATopic>
  </documentManagement>
</p:properties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8579364-EC22-4D4A-A68A-40F6C32AEBDF}"/>
</file>

<file path=customXml/itemProps4.xml><?xml version="1.0" encoding="utf-8"?>
<ds:datastoreItem xmlns:ds="http://schemas.openxmlformats.org/officeDocument/2006/customXml" ds:itemID="{261606CC-6015-4DDE-973A-D9FAD8BBA95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98000937-51d4-4125-8c37-55d57d3060bc"/>
    <ds:schemaRef ds:uri="http://schemas.openxmlformats.org/package/2006/metadata/core-properties"/>
    <ds:schemaRef ds:uri="cbbf5116-cbf3-4a77-9b69-168f3aa09a4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Keith Male</cp:lastModifiedBy>
  <cp:lastPrinted>2023-08-04T18:04:43Z</cp:lastPrinted>
  <dcterms:created xsi:type="dcterms:W3CDTF">2008-11-12T20:47:25Z</dcterms:created>
  <dcterms:modified xsi:type="dcterms:W3CDTF">2023-11-02T22:18:15Z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MSIP_Label_ebdd6eeb-0dd0-4927-947e-a759f08fcf55_Enabled">
    <vt:lpwstr>true</vt:lpwstr>
  </property>
  <property fmtid="{D5CDD505-2E9C-101B-9397-08002B2CF9AE}" pid="16" name="MSIP_Label_ebdd6eeb-0dd0-4927-947e-a759f08fcf55_SetDate">
    <vt:lpwstr>2023-10-19T21:59:57Z</vt:lpwstr>
  </property>
  <property fmtid="{D5CDD505-2E9C-101B-9397-08002B2CF9AE}" pid="17" name="MSIP_Label_ebdd6eeb-0dd0-4927-947e-a759f08fcf55_Method">
    <vt:lpwstr>Privileged</vt:lpwstr>
  </property>
  <property fmtid="{D5CDD505-2E9C-101B-9397-08002B2CF9AE}" pid="18" name="MSIP_Label_ebdd6eeb-0dd0-4927-947e-a759f08fcf55_Name">
    <vt:lpwstr>Level 1 - Published (Items)</vt:lpwstr>
  </property>
  <property fmtid="{D5CDD505-2E9C-101B-9397-08002B2CF9AE}" pid="19" name="MSIP_Label_ebdd6eeb-0dd0-4927-947e-a759f08fcf55_SiteId">
    <vt:lpwstr>658e63e8-8d39-499c-8f48-13adc9452f4c</vt:lpwstr>
  </property>
  <property fmtid="{D5CDD505-2E9C-101B-9397-08002B2CF9AE}" pid="20" name="MSIP_Label_ebdd6eeb-0dd0-4927-947e-a759f08fcf55_ActionId">
    <vt:lpwstr>f5b1ff21-7090-4233-82a8-e9447e2085ad</vt:lpwstr>
  </property>
  <property fmtid="{D5CDD505-2E9C-101B-9397-08002B2CF9AE}" pid="21" name="MSIP_Label_ebdd6eeb-0dd0-4927-947e-a759f08fcf55_ContentBits">
    <vt:lpwstr>0</vt:lpwstr>
  </property>
  <property fmtid="{D5CDD505-2E9C-101B-9397-08002B2CF9AE}" pid="22" name="ContentTypeId">
    <vt:lpwstr>0x0101005CFE4D76D1593E4FBA42D8CB642DF296</vt:lpwstr>
  </property>
</Properties>
</file>