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updateLinks="never"/>
  <mc:AlternateContent xmlns:mc="http://schemas.openxmlformats.org/markup-compatibility/2006">
    <mc:Choice Requires="x15">
      <x15ac:absPath xmlns:x15ac="http://schemas.microsoft.com/office/spreadsheetml/2010/11/ac" url="https://stateoforegon-my.sharepoint.com/personal/trinity_kerr_hcs_oregon_gov/Documents/Desktop/2022 NOFA Versions/"/>
    </mc:Choice>
  </mc:AlternateContent>
  <xr:revisionPtr revIDLastSave="16" documentId="8_{5DCDDE25-54D0-4A02-933D-748802C6DAF9}" xr6:coauthVersionLast="47" xr6:coauthVersionMax="47" xr10:uidLastSave="{324C6CD1-DAFE-42C1-9592-53A231250E74}"/>
  <workbookProtection workbookAlgorithmName="SHA-512" workbookHashValue="P+0Y3EV+rjJNFnYXoUZ0fq/eqQ1cpFiw4AQlKbFFhyKa945yIHr8ieNzBlBrbuK7G/NrVDrnRDiVmFBtoZ6dCQ==" workbookSaltValue="CIPwr3Bg38wvMhzGTNdeNg==" workbookSpinCount="100000" lockStructure="1"/>
  <bookViews>
    <workbookView xWindow="12670" yWindow="1580" windowWidth="18970" windowHeight="17890" tabRatio="854" xr2:uid="{00000000-000D-0000-FFFF-FFFF00000000}"/>
  </bookViews>
  <sheets>
    <sheet name="Instructions" sheetId="4" r:id="rId1"/>
    <sheet name="Project Input" sheetId="5" r:id="rId2"/>
    <sheet name="Development Team" sheetId="3" r:id="rId3"/>
    <sheet name="NOFA #2022-2 LIFT Rental" sheetId="16" state="hidden" r:id="rId4"/>
    <sheet name="NOFA #2022-3 LIFT Homeownership" sheetId="22" state="hidden" r:id="rId5"/>
    <sheet name="NOFA #2022-4 PSH" sheetId="7" state="hidden" r:id="rId6"/>
    <sheet name="NOFA #2022-5 9% LIHTC" sheetId="15" state="hidden" r:id="rId7"/>
    <sheet name="NOFA 2021-5 (HOME)" sheetId="2" state="hidden" r:id="rId8"/>
    <sheet name="SD_Dropdowns" sheetId="10" state="veryHidden" r:id="rId9"/>
    <sheet name="NOFA 2021-8 (Vets-GHAP)" sheetId="13" state="hidden" r:id="rId10"/>
    <sheet name="NOFA 2021-9 (Small Projects)" sheetId="12" state="hidden" r:id="rId11"/>
    <sheet name="Prolink" sheetId="24" state="hidden" r:id="rId12"/>
    <sheet name="Data - Regions" sheetId="9" state="hidden" r:id="rId13"/>
    <sheet name="Data - RSMeans" sheetId="21" state="hidden" r:id="rId14"/>
    <sheet name="Data - RSMeans HO" sheetId="23" state="hidden" r:id="rId15"/>
  </sheets>
  <externalReferences>
    <externalReference r:id="rId16"/>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11" hidden="1">Prolink!$F$7</definedName>
    <definedName name="SD_161x1_19_B_0" localSheetId="11" hidden="1">Prolink!$F$8</definedName>
    <definedName name="SD_161x1_21_B_0" localSheetId="11" hidden="1">Prolink!$F$9</definedName>
    <definedName name="SD_161x1_2935x1_13_B_0" localSheetId="11" hidden="1">Prolink!$F$12</definedName>
    <definedName name="SD_161x1_2935x1_15_B_0" localSheetId="11" hidden="1">Prolink!$F$13</definedName>
    <definedName name="SD_161x1_2935x1_17_B_0" localSheetId="11" hidden="1">Prolink!$F$14</definedName>
    <definedName name="SD_161x1_2935x1_87_B_1" localSheetId="11" hidden="1">Prolink!$F$15</definedName>
    <definedName name="SD_161x1_2935x2_13_B_0" localSheetId="11" hidden="1">Prolink!$F$24</definedName>
    <definedName name="SD_161x1_2935x2_15_B_0" localSheetId="11" hidden="1">Prolink!$F$25</definedName>
    <definedName name="SD_161x1_2935x2_17_B_0" localSheetId="11" hidden="1">Prolink!$F$26</definedName>
    <definedName name="SD_161x1_2935x2_87_B_1" localSheetId="11" hidden="1">Prolink!$F$27</definedName>
    <definedName name="SD_161x1_2935x3_13_B_0" localSheetId="11" hidden="1">Prolink!$F$36</definedName>
    <definedName name="SD_161x1_2935x3_15_B_0" localSheetId="11" hidden="1">Prolink!$F$37</definedName>
    <definedName name="SD_161x1_2935x3_17_B_0" localSheetId="11" hidden="1">Prolink!$F$38</definedName>
    <definedName name="SD_161x1_2935x3_87_B_1" localSheetId="11" hidden="1">Prolink!$F$39</definedName>
    <definedName name="SD_161x1_2935x4_13_B_0" localSheetId="11" hidden="1">Prolink!$F$48</definedName>
    <definedName name="SD_161x1_2935x4_15_B_0" localSheetId="11" hidden="1">Prolink!$F$49</definedName>
    <definedName name="SD_161x1_2935x4_17_B_0" localSheetId="11" hidden="1">Prolink!$F$50</definedName>
    <definedName name="SD_161x1_2935x4_87_B_1" localSheetId="11" hidden="1">Prolink!$F$51</definedName>
    <definedName name="SD_161x1_2935x5_13_B_0" localSheetId="11" hidden="1">Prolink!$F$60</definedName>
    <definedName name="SD_161x1_2935x5_15_B_0" localSheetId="11" hidden="1">Prolink!$F$61</definedName>
    <definedName name="SD_161x1_2935x5_17_B_0" localSheetId="11" hidden="1">Prolink!$F$62</definedName>
    <definedName name="SD_161x1_2935x5_87_B_1" localSheetId="11" hidden="1">Prolink!$F$63</definedName>
    <definedName name="SD_161x1_2935x6_13_B_0" localSheetId="11" hidden="1">Prolink!$F$72</definedName>
    <definedName name="SD_161x1_2935x6_15_B_0" localSheetId="11" hidden="1">Prolink!$F$73</definedName>
    <definedName name="SD_161x1_2935x6_17_B_0" localSheetId="11" hidden="1">Prolink!$F$74</definedName>
    <definedName name="SD_161x1_2935x6_87_B_1" localSheetId="11" hidden="1">Prolink!$F$75</definedName>
    <definedName name="SD_161x1_30_B_0" localSheetId="11" hidden="1">Prolink!$F$5</definedName>
    <definedName name="SD_161x1_54_B_0" localSheetId="11" hidden="1">Prolink!$F$16</definedName>
    <definedName name="SD_161x1_55_B_0" localSheetId="11" hidden="1">Prolink!$F$17</definedName>
    <definedName name="SD_161x1_81_B_1" localSheetId="11" hidden="1">Prolink!$F$10</definedName>
    <definedName name="SD_20_B_0" localSheetId="11" hidden="1">Prolink!$F$3</definedName>
    <definedName name="SD_21_B_0" localSheetId="11" hidden="1">Prolink!$F$2</definedName>
    <definedName name="SD_3946x1_258_B_1" localSheetId="11" hidden="1">Prolink!$F$18</definedName>
    <definedName name="SD_3946x1_259_S_1" localSheetId="11" hidden="1">Prolink!$F$19</definedName>
    <definedName name="SD_3946x1_377_B_0" localSheetId="11" hidden="1">Prolink!$F$264</definedName>
    <definedName name="SD_3946x1_408_B_0" localSheetId="11" hidden="1">Prolink!$F$265</definedName>
    <definedName name="SD_3946x1_459_B_0" localSheetId="11" hidden="1">Prolink!$F$325</definedName>
    <definedName name="SD_3946x1_460_S_1" localSheetId="11" hidden="1">Prolink!$F$20</definedName>
    <definedName name="SD_3946x1_461_S_0" localSheetId="11" hidden="1">Prolink!$F$21</definedName>
    <definedName name="SD_3946x1_487_B_0" localSheetId="11" hidden="1">Prolink!$F$303</definedName>
    <definedName name="SD_3946x1_488_B_0" localSheetId="11" hidden="1">Prolink!$F$307</definedName>
    <definedName name="SD_3946x1_491_B_1" localSheetId="11" hidden="1">Prolink!$F$274</definedName>
    <definedName name="SD_3946x1_493_B_0" localSheetId="11" hidden="1">Prolink!$F$310</definedName>
    <definedName name="SD_3946x1_494_B_0" localSheetId="11" hidden="1">Prolink!$F$311</definedName>
    <definedName name="SD_3946x1_495_B_0" localSheetId="11" hidden="1">Prolink!$F$312</definedName>
    <definedName name="SD_3946x1_496_B_0" localSheetId="11" hidden="1">Prolink!$F$313</definedName>
    <definedName name="SD_3946x1_497_B_0" localSheetId="11" hidden="1">Prolink!$F$315</definedName>
    <definedName name="SD_3946x1_498_B_0" localSheetId="11" hidden="1">Prolink!$F$316</definedName>
    <definedName name="SD_3946x1_499_B_0" localSheetId="11" hidden="1">Prolink!$F$268</definedName>
    <definedName name="SD_3946x1_500_B_0" localSheetId="11" hidden="1">Prolink!$F$260</definedName>
    <definedName name="SD_3946x1_501_B_0" localSheetId="11" hidden="1">Prolink!$F$267</definedName>
    <definedName name="SD_3946x1_502_B_0" localSheetId="11" hidden="1">Prolink!$F$262</definedName>
    <definedName name="SD_3946x1_504_B_0" localSheetId="11" hidden="1">Prolink!$F$319</definedName>
    <definedName name="SD_3946x1_505_B_0" localSheetId="11" hidden="1">Prolink!$F$320</definedName>
    <definedName name="SD_3946x1_508_B_0" localSheetId="11" hidden="1">Prolink!$F$323</definedName>
    <definedName name="SD_3946x1_509_B_0" localSheetId="11" hidden="1">Prolink!$F$327</definedName>
    <definedName name="SD_3946x1_526_B_0" localSheetId="11" hidden="1">Prolink!$F$257</definedName>
    <definedName name="SD_3946x1_527_B_0" localSheetId="11" hidden="1">Prolink!$F$259</definedName>
    <definedName name="SD_3946x1_528_B_0" localSheetId="11" hidden="1">Prolink!$F$280</definedName>
    <definedName name="SD_3946x1_529_B_0" localSheetId="11" hidden="1">Prolink!$F$279</definedName>
    <definedName name="SD_3946x1_530_B_0" localSheetId="11" hidden="1">Prolink!$F$276</definedName>
    <definedName name="SD_3946x1_531_B_0" localSheetId="11" hidden="1">Prolink!$F$277</definedName>
    <definedName name="SD_3946x1_532_B_0" localSheetId="11" hidden="1">Prolink!$F$278</definedName>
    <definedName name="SD_3946x1_533_B_0" localSheetId="11" hidden="1">Prolink!$F$314</definedName>
    <definedName name="SD_3946x1_534_B_0" localSheetId="11" hidden="1">Prolink!$F$266</definedName>
    <definedName name="SD_3946x1_535_B_0" localSheetId="11" hidden="1">Prolink!$F$261</definedName>
    <definedName name="SD_3946x1_537_B_0" localSheetId="11" hidden="1">Prolink!$F$281</definedName>
    <definedName name="SD_3946x1_538_B_0" localSheetId="11" hidden="1">Prolink!$F$285</definedName>
    <definedName name="SD_3946x1_539_B_0" localSheetId="11" hidden="1">Prolink!$F$286</definedName>
    <definedName name="SD_3946x1_540_B_0" localSheetId="11" hidden="1">Prolink!$F$282</definedName>
    <definedName name="SD_3946x1_541_B_0" localSheetId="11" hidden="1">Prolink!$F$283</definedName>
    <definedName name="SD_3946x1_542_B_0" localSheetId="11" hidden="1">Prolink!$F$284</definedName>
    <definedName name="SD_3946x1_543_B_0" localSheetId="11" hidden="1">Prolink!$F$270</definedName>
    <definedName name="SD_3946x1_544_B_0" localSheetId="11" hidden="1">Prolink!$F$271</definedName>
    <definedName name="SD_3946x1_545_B_0" localSheetId="11" hidden="1">Prolink!$F$272</definedName>
    <definedName name="SD_3946x1_547_B_0" localSheetId="11" hidden="1">Prolink!$F$321</definedName>
    <definedName name="SD_3946x1_548_B_0" localSheetId="11" hidden="1">Prolink!$F$322</definedName>
    <definedName name="SD_3946x1_550_B_0" localSheetId="11" hidden="1">Prolink!$F$324</definedName>
    <definedName name="SD_3946x1_551_B_0" localSheetId="11" hidden="1">Prolink!$F$328</definedName>
    <definedName name="SD_3946x1_552_B_0" localSheetId="11" hidden="1">Prolink!$F$329</definedName>
    <definedName name="SD_3946x1_553_B_0" localSheetId="11" hidden="1">Prolink!$F$330</definedName>
    <definedName name="SD_3946x1_554_B_0" localSheetId="11" hidden="1">Prolink!$F$331</definedName>
    <definedName name="SD_3946x1_555_B_0" localSheetId="11" hidden="1">Prolink!$F$269</definedName>
    <definedName name="SD_3946x1_556_B_0" localSheetId="11" hidden="1">Prolink!$F$304</definedName>
    <definedName name="SD_3946x1_557_B_0" localSheetId="11" hidden="1">Prolink!$F$305</definedName>
    <definedName name="SD_3946x1_558_B_0" localSheetId="11" hidden="1">Prolink!$F$306</definedName>
    <definedName name="SD_3946x1_559_B_0" localSheetId="11" hidden="1">Prolink!$F$299</definedName>
    <definedName name="SD_3946x1_560_B_1" localSheetId="11" hidden="1">Prolink!$F$273</definedName>
    <definedName name="SD_3946x1_561_B_0" localSheetId="11" hidden="1">Prolink!$F$300</definedName>
    <definedName name="SD_4270x1_147_G_0" localSheetId="11" hidden="1">Prolink!$F$4</definedName>
    <definedName name="SD_4270x1_4371x1_4606x1_5_S_1" localSheetId="11" hidden="1">Prolink!$F$149</definedName>
    <definedName name="SD_4270x1_4371x1_4606x1_6_S_1" localSheetId="11" hidden="1">Prolink!$F$151</definedName>
    <definedName name="SD_4270x1_4371x1_4606x1_8_S_0" localSheetId="11" hidden="1">Prolink!$F$150</definedName>
    <definedName name="SD_4270x1_4371x1_4606x10_5_B_1" localSheetId="11" hidden="1">Prolink!$F$176</definedName>
    <definedName name="SD_4270x1_4371x1_4606x10_6_B_1" localSheetId="11" hidden="1">Prolink!$F$178</definedName>
    <definedName name="SD_4270x1_4371x1_4606x10_8_B_0" localSheetId="11" hidden="1">Prolink!$F$177</definedName>
    <definedName name="SD_4270x1_4371x1_4606x11_5_B_1" localSheetId="11" hidden="1">Prolink!$F$179</definedName>
    <definedName name="SD_4270x1_4371x1_4606x11_6_B_1" localSheetId="11" hidden="1">Prolink!$F$181</definedName>
    <definedName name="SD_4270x1_4371x1_4606x11_8_B_0" localSheetId="11" hidden="1">Prolink!$F$180</definedName>
    <definedName name="SD_4270x1_4371x1_4606x12_5_B_1" localSheetId="11" hidden="1">Prolink!$F$182</definedName>
    <definedName name="SD_4270x1_4371x1_4606x12_6_B_1" localSheetId="11" hidden="1">Prolink!$F$184</definedName>
    <definedName name="SD_4270x1_4371x1_4606x12_8_B_0" localSheetId="11" hidden="1">Prolink!$F$183</definedName>
    <definedName name="SD_4270x1_4371x1_4606x13_5_B_1" localSheetId="11" hidden="1">Prolink!$F$185</definedName>
    <definedName name="SD_4270x1_4371x1_4606x13_6_B_1" localSheetId="11" hidden="1">Prolink!$F$187</definedName>
    <definedName name="SD_4270x1_4371x1_4606x13_8_B_0" localSheetId="11" hidden="1">Prolink!$F$186</definedName>
    <definedName name="SD_4270x1_4371x1_4606x14_5_B_1" localSheetId="11" hidden="1">Prolink!$F$188</definedName>
    <definedName name="SD_4270x1_4371x1_4606x14_6_B_1" localSheetId="11" hidden="1">Prolink!$F$190</definedName>
    <definedName name="SD_4270x1_4371x1_4606x14_8_B_0" localSheetId="11" hidden="1">Prolink!$F$189</definedName>
    <definedName name="SD_4270x1_4371x1_4606x15_5_B_1" localSheetId="11" hidden="1">Prolink!$F$191</definedName>
    <definedName name="SD_4270x1_4371x1_4606x15_6_B_1" localSheetId="11" hidden="1">Prolink!$F$193</definedName>
    <definedName name="SD_4270x1_4371x1_4606x15_8_B_0" localSheetId="11" hidden="1">Prolink!$F$192</definedName>
    <definedName name="SD_4270x1_4371x1_4606x16_5_B_1" localSheetId="11" hidden="1">Prolink!$F$194</definedName>
    <definedName name="SD_4270x1_4371x1_4606x16_6_B_1" localSheetId="11" hidden="1">Prolink!$F$196</definedName>
    <definedName name="SD_4270x1_4371x1_4606x16_8_B_0" localSheetId="11" hidden="1">Prolink!$F$195</definedName>
    <definedName name="SD_4270x1_4371x1_4606x17_5_B_1" localSheetId="11" hidden="1">Prolink!$F$197</definedName>
    <definedName name="SD_4270x1_4371x1_4606x17_6_B_1" localSheetId="11" hidden="1">Prolink!$F$199</definedName>
    <definedName name="SD_4270x1_4371x1_4606x17_8_B_0" localSheetId="11" hidden="1">Prolink!$F$198</definedName>
    <definedName name="SD_4270x1_4371x1_4606x18_5_B_1" localSheetId="11" hidden="1">Prolink!$F$200</definedName>
    <definedName name="SD_4270x1_4371x1_4606x18_6_B_1" localSheetId="11" hidden="1">Prolink!$F$202</definedName>
    <definedName name="SD_4270x1_4371x1_4606x18_8_B_0" localSheetId="11" hidden="1">Prolink!$F$201</definedName>
    <definedName name="SD_4270x1_4371x1_4606x19_5_B_1" localSheetId="11" hidden="1">Prolink!$F$203</definedName>
    <definedName name="SD_4270x1_4371x1_4606x19_6_B_1" localSheetId="11" hidden="1">Prolink!$F$205</definedName>
    <definedName name="SD_4270x1_4371x1_4606x19_8_B_0" localSheetId="11" hidden="1">Prolink!$F$204</definedName>
    <definedName name="SD_4270x1_4371x1_4606x2_5_B_1" localSheetId="11" hidden="1">Prolink!$F$152</definedName>
    <definedName name="SD_4270x1_4371x1_4606x2_6_B_1" localSheetId="11" hidden="1">Prolink!$F$154</definedName>
    <definedName name="SD_4270x1_4371x1_4606x2_8_B_0" localSheetId="11" hidden="1">Prolink!$F$153</definedName>
    <definedName name="SD_4270x1_4371x1_4606x20_5_B_1" localSheetId="11" hidden="1">Prolink!$F$206</definedName>
    <definedName name="SD_4270x1_4371x1_4606x20_6_B_1" localSheetId="11" hidden="1">Prolink!$F$208</definedName>
    <definedName name="SD_4270x1_4371x1_4606x20_8_B_0" localSheetId="11" hidden="1">Prolink!$F$207</definedName>
    <definedName name="SD_4270x1_4371x1_4606x21_5_B_1" localSheetId="11" hidden="1">Prolink!$F$209</definedName>
    <definedName name="SD_4270x1_4371x1_4606x21_6_B_1" localSheetId="11" hidden="1">Prolink!$F$211</definedName>
    <definedName name="SD_4270x1_4371x1_4606x21_8_B_0" localSheetId="11" hidden="1">Prolink!$F$210</definedName>
    <definedName name="SD_4270x1_4371x1_4606x22_5_B_1" localSheetId="11" hidden="1">Prolink!$F$212</definedName>
    <definedName name="SD_4270x1_4371x1_4606x22_6_B_1" localSheetId="11" hidden="1">Prolink!$F$214</definedName>
    <definedName name="SD_4270x1_4371x1_4606x22_8_B_0" localSheetId="11" hidden="1">Prolink!$F$213</definedName>
    <definedName name="SD_4270x1_4371x1_4606x23_5_B_1" localSheetId="11" hidden="1">Prolink!$F$215</definedName>
    <definedName name="SD_4270x1_4371x1_4606x23_6_B_1" localSheetId="11" hidden="1">Prolink!$F$217</definedName>
    <definedName name="SD_4270x1_4371x1_4606x23_8_B_0" localSheetId="11" hidden="1">Prolink!$F$216</definedName>
    <definedName name="SD_4270x1_4371x1_4606x24_5_B_1" localSheetId="11" hidden="1">Prolink!$F$218</definedName>
    <definedName name="SD_4270x1_4371x1_4606x24_6_B_1" localSheetId="11" hidden="1">Prolink!$F$220</definedName>
    <definedName name="SD_4270x1_4371x1_4606x24_8_B_0" localSheetId="11" hidden="1">Prolink!$F$219</definedName>
    <definedName name="SD_4270x1_4371x1_4606x25_5_B_1" localSheetId="11" hidden="1">Prolink!$F$221</definedName>
    <definedName name="SD_4270x1_4371x1_4606x25_6_B_1" localSheetId="11" hidden="1">Prolink!$F$223</definedName>
    <definedName name="SD_4270x1_4371x1_4606x25_8_B_0" localSheetId="11" hidden="1">Prolink!$F$222</definedName>
    <definedName name="SD_4270x1_4371x1_4606x26_5_B_1" localSheetId="11" hidden="1">Prolink!$F$224</definedName>
    <definedName name="SD_4270x1_4371x1_4606x26_6_B_1" localSheetId="11" hidden="1">Prolink!$F$226</definedName>
    <definedName name="SD_4270x1_4371x1_4606x26_8_B_0" localSheetId="11" hidden="1">Prolink!$F$225</definedName>
    <definedName name="SD_4270x1_4371x1_4606x27_5_B_1" localSheetId="11" hidden="1">Prolink!$F$227</definedName>
    <definedName name="SD_4270x1_4371x1_4606x27_6_B_1" localSheetId="11" hidden="1">Prolink!$F$229</definedName>
    <definedName name="SD_4270x1_4371x1_4606x27_8_B_0" localSheetId="11" hidden="1">Prolink!$F$228</definedName>
    <definedName name="SD_4270x1_4371x1_4606x28_5_B_1" localSheetId="11" hidden="1">Prolink!$F$230</definedName>
    <definedName name="SD_4270x1_4371x1_4606x28_6_B_1" localSheetId="11" hidden="1">Prolink!$F$232</definedName>
    <definedName name="SD_4270x1_4371x1_4606x28_8_B_0" localSheetId="11" hidden="1">Prolink!$F$231</definedName>
    <definedName name="SD_4270x1_4371x1_4606x29_5_B_1" localSheetId="11" hidden="1">Prolink!$F$233</definedName>
    <definedName name="SD_4270x1_4371x1_4606x29_6_B_1" localSheetId="11" hidden="1">Prolink!$F$235</definedName>
    <definedName name="SD_4270x1_4371x1_4606x29_8_B_0" localSheetId="11" hidden="1">Prolink!$F$234</definedName>
    <definedName name="SD_4270x1_4371x1_4606x3_5_B_1" localSheetId="11" hidden="1">Prolink!$F$155</definedName>
    <definedName name="SD_4270x1_4371x1_4606x3_6_B_1" localSheetId="11" hidden="1">Prolink!$F$157</definedName>
    <definedName name="SD_4270x1_4371x1_4606x3_8_B_0" localSheetId="11" hidden="1">Prolink!$F$156</definedName>
    <definedName name="SD_4270x1_4371x1_4606x30_5_B_1" localSheetId="11" hidden="1">Prolink!$F$236</definedName>
    <definedName name="SD_4270x1_4371x1_4606x30_6_B_1" localSheetId="11" hidden="1">Prolink!$F$238</definedName>
    <definedName name="SD_4270x1_4371x1_4606x30_8_B_0" localSheetId="11" hidden="1">Prolink!$F$237</definedName>
    <definedName name="SD_4270x1_4371x1_4606x4_5_B_1" localSheetId="11" hidden="1">Prolink!$F$158</definedName>
    <definedName name="SD_4270x1_4371x1_4606x4_6_B_1" localSheetId="11" hidden="1">Prolink!$F$160</definedName>
    <definedName name="SD_4270x1_4371x1_4606x4_8_B_0" localSheetId="11" hidden="1">Prolink!$F$159</definedName>
    <definedName name="SD_4270x1_4371x1_4606x5_5_B_1" localSheetId="11" hidden="1">Prolink!$F$161</definedName>
    <definedName name="SD_4270x1_4371x1_4606x5_6_B_1" localSheetId="11" hidden="1">Prolink!$F$163</definedName>
    <definedName name="SD_4270x1_4371x1_4606x5_8_B_0" localSheetId="11" hidden="1">Prolink!$F$162</definedName>
    <definedName name="SD_4270x1_4371x1_4606x6_5_B_1" localSheetId="11" hidden="1">Prolink!$F$164</definedName>
    <definedName name="SD_4270x1_4371x1_4606x6_6_B_1" localSheetId="11" hidden="1">Prolink!$F$166</definedName>
    <definedName name="SD_4270x1_4371x1_4606x6_8_B_0" localSheetId="11" hidden="1">Prolink!$F$165</definedName>
    <definedName name="SD_4270x1_4371x1_4606x7_5_B_1" localSheetId="11" hidden="1">Prolink!$F$167</definedName>
    <definedName name="SD_4270x1_4371x1_4606x7_6_B_1" localSheetId="11" hidden="1">Prolink!$F$169</definedName>
    <definedName name="SD_4270x1_4371x1_4606x7_8_B_0" localSheetId="11" hidden="1">Prolink!$F$168</definedName>
    <definedName name="SD_4270x1_4371x1_4606x8_5_B_1" localSheetId="11" hidden="1">Prolink!$F$170</definedName>
    <definedName name="SD_4270x1_4371x1_4606x8_6_B_1" localSheetId="11" hidden="1">Prolink!$F$172</definedName>
    <definedName name="SD_4270x1_4371x1_4606x8_8_B_0" localSheetId="11" hidden="1">Prolink!$F$171</definedName>
    <definedName name="SD_4270x1_4371x1_4606x9_5_B_1" localSheetId="11" hidden="1">Prolink!$F$173</definedName>
    <definedName name="SD_4270x1_4371x1_4606x9_6_B_1" localSheetId="11" hidden="1">Prolink!$F$175</definedName>
    <definedName name="SD_4270x1_4371x1_4606x9_8_B_0" localSheetId="11" hidden="1">Prolink!$F$174</definedName>
    <definedName name="SD_8055x1_10_S_0" localSheetId="11" hidden="1">Prolink!$F$90</definedName>
    <definedName name="SD_8055x1_11_S_0" localSheetId="11" hidden="1">Prolink!$F$91</definedName>
    <definedName name="SD_8055x1_12_S_1" localSheetId="11" hidden="1">Prolink!$F$89</definedName>
    <definedName name="SD_8055x1_13_S_1" localSheetId="11" hidden="1">Prolink!$F$83</definedName>
    <definedName name="SD_8055x1_14_S_0" localSheetId="11" hidden="1">Prolink!$F$92</definedName>
    <definedName name="SD_8055x1_15_S_0" localSheetId="11" hidden="1">Prolink!$F$85</definedName>
    <definedName name="SD_8055x1_19_S_0" localSheetId="11" hidden="1">Prolink!$F$93</definedName>
    <definedName name="SD_8055x1_20_S_0" localSheetId="11" hidden="1">Prolink!$F$88</definedName>
    <definedName name="SD_8055x1_21_S_0" localSheetId="11" hidden="1">Prolink!$F$87</definedName>
    <definedName name="SD_8055x1_23_S_0" localSheetId="11" hidden="1">Prolink!$F$86</definedName>
    <definedName name="SD_8055x1_24_S_1" localSheetId="11" hidden="1">Prolink!$F$84</definedName>
    <definedName name="SD_8055x2_10_S_0" localSheetId="11" hidden="1">Prolink!$F$101</definedName>
    <definedName name="SD_8055x2_11_S_0" localSheetId="11" hidden="1">Prolink!$F$102</definedName>
    <definedName name="SD_8055x2_12_S_1" localSheetId="11" hidden="1">Prolink!$F$100</definedName>
    <definedName name="SD_8055x2_13_S_1" localSheetId="11" hidden="1">Prolink!$F$94</definedName>
    <definedName name="SD_8055x2_14_S_0" localSheetId="11" hidden="1">Prolink!$F$103</definedName>
    <definedName name="SD_8055x2_15_S_0" localSheetId="11" hidden="1">Prolink!$F$96</definedName>
    <definedName name="SD_8055x2_19_S_0" localSheetId="11" hidden="1">Prolink!$F$104</definedName>
    <definedName name="SD_8055x2_20_S_0" localSheetId="11" hidden="1">Prolink!$F$99</definedName>
    <definedName name="SD_8055x2_21_S_0" localSheetId="11" hidden="1">Prolink!$F$98</definedName>
    <definedName name="SD_8055x2_23_S_0" localSheetId="11" hidden="1">Prolink!$F$97</definedName>
    <definedName name="SD_8055x2_24_S_1" localSheetId="11" hidden="1">Prolink!$F$95</definedName>
    <definedName name="SD_8055x3_10_S_0" localSheetId="11" hidden="1">Prolink!$F$112</definedName>
    <definedName name="SD_8055x3_11_S_0" localSheetId="11" hidden="1">Prolink!$F$113</definedName>
    <definedName name="SD_8055x3_12_S_1" localSheetId="11" hidden="1">Prolink!$F$111</definedName>
    <definedName name="SD_8055x3_13_S_1" localSheetId="11" hidden="1">Prolink!$F$105</definedName>
    <definedName name="SD_8055x3_14_S_0" localSheetId="11" hidden="1">Prolink!$F$114</definedName>
    <definedName name="SD_8055x3_15_S_0" localSheetId="11" hidden="1">Prolink!$F$107</definedName>
    <definedName name="SD_8055x3_19_S_0" localSheetId="11" hidden="1">Prolink!$F$115</definedName>
    <definedName name="SD_8055x3_20_S_0" localSheetId="11" hidden="1">Prolink!$F$110</definedName>
    <definedName name="SD_8055x3_21_S_0" localSheetId="11" hidden="1">Prolink!$F$109</definedName>
    <definedName name="SD_8055x3_23_S_0" localSheetId="11" hidden="1">Prolink!$F$108</definedName>
    <definedName name="SD_8055x3_24_S_1" localSheetId="11" hidden="1">Prolink!$F$106</definedName>
    <definedName name="SD_8055x4_10_S_0" localSheetId="11" hidden="1">Prolink!$F$123</definedName>
    <definedName name="SD_8055x4_11_S_0" localSheetId="11" hidden="1">Prolink!$F$124</definedName>
    <definedName name="SD_8055x4_12_S_1" localSheetId="11" hidden="1">Prolink!$F$122</definedName>
    <definedName name="SD_8055x4_13_S_1" localSheetId="11" hidden="1">Prolink!$F$116</definedName>
    <definedName name="SD_8055x4_14_S_0" localSheetId="11" hidden="1">Prolink!$F$125</definedName>
    <definedName name="SD_8055x4_15_S_0" localSheetId="11" hidden="1">Prolink!$F$118</definedName>
    <definedName name="SD_8055x4_19_S_0" localSheetId="11" hidden="1">Prolink!$F$126</definedName>
    <definedName name="SD_8055x4_20_S_0" localSheetId="11" hidden="1">Prolink!$F$121</definedName>
    <definedName name="SD_8055x4_21_S_0" localSheetId="11" hidden="1">Prolink!$F$120</definedName>
    <definedName name="SD_8055x4_23_S_0" localSheetId="11" hidden="1">Prolink!$F$119</definedName>
    <definedName name="SD_8055x4_24_S_1" localSheetId="11" hidden="1">Prolink!$F$117</definedName>
    <definedName name="SD_8055x5_10_S_0" localSheetId="11" hidden="1">Prolink!$F$134</definedName>
    <definedName name="SD_8055x5_11_S_0" localSheetId="11" hidden="1">Prolink!$F$135</definedName>
    <definedName name="SD_8055x5_12_S_1" localSheetId="11" hidden="1">Prolink!$F$133</definedName>
    <definedName name="SD_8055x5_13_S_1" localSheetId="11" hidden="1">Prolink!$F$127</definedName>
    <definedName name="SD_8055x5_14_S_0" localSheetId="11" hidden="1">Prolink!$F$136</definedName>
    <definedName name="SD_8055x5_15_S_0" localSheetId="11" hidden="1">Prolink!$F$129</definedName>
    <definedName name="SD_8055x5_19_S_0" localSheetId="11" hidden="1">Prolink!$F$137</definedName>
    <definedName name="SD_8055x5_20_S_0" localSheetId="11" hidden="1">Prolink!$F$132</definedName>
    <definedName name="SD_8055x5_21_S_0" localSheetId="11" hidden="1">Prolink!$F$131</definedName>
    <definedName name="SD_8055x5_23_S_0" localSheetId="11" hidden="1">Prolink!$F$130</definedName>
    <definedName name="SD_8055x5_24_S_1" localSheetId="11" hidden="1">Prolink!$F$128</definedName>
    <definedName name="SD_8055x6_10_S_0" localSheetId="11" hidden="1">Prolink!$F$145</definedName>
    <definedName name="SD_8055x6_11_S_0" localSheetId="11" hidden="1">Prolink!$F$146</definedName>
    <definedName name="SD_8055x6_12_S_1" localSheetId="11" hidden="1">Prolink!$F$144</definedName>
    <definedName name="SD_8055x6_13_S_1" localSheetId="11" hidden="1">Prolink!$F$138</definedName>
    <definedName name="SD_8055x6_14_S_0" localSheetId="11" hidden="1">Prolink!$F$147</definedName>
    <definedName name="SD_8055x6_15_S_0" localSheetId="11" hidden="1">Prolink!$F$140</definedName>
    <definedName name="SD_8055x6_19_S_0" localSheetId="11" hidden="1">Prolink!$F$148</definedName>
    <definedName name="SD_8055x6_20_S_0" localSheetId="11" hidden="1">Prolink!$F$143</definedName>
    <definedName name="SD_8055x6_21_S_0" localSheetId="11" hidden="1">Prolink!$F$142</definedName>
    <definedName name="SD_8055x6_23_S_0" localSheetId="11" hidden="1">Prolink!$F$141</definedName>
    <definedName name="SD_8055x6_24_S_1" localSheetId="11"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5" l="1"/>
  <c r="D39" i="22" l="1"/>
  <c r="F4" i="24"/>
  <c r="F3" i="24"/>
  <c r="F10" i="24"/>
  <c r="F9" i="24"/>
  <c r="F8" i="24"/>
  <c r="F7" i="24"/>
  <c r="F278" i="24"/>
  <c r="F277" i="24"/>
  <c r="F276" i="24"/>
  <c r="D35" i="15"/>
  <c r="E31" i="7"/>
  <c r="E30" i="7"/>
  <c r="E29" i="7"/>
  <c r="E28" i="7"/>
  <c r="F5" i="24"/>
  <c r="F270" i="24" l="1"/>
  <c r="F272" i="24"/>
  <c r="D45" i="15"/>
  <c r="D46" i="15" s="1"/>
  <c r="F75" i="24" l="1"/>
  <c r="F74" i="24"/>
  <c r="F73" i="24"/>
  <c r="F72" i="24"/>
  <c r="F63" i="24"/>
  <c r="F62" i="24"/>
  <c r="F61" i="24"/>
  <c r="F60" i="24"/>
  <c r="F51" i="24"/>
  <c r="F50" i="24"/>
  <c r="F49" i="24"/>
  <c r="F48" i="24"/>
  <c r="F39" i="24"/>
  <c r="F38" i="24"/>
  <c r="F37" i="24"/>
  <c r="F36" i="24"/>
  <c r="F27" i="24"/>
  <c r="F26" i="24"/>
  <c r="F25" i="24"/>
  <c r="F24" i="24"/>
  <c r="F269" i="24"/>
  <c r="F260" i="24"/>
  <c r="E18" i="7"/>
  <c r="E18" i="16"/>
  <c r="F274" i="24"/>
  <c r="F280" i="24"/>
  <c r="F283" i="24"/>
  <c r="F282" i="24"/>
  <c r="F305" i="24"/>
  <c r="F306" i="24"/>
  <c r="F307" i="24"/>
  <c r="F304" i="24"/>
  <c r="F301" i="24"/>
  <c r="F300" i="24" l="1"/>
  <c r="F297" i="24"/>
  <c r="I49" i="5"/>
  <c r="H49" i="5"/>
  <c r="G49" i="5"/>
  <c r="F49" i="5"/>
  <c r="E49" i="5"/>
  <c r="D49" i="5"/>
  <c r="F308" i="24"/>
  <c r="F261" i="24"/>
  <c r="F279" i="24"/>
  <c r="F259" i="24" l="1"/>
  <c r="F267" i="24"/>
  <c r="F262" i="24"/>
  <c r="F264" i="24"/>
  <c r="F268" i="24"/>
  <c r="F265" i="24"/>
  <c r="F266" i="24"/>
  <c r="F14" i="24"/>
  <c r="F166" i="24"/>
  <c r="F164" i="24"/>
  <c r="F163" i="24"/>
  <c r="F161" i="24"/>
  <c r="F160" i="24"/>
  <c r="F159" i="24"/>
  <c r="F158" i="24"/>
  <c r="F157" i="24"/>
  <c r="F156" i="24"/>
  <c r="F155" i="24"/>
  <c r="F154" i="24"/>
  <c r="F152" i="24"/>
  <c r="F151" i="24"/>
  <c r="F149" i="24"/>
  <c r="F84" i="24"/>
  <c r="F2" i="24"/>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0" i="24"/>
  <c r="F311" i="24"/>
  <c r="F312" i="24"/>
  <c r="F313" i="24"/>
  <c r="F314" i="24"/>
  <c r="F315" i="24"/>
  <c r="F316" i="24"/>
  <c r="F319" i="24"/>
  <c r="F321" i="24"/>
  <c r="F322" i="24"/>
  <c r="F323" i="24"/>
  <c r="F325" i="24"/>
  <c r="F326" i="24"/>
  <c r="F327" i="24"/>
  <c r="F328" i="24"/>
  <c r="F329" i="24"/>
  <c r="F330" i="24"/>
  <c r="F331" i="24"/>
  <c r="A3" i="15"/>
  <c r="A3" i="7"/>
  <c r="A3" i="22"/>
  <c r="A3" i="3"/>
  <c r="A3" i="5"/>
  <c r="A3" i="4"/>
  <c r="A3" i="16"/>
  <c r="D35" i="22" l="1"/>
  <c r="E33" i="22" s="1"/>
  <c r="F317" i="24"/>
  <c r="D47" i="16"/>
  <c r="F298" i="24" s="1"/>
  <c r="D43" i="22"/>
  <c r="D44" i="22" s="1"/>
  <c r="D14" i="16"/>
  <c r="E16" i="16" s="1"/>
  <c r="D39" i="7"/>
  <c r="D51" i="16"/>
  <c r="F273" i="24" s="1"/>
  <c r="J43" i="5"/>
  <c r="D43" i="16"/>
  <c r="F284" i="24" s="1"/>
  <c r="D57" i="5"/>
  <c r="J48" i="5"/>
  <c r="F257" i="24" s="1"/>
  <c r="E22" i="12"/>
  <c r="E23" i="12" s="1"/>
  <c r="F22" i="24"/>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A3" i="12"/>
  <c r="D52" i="16" l="1"/>
  <c r="F271" i="24" s="1"/>
  <c r="D40" i="7"/>
  <c r="F96" i="24"/>
  <c r="F95" i="24"/>
  <c r="F94" i="24"/>
  <c r="F118" i="24"/>
  <c r="F117" i="24"/>
  <c r="F116" i="24"/>
  <c r="F129" i="24"/>
  <c r="F128" i="24"/>
  <c r="F127" i="24"/>
  <c r="F140" i="24"/>
  <c r="F139" i="24"/>
  <c r="F138" i="24"/>
  <c r="F107" i="24"/>
  <c r="F106" i="24"/>
  <c r="F105" i="24"/>
  <c r="D75" i="15"/>
  <c r="F324" i="24" s="1"/>
  <c r="E14" i="13"/>
  <c r="E15" i="13" s="1"/>
  <c r="E41" i="16"/>
  <c r="F299" i="24" s="1"/>
  <c r="J49" i="5"/>
  <c r="K49" i="5"/>
  <c r="F83" i="24"/>
  <c r="F85" i="24"/>
  <c r="D37" i="16" l="1"/>
  <c r="F286" i="24" s="1"/>
  <c r="D25" i="16"/>
  <c r="F281" i="24" s="1"/>
  <c r="D23" i="22"/>
  <c r="D63" i="15"/>
  <c r="F320" i="24" s="1"/>
  <c r="D29" i="16"/>
  <c r="F285" i="24" s="1"/>
  <c r="D24" i="7"/>
  <c r="F303" i="24" s="1"/>
  <c r="D14" i="22"/>
  <c r="E1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8" authorId="2" shapeId="0" xr:uid="{00000000-0006-0000-0100-00002B000000}">
      <text>
        <r>
          <rPr>
            <b/>
            <sz val="9"/>
            <color indexed="81"/>
            <rFont val="Tahoma"/>
            <family val="2"/>
          </rPr>
          <t>&lt;[[DEVDeals] - [DEV User Defined Fields (Seq: 1)] Has this project applied for OHCS funding in the past? - Both]&gt;</t>
        </r>
      </text>
    </comment>
    <comment ref="D89" authorId="2" shapeId="0" xr:uid="{00000000-0006-0000-0100-00002C000000}">
      <text>
        <r>
          <rPr>
            <b/>
            <sz val="9"/>
            <color indexed="81"/>
            <rFont val="Tahoma"/>
            <family val="2"/>
          </rPr>
          <t>&lt;[[DEVDeals] - [DEV User Defined Fields (Seq: 1)] * if yes, which NOFA # or Year - Both]&gt;</t>
        </r>
      </text>
    </comment>
    <comment ref="D90" authorId="2" shapeId="0" xr:uid="{00000000-0006-0000-0100-00002D000000}">
      <text>
        <r>
          <rPr>
            <b/>
            <sz val="9"/>
            <color indexed="81"/>
            <rFont val="Tahoma"/>
            <family val="2"/>
          </rPr>
          <t>&lt;[[DEVDeals] - [DEV User Defined Fields (Seq: 1)] Has this project received OHCS funding in the past? - Both]&gt;</t>
        </r>
      </text>
    </comment>
    <comment ref="D91" authorId="2" shapeId="0" xr:uid="{00000000-0006-0000-0100-00002E000000}">
      <text>
        <r>
          <rPr>
            <b/>
            <sz val="9"/>
            <color indexed="81"/>
            <rFont val="Tahoma"/>
            <family val="2"/>
          </rPr>
          <t>&lt;[[DEVDeals] - [DEV User Defined Fields (Seq: 1)] * if Yes, which allocation year? - Both]&gt;</t>
        </r>
      </text>
    </comment>
    <comment ref="D92" authorId="2" shapeId="0" xr:uid="{00000000-0006-0000-0100-00002F000000}">
      <text>
        <r>
          <rPr>
            <b/>
            <sz val="9"/>
            <color indexed="81"/>
            <rFont val="Tahoma"/>
            <family val="2"/>
          </rPr>
          <t>&lt;[[DEVDeals] - [DEV User Defined Fields (Seq: 1)] Is Project accepts OHCS Rent &amp; Income Policy? - Both]&gt;</t>
        </r>
      </text>
    </comment>
    <comment ref="D93" authorId="2" shapeId="0" xr:uid="{00000000-0006-0000-0100-000030000000}">
      <text>
        <r>
          <rPr>
            <b/>
            <sz val="9"/>
            <color indexed="81"/>
            <rFont val="Tahoma"/>
            <family val="2"/>
          </rPr>
          <t>&lt;[[DEVDeals] - [DEV User Defined Fields (Seq: 1)] Other Description - Both]&gt;</t>
        </r>
      </text>
    </comment>
    <comment ref="D94" authorId="2" shapeId="0" xr:uid="{00000000-0006-0000-0100-000031000000}">
      <text>
        <r>
          <rPr>
            <b/>
            <sz val="9"/>
            <color indexed="81"/>
            <rFont val="Tahoma"/>
            <family val="2"/>
          </rPr>
          <t>&lt;[[DEVDeals] - [DEV User Defined Fields (Seq: 1)] Are there current rent or income restrictions tied to the property? - Both]&gt;</t>
        </r>
      </text>
    </comment>
    <comment ref="D95"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45" authorId="0" shapeId="0" xr:uid="{E6250734-B81E-4B6C-B8D8-1EC3B0AA2153}">
      <text>
        <r>
          <rPr>
            <b/>
            <sz val="9"/>
            <color indexed="81"/>
            <rFont val="Tahoma"/>
            <family val="2"/>
          </rPr>
          <t>&lt;[[DEVDeals] - [DEV User Defined Fields (Seq: 1)] PSH - Is Completed PSH Institute - Send]&gt;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3" authorId="0" shapeId="0" xr:uid="{2BBAD981-B3E8-4D3E-8E46-1A539F24A257}">
      <text>
        <r>
          <rPr>
            <b/>
            <sz val="9"/>
            <color indexed="81"/>
            <rFont val="Tahoma"/>
            <family val="2"/>
          </rPr>
          <t>&lt;[[DEVDeals] Deal Number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charset val="1"/>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charset val="1"/>
          </rPr>
          <t>&lt;[[DEVDeals] - [Property (Seq: 1)] Latitude - Both]&gt;</t>
        </r>
      </text>
    </comment>
    <comment ref="F17" authorId="0" shapeId="0" xr:uid="{7F8BF87F-D76E-40A2-97BE-3046EE1AE7BA}">
      <text>
        <r>
          <rPr>
            <b/>
            <sz val="9"/>
            <color indexed="81"/>
            <rFont val="Tahoma"/>
            <charset val="1"/>
          </rPr>
          <t>&lt;[[DEVDeals] - [Property (Seq: 1)] Longitude - Both]&gt;</t>
        </r>
      </text>
    </comment>
    <comment ref="F18" authorId="0" shapeId="0" xr:uid="{1052459A-A2C8-48F2-BCAC-91360F19F9B0}">
      <text>
        <r>
          <rPr>
            <b/>
            <sz val="9"/>
            <color indexed="81"/>
            <rFont val="Tahoma"/>
            <charset val="1"/>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charset val="1"/>
          </rPr>
          <t>&lt;[[DEVDeals] - [Property (Seq: 1)] - [Locations (Seq: 2)] City - Both]&gt;</t>
        </r>
      </text>
    </comment>
    <comment ref="F26" authorId="3" shapeId="0" xr:uid="{DF7AE67D-76C5-4B9A-A454-B714C52B8793}">
      <text>
        <r>
          <rPr>
            <b/>
            <sz val="9"/>
            <color indexed="81"/>
            <rFont val="Tahoma"/>
            <charset val="1"/>
          </rPr>
          <t>&lt;[[DEVDeals] - [Property (Seq: 1)] - [Locations (Seq: 2)] Zip Code - Both]&gt;</t>
        </r>
      </text>
    </comment>
    <comment ref="F27" authorId="3" shapeId="0" xr:uid="{885C65D3-3785-49AE-942A-7E9F3BEC1D2B}">
      <text>
        <r>
          <rPr>
            <b/>
            <sz val="9"/>
            <color indexed="81"/>
            <rFont val="Tahoma"/>
            <charset val="1"/>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charset val="1"/>
          </rPr>
          <t>&lt;[[DEVDeals] - [Property (Seq: 1)] - [Locations (Seq: 3)] Address1 - Both]&gt;</t>
        </r>
      </text>
    </comment>
    <comment ref="F37" authorId="3" shapeId="0" xr:uid="{76D36E6B-9A67-4992-83D0-50204AFEA716}">
      <text>
        <r>
          <rPr>
            <b/>
            <sz val="9"/>
            <color indexed="81"/>
            <rFont val="Tahoma"/>
            <charset val="1"/>
          </rPr>
          <t>&lt;[[DEVDeals] - [Property (Seq: 1)] - [Locations (Seq: 3)] City - Both]&gt;</t>
        </r>
      </text>
    </comment>
    <comment ref="F38" authorId="3" shapeId="0" xr:uid="{C9DA12F9-DF9F-47B3-B094-A6B3975F68B4}">
      <text>
        <r>
          <rPr>
            <b/>
            <sz val="9"/>
            <color indexed="81"/>
            <rFont val="Tahoma"/>
            <charset val="1"/>
          </rPr>
          <t>&lt;[[DEVDeals] - [Property (Seq: 1)] - [Locations (Seq: 3)] Zip Code - Both]&gt;</t>
        </r>
      </text>
    </comment>
    <comment ref="F39" authorId="3" shapeId="0" xr:uid="{0E1B605F-84C0-4629-842B-C3C1A75C68A4}">
      <text>
        <r>
          <rPr>
            <b/>
            <sz val="9"/>
            <color indexed="81"/>
            <rFont val="Tahoma"/>
            <charset val="1"/>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charset val="1"/>
          </rPr>
          <t>&lt;[[DEVDeals] - [Property (Seq: 1)] - [Locations (Seq: 4)] Address1 - Both]&gt;</t>
        </r>
      </text>
    </comment>
    <comment ref="F49" authorId="3" shapeId="0" xr:uid="{B6C229B8-A399-4C0D-868E-D311CA9D3935}">
      <text>
        <r>
          <rPr>
            <b/>
            <sz val="9"/>
            <color indexed="81"/>
            <rFont val="Tahoma"/>
            <charset val="1"/>
          </rPr>
          <t>&lt;[[DEVDeals] - [Property (Seq: 1)] - [Locations (Seq: 4)] City - Both]&gt;</t>
        </r>
      </text>
    </comment>
    <comment ref="F50" authorId="3" shapeId="0" xr:uid="{D53C0A77-390E-4008-B279-D0BD099E7A3A}">
      <text>
        <r>
          <rPr>
            <b/>
            <sz val="9"/>
            <color indexed="81"/>
            <rFont val="Tahoma"/>
            <charset val="1"/>
          </rPr>
          <t>&lt;[[DEVDeals] - [Property (Seq: 1)] - [Locations (Seq: 4)] Zip Code - Both]&gt;</t>
        </r>
      </text>
    </comment>
    <comment ref="F51" authorId="3" shapeId="0" xr:uid="{8CA21A16-3C2F-4DE5-9B84-21E27F049431}">
      <text>
        <r>
          <rPr>
            <b/>
            <sz val="9"/>
            <color indexed="81"/>
            <rFont val="Tahoma"/>
            <charset val="1"/>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charset val="1"/>
          </rPr>
          <t>&lt;[[DEVDeals] - [Property (Seq: 1)] - [Locations (Seq: 5)] Address1 - Both]&gt;</t>
        </r>
      </text>
    </comment>
    <comment ref="F61" authorId="3" shapeId="0" xr:uid="{23239592-A28C-4350-B7D8-9D915760A297}">
      <text>
        <r>
          <rPr>
            <b/>
            <sz val="9"/>
            <color indexed="81"/>
            <rFont val="Tahoma"/>
            <charset val="1"/>
          </rPr>
          <t>&lt;[[DEVDeals] - [Property (Seq: 1)] - [Locations (Seq: 5)] City - Both]&gt;</t>
        </r>
      </text>
    </comment>
    <comment ref="F62" authorId="3" shapeId="0" xr:uid="{35DECDA8-CDEA-409D-990B-F6345626A589}">
      <text>
        <r>
          <rPr>
            <b/>
            <sz val="9"/>
            <color indexed="81"/>
            <rFont val="Tahoma"/>
            <charset val="1"/>
          </rPr>
          <t>&lt;[[DEVDeals] - [Property (Seq: 1)] - [Locations (Seq: 5)] Zip Code - Both]&gt;</t>
        </r>
      </text>
    </comment>
    <comment ref="F63" authorId="3" shapeId="0" xr:uid="{01DD84BE-326A-4A64-8E09-B914398824EE}">
      <text>
        <r>
          <rPr>
            <b/>
            <sz val="9"/>
            <color indexed="81"/>
            <rFont val="Tahoma"/>
            <charset val="1"/>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charset val="1"/>
          </rPr>
          <t>&lt;[[DEVDeals] - [Property (Seq: 1)] - [Locations (Seq: 6)] Address1 - Both]&gt;</t>
        </r>
      </text>
    </comment>
    <comment ref="F73" authorId="3" shapeId="0" xr:uid="{19B4F64A-BE80-4616-A306-3A41E0AD2BB7}">
      <text>
        <r>
          <rPr>
            <b/>
            <sz val="9"/>
            <color indexed="81"/>
            <rFont val="Tahoma"/>
            <charset val="1"/>
          </rPr>
          <t>&lt;[[DEVDeals] - [Property (Seq: 1)] - [Locations (Seq: 6)] City - Both]&gt;</t>
        </r>
      </text>
    </comment>
    <comment ref="F74" authorId="3" shapeId="0" xr:uid="{0B08D1E3-94EC-4D1A-BCC0-23443AEA6807}">
      <text>
        <r>
          <rPr>
            <b/>
            <sz val="9"/>
            <color indexed="81"/>
            <rFont val="Tahoma"/>
            <charset val="1"/>
          </rPr>
          <t>&lt;[[DEVDeals] - [Property (Seq: 1)] - [Locations (Seq: 6)] Zip Code - Both]&gt;</t>
        </r>
      </text>
    </comment>
    <comment ref="F75" authorId="3" shapeId="0" xr:uid="{C242CB20-64A2-4277-B4EA-539294E660EF}">
      <text>
        <r>
          <rPr>
            <b/>
            <sz val="9"/>
            <color indexed="81"/>
            <rFont val="Tahoma"/>
            <charset val="1"/>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charset val="1"/>
          </rPr>
          <t>&lt;[[DEVDeals] - [Associated TC Deal (Seq: 1)] - [TC Property Current Stage (Seq: 1)] - [Unit Mix (Seq: 2)] TC Unit Mix Type - Both]&gt;</t>
        </r>
      </text>
    </comment>
    <comment ref="F153" authorId="3" shapeId="0" xr:uid="{4E3B5843-A3E8-4C5C-BA3D-7AC9408F181C}">
      <text>
        <r>
          <rPr>
            <b/>
            <sz val="9"/>
            <color indexed="81"/>
            <rFont val="Tahoma"/>
            <charset val="1"/>
          </rPr>
          <t>&lt;[[DEVDeals] - [Associated TC Deal (Seq: 1)] - [TC Property Current Stage (Seq: 1)] - [Unit Mix (Seq: 2)] Num Units - Both]&gt;</t>
        </r>
      </text>
    </comment>
    <comment ref="F154" authorId="3" shapeId="0" xr:uid="{57D07672-F23E-4915-8F3A-D5F8FFBC4D07}">
      <text>
        <r>
          <rPr>
            <b/>
            <sz val="9"/>
            <color indexed="81"/>
            <rFont val="Tahoma"/>
            <charset val="1"/>
          </rPr>
          <t>&lt;[[DEVDeals] - [Associated TC Deal (Seq: 1)] - [TC Property Current Stage (Seq: 1)] - [Unit Mix (Seq: 2)] Income Target - Both]&gt;</t>
        </r>
      </text>
    </comment>
    <comment ref="F155" authorId="3" shapeId="0" xr:uid="{89F9839F-E01D-458D-8143-D90A5A804066}">
      <text>
        <r>
          <rPr>
            <b/>
            <sz val="9"/>
            <color indexed="81"/>
            <rFont val="Tahoma"/>
            <charset val="1"/>
          </rPr>
          <t>&lt;[[DEVDeals] - [Associated TC Deal (Seq: 1)] - [TC Property Current Stage (Seq: 1)] - [Unit Mix (Seq: 3)] TC Unit Mix Type - Both]&gt;</t>
        </r>
      </text>
    </comment>
    <comment ref="F156" authorId="3" shapeId="0" xr:uid="{836AF938-A66C-4318-A252-44CEB4316B68}">
      <text>
        <r>
          <rPr>
            <b/>
            <sz val="9"/>
            <color indexed="81"/>
            <rFont val="Tahoma"/>
            <charset val="1"/>
          </rPr>
          <t>&lt;[[DEVDeals] - [Associated TC Deal (Seq: 1)] - [TC Property Current Stage (Seq: 1)] - [Unit Mix (Seq: 3)] Num Units - Both]&gt;</t>
        </r>
      </text>
    </comment>
    <comment ref="F157" authorId="3" shapeId="0" xr:uid="{301B5BB2-2A28-4BF9-9D51-6250A37413EF}">
      <text>
        <r>
          <rPr>
            <b/>
            <sz val="9"/>
            <color indexed="81"/>
            <rFont val="Tahoma"/>
            <charset val="1"/>
          </rPr>
          <t>&lt;[[DEVDeals] - [Associated TC Deal (Seq: 1)] - [TC Property Current Stage (Seq: 1)] - [Unit Mix (Seq: 3)] Income Target - Both]&gt;</t>
        </r>
      </text>
    </comment>
    <comment ref="F158" authorId="3" shapeId="0" xr:uid="{66C6E52E-C3E8-447E-8430-985A4517F399}">
      <text>
        <r>
          <rPr>
            <b/>
            <sz val="9"/>
            <color indexed="81"/>
            <rFont val="Tahoma"/>
            <charset val="1"/>
          </rPr>
          <t>&lt;[[DEVDeals] - [Associated TC Deal (Seq: 1)] - [TC Property Current Stage (Seq: 1)] - [Unit Mix (Seq: 4)] TC Unit Mix Type - Both]&gt;</t>
        </r>
      </text>
    </comment>
    <comment ref="F159" authorId="3" shapeId="0" xr:uid="{64621941-F0E9-4EDB-9C2F-71F879EA087E}">
      <text>
        <r>
          <rPr>
            <b/>
            <sz val="9"/>
            <color indexed="81"/>
            <rFont val="Tahoma"/>
            <charset val="1"/>
          </rPr>
          <t>&lt;[[DEVDeals] - [Associated TC Deal (Seq: 1)] - [TC Property Current Stage (Seq: 1)] - [Unit Mix (Seq: 4)] Num Units - Both]&gt;</t>
        </r>
      </text>
    </comment>
    <comment ref="F160" authorId="3" shapeId="0" xr:uid="{FBBBE80E-35CE-416E-B2AC-9BB8D2867E18}">
      <text>
        <r>
          <rPr>
            <b/>
            <sz val="9"/>
            <color indexed="81"/>
            <rFont val="Tahoma"/>
            <charset val="1"/>
          </rPr>
          <t>&lt;[[DEVDeals] - [Associated TC Deal (Seq: 1)] - [TC Property Current Stage (Seq: 1)] - [Unit Mix (Seq: 4)] Income Target - Both]&gt;</t>
        </r>
      </text>
    </comment>
    <comment ref="F161" authorId="3" shapeId="0" xr:uid="{D1E453E0-1D0D-4637-96A4-962207904182}">
      <text>
        <r>
          <rPr>
            <b/>
            <sz val="9"/>
            <color indexed="81"/>
            <rFont val="Tahoma"/>
            <charset val="1"/>
          </rPr>
          <t>&lt;[[DEVDeals] - [Associated TC Deal (Seq: 1)] - [TC Property Current Stage (Seq: 1)] - [Unit Mix (Seq: 5)] TC Unit Mix Type - Both]&gt;</t>
        </r>
      </text>
    </comment>
    <comment ref="F162" authorId="3" shapeId="0" xr:uid="{5D855CDA-20A4-4F82-9E3E-00A73C22BB63}">
      <text>
        <r>
          <rPr>
            <b/>
            <sz val="9"/>
            <color indexed="81"/>
            <rFont val="Tahoma"/>
            <charset val="1"/>
          </rPr>
          <t>&lt;[[DEVDeals] - [Associated TC Deal (Seq: 1)] - [TC Property Current Stage (Seq: 1)] - [Unit Mix (Seq: 5)] Num Units - Both]&gt;</t>
        </r>
      </text>
    </comment>
    <comment ref="F163" authorId="3" shapeId="0" xr:uid="{AD8C7707-BC65-4B2B-A869-0399AD8CE846}">
      <text>
        <r>
          <rPr>
            <b/>
            <sz val="9"/>
            <color indexed="81"/>
            <rFont val="Tahoma"/>
            <charset val="1"/>
          </rPr>
          <t>&lt;[[DEVDeals] - [Associated TC Deal (Seq: 1)] - [TC Property Current Stage (Seq: 1)] - [Unit Mix (Seq: 5)] Income Target - Both]&gt;</t>
        </r>
      </text>
    </comment>
    <comment ref="F164" authorId="3" shapeId="0" xr:uid="{E0B6A2C7-3FE2-4C93-A2A7-0E471B69B30C}">
      <text>
        <r>
          <rPr>
            <b/>
            <sz val="9"/>
            <color indexed="81"/>
            <rFont val="Tahoma"/>
            <charset val="1"/>
          </rPr>
          <t>&lt;[[DEVDeals] - [Associated TC Deal (Seq: 1)] - [TC Property Current Stage (Seq: 1)] - [Unit Mix (Seq: 6)] TC Unit Mix Type - Both]&gt;</t>
        </r>
      </text>
    </comment>
    <comment ref="F165" authorId="3" shapeId="0" xr:uid="{E0C31EB5-3E08-4C65-BF87-FD3A755C1256}">
      <text>
        <r>
          <rPr>
            <b/>
            <sz val="9"/>
            <color indexed="81"/>
            <rFont val="Tahoma"/>
            <charset val="1"/>
          </rPr>
          <t>&lt;[[DEVDeals] - [Associated TC Deal (Seq: 1)] - [TC Property Current Stage (Seq: 1)] - [Unit Mix (Seq: 6)] Num Units - Both]&gt;</t>
        </r>
      </text>
    </comment>
    <comment ref="F166" authorId="3" shapeId="0" xr:uid="{58DE1715-6B67-4477-9910-4B937E126407}">
      <text>
        <r>
          <rPr>
            <b/>
            <sz val="9"/>
            <color indexed="81"/>
            <rFont val="Tahoma"/>
            <charset val="1"/>
          </rPr>
          <t>&lt;[[DEVDeals] - [Associated TC Deal (Seq: 1)] - [TC Property Current Stage (Seq: 1)] - [Unit Mix (Seq: 6)] Income Target - Both]&gt;</t>
        </r>
      </text>
    </comment>
    <comment ref="F167" authorId="3" shapeId="0" xr:uid="{FF5424FA-FA51-4EA3-AAE0-92FDF5149F45}">
      <text>
        <r>
          <rPr>
            <b/>
            <sz val="9"/>
            <color indexed="81"/>
            <rFont val="Tahoma"/>
            <charset val="1"/>
          </rPr>
          <t>&lt;[[DEVDeals] - [Associated TC Deal (Seq: 1)] - [TC Property Current Stage (Seq: 1)] - [Unit Mix (Seq: 7)] TC Unit Mix Type - Both]&gt;</t>
        </r>
      </text>
    </comment>
    <comment ref="F168" authorId="3" shapeId="0" xr:uid="{C9E66FD0-D2E8-48B2-8488-F42D513F44BC}">
      <text>
        <r>
          <rPr>
            <b/>
            <sz val="9"/>
            <color indexed="81"/>
            <rFont val="Tahoma"/>
            <charset val="1"/>
          </rPr>
          <t>&lt;[[DEVDeals] - [Associated TC Deal (Seq: 1)] - [TC Property Current Stage (Seq: 1)] - [Unit Mix (Seq: 7)] Num Units - Both]&gt;</t>
        </r>
      </text>
    </comment>
    <comment ref="F169" authorId="3" shapeId="0" xr:uid="{588A3941-149D-48AB-9E18-F36A9B50085A}">
      <text>
        <r>
          <rPr>
            <b/>
            <sz val="9"/>
            <color indexed="81"/>
            <rFont val="Tahoma"/>
            <charset val="1"/>
          </rPr>
          <t>&lt;[[DEVDeals] - [Associated TC Deal (Seq: 1)] - [TC Property Current Stage (Seq: 1)] - [Unit Mix (Seq: 7)] Income Target - Both]&gt;</t>
        </r>
      </text>
    </comment>
    <comment ref="F170" authorId="3" shapeId="0" xr:uid="{D87861D1-48FF-4AE9-96E1-2FFD35F55E8B}">
      <text>
        <r>
          <rPr>
            <b/>
            <sz val="9"/>
            <color indexed="81"/>
            <rFont val="Tahoma"/>
            <charset val="1"/>
          </rPr>
          <t>&lt;[[DEVDeals] - [Associated TC Deal (Seq: 1)] - [TC Property Current Stage (Seq: 1)] - [Unit Mix (Seq: 8)] TC Unit Mix Type - Both]&gt;</t>
        </r>
      </text>
    </comment>
    <comment ref="F171" authorId="3" shapeId="0" xr:uid="{B8510BEF-CBE9-46FF-A0B5-F1C1705F772E}">
      <text>
        <r>
          <rPr>
            <b/>
            <sz val="9"/>
            <color indexed="81"/>
            <rFont val="Tahoma"/>
            <charset val="1"/>
          </rPr>
          <t>&lt;[[DEVDeals] - [Associated TC Deal (Seq: 1)] - [TC Property Current Stage (Seq: 1)] - [Unit Mix (Seq: 8)] Num Units - Both]&gt;</t>
        </r>
      </text>
    </comment>
    <comment ref="F172" authorId="3" shapeId="0" xr:uid="{0CB34806-8B93-438F-9DC5-2E7721DBF35C}">
      <text>
        <r>
          <rPr>
            <b/>
            <sz val="9"/>
            <color indexed="81"/>
            <rFont val="Tahoma"/>
            <charset val="1"/>
          </rPr>
          <t>&lt;[[DEVDeals] - [Associated TC Deal (Seq: 1)] - [TC Property Current Stage (Seq: 1)] - [Unit Mix (Seq: 8)] Income Target - Both]&gt;</t>
        </r>
      </text>
    </comment>
    <comment ref="F173" authorId="3" shapeId="0" xr:uid="{D38D4F81-6F83-4D13-984A-51A1462B9833}">
      <text>
        <r>
          <rPr>
            <b/>
            <sz val="9"/>
            <color indexed="81"/>
            <rFont val="Tahoma"/>
            <charset val="1"/>
          </rPr>
          <t>&lt;[[DEVDeals] - [Associated TC Deal (Seq: 1)] - [TC Property Current Stage (Seq: 1)] - [Unit Mix (Seq: 9)] TC Unit Mix Type - Both]&gt;</t>
        </r>
      </text>
    </comment>
    <comment ref="F174" authorId="3" shapeId="0" xr:uid="{61A64648-18EA-44F9-A3A2-B98130338F94}">
      <text>
        <r>
          <rPr>
            <b/>
            <sz val="9"/>
            <color indexed="81"/>
            <rFont val="Tahoma"/>
            <charset val="1"/>
          </rPr>
          <t>&lt;[[DEVDeals] - [Associated TC Deal (Seq: 1)] - [TC Property Current Stage (Seq: 1)] - [Unit Mix (Seq: 9)] Num Units - Both]&gt;</t>
        </r>
      </text>
    </comment>
    <comment ref="F175" authorId="3" shapeId="0" xr:uid="{B2F8EE4B-EFAC-4B5F-8DE6-ACB482B48A6C}">
      <text>
        <r>
          <rPr>
            <b/>
            <sz val="9"/>
            <color indexed="81"/>
            <rFont val="Tahoma"/>
            <charset val="1"/>
          </rPr>
          <t>&lt;[[DEVDeals] - [Associated TC Deal (Seq: 1)] - [TC Property Current Stage (Seq: 1)] - [Unit Mix (Seq: 9)] Income Target - Both]&gt;</t>
        </r>
      </text>
    </comment>
    <comment ref="F176" authorId="3" shapeId="0" xr:uid="{3D72AB75-B25F-41E8-81E5-178CD8E5E6EA}">
      <text>
        <r>
          <rPr>
            <b/>
            <sz val="9"/>
            <color indexed="81"/>
            <rFont val="Tahoma"/>
            <charset val="1"/>
          </rPr>
          <t>&lt;[[DEVDeals] - [Associated TC Deal (Seq: 1)] - [TC Property Current Stage (Seq: 1)] - [Unit Mix (Seq: 10)] TC Unit Mix Type - Both]&gt;</t>
        </r>
      </text>
    </comment>
    <comment ref="F177" authorId="3" shapeId="0" xr:uid="{A7290BC2-6930-4E63-B394-287FB0FE713C}">
      <text>
        <r>
          <rPr>
            <b/>
            <sz val="9"/>
            <color indexed="81"/>
            <rFont val="Tahoma"/>
            <charset val="1"/>
          </rPr>
          <t>&lt;[[DEVDeals] - [Associated TC Deal (Seq: 1)] - [TC Property Current Stage (Seq: 1)] - [Unit Mix (Seq: 10)] Num Units - Both]&gt;</t>
        </r>
      </text>
    </comment>
    <comment ref="F178" authorId="3" shapeId="0" xr:uid="{66D50B8B-5459-497D-BA8D-B5B677F5518E}">
      <text>
        <r>
          <rPr>
            <b/>
            <sz val="9"/>
            <color indexed="81"/>
            <rFont val="Tahoma"/>
            <charset val="1"/>
          </rPr>
          <t>&lt;[[DEVDeals] - [Associated TC Deal (Seq: 1)] - [TC Property Current Stage (Seq: 1)] - [Unit Mix (Seq: 10)] Income Target - Both]&gt;</t>
        </r>
      </text>
    </comment>
    <comment ref="F179" authorId="3" shapeId="0" xr:uid="{C08F8BB3-6798-49CE-8432-B688B0990954}">
      <text>
        <r>
          <rPr>
            <b/>
            <sz val="9"/>
            <color indexed="81"/>
            <rFont val="Tahoma"/>
            <charset val="1"/>
          </rPr>
          <t>&lt;[[DEVDeals] - [Associated TC Deal (Seq: 1)] - [TC Property Current Stage (Seq: 1)] - [Unit Mix (Seq: 11)] TC Unit Mix Type - Both]&gt;</t>
        </r>
      </text>
    </comment>
    <comment ref="F180" authorId="3" shapeId="0" xr:uid="{31F0B9E6-641F-4F28-B92E-ADFE109F26AC}">
      <text>
        <r>
          <rPr>
            <b/>
            <sz val="9"/>
            <color indexed="81"/>
            <rFont val="Tahoma"/>
            <charset val="1"/>
          </rPr>
          <t>&lt;[[DEVDeals] - [Associated TC Deal (Seq: 1)] - [TC Property Current Stage (Seq: 1)] - [Unit Mix (Seq: 11)] Num Units - Both]&gt;</t>
        </r>
      </text>
    </comment>
    <comment ref="F181" authorId="3" shapeId="0" xr:uid="{AF07738D-4252-4DAB-8EE5-1D80C9F30C48}">
      <text>
        <r>
          <rPr>
            <b/>
            <sz val="9"/>
            <color indexed="81"/>
            <rFont val="Tahoma"/>
            <charset val="1"/>
          </rPr>
          <t>&lt;[[DEVDeals] - [Associated TC Deal (Seq: 1)] - [TC Property Current Stage (Seq: 1)] - [Unit Mix (Seq: 11)] Income Target - Both]&gt;</t>
        </r>
      </text>
    </comment>
    <comment ref="F182" authorId="3" shapeId="0" xr:uid="{86737F72-1C91-49D3-88B0-D67571D2EFB0}">
      <text>
        <r>
          <rPr>
            <b/>
            <sz val="9"/>
            <color indexed="81"/>
            <rFont val="Tahoma"/>
            <charset val="1"/>
          </rPr>
          <t>&lt;[[DEVDeals] - [Associated TC Deal (Seq: 1)] - [TC Property Current Stage (Seq: 1)] - [Unit Mix (Seq: 12)] TC Unit Mix Type - Both]&gt;</t>
        </r>
      </text>
    </comment>
    <comment ref="F183" authorId="3" shapeId="0" xr:uid="{6D36D8FF-F968-4520-A1ED-48562F9F1A49}">
      <text>
        <r>
          <rPr>
            <b/>
            <sz val="9"/>
            <color indexed="81"/>
            <rFont val="Tahoma"/>
            <charset val="1"/>
          </rPr>
          <t>&lt;[[DEVDeals] - [Associated TC Deal (Seq: 1)] - [TC Property Current Stage (Seq: 1)] - [Unit Mix (Seq: 12)] Num Units - Both]&gt;</t>
        </r>
      </text>
    </comment>
    <comment ref="F184" authorId="3" shapeId="0" xr:uid="{8858088B-6C94-4203-BADF-FB880CE1E568}">
      <text>
        <r>
          <rPr>
            <b/>
            <sz val="9"/>
            <color indexed="81"/>
            <rFont val="Tahoma"/>
            <charset val="1"/>
          </rPr>
          <t>&lt;[[DEVDeals] - [Associated TC Deal (Seq: 1)] - [TC Property Current Stage (Seq: 1)] - [Unit Mix (Seq: 12)] Income Target - Both]&gt;</t>
        </r>
      </text>
    </comment>
    <comment ref="F185" authorId="3" shapeId="0" xr:uid="{7484A5CE-C876-4A74-92F1-086D768D3F16}">
      <text>
        <r>
          <rPr>
            <b/>
            <sz val="9"/>
            <color indexed="81"/>
            <rFont val="Tahoma"/>
            <charset val="1"/>
          </rPr>
          <t>&lt;[[DEVDeals] - [Associated TC Deal (Seq: 1)] - [TC Property Current Stage (Seq: 1)] - [Unit Mix (Seq: 13)] TC Unit Mix Type - Both]&gt;</t>
        </r>
      </text>
    </comment>
    <comment ref="F186" authorId="3" shapeId="0" xr:uid="{58628508-C602-4FC5-9210-A6958B443959}">
      <text>
        <r>
          <rPr>
            <b/>
            <sz val="9"/>
            <color indexed="81"/>
            <rFont val="Tahoma"/>
            <charset val="1"/>
          </rPr>
          <t>&lt;[[DEVDeals] - [Associated TC Deal (Seq: 1)] - [TC Property Current Stage (Seq: 1)] - [Unit Mix (Seq: 13)] Num Units - Both]&gt;</t>
        </r>
      </text>
    </comment>
    <comment ref="F187" authorId="3" shapeId="0" xr:uid="{09FD2D51-5285-40C7-8972-31D4BD486C77}">
      <text>
        <r>
          <rPr>
            <b/>
            <sz val="9"/>
            <color indexed="81"/>
            <rFont val="Tahoma"/>
            <charset val="1"/>
          </rPr>
          <t>&lt;[[DEVDeals] - [Associated TC Deal (Seq: 1)] - [TC Property Current Stage (Seq: 1)] - [Unit Mix (Seq: 13)] Income Target - Both]&gt;</t>
        </r>
      </text>
    </comment>
    <comment ref="F188" authorId="3" shapeId="0" xr:uid="{6A62D57B-FFCF-45F3-8360-40231AB3385A}">
      <text>
        <r>
          <rPr>
            <b/>
            <sz val="9"/>
            <color indexed="81"/>
            <rFont val="Tahoma"/>
            <charset val="1"/>
          </rPr>
          <t>&lt;[[DEVDeals] - [Associated TC Deal (Seq: 1)] - [TC Property Current Stage (Seq: 1)] - [Unit Mix (Seq: 14)] TC Unit Mix Type - Both]&gt;</t>
        </r>
      </text>
    </comment>
    <comment ref="F189" authorId="3" shapeId="0" xr:uid="{DC55618E-4C09-4BE5-86D4-CF21539B20F1}">
      <text>
        <r>
          <rPr>
            <b/>
            <sz val="9"/>
            <color indexed="81"/>
            <rFont val="Tahoma"/>
            <charset val="1"/>
          </rPr>
          <t>&lt;[[DEVDeals] - [Associated TC Deal (Seq: 1)] - [TC Property Current Stage (Seq: 1)] - [Unit Mix (Seq: 14)] Num Units - Both]&gt;</t>
        </r>
      </text>
    </comment>
    <comment ref="F190" authorId="3" shapeId="0" xr:uid="{60B9BA03-C082-46DB-BAED-C9507C48F41B}">
      <text>
        <r>
          <rPr>
            <b/>
            <sz val="9"/>
            <color indexed="81"/>
            <rFont val="Tahoma"/>
            <charset val="1"/>
          </rPr>
          <t>&lt;[[DEVDeals] - [Associated TC Deal (Seq: 1)] - [TC Property Current Stage (Seq: 1)] - [Unit Mix (Seq: 14)] Income Target - Both]&gt;</t>
        </r>
      </text>
    </comment>
    <comment ref="F191" authorId="3" shapeId="0" xr:uid="{DB058A17-B61F-4B20-88F4-B05F5204DC62}">
      <text>
        <r>
          <rPr>
            <b/>
            <sz val="9"/>
            <color indexed="81"/>
            <rFont val="Tahoma"/>
            <charset val="1"/>
          </rPr>
          <t>&lt;[[DEVDeals] - [Associated TC Deal (Seq: 1)] - [TC Property Current Stage (Seq: 1)] - [Unit Mix (Seq: 15)] TC Unit Mix Type - Both]&gt;</t>
        </r>
      </text>
    </comment>
    <comment ref="F192" authorId="3" shapeId="0" xr:uid="{D66BF3D8-3A7B-4C80-9284-9E596BDAF288}">
      <text>
        <r>
          <rPr>
            <b/>
            <sz val="9"/>
            <color indexed="81"/>
            <rFont val="Tahoma"/>
            <charset val="1"/>
          </rPr>
          <t>&lt;[[DEVDeals] - [Associated TC Deal (Seq: 1)] - [TC Property Current Stage (Seq: 1)] - [Unit Mix (Seq: 15)] Num Units - Both]&gt;</t>
        </r>
      </text>
    </comment>
    <comment ref="F193" authorId="3" shapeId="0" xr:uid="{58D79924-457F-4031-AFB9-20E8F1845EBE}">
      <text>
        <r>
          <rPr>
            <b/>
            <sz val="9"/>
            <color indexed="81"/>
            <rFont val="Tahoma"/>
            <charset val="1"/>
          </rPr>
          <t>&lt;[[DEVDeals] - [Associated TC Deal (Seq: 1)] - [TC Property Current Stage (Seq: 1)] - [Unit Mix (Seq: 15)] Income Target - Both]&gt;</t>
        </r>
      </text>
    </comment>
    <comment ref="F194" authorId="3" shapeId="0" xr:uid="{5F2A6B74-C746-4D7D-9E32-ED8F556C4D41}">
      <text>
        <r>
          <rPr>
            <b/>
            <sz val="9"/>
            <color indexed="81"/>
            <rFont val="Tahoma"/>
            <charset val="1"/>
          </rPr>
          <t>&lt;[[DEVDeals] - [Associated TC Deal (Seq: 1)] - [TC Property Current Stage (Seq: 1)] - [Unit Mix (Seq: 16)] TC Unit Mix Type - Both]&gt;</t>
        </r>
      </text>
    </comment>
    <comment ref="F195" authorId="3" shapeId="0" xr:uid="{666DD684-DF38-4DFB-A11F-23F32D4F74D9}">
      <text>
        <r>
          <rPr>
            <b/>
            <sz val="9"/>
            <color indexed="81"/>
            <rFont val="Tahoma"/>
            <charset val="1"/>
          </rPr>
          <t>&lt;[[DEVDeals] - [Associated TC Deal (Seq: 1)] - [TC Property Current Stage (Seq: 1)] - [Unit Mix (Seq: 16)] Num Units - Both]&gt;</t>
        </r>
      </text>
    </comment>
    <comment ref="F196" authorId="3" shapeId="0" xr:uid="{0993EB1D-D8AD-414D-8630-730352375E02}">
      <text>
        <r>
          <rPr>
            <b/>
            <sz val="9"/>
            <color indexed="81"/>
            <rFont val="Tahoma"/>
            <charset val="1"/>
          </rPr>
          <t>&lt;[[DEVDeals] - [Associated TC Deal (Seq: 1)] - [TC Property Current Stage (Seq: 1)] - [Unit Mix (Seq: 16)] Income Target - Both]&gt;</t>
        </r>
      </text>
    </comment>
    <comment ref="F197" authorId="3" shapeId="0" xr:uid="{E6FE28E5-3B5D-49E8-940A-E5B5CD95ECD7}">
      <text>
        <r>
          <rPr>
            <b/>
            <sz val="9"/>
            <color indexed="81"/>
            <rFont val="Tahoma"/>
            <charset val="1"/>
          </rPr>
          <t>&lt;[[DEVDeals] - [Associated TC Deal (Seq: 1)] - [TC Property Current Stage (Seq: 1)] - [Unit Mix (Seq: 17)] TC Unit Mix Type - Both]&gt;</t>
        </r>
      </text>
    </comment>
    <comment ref="F198" authorId="3" shapeId="0" xr:uid="{CB5D1BE6-04B5-49D4-AD50-D0ACEBEB6FC1}">
      <text>
        <r>
          <rPr>
            <b/>
            <sz val="9"/>
            <color indexed="81"/>
            <rFont val="Tahoma"/>
            <charset val="1"/>
          </rPr>
          <t>&lt;[[DEVDeals] - [Associated TC Deal (Seq: 1)] - [TC Property Current Stage (Seq: 1)] - [Unit Mix (Seq: 17)] Num Units - Both]&gt;</t>
        </r>
      </text>
    </comment>
    <comment ref="F199" authorId="3" shapeId="0" xr:uid="{102DE0A0-ACD7-4217-913E-6F8F974FA8F5}">
      <text>
        <r>
          <rPr>
            <b/>
            <sz val="9"/>
            <color indexed="81"/>
            <rFont val="Tahoma"/>
            <charset val="1"/>
          </rPr>
          <t>&lt;[[DEVDeals] - [Associated TC Deal (Seq: 1)] - [TC Property Current Stage (Seq: 1)] - [Unit Mix (Seq: 17)] Income Target - Both]&gt;</t>
        </r>
      </text>
    </comment>
    <comment ref="F200" authorId="3" shapeId="0" xr:uid="{1BB0D435-1B80-412B-848E-261DE3E82F92}">
      <text>
        <r>
          <rPr>
            <b/>
            <sz val="9"/>
            <color indexed="81"/>
            <rFont val="Tahoma"/>
            <charset val="1"/>
          </rPr>
          <t>&lt;[[DEVDeals] - [Associated TC Deal (Seq: 1)] - [TC Property Current Stage (Seq: 1)] - [Unit Mix (Seq: 18)] TC Unit Mix Type - Both]&gt;</t>
        </r>
      </text>
    </comment>
    <comment ref="F201" authorId="3" shapeId="0" xr:uid="{1D2D0F18-B240-4FE6-AC66-F58536FE3C80}">
      <text>
        <r>
          <rPr>
            <b/>
            <sz val="9"/>
            <color indexed="81"/>
            <rFont val="Tahoma"/>
            <charset val="1"/>
          </rPr>
          <t>&lt;[[DEVDeals] - [Associated TC Deal (Seq: 1)] - [TC Property Current Stage (Seq: 1)] - [Unit Mix (Seq: 18)] Num Units - Both]&gt;</t>
        </r>
      </text>
    </comment>
    <comment ref="F202" authorId="3" shapeId="0" xr:uid="{82A39466-1024-486F-A3A6-1A87BF36F7BB}">
      <text>
        <r>
          <rPr>
            <b/>
            <sz val="9"/>
            <color indexed="81"/>
            <rFont val="Tahoma"/>
            <charset val="1"/>
          </rPr>
          <t>&lt;[[DEVDeals] - [Associated TC Deal (Seq: 1)] - [TC Property Current Stage (Seq: 1)] - [Unit Mix (Seq: 18)] Income Target - Both]&gt;</t>
        </r>
      </text>
    </comment>
    <comment ref="F203" authorId="3" shapeId="0" xr:uid="{52627D58-3336-43D9-8BE6-67CA9B784D47}">
      <text>
        <r>
          <rPr>
            <b/>
            <sz val="9"/>
            <color indexed="81"/>
            <rFont val="Tahoma"/>
            <charset val="1"/>
          </rPr>
          <t>&lt;[[DEVDeals] - [Associated TC Deal (Seq: 1)] - [TC Property Current Stage (Seq: 1)] - [Unit Mix (Seq: 19)] TC Unit Mix Type - Both]&gt;</t>
        </r>
      </text>
    </comment>
    <comment ref="F204" authorId="3" shapeId="0" xr:uid="{BE9E1D33-DDEB-48DB-BCB2-446567C1167A}">
      <text>
        <r>
          <rPr>
            <b/>
            <sz val="9"/>
            <color indexed="81"/>
            <rFont val="Tahoma"/>
            <charset val="1"/>
          </rPr>
          <t>&lt;[[DEVDeals] - [Associated TC Deal (Seq: 1)] - [TC Property Current Stage (Seq: 1)] - [Unit Mix (Seq: 19)] Num Units - Both]&gt;</t>
        </r>
      </text>
    </comment>
    <comment ref="F205" authorId="3" shapeId="0" xr:uid="{8A28F6EF-A20D-4E2F-A7F7-BE0BF743D37D}">
      <text>
        <r>
          <rPr>
            <b/>
            <sz val="9"/>
            <color indexed="81"/>
            <rFont val="Tahoma"/>
            <charset val="1"/>
          </rPr>
          <t>&lt;[[DEVDeals] - [Associated TC Deal (Seq: 1)] - [TC Property Current Stage (Seq: 1)] - [Unit Mix (Seq: 19)] Income Target - Both]&gt;</t>
        </r>
      </text>
    </comment>
    <comment ref="F206" authorId="3" shapeId="0" xr:uid="{9C0C06CC-3BC5-4742-A2E8-EA7ADE3D795E}">
      <text>
        <r>
          <rPr>
            <b/>
            <sz val="9"/>
            <color indexed="81"/>
            <rFont val="Tahoma"/>
            <charset val="1"/>
          </rPr>
          <t>&lt;[[DEVDeals] - [Associated TC Deal (Seq: 1)] - [TC Property Current Stage (Seq: 1)] - [Unit Mix (Seq: 20)] TC Unit Mix Type - Both]&gt;</t>
        </r>
      </text>
    </comment>
    <comment ref="F207" authorId="3" shapeId="0" xr:uid="{42752B9E-2A4A-4BE9-B46C-0D967189B8C3}">
      <text>
        <r>
          <rPr>
            <b/>
            <sz val="9"/>
            <color indexed="81"/>
            <rFont val="Tahoma"/>
            <charset val="1"/>
          </rPr>
          <t>&lt;[[DEVDeals] - [Associated TC Deal (Seq: 1)] - [TC Property Current Stage (Seq: 1)] - [Unit Mix (Seq: 20)] Num Units - Both]&gt;</t>
        </r>
      </text>
    </comment>
    <comment ref="F208" authorId="3" shapeId="0" xr:uid="{CFBA6756-7092-4C6C-95BF-ED9D707FE519}">
      <text>
        <r>
          <rPr>
            <b/>
            <sz val="9"/>
            <color indexed="81"/>
            <rFont val="Tahoma"/>
            <charset val="1"/>
          </rPr>
          <t>&lt;[[DEVDeals] - [Associated TC Deal (Seq: 1)] - [TC Property Current Stage (Seq: 1)] - [Unit Mix (Seq: 20)] Income Target - Both]&gt;</t>
        </r>
      </text>
    </comment>
    <comment ref="F209" authorId="3" shapeId="0" xr:uid="{D8495311-C7F0-4DDB-8A25-71B5B873500D}">
      <text>
        <r>
          <rPr>
            <b/>
            <sz val="9"/>
            <color indexed="81"/>
            <rFont val="Tahoma"/>
            <charset val="1"/>
          </rPr>
          <t>&lt;[[DEVDeals] - [Associated TC Deal (Seq: 1)] - [TC Property Current Stage (Seq: 1)] - [Unit Mix (Seq: 21)] TC Unit Mix Type - Both]&gt;</t>
        </r>
      </text>
    </comment>
    <comment ref="F210" authorId="3" shapeId="0" xr:uid="{3EA989ED-E57B-4823-B676-2C9ACAEC43C9}">
      <text>
        <r>
          <rPr>
            <b/>
            <sz val="9"/>
            <color indexed="81"/>
            <rFont val="Tahoma"/>
            <charset val="1"/>
          </rPr>
          <t>&lt;[[DEVDeals] - [Associated TC Deal (Seq: 1)] - [TC Property Current Stage (Seq: 1)] - [Unit Mix (Seq: 21)] Num Units - Both]&gt;</t>
        </r>
      </text>
    </comment>
    <comment ref="F211" authorId="3" shapeId="0" xr:uid="{B0301A7D-D8FA-4BC3-8CB9-D18A02041AA0}">
      <text>
        <r>
          <rPr>
            <b/>
            <sz val="9"/>
            <color indexed="81"/>
            <rFont val="Tahoma"/>
            <charset val="1"/>
          </rPr>
          <t>&lt;[[DEVDeals] - [Associated TC Deal (Seq: 1)] - [TC Property Current Stage (Seq: 1)] - [Unit Mix (Seq: 21)] Income Target - Both]&gt;</t>
        </r>
      </text>
    </comment>
    <comment ref="F212" authorId="3" shapeId="0" xr:uid="{7DC6D324-4DA3-4568-BF5F-166478AEC0C2}">
      <text>
        <r>
          <rPr>
            <b/>
            <sz val="9"/>
            <color indexed="81"/>
            <rFont val="Tahoma"/>
            <charset val="1"/>
          </rPr>
          <t>&lt;[[DEVDeals] - [Associated TC Deal (Seq: 1)] - [TC Property Current Stage (Seq: 1)] - [Unit Mix (Seq: 22)] TC Unit Mix Type - Both]&gt;</t>
        </r>
      </text>
    </comment>
    <comment ref="F213" authorId="3" shapeId="0" xr:uid="{BA8A9656-A8A0-4D8B-8FF5-F71A5E1DFBD4}">
      <text>
        <r>
          <rPr>
            <b/>
            <sz val="9"/>
            <color indexed="81"/>
            <rFont val="Tahoma"/>
            <charset val="1"/>
          </rPr>
          <t>&lt;[[DEVDeals] - [Associated TC Deal (Seq: 1)] - [TC Property Current Stage (Seq: 1)] - [Unit Mix (Seq: 22)] Num Units - Both]&gt;</t>
        </r>
      </text>
    </comment>
    <comment ref="F214" authorId="3" shapeId="0" xr:uid="{B1D3DEB1-673B-4572-9E67-69A37DA6E2CA}">
      <text>
        <r>
          <rPr>
            <b/>
            <sz val="9"/>
            <color indexed="81"/>
            <rFont val="Tahoma"/>
            <charset val="1"/>
          </rPr>
          <t>&lt;[[DEVDeals] - [Associated TC Deal (Seq: 1)] - [TC Property Current Stage (Seq: 1)] - [Unit Mix (Seq: 22)] Income Target - Both]&gt;</t>
        </r>
      </text>
    </comment>
    <comment ref="F215" authorId="3" shapeId="0" xr:uid="{2D64E470-0C83-4394-9450-3AE36BA5625C}">
      <text>
        <r>
          <rPr>
            <b/>
            <sz val="9"/>
            <color indexed="81"/>
            <rFont val="Tahoma"/>
            <charset val="1"/>
          </rPr>
          <t>&lt;[[DEVDeals] - [Associated TC Deal (Seq: 1)] - [TC Property Current Stage (Seq: 1)] - [Unit Mix (Seq: 23)] TC Unit Mix Type - Both]&gt;</t>
        </r>
      </text>
    </comment>
    <comment ref="F216" authorId="3" shapeId="0" xr:uid="{C82796E5-361D-4D28-A126-7B506E74C0C9}">
      <text>
        <r>
          <rPr>
            <b/>
            <sz val="9"/>
            <color indexed="81"/>
            <rFont val="Tahoma"/>
            <charset val="1"/>
          </rPr>
          <t>&lt;[[DEVDeals] - [Associated TC Deal (Seq: 1)] - [TC Property Current Stage (Seq: 1)] - [Unit Mix (Seq: 23)] Num Units - Both]&gt;</t>
        </r>
      </text>
    </comment>
    <comment ref="F217" authorId="3" shapeId="0" xr:uid="{7FD4B41A-C18B-4FBF-A878-F60D8411C044}">
      <text>
        <r>
          <rPr>
            <b/>
            <sz val="9"/>
            <color indexed="81"/>
            <rFont val="Tahoma"/>
            <charset val="1"/>
          </rPr>
          <t>&lt;[[DEVDeals] - [Associated TC Deal (Seq: 1)] - [TC Property Current Stage (Seq: 1)] - [Unit Mix (Seq: 23)] Income Target - Both]&gt;</t>
        </r>
      </text>
    </comment>
    <comment ref="F218" authorId="3" shapeId="0" xr:uid="{634B0B12-C0F0-48EE-B4D2-F9813E853E0B}">
      <text>
        <r>
          <rPr>
            <b/>
            <sz val="9"/>
            <color indexed="81"/>
            <rFont val="Tahoma"/>
            <charset val="1"/>
          </rPr>
          <t>&lt;[[DEVDeals] - [Associated TC Deal (Seq: 1)] - [TC Property Current Stage (Seq: 1)] - [Unit Mix (Seq: 24)] TC Unit Mix Type - Both]&gt;</t>
        </r>
      </text>
    </comment>
    <comment ref="F219" authorId="3" shapeId="0" xr:uid="{F9BA8521-DCB3-42CB-A8A4-DD1C30435F18}">
      <text>
        <r>
          <rPr>
            <b/>
            <sz val="9"/>
            <color indexed="81"/>
            <rFont val="Tahoma"/>
            <charset val="1"/>
          </rPr>
          <t>&lt;[[DEVDeals] - [Associated TC Deal (Seq: 1)] - [TC Property Current Stage (Seq: 1)] - [Unit Mix (Seq: 24)] Num Units - Both]&gt;</t>
        </r>
      </text>
    </comment>
    <comment ref="F220" authorId="3" shapeId="0" xr:uid="{52F2E025-7C14-46E5-9693-688566EAF1B3}">
      <text>
        <r>
          <rPr>
            <b/>
            <sz val="9"/>
            <color indexed="81"/>
            <rFont val="Tahoma"/>
            <charset val="1"/>
          </rPr>
          <t>&lt;[[DEVDeals] - [Associated TC Deal (Seq: 1)] - [TC Property Current Stage (Seq: 1)] - [Unit Mix (Seq: 24)] Income Target - Both]&gt;</t>
        </r>
      </text>
    </comment>
    <comment ref="F221" authorId="3" shapeId="0" xr:uid="{3672A7D7-7AA6-46A2-8BD8-A207860BB5CB}">
      <text>
        <r>
          <rPr>
            <b/>
            <sz val="9"/>
            <color indexed="81"/>
            <rFont val="Tahoma"/>
            <charset val="1"/>
          </rPr>
          <t>&lt;[[DEVDeals] - [Associated TC Deal (Seq: 1)] - [TC Property Current Stage (Seq: 1)] - [Unit Mix (Seq: 25)] TC Unit Mix Type - Both]&gt;</t>
        </r>
      </text>
    </comment>
    <comment ref="F222" authorId="3" shapeId="0" xr:uid="{189934FE-51D7-4FB1-8AC2-5E095D067913}">
      <text>
        <r>
          <rPr>
            <b/>
            <sz val="9"/>
            <color indexed="81"/>
            <rFont val="Tahoma"/>
            <charset val="1"/>
          </rPr>
          <t>&lt;[[DEVDeals] - [Associated TC Deal (Seq: 1)] - [TC Property Current Stage (Seq: 1)] - [Unit Mix (Seq: 25)] Num Units - Both]&gt;</t>
        </r>
      </text>
    </comment>
    <comment ref="F223" authorId="3" shapeId="0" xr:uid="{520EE377-72A8-4589-BD5C-0B5FA83095EE}">
      <text>
        <r>
          <rPr>
            <b/>
            <sz val="9"/>
            <color indexed="81"/>
            <rFont val="Tahoma"/>
            <charset val="1"/>
          </rPr>
          <t>&lt;[[DEVDeals] - [Associated TC Deal (Seq: 1)] - [TC Property Current Stage (Seq: 1)] - [Unit Mix (Seq: 25)] Income Target - Both]&gt;</t>
        </r>
      </text>
    </comment>
    <comment ref="F224" authorId="3" shapeId="0" xr:uid="{82BE4BE8-8C53-43FB-B16E-95F5F412AA6F}">
      <text>
        <r>
          <rPr>
            <b/>
            <sz val="9"/>
            <color indexed="81"/>
            <rFont val="Tahoma"/>
            <charset val="1"/>
          </rPr>
          <t>&lt;[[DEVDeals] - [Associated TC Deal (Seq: 1)] - [TC Property Current Stage (Seq: 1)] - [Unit Mix (Seq: 26)] TC Unit Mix Type - Both]&gt;</t>
        </r>
      </text>
    </comment>
    <comment ref="F225" authorId="3" shapeId="0" xr:uid="{3BCA65B0-CEC3-4B25-AB2F-E96EC94AC1A0}">
      <text>
        <r>
          <rPr>
            <b/>
            <sz val="9"/>
            <color indexed="81"/>
            <rFont val="Tahoma"/>
            <charset val="1"/>
          </rPr>
          <t>&lt;[[DEVDeals] - [Associated TC Deal (Seq: 1)] - [TC Property Current Stage (Seq: 1)] - [Unit Mix (Seq: 26)] Num Units - Both]&gt;</t>
        </r>
      </text>
    </comment>
    <comment ref="F226" authorId="3" shapeId="0" xr:uid="{2F2B498B-0497-4C79-A316-8B33D085F61A}">
      <text>
        <r>
          <rPr>
            <b/>
            <sz val="9"/>
            <color indexed="81"/>
            <rFont val="Tahoma"/>
            <charset val="1"/>
          </rPr>
          <t>&lt;[[DEVDeals] - [Associated TC Deal (Seq: 1)] - [TC Property Current Stage (Seq: 1)] - [Unit Mix (Seq: 26)] Income Target - Both]&gt;</t>
        </r>
      </text>
    </comment>
    <comment ref="F227" authorId="3" shapeId="0" xr:uid="{5AC35B68-4058-490E-B714-C2ACB9B3613E}">
      <text>
        <r>
          <rPr>
            <b/>
            <sz val="9"/>
            <color indexed="81"/>
            <rFont val="Tahoma"/>
            <charset val="1"/>
          </rPr>
          <t>&lt;[[DEVDeals] - [Associated TC Deal (Seq: 1)] - [TC Property Current Stage (Seq: 1)] - [Unit Mix (Seq: 27)] TC Unit Mix Type - Both]&gt;</t>
        </r>
      </text>
    </comment>
    <comment ref="F228" authorId="3" shapeId="0" xr:uid="{296E866F-9107-43CD-9496-5BADCDDC54BB}">
      <text>
        <r>
          <rPr>
            <b/>
            <sz val="9"/>
            <color indexed="81"/>
            <rFont val="Tahoma"/>
            <charset val="1"/>
          </rPr>
          <t>&lt;[[DEVDeals] - [Associated TC Deal (Seq: 1)] - [TC Property Current Stage (Seq: 1)] - [Unit Mix (Seq: 27)] Num Units - Both]&gt;</t>
        </r>
      </text>
    </comment>
    <comment ref="F229" authorId="3" shapeId="0" xr:uid="{65597F8D-79F4-40B5-925A-877E67B28C2A}">
      <text>
        <r>
          <rPr>
            <b/>
            <sz val="9"/>
            <color indexed="81"/>
            <rFont val="Tahoma"/>
            <charset val="1"/>
          </rPr>
          <t>&lt;[[DEVDeals] - [Associated TC Deal (Seq: 1)] - [TC Property Current Stage (Seq: 1)] - [Unit Mix (Seq: 27)] Income Target - Both]&gt;</t>
        </r>
      </text>
    </comment>
    <comment ref="F230" authorId="3" shapeId="0" xr:uid="{DFB3BCDB-705C-4BAD-8691-EC889B81F0F3}">
      <text>
        <r>
          <rPr>
            <b/>
            <sz val="9"/>
            <color indexed="81"/>
            <rFont val="Tahoma"/>
            <charset val="1"/>
          </rPr>
          <t>&lt;[[DEVDeals] - [Associated TC Deal (Seq: 1)] - [TC Property Current Stage (Seq: 1)] - [Unit Mix (Seq: 28)] TC Unit Mix Type - Both]&gt;</t>
        </r>
      </text>
    </comment>
    <comment ref="F231" authorId="3" shapeId="0" xr:uid="{E87F901B-7640-4C04-8D96-C54468B8E351}">
      <text>
        <r>
          <rPr>
            <b/>
            <sz val="9"/>
            <color indexed="81"/>
            <rFont val="Tahoma"/>
            <charset val="1"/>
          </rPr>
          <t>&lt;[[DEVDeals] - [Associated TC Deal (Seq: 1)] - [TC Property Current Stage (Seq: 1)] - [Unit Mix (Seq: 28)] Num Units - Both]&gt;</t>
        </r>
      </text>
    </comment>
    <comment ref="F232" authorId="3" shapeId="0" xr:uid="{E06F879C-A295-407A-96DB-33C1AEC58C4B}">
      <text>
        <r>
          <rPr>
            <b/>
            <sz val="9"/>
            <color indexed="81"/>
            <rFont val="Tahoma"/>
            <charset val="1"/>
          </rPr>
          <t>&lt;[[DEVDeals] - [Associated TC Deal (Seq: 1)] - [TC Property Current Stage (Seq: 1)] - [Unit Mix (Seq: 28)] Income Target - Both]&gt;</t>
        </r>
      </text>
    </comment>
    <comment ref="F233" authorId="3" shapeId="0" xr:uid="{8B48DCBB-D2B4-4EB5-A699-6FAB2AFD1061}">
      <text>
        <r>
          <rPr>
            <b/>
            <sz val="9"/>
            <color indexed="81"/>
            <rFont val="Tahoma"/>
            <charset val="1"/>
          </rPr>
          <t>&lt;[[DEVDeals] - [Associated TC Deal (Seq: 1)] - [TC Property Current Stage (Seq: 1)] - [Unit Mix (Seq: 29)] TC Unit Mix Type - Both]&gt;</t>
        </r>
      </text>
    </comment>
    <comment ref="F234" authorId="3" shapeId="0" xr:uid="{F7964ECB-3A85-4DB5-B567-C1A83C98D1A3}">
      <text>
        <r>
          <rPr>
            <b/>
            <sz val="9"/>
            <color indexed="81"/>
            <rFont val="Tahoma"/>
            <charset val="1"/>
          </rPr>
          <t>&lt;[[DEVDeals] - [Associated TC Deal (Seq: 1)] - [TC Property Current Stage (Seq: 1)] - [Unit Mix (Seq: 29)] Num Units - Both]&gt;</t>
        </r>
      </text>
    </comment>
    <comment ref="F235" authorId="3" shapeId="0" xr:uid="{29652872-A65F-49AE-B184-90AAB3336C76}">
      <text>
        <r>
          <rPr>
            <b/>
            <sz val="9"/>
            <color indexed="81"/>
            <rFont val="Tahoma"/>
            <charset val="1"/>
          </rPr>
          <t>&lt;[[DEVDeals] - [Associated TC Deal (Seq: 1)] - [TC Property Current Stage (Seq: 1)] - [Unit Mix (Seq: 29)] Income Target - Both]&gt;</t>
        </r>
      </text>
    </comment>
    <comment ref="F236" authorId="3" shapeId="0" xr:uid="{0851CEC7-E3F0-4476-91FD-F34D33D89FAB}">
      <text>
        <r>
          <rPr>
            <b/>
            <sz val="9"/>
            <color indexed="81"/>
            <rFont val="Tahoma"/>
            <charset val="1"/>
          </rPr>
          <t>&lt;[[DEVDeals] - [Associated TC Deal (Seq: 1)] - [TC Property Current Stage (Seq: 1)] - [Unit Mix (Seq: 30)] TC Unit Mix Type - Both]&gt;</t>
        </r>
      </text>
    </comment>
    <comment ref="F237" authorId="3" shapeId="0" xr:uid="{03F82AA4-8D2E-4A49-A453-BAF43A391B9E}">
      <text>
        <r>
          <rPr>
            <b/>
            <sz val="9"/>
            <color indexed="81"/>
            <rFont val="Tahoma"/>
            <charset val="1"/>
          </rPr>
          <t>&lt;[[DEVDeals] - [Associated TC Deal (Seq: 1)] - [TC Property Current Stage (Seq: 1)] - [Unit Mix (Seq: 30)] Num Units - Both]&gt;</t>
        </r>
      </text>
    </comment>
    <comment ref="F238" authorId="3" shapeId="0" xr:uid="{8372D69E-4DC9-4C2C-86F1-9FBD3302F8AA}">
      <text>
        <r>
          <rPr>
            <b/>
            <sz val="9"/>
            <color indexed="81"/>
            <rFont val="Tahoma"/>
            <charset val="1"/>
          </rPr>
          <t>&lt;[[DEVDeals] - [Associated TC Deal (Seq: 1)] - [TC Property Current Stage (Seq: 1)] - [Unit Mix (Seq: 30)] Income Target - Both]&gt;</t>
        </r>
      </text>
    </comment>
    <comment ref="F257" authorId="3" shapeId="0" xr:uid="{63BFFC92-341D-453B-9B00-93CA449285EA}">
      <text>
        <r>
          <rPr>
            <b/>
            <sz val="9"/>
            <color indexed="81"/>
            <rFont val="Tahoma"/>
            <charset val="1"/>
          </rPr>
          <t>&lt;[[DEVDeals] - [DEV User Defined Fields (Seq: 1)] Application UDF - Total Manager Units - Both]&gt;</t>
        </r>
      </text>
    </comment>
    <comment ref="F259" authorId="0" shapeId="0" xr:uid="{32DE1090-9D58-472A-B812-B6632A10C71F}">
      <text>
        <r>
          <rPr>
            <b/>
            <sz val="9"/>
            <color indexed="81"/>
            <rFont val="Tahoma"/>
            <charset val="1"/>
          </rPr>
          <t>&lt;[[DEVDeals] - [DEV User Defined Fields (Seq: 1)] NOFA Reporting - LIFT Request - Both]&gt;</t>
        </r>
      </text>
    </comment>
    <comment ref="F260" authorId="0" shapeId="0" xr:uid="{5EE58E78-7AA6-4BC7-804E-B92124B2488F}">
      <text>
        <r>
          <rPr>
            <b/>
            <sz val="9"/>
            <color indexed="81"/>
            <rFont val="Tahoma"/>
            <charset val="1"/>
          </rPr>
          <t>&lt;[[DEVDeals] - [DEV User Defined Fields (Seq: 1)] NOFA Reporting - 4% LIHTC Annual Allocation - Both]&gt;</t>
        </r>
      </text>
    </comment>
    <comment ref="F261" authorId="3" shapeId="0" xr:uid="{96B7211C-024C-40F1-8372-30C0864D5631}">
      <text>
        <r>
          <rPr>
            <b/>
            <sz val="9"/>
            <color indexed="81"/>
            <rFont val="Tahoma"/>
            <charset val="1"/>
          </rPr>
          <t>&lt;[[DEVDeals] - [DEV User Defined Fields (Seq: 1)] Application UDF - Wildfire LIFT/Gap Request - Both]&gt;</t>
        </r>
      </text>
    </comment>
    <comment ref="F262" authorId="0" shapeId="0" xr:uid="{A720E273-94FC-44F3-8B40-A22758E7056B}">
      <text>
        <r>
          <rPr>
            <b/>
            <sz val="9"/>
            <color indexed="81"/>
            <rFont val="Tahoma"/>
            <charset val="1"/>
          </rPr>
          <t>&lt;[[DEVDeals] - [DEV User Defined Fields (Seq: 1)] NOFA Reporting - OAHTC - Both]&gt;</t>
        </r>
      </text>
    </comment>
    <comment ref="F264" authorId="0" shapeId="0" xr:uid="{02C1B161-A803-4067-B342-C17FEB47FB00}">
      <text>
        <r>
          <rPr>
            <b/>
            <sz val="9"/>
            <color indexed="81"/>
            <rFont val="Tahoma"/>
            <charset val="1"/>
          </rPr>
          <t>&lt;[[DEVDeals] - [DEV User Defined Fields (Seq: 1)] Application UDF - HOME - Both]&gt;</t>
        </r>
      </text>
    </comment>
    <comment ref="F265" authorId="3" shapeId="0" xr:uid="{DFDF9F13-7D38-437C-96CB-C9F8508DA77A}">
      <text>
        <r>
          <rPr>
            <b/>
            <sz val="9"/>
            <color indexed="81"/>
            <rFont val="Tahoma"/>
            <charset val="1"/>
          </rPr>
          <t>&lt;[[DEVDeals] - [DEV User Defined Fields (Seq: 1)] Application UDF - HTF - Both]&gt;</t>
        </r>
      </text>
    </comment>
    <comment ref="F266" authorId="0" shapeId="0" xr:uid="{10228EB0-AF02-4B98-B3DD-5E4E56E72144}">
      <text>
        <r>
          <rPr>
            <b/>
            <sz val="9"/>
            <color indexed="81"/>
            <rFont val="Tahoma"/>
            <charset val="1"/>
          </rPr>
          <t>&lt;[[DEVDeals] - [DEV User Defined Fields (Seq: 1)] Application UDF - PSH Subsidy Amount - Both]&gt;</t>
        </r>
      </text>
    </comment>
    <comment ref="F267" authorId="0" shapeId="0" xr:uid="{E984A1F6-C29E-4707-AB17-7EDB14FC7A65}">
      <text>
        <r>
          <rPr>
            <b/>
            <sz val="9"/>
            <color indexed="81"/>
            <rFont val="Tahoma"/>
            <charset val="1"/>
          </rPr>
          <t>&lt;[[DEVDeals] - [DEV User Defined Fields (Seq: 1)] NOFA Reporting - Gap (GHAP and HDGP) - Both]&gt;</t>
        </r>
      </text>
    </comment>
    <comment ref="F268" authorId="0" shapeId="0" xr:uid="{2537373C-C865-4F66-89D5-9C468FBF8AD1}">
      <text>
        <r>
          <rPr>
            <b/>
            <sz val="9"/>
            <color indexed="81"/>
            <rFont val="Tahoma"/>
            <charset val="1"/>
          </rPr>
          <t>&lt;[[DEVDeals] - [DEV User Defined Fields (Seq: 1)] NOFA Reporting - 9% LIHTC Annual Allocation - Both]&gt;</t>
        </r>
      </text>
    </comment>
    <comment ref="F269" authorId="0" shapeId="0" xr:uid="{D1478A72-3DCA-4BFA-84C7-709BA320F7B3}">
      <text>
        <r>
          <rPr>
            <b/>
            <sz val="9"/>
            <color indexed="81"/>
            <rFont val="Tahoma"/>
            <charset val="1"/>
          </rPr>
          <t>&lt;[[DEVDeals] - [DEV User Defined Fields (Seq: 1)] NOFA Reporting - Anticipated PAB Request - Both]&gt;</t>
        </r>
      </text>
    </comment>
    <comment ref="F270" authorId="3" shapeId="0" xr:uid="{39B74767-4A8E-46D7-8C8F-7EDE434BFD9F}">
      <text>
        <r>
          <rPr>
            <b/>
            <sz val="9"/>
            <color indexed="81"/>
            <rFont val="Tahoma"/>
            <charset val="1"/>
          </rPr>
          <t>&lt;[[DEVDeals] - [DEV User Defined Fields (Seq: 1)] NOFA Reporting - Proposed Construction Begin Date - Both]&gt;</t>
        </r>
      </text>
    </comment>
    <comment ref="F271" authorId="3" shapeId="0" xr:uid="{35FC8670-C0BF-4941-B0AC-C683EEAFD767}">
      <text>
        <r>
          <rPr>
            <b/>
            <sz val="9"/>
            <color indexed="81"/>
            <rFont val="Tahoma"/>
            <charset val="1"/>
          </rPr>
          <t>&lt;[[DEVDeals] - [DEV User Defined Fields (Seq: 1)] NOFA Reporting - Minimum MWESB Commitment - Both]&gt;</t>
        </r>
      </text>
    </comment>
    <comment ref="F272" authorId="3" shapeId="0" xr:uid="{F7983B9A-FDD0-40BB-B36D-F2E0ECD872AB}">
      <text>
        <r>
          <rPr>
            <b/>
            <sz val="9"/>
            <color indexed="81"/>
            <rFont val="Tahoma"/>
            <charset val="1"/>
          </rPr>
          <t>&lt;[[DEVDeals] - [DEV User Defined Fields (Seq: 1)] NOFA Reporting - Is Wildfire Points Eligible - Both]&gt;</t>
        </r>
      </text>
    </comment>
    <comment ref="F273" authorId="0" shapeId="0" xr:uid="{5A26D478-8B41-4F4A-81C8-1BE21A95CF7D}">
      <text>
        <r>
          <rPr>
            <b/>
            <sz val="9"/>
            <color indexed="81"/>
            <rFont val="Tahoma"/>
            <charset val="1"/>
          </rPr>
          <t>&lt;[[DEVDeals] - [DEV User Defined Fields (Seq: 1)] NOFA Reporting - MWESB Compliance Region - Both]&gt;</t>
        </r>
      </text>
    </comment>
    <comment ref="F274" authorId="0" shapeId="0" xr:uid="{EF9AACAC-969B-42FC-A46F-08F1B3881007}">
      <text>
        <r>
          <rPr>
            <b/>
            <sz val="9"/>
            <color indexed="81"/>
            <rFont val="Tahoma"/>
            <charset val="1"/>
          </rPr>
          <t>&lt;[[DEVDeals] - [DEV User Defined Fields (Seq: 1)] NOFA Reporting - Type of Project - Both]&gt;</t>
        </r>
      </text>
    </comment>
    <comment ref="F276" authorId="0" shapeId="0" xr:uid="{7F73DA5A-0F89-456F-B748-4B5AA05A69C6}">
      <text>
        <r>
          <rPr>
            <b/>
            <sz val="9"/>
            <color indexed="81"/>
            <rFont val="Tahoma"/>
            <charset val="1"/>
          </rPr>
          <t>&lt;[[DEVDeals] - [DEV User Defined Fields (Seq: 1)] Application UDF - Is Urban - Both]&gt;</t>
        </r>
      </text>
    </comment>
    <comment ref="F277" authorId="0" shapeId="0" xr:uid="{9CADF156-1880-4F2E-85CD-9D3000807EF4}">
      <text>
        <r>
          <rPr>
            <b/>
            <sz val="9"/>
            <color indexed="81"/>
            <rFont val="Tahoma"/>
            <charset val="1"/>
          </rPr>
          <t>&lt;[[DEVDeals] - [DEV User Defined Fields (Seq: 1)] Application UDF - Is Mid-sized Urban - Both]&gt;</t>
        </r>
      </text>
    </comment>
    <comment ref="F278" authorId="0" shapeId="0" xr:uid="{0E5A391D-8518-44B8-8D55-717750799A8F}">
      <text>
        <r>
          <rPr>
            <b/>
            <sz val="9"/>
            <color indexed="81"/>
            <rFont val="Tahoma"/>
            <charset val="1"/>
          </rPr>
          <t>&lt;[[DEVDeals] - [DEV User Defined Fields (Seq: 1)] Application UDF - Is Rural - Both]&gt;</t>
        </r>
      </text>
    </comment>
    <comment ref="F279" authorId="3" shapeId="0" xr:uid="{4CE72571-5624-499D-B7AA-E340AA8315A2}">
      <text>
        <r>
          <rPr>
            <b/>
            <sz val="9"/>
            <color indexed="81"/>
            <rFont val="Tahoma"/>
            <charset val="1"/>
          </rPr>
          <t>&lt;[[DEVDeals] - [DEV User Defined Fields (Seq: 1)] Application UDF - Is Tribal Led - Both]&gt;</t>
        </r>
      </text>
    </comment>
    <comment ref="F280" authorId="0" shapeId="0" xr:uid="{ECB5C465-E6B5-460C-80A1-52031DBB72F3}">
      <text>
        <r>
          <rPr>
            <b/>
            <sz val="9"/>
            <color indexed="81"/>
            <rFont val="Tahoma"/>
            <charset val="1"/>
          </rPr>
          <t>&lt;[[DEVDeals] - [DEV User Defined Fields (Seq: 1)] Application UDF - Is Culturally Specific Organization - Both]&gt;</t>
        </r>
      </text>
    </comment>
    <comment ref="F281" authorId="3" shapeId="0" xr:uid="{114B98FB-ACC6-4FD2-BB71-6064AEA15E60}">
      <text>
        <r>
          <rPr>
            <b/>
            <sz val="9"/>
            <color indexed="81"/>
            <rFont val="Tahoma"/>
            <charset val="1"/>
          </rPr>
          <t>&lt;[[DEVDeals] - [DEV User Defined Fields (Seq: 1)] LIFT Request per Unit - Both]&gt;</t>
        </r>
      </text>
    </comment>
    <comment ref="F282" authorId="3" shapeId="0" xr:uid="{4F443DE0-38E6-4035-99CF-0FFEA0020D57}">
      <text>
        <r>
          <rPr>
            <b/>
            <sz val="9"/>
            <color indexed="81"/>
            <rFont val="Tahoma"/>
            <charset val="1"/>
          </rPr>
          <t>&lt;[[DEVDeals] - [DEV User Defined Fields (Seq: 1)] NOFA Reporting - Construction Cost plus Architectural Fees - Both]&gt;</t>
        </r>
      </text>
    </comment>
    <comment ref="F283" authorId="3" shapeId="0" xr:uid="{00949D2C-6266-49CF-BC4C-93A0947B6D1E}">
      <text>
        <r>
          <rPr>
            <b/>
            <sz val="9"/>
            <color indexed="81"/>
            <rFont val="Tahoma"/>
            <charset val="1"/>
          </rPr>
          <t>&lt;[[DEVDeals] - [DEV User Defined Fields (Seq: 1)] Application UDF - Total Square Feet - Both]&gt;</t>
        </r>
      </text>
    </comment>
    <comment ref="F284" authorId="3" shapeId="0" xr:uid="{9E784422-28BF-4278-983C-6EE7EB71570C}">
      <text>
        <r>
          <rPr>
            <b/>
            <sz val="9"/>
            <color indexed="81"/>
            <rFont val="Tahoma"/>
            <charset val="1"/>
          </rPr>
          <t>&lt;[[DEVDeals] - [DEV User Defined Fields (Seq: 1)] Application UDF - Construction Costs per Square Foot - Both]&gt;</t>
        </r>
      </text>
    </comment>
    <comment ref="F285" authorId="3" shapeId="0" xr:uid="{08AE438C-CDA7-4219-AF94-83DBF4580666}">
      <text>
        <r>
          <rPr>
            <b/>
            <sz val="9"/>
            <color indexed="81"/>
            <rFont val="Tahoma"/>
            <charset val="1"/>
          </rPr>
          <t>&lt;[[DEVDeals] - [DEV User Defined Fields (Seq: 1)] Application UDF - Average Bedroom Size - Both]&gt;</t>
        </r>
      </text>
    </comment>
    <comment ref="F286" authorId="3" shapeId="0" xr:uid="{865ED764-7AF6-47CB-B126-142E6EA37E5D}">
      <text>
        <r>
          <rPr>
            <b/>
            <sz val="9"/>
            <color indexed="81"/>
            <rFont val="Tahoma"/>
            <charset val="1"/>
          </rPr>
          <t>&lt;[[DEVDeals] - [DEV User Defined Fields (Seq: 1)] Application UDF - Percent of Units at or below 30% AMI - Both]&gt;</t>
        </r>
      </text>
    </comment>
    <comment ref="F299" authorId="0" shapeId="0" xr:uid="{07444B1B-A24D-4E84-AB7E-DE77EDFC7967}">
      <text>
        <r>
          <rPr>
            <b/>
            <sz val="9"/>
            <color indexed="81"/>
            <rFont val="Tahoma"/>
            <charset val="1"/>
          </rPr>
          <t>&lt;[[DEVDeals] - [DEV User Defined Fields (Seq: 1)] Application UDF - Construction Cost as % of RS Means - Both]&gt;</t>
        </r>
      </text>
    </comment>
    <comment ref="F300" authorId="0" shapeId="0" xr:uid="{8D51533C-ED9A-4810-9DEC-85F5A05FE905}">
      <text>
        <r>
          <rPr>
            <b/>
            <sz val="9"/>
            <color indexed="81"/>
            <rFont val="Tahoma"/>
            <charset val="1"/>
          </rPr>
          <t>&lt;[[DEVDeals] - [DEV User Defined Fields (Seq: 1)] NOFA Reporting - Is Projects Currently in OHCS Portfolio - Both]&gt;</t>
        </r>
      </text>
    </comment>
    <comment ref="F303" authorId="3" shapeId="0" xr:uid="{C839EBC7-18D1-45DA-BCDF-F2088F18BB88}">
      <text>
        <r>
          <rPr>
            <b/>
            <sz val="9"/>
            <color indexed="81"/>
            <rFont val="Tahoma"/>
            <charset val="1"/>
          </rPr>
          <t>&lt;[[DEVDeals] - [DEV User Defined Fields (Seq: 1)] PSH - PSH + HTF Request Per Unit - Both]&gt;</t>
        </r>
      </text>
    </comment>
    <comment ref="F304" authorId="0" shapeId="0" xr:uid="{EA4881B6-5C7E-43B1-A7D7-9F14E5920638}">
      <text>
        <r>
          <rPr>
            <b/>
            <sz val="9"/>
            <color indexed="81"/>
            <rFont val="Tahoma"/>
            <charset val="1"/>
          </rPr>
          <t>&lt;[[DEVDeals] - [DEV User Defined Fields (Seq: 1)] PSH - Is Serving Chronically Homeless - Both]&gt;</t>
        </r>
      </text>
    </comment>
    <comment ref="F305" authorId="0" shapeId="0" xr:uid="{7944C312-ADBA-4ACC-B883-43085BBB5A43}">
      <text>
        <r>
          <rPr>
            <b/>
            <sz val="9"/>
            <color indexed="81"/>
            <rFont val="Tahoma"/>
            <charset val="1"/>
          </rPr>
          <t>&lt;[[DEVDeals] - [DEV User Defined Fields (Seq: 1)] PSH - Is Using Housing First - Both]&gt;</t>
        </r>
      </text>
    </comment>
    <comment ref="F306" authorId="0" shapeId="0" xr:uid="{DE786BAD-EDD0-4D79-AE20-F4E1BBDE50D0}">
      <text>
        <r>
          <rPr>
            <b/>
            <sz val="9"/>
            <color indexed="81"/>
            <rFont val="Tahoma"/>
            <charset val="1"/>
          </rPr>
          <t>&lt;[[DEVDeals] - [DEV User Defined Fields (Seq: 1)] PSH - Is Offering PSH Services On-Site - Both]&gt;</t>
        </r>
      </text>
    </comment>
    <comment ref="F307" authorId="0" shapeId="0" xr:uid="{A87E635D-CF3F-4C91-8BB9-64C418A22D18}">
      <text>
        <r>
          <rPr>
            <b/>
            <sz val="9"/>
            <color indexed="81"/>
            <rFont val="Tahoma"/>
            <charset val="1"/>
          </rPr>
          <t>&lt;[[DEVDeals] - [DEV User Defined Fields (Seq: 1)] PSH - Is Completed PSH Institute - Both]&gt;</t>
        </r>
      </text>
    </comment>
    <comment ref="F310" authorId="0" shapeId="0" xr:uid="{B2CB6146-29A5-4368-A335-E52F587A53B7}">
      <text>
        <r>
          <rPr>
            <b/>
            <sz val="9"/>
            <color indexed="81"/>
            <rFont val="Tahoma"/>
            <charset val="1"/>
          </rPr>
          <t>&lt;[[DEVDeals] - [DEV User Defined Fields (Seq: 1)] NOFA Reporting - Is Metro Pool - Both]&gt;</t>
        </r>
      </text>
    </comment>
    <comment ref="F311" authorId="0" shapeId="0" xr:uid="{58C3DB69-ADFE-44B4-A90D-08D3CEAC5B8D}">
      <text>
        <r>
          <rPr>
            <b/>
            <sz val="9"/>
            <color indexed="81"/>
            <rFont val="Tahoma"/>
            <charset val="1"/>
          </rPr>
          <t>&lt;[[DEVDeals] - [DEV User Defined Fields (Seq: 1)] NOFA Reporting - Is PJ Region Pool - Both]&gt;</t>
        </r>
      </text>
    </comment>
    <comment ref="F312" authorId="0" shapeId="0" xr:uid="{75504744-DCC5-4A9C-95AB-EF5577806FF4}">
      <text>
        <r>
          <rPr>
            <b/>
            <sz val="9"/>
            <color indexed="81"/>
            <rFont val="Tahoma"/>
            <charset val="1"/>
          </rPr>
          <t>&lt;[[DEVDeals] - [DEV User Defined Fields (Seq: 1)] NOFA Reporting - Is Balance of State Urban - Both]&gt;</t>
        </r>
      </text>
    </comment>
    <comment ref="F313" authorId="0" shapeId="0" xr:uid="{B7C9F833-D353-4C4E-A7B4-88D01FE4A4C1}">
      <text>
        <r>
          <rPr>
            <b/>
            <sz val="9"/>
            <color indexed="81"/>
            <rFont val="Tahoma"/>
            <charset val="1"/>
          </rPr>
          <t>&lt;[[DEVDeals] - [DEV User Defined Fields (Seq: 1)] NOFA Reporting - Is Balance of State Non Urban - Both]&gt;</t>
        </r>
      </text>
    </comment>
    <comment ref="F314" authorId="0" shapeId="0" xr:uid="{25B0517F-C054-4650-BAB9-C2C11EB5E721}">
      <text>
        <r>
          <rPr>
            <b/>
            <sz val="9"/>
            <color indexed="81"/>
            <rFont val="Tahoma"/>
            <charset val="1"/>
          </rPr>
          <t>&lt;[[DEVDeals] - [DEV User Defined Fields (Seq: 1)] Application UDF - Is Non-Profit Organization - Both]&gt;</t>
        </r>
      </text>
    </comment>
    <comment ref="F315" authorId="0" shapeId="0" xr:uid="{9A947046-12B6-40F2-BEF2-80021E04F1A9}">
      <text>
        <r>
          <rPr>
            <b/>
            <sz val="9"/>
            <color indexed="81"/>
            <rFont val="Tahoma"/>
            <charset val="1"/>
          </rPr>
          <t>&lt;[[DEVDeals] - [DEV User Defined Fields (Seq: 1)] NOFA Reporting - Is Tribal - Both]&gt;</t>
        </r>
      </text>
    </comment>
    <comment ref="F316" authorId="0" shapeId="0" xr:uid="{D7662446-A241-4DFB-B7B7-5CDD9EB46A5C}">
      <text>
        <r>
          <rPr>
            <b/>
            <sz val="9"/>
            <color indexed="81"/>
            <rFont val="Tahoma"/>
            <charset val="1"/>
          </rPr>
          <t>&lt;[[DEVDeals] - [DEV User Defined Fields (Seq: 1)] NOFA Reporting - Is Preservation - Both]&gt;</t>
        </r>
      </text>
    </comment>
    <comment ref="F319" authorId="0" shapeId="0" xr:uid="{ED83F323-6A8B-4AC8-ACDE-7F2787A46433}">
      <text>
        <r>
          <rPr>
            <b/>
            <sz val="9"/>
            <color indexed="81"/>
            <rFont val="Tahoma"/>
            <charset val="1"/>
          </rPr>
          <t>&lt;[[DEVDeals] - [DEV User Defined Fields (Seq: 1)] NOFA Reporting - Total Development Costs - Both]&gt;</t>
        </r>
      </text>
    </comment>
    <comment ref="F320" authorId="0" shapeId="0" xr:uid="{EFEE0FCF-E75C-4136-8A02-F6BC09654B76}">
      <text>
        <r>
          <rPr>
            <b/>
            <sz val="9"/>
            <color indexed="81"/>
            <rFont val="Tahoma"/>
            <charset val="1"/>
          </rPr>
          <t>&lt;[[DEVDeals] - [DEV User Defined Fields (Seq: 1)] NOFA Reporting - Cost Per Unit - Both]&gt;</t>
        </r>
      </text>
    </comment>
    <comment ref="F321" authorId="3" shapeId="0" xr:uid="{568EE8EE-CCB1-4CD5-B84F-1331D1689D55}">
      <text>
        <r>
          <rPr>
            <b/>
            <sz val="9"/>
            <color indexed="81"/>
            <rFont val="Tahoma"/>
            <charset val="1"/>
          </rPr>
          <t>&lt;[[DEVDeals] - [DEV User Defined Fields (Seq: 1)] Application UDF - Percent PSH Units - Both]&gt;</t>
        </r>
      </text>
    </comment>
    <comment ref="F322" authorId="3" shapeId="0" xr:uid="{A7AA9F28-247E-479F-9237-4B6D0A47791A}">
      <text>
        <r>
          <rPr>
            <b/>
            <sz val="9"/>
            <color indexed="81"/>
            <rFont val="Tahoma"/>
            <charset val="1"/>
          </rPr>
          <t>&lt;[[DEVDeals] - [DEV User Defined Fields (Seq: 1)] Application UDF - Percent Family Sized Units - Both]&gt;</t>
        </r>
      </text>
    </comment>
    <comment ref="F323" authorId="3" shapeId="0" xr:uid="{5A42A2CC-BF2A-4D7C-AAF9-36909C522CBD}">
      <text>
        <r>
          <rPr>
            <b/>
            <sz val="9"/>
            <color indexed="81"/>
            <rFont val="Tahoma"/>
            <charset val="1"/>
          </rPr>
          <t>&lt;[[DEVDeals] - [DEV User Defined Fields (Seq: 1)] NOFA Reporting - Special Needs Population Unit Set Aside - Both]&gt;</t>
        </r>
      </text>
    </comment>
    <comment ref="F324" authorId="3" shapeId="0" xr:uid="{3B1650D4-CC31-4A96-A32C-094A312B702C}">
      <text>
        <r>
          <rPr>
            <b/>
            <sz val="9"/>
            <color indexed="81"/>
            <rFont val="Tahoma"/>
            <charset val="1"/>
          </rPr>
          <t>&lt;[[DEVDeals] - [DEV User Defined Fields (Seq: 1)] Application UDF - AGMI of Unit Restrictions - Both]&gt;</t>
        </r>
      </text>
    </comment>
    <comment ref="F325" authorId="0" shapeId="0" xr:uid="{1D8C88EE-7CFE-4531-92B0-FE97EA3CE296}">
      <text>
        <r>
          <rPr>
            <b/>
            <sz val="9"/>
            <color indexed="81"/>
            <rFont val="Tahoma"/>
            <family val="2"/>
          </rPr>
          <t>&lt;[[DEVDeals] - [DEV User Defined Fields (Seq: 1)] Application UDF - Has Subsidized Units? - Both]&gt;</t>
        </r>
      </text>
    </comment>
    <comment ref="F327" authorId="0" shapeId="0" xr:uid="{4A283F15-BB78-4632-857C-F87135A41F87}">
      <text>
        <r>
          <rPr>
            <b/>
            <sz val="9"/>
            <color indexed="81"/>
            <rFont val="Tahoma"/>
            <charset val="1"/>
          </rPr>
          <t>&lt;[[DEVDeals] - [DEV User Defined Fields (Seq: 1)] NOFA Reporting - Preservation Expiration Date - Both]&gt;</t>
        </r>
      </text>
    </comment>
    <comment ref="F328" authorId="3" shapeId="0" xr:uid="{61BECD5C-242C-492C-AF49-3016783088B5}">
      <text>
        <r>
          <rPr>
            <b/>
            <sz val="9"/>
            <color indexed="81"/>
            <rFont val="Tahoma"/>
            <charset val="1"/>
          </rPr>
          <t>&lt;[[DEVDeals] - [DEV User Defined Fields (Seq: 1)] Application UDF - Percent Vulnerable Populations - Both]&gt;</t>
        </r>
      </text>
    </comment>
    <comment ref="F329" authorId="3" shapeId="0" xr:uid="{8C13919D-8306-4497-AB9F-850CE83C9716}">
      <text>
        <r>
          <rPr>
            <b/>
            <sz val="9"/>
            <color indexed="81"/>
            <rFont val="Tahoma"/>
            <charset val="1"/>
          </rPr>
          <t>&lt;[[DEVDeals] - [DEV User Defined Fields (Seq: 1)] Application UDF - Percent Extremely Low Income - Both]&gt;</t>
        </r>
      </text>
    </comment>
    <comment ref="F330" authorId="3" shapeId="0" xr:uid="{E9124782-1EE6-44EA-B79D-397EC876697D}">
      <text>
        <r>
          <rPr>
            <b/>
            <sz val="9"/>
            <color indexed="81"/>
            <rFont val="Tahoma"/>
            <charset val="1"/>
          </rPr>
          <t>&lt;[[DEVDeals] - [DEV User Defined Fields (Seq: 1)] Application UDF - Percent Units with Rent Assistance - Both]&gt;</t>
        </r>
      </text>
    </comment>
    <comment ref="F331" authorId="3" shapeId="0" xr:uid="{F1DD6457-5515-4549-8AAD-A6E33AE3DD5C}">
      <text>
        <r>
          <rPr>
            <b/>
            <sz val="9"/>
            <color indexed="81"/>
            <rFont val="Tahoma"/>
            <charset val="1"/>
          </rPr>
          <t>&lt;[[DEVDeals] - [DEV User Defined Fields (Seq: 1)] Application UDF - AGMI of Current Tenants - Both]&gt;</t>
        </r>
      </text>
    </comment>
  </commentList>
</comments>
</file>

<file path=xl/sharedStrings.xml><?xml version="1.0" encoding="utf-8"?>
<sst xmlns="http://schemas.openxmlformats.org/spreadsheetml/2006/main" count="4980" uniqueCount="1022">
  <si>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</si>
  <si>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</si>
  <si>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</si>
  <si>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</si>
  <si>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</si>
  <si>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</si>
  <si>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</si>
  <si>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</si>
  <si>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</si>
  <si>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</si>
  <si>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</si>
  <si>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</si>
  <si>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</si>
  <si>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</si>
  <si>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</si>
  <si>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</si>
  <si>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</si>
  <si>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</si>
  <si>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</si>
  <si>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</si>
  <si>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</si>
  <si>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</si>
  <si>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</si>
  <si>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</si>
  <si>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</si>
  <si>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</si>
  <si>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</si>
  <si>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</si>
  <si>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</si>
  <si>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</si>
  <si>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</si>
  <si>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</si>
  <si>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</si>
  <si>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</si>
  <si>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</si>
  <si>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</si>
  <si>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</si>
  <si>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</si>
  <si>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</si>
  <si>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</si>
  <si>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</si>
  <si>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</si>
  <si>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</si>
  <si>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</si>
  <si>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</si>
  <si>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</si>
  <si>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</si>
  <si>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</si>
  <si>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</si>
  <si>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</si>
  <si>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</si>
  <si>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</si>
  <si>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</si>
  <si>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</si>
  <si>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</si>
  <si>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</si>
  <si>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</si>
  <si>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</si>
  <si>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</si>
  <si>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</si>
  <si>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</si>
  <si>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</si>
  <si>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</si>
  <si>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</si>
  <si>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</si>
  <si>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</si>
  <si>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</si>
  <si>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</si>
  <si>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</si>
  <si>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</si>
  <si>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</si>
  <si>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</si>
  <si>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</si>
  <si>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</si>
  <si>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</si>
  <si>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</si>
  <si>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</si>
  <si>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</si>
  <si>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</si>
  <si>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</si>
  <si>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</si>
  <si>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</si>
  <si>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</si>
  <si>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</si>
  <si>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</si>
  <si>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</si>
  <si>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</si>
  <si>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</si>
  <si>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</si>
  <si>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</si>
  <si>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</si>
  <si>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</si>
  <si>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</si>
  <si>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</si>
  <si>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</si>
  <si>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</si>
  <si>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</si>
  <si>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</si>
  <si>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</si>
  <si>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</si>
  <si>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</si>
  <si>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</si>
  <si>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</si>
  <si>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</si>
  <si>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</si>
  <si>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</si>
  <si>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</si>
  <si>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</si>
  <si>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</si>
  <si>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</si>
  <si>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</si>
  <si>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</si>
  <si>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</si>
  <si>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</si>
  <si>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</si>
  <si>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</si>
  <si>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</si>
  <si>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</si>
  <si>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</si>
  <si>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</si>
  <si>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</si>
  <si>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</si>
  <si>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</si>
  <si>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</si>
  <si>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</si>
  <si>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</si>
  <si>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</si>
  <si>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</si>
  <si>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</si>
  <si>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</si>
  <si>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</si>
  <si>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</si>
  <si>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</si>
  <si>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</si>
  <si>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</si>
  <si>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</si>
  <si>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</si>
  <si>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</si>
  <si>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</si>
  <si>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</si>
  <si>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</si>
  <si>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</si>
  <si>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</si>
  <si>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</si>
  <si>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</si>
  <si>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</si>
  <si>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</si>
  <si>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</si>
  <si>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</si>
  <si>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</si>
  <si>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</si>
  <si>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</si>
  <si>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</si>
  <si>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</si>
  <si>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</si>
  <si>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</si>
  <si>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</si>
  <si>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</si>
  <si>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</si>
  <si>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</si>
  <si>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</si>
  <si>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</si>
  <si>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</si>
  <si>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</si>
  <si>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</si>
  <si>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</si>
  <si>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</si>
  <si>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</si>
  <si>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</si>
  <si>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</si>
  <si>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</si>
  <si>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</si>
  <si>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</si>
  <si>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</si>
  <si>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</si>
  <si>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</si>
  <si>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</si>
  <si>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</si>
  <si>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</si>
  <si>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</si>
  <si>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</si>
  <si>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</si>
  <si>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</si>
  <si>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</si>
  <si>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</si>
  <si>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</si>
  <si>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</si>
  <si>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</si>
  <si>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</si>
  <si>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</si>
  <si>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</si>
  <si>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</si>
  <si>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</si>
  <si>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</si>
  <si>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</si>
  <si>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</si>
  <si>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</si>
  <si>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</si>
  <si>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</si>
  <si>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</si>
  <si>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</si>
  <si>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</si>
  <si>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</si>
  <si>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</si>
  <si>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</si>
  <si>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</si>
  <si>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</si>
  <si>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</si>
  <si>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</si>
  <si>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</si>
  <si>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</si>
  <si>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</si>
  <si>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</si>
  <si>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</si>
  <si>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</si>
  <si>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</si>
  <si>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</si>
  <si>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</si>
  <si>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</si>
  <si>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</si>
  <si>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</si>
  <si>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</si>
  <si>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</si>
  <si>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</si>
  <si>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</si>
  <si>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</si>
  <si>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</si>
  <si>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</si>
  <si>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</si>
  <si>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</si>
  <si>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</si>
  <si>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</si>
  <si>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</si>
  <si>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</si>
  <si>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</si>
  <si>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</si>
  <si>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</si>
  <si>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</si>
  <si>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</si>
  <si>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</si>
  <si>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</si>
  <si>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</si>
  <si>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</si>
  <si>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</si>
  <si>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</si>
  <si>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</si>
  <si>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</si>
  <si>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</si>
  <si>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</si>
  <si>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</si>
  <si>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</si>
  <si>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</si>
  <si>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</si>
  <si>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</si>
  <si>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</si>
  <si>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</si>
  <si>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</si>
  <si>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</si>
  <si>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</si>
  <si>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</si>
  <si>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</si>
  <si>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</si>
  <si>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</si>
  <si>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</si>
  <si>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</si>
  <si>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</si>
  <si>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</si>
  <si>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</si>
  <si>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</si>
  <si>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</si>
  <si>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</si>
  <si>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</si>
  <si>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</si>
  <si>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</si>
  <si>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</si>
  <si>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</si>
  <si>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</si>
  <si>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</si>
  <si>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</si>
  <si>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</si>
  <si>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</si>
  <si>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</si>
  <si>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</si>
  <si>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</si>
  <si>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</si>
  <si>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</si>
  <si>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</si>
  <si>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</si>
  <si>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</si>
  <si>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</si>
  <si>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</si>
  <si>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</si>
  <si>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</si>
  <si>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</si>
  <si>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</si>
  <si>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</si>
  <si>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</si>
  <si>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</si>
  <si>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</si>
  <si>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</si>
  <si>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</si>
  <si>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</si>
  <si>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</si>
  <si>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</si>
  <si>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</si>
  <si>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</si>
  <si>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</si>
  <si>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</si>
  <si>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</si>
  <si>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</si>
  <si>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</si>
  <si>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</si>
  <si>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</si>
  <si>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</si>
  <si>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</si>
  <si>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</si>
  <si>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</si>
  <si>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</si>
  <si>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</si>
  <si>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</si>
  <si>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</si>
  <si>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</si>
  <si>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</si>
  <si>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</si>
  <si>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</si>
  <si>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</si>
  <si>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</si>
  <si>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</si>
  <si>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</si>
  <si>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</si>
  <si>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</si>
  <si>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</si>
  <si>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</si>
  <si>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</si>
  <si>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</si>
  <si>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</si>
  <si>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</si>
  <si>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</si>
  <si>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</si>
  <si>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</si>
  <si>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</si>
  <si>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</si>
  <si>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</si>
  <si>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</si>
  <si>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</si>
  <si>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</si>
  <si>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</si>
  <si>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</si>
  <si>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</si>
  <si>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</si>
  <si>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</si>
  <si>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</si>
  <si>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</si>
  <si>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</si>
  <si>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</si>
  <si>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</si>
  <si>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</si>
  <si>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</si>
  <si>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</si>
  <si>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</si>
  <si>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</si>
  <si>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</si>
  <si>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</si>
  <si>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</si>
  <si>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</si>
  <si>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</si>
  <si>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</si>
  <si>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</si>
  <si>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</si>
  <si>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</si>
  <si>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</si>
  <si>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</si>
  <si>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</si>
  <si>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</si>
  <si>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</si>
  <si>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</si>
  <si>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</si>
  <si>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</si>
  <si>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</si>
  <si>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</si>
  <si>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</si>
  <si>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</si>
  <si>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</si>
  <si>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</si>
  <si>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</si>
  <si>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</si>
  <si>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</si>
  <si>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</si>
  <si>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</si>
  <si>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</si>
  <si>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</si>
  <si>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</si>
  <si>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</si>
  <si>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</si>
  <si>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</si>
  <si>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</si>
  <si>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</si>
  <si>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</si>
  <si>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</si>
  <si>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</si>
  <si>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</si>
  <si>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</si>
  <si>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</si>
  <si>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</si>
  <si>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</si>
  <si>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</si>
  <si>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</si>
  <si>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</si>
  <si>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</si>
  <si>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</si>
  <si>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</si>
  <si>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</si>
  <si>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</si>
  <si>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</si>
  <si>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</si>
  <si>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</si>
  <si>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</si>
  <si>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</si>
  <si>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</si>
  <si>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</si>
  <si>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</si>
  <si>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</si>
  <si>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</si>
  <si>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</si>
  <si>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</si>
  <si>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</si>
  <si>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</si>
  <si>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</si>
  <si>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</si>
  <si>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</si>
  <si>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</si>
  <si>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</si>
  <si>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</si>
  <si>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</si>
  <si>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</si>
  <si>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</si>
  <si>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</si>
  <si>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</si>
  <si>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</si>
  <si>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</si>
  <si>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</si>
  <si>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</si>
  <si>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</si>
  <si>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</si>
  <si>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</si>
  <si>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</si>
  <si>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</si>
  <si>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</si>
  <si>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</si>
  <si>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</si>
  <si>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</si>
  <si>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</si>
  <si>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</si>
  <si>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</si>
  <si>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</si>
  <si>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</si>
  <si>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</si>
  <si>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</si>
  <si>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</si>
  <si>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</si>
  <si>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</si>
  <si>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</si>
  <si>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</si>
  <si>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</si>
  <si>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</si>
  <si>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</si>
  <si>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</si>
  <si>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</si>
  <si>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</si>
  <si>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</si>
  <si>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</si>
  <si>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</si>
  <si>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</si>
  <si>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</si>
  <si>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</si>
  <si>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</si>
  <si>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</si>
  <si>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</si>
  <si>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</si>
  <si>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</si>
  <si>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</si>
  <si>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</si>
  <si>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</si>
  <si>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</si>
  <si>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</si>
  <si>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</si>
  <si>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</si>
  <si>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</si>
  <si>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</si>
  <si>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</si>
  <si>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</si>
  <si>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</si>
  <si>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</si>
  <si>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</si>
  <si>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</si>
  <si>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</si>
  <si>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</si>
  <si>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</si>
  <si>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</si>
  <si>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</si>
  <si>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</si>
  <si>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</si>
  <si>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</si>
  <si>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</si>
  <si>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</si>
  <si>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</si>
  <si>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</si>
  <si>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</si>
  <si>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</si>
  <si>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</si>
  <si>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</si>
  <si>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</si>
  <si>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</si>
  <si>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</si>
  <si>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</si>
  <si>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</si>
  <si>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</si>
  <si>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</si>
  <si>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</si>
  <si>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</si>
  <si>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</si>
  <si>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</si>
  <si>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</si>
  <si>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</si>
  <si>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</si>
  <si>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</si>
  <si>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</si>
  <si>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</si>
  <si>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</si>
  <si>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</si>
  <si>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</si>
  <si>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</si>
  <si>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</si>
  <si>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</si>
  <si>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</si>
  <si>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</si>
  <si>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</si>
  <si>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</si>
  <si>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</si>
  <si>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</si>
  <si>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</si>
  <si>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</si>
  <si>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</si>
  <si>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</si>
  <si>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</si>
  <si>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</si>
  <si>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</si>
  <si>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</si>
  <si>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</si>
  <si>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</si>
  <si>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</si>
  <si>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</si>
  <si>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</si>
  <si>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</si>
  <si>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</si>
  <si>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</si>
  <si>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</si>
  <si>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</si>
  <si>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</si>
  <si>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</si>
  <si>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</si>
  <si>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</si>
  <si>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</si>
  <si>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</si>
  <si>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</si>
  <si>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</si>
  <si>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</si>
  <si>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</si>
  <si>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</si>
  <si>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</si>
  <si>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</si>
  <si>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</si>
  <si>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</si>
  <si>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</si>
  <si>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</si>
  <si>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</si>
  <si>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</si>
  <si>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</si>
  <si>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</si>
  <si>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</si>
  <si>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</si>
  <si>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</si>
  <si>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</si>
  <si>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</si>
  <si>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</si>
  <si>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</si>
  <si>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</si>
  <si>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</si>
  <si>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</si>
  <si>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</si>
  <si>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</si>
  <si>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</si>
  <si>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</si>
  <si>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</si>
  <si>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</si>
  <si>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</si>
  <si>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</si>
  <si>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</si>
  <si>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</si>
  <si>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</si>
  <si>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</si>
  <si>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</si>
  <si>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</si>
  <si>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</si>
  <si>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</si>
  <si>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</si>
  <si>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</si>
  <si>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</si>
  <si>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</si>
  <si>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</si>
  <si>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</si>
  <si>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</si>
  <si>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</si>
  <si>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</si>
  <si>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</si>
  <si>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</si>
  <si>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</si>
  <si>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</si>
  <si>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</si>
  <si>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</si>
  <si>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</si>
  <si>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</si>
  <si>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</si>
  <si>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</si>
  <si>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</si>
  <si>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</si>
  <si>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</si>
  <si>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</si>
  <si>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</si>
  <si>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</si>
  <si>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</si>
  <si>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</si>
  <si>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</si>
  <si>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</si>
  <si>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</si>
  <si>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</si>
  <si>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</si>
  <si>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</si>
  <si>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</si>
  <si>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</si>
  <si>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</si>
  <si>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</si>
  <si>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</si>
  <si>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</si>
  <si>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</si>
  <si>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</si>
  <si>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</si>
  <si>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</si>
  <si>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</si>
  <si>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</si>
  <si>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</si>
  <si>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</si>
  <si>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</si>
  <si>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</si>
  <si>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</si>
  <si>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</si>
  <si>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</si>
  <si>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</si>
  <si>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</si>
  <si>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</si>
  <si>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</si>
  <si>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</si>
  <si>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</si>
  <si>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</si>
  <si>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</si>
  <si>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</si>
  <si>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</si>
  <si>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</si>
  <si>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</si>
  <si>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</si>
  <si>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</si>
  <si>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</si>
  <si>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</si>
  <si>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</si>
  <si>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</si>
  <si>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</si>
  <si>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</si>
  <si>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</si>
  <si>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</si>
  <si>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</si>
  <si>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</si>
  <si>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</si>
  <si>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</si>
  <si>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</si>
  <si>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</si>
  <si>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</si>
  <si>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</si>
  <si>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</si>
  <si>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</si>
  <si>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</si>
  <si>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</si>
  <si>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</si>
  <si>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</si>
  <si>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</si>
  <si>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</si>
  <si>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</si>
  <si>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</si>
  <si>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</si>
  <si>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</si>
  <si>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</si>
  <si>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</si>
  <si>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</si>
  <si>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</si>
  <si>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</si>
  <si>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</si>
  <si>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</si>
  <si>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</si>
  <si>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</si>
  <si>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</si>
  <si>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</si>
  <si>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</si>
  <si>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</si>
  <si>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</si>
  <si>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</si>
  <si>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</si>
  <si>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</si>
  <si>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</si>
  <si>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</si>
  <si>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</si>
  <si>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</si>
  <si>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</si>
  <si>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</si>
  <si>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</si>
  <si>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</si>
  <si>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</si>
  <si>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</si>
  <si>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</si>
  <si>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</si>
  <si>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</si>
  <si>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</si>
  <si>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</si>
  <si>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</si>
  <si>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</si>
  <si>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</si>
  <si>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</si>
  <si>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</si>
  <si>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</si>
  <si>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</si>
  <si>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</si>
  <si>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</si>
  <si>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</si>
  <si>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</si>
  <si>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</si>
  <si>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</si>
  <si>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</si>
  <si>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</si>
  <si>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</si>
  <si>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</si>
  <si>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</si>
  <si>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</si>
  <si>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</si>
  <si>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</si>
  <si>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</si>
  <si>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</si>
  <si>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</si>
  <si>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</si>
  <si>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</si>
  <si>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</si>
  <si>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</si>
  <si>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</si>
  <si>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</si>
  <si>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</si>
  <si>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</si>
  <si>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</si>
  <si>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</si>
  <si>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</si>
  <si>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</si>
  <si>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</si>
  <si>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</si>
  <si>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</si>
  <si>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</si>
  <si>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</si>
  <si>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</si>
  <si>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</si>
  <si>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</si>
  <si>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</si>
  <si>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</si>
  <si>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UPDATE WITH 2021 POPULATIONS</t>
  </si>
  <si>
    <t>ADD Mid-sized Urban</t>
  </si>
  <si>
    <t>Manager Units</t>
  </si>
  <si>
    <t>NOFA #2022-1</t>
  </si>
  <si>
    <t>NOFA #2022-2</t>
  </si>
  <si>
    <t>NOFA #2022-4</t>
  </si>
  <si>
    <t>NOFA #2022-5</t>
  </si>
  <si>
    <t>NOFA #2022-6</t>
  </si>
  <si>
    <r>
      <t xml:space="preserve">Affordable Rental Housing Projects requesting </t>
    </r>
    <r>
      <rPr>
        <b/>
        <sz val="11"/>
        <color theme="1"/>
        <rFont val="Calibri"/>
        <family val="2"/>
        <scheme val="minor"/>
      </rPr>
      <t xml:space="preserve">Preservation </t>
    </r>
    <r>
      <rPr>
        <sz val="11"/>
        <color theme="1"/>
        <rFont val="Calibri"/>
        <family val="2"/>
        <scheme val="minor"/>
      </rPr>
      <t>funds</t>
    </r>
  </si>
  <si>
    <r>
      <t xml:space="preserve">Affordable Rental Housing Projects requesting </t>
    </r>
    <r>
      <rPr>
        <b/>
        <sz val="11"/>
        <color theme="1"/>
        <rFont val="Calibri"/>
        <family val="2"/>
        <scheme val="minor"/>
      </rPr>
      <t xml:space="preserve">GHAP-Veterans </t>
    </r>
    <r>
      <rPr>
        <sz val="11"/>
        <color theme="1"/>
        <rFont val="Calibri"/>
        <family val="2"/>
        <scheme val="minor"/>
      </rPr>
      <t>funds</t>
    </r>
  </si>
  <si>
    <t>NOFA #2022-7</t>
  </si>
  <si>
    <r>
      <t xml:space="preserve">Affordable Rental Housing projects requesting non-competitive </t>
    </r>
    <r>
      <rPr>
        <b/>
        <sz val="11"/>
        <color theme="1"/>
        <rFont val="Calibri"/>
        <family val="2"/>
        <scheme val="minor"/>
      </rPr>
      <t>OAHTC/Preservation Pool</t>
    </r>
    <r>
      <rPr>
        <sz val="11"/>
        <color theme="1"/>
        <rFont val="Calibri"/>
        <family val="2"/>
        <scheme val="minor"/>
      </rPr>
      <t xml:space="preserve"> funds</t>
    </r>
  </si>
  <si>
    <t>NOFA #2022-8</t>
  </si>
  <si>
    <t>Non-Competitive Funds</t>
  </si>
  <si>
    <t xml:space="preserve">If applying for non-competitive resources - which one?  </t>
  </si>
  <si>
    <t>NOFA #</t>
  </si>
  <si>
    <t xml:space="preserve">Name </t>
  </si>
  <si>
    <t>Description</t>
  </si>
  <si>
    <t>NOFA #2022-1 AWHTC</t>
  </si>
  <si>
    <t>2022 AWHTC Pool</t>
  </si>
  <si>
    <t>NOFA #2022-2 LIFT Rental</t>
  </si>
  <si>
    <t>2022 LIFT Rental NOFA</t>
  </si>
  <si>
    <t>NOFA #2022-4 PSH</t>
  </si>
  <si>
    <t>2022 Permanent Supportive Housing (PSH) NOFA</t>
  </si>
  <si>
    <t>NOFA #2022-5 LIHTC 9%</t>
  </si>
  <si>
    <t>2022 9% LIHTC NOFA</t>
  </si>
  <si>
    <t>NOFA #2022-6 OAHTC/Preservation Pool</t>
  </si>
  <si>
    <t>2022 OAHTC/Preservation Pool Application</t>
  </si>
  <si>
    <t>NOFA #2022-7 Preservation</t>
  </si>
  <si>
    <t xml:space="preserve">2022 Preservation NOFA </t>
  </si>
  <si>
    <t xml:space="preserve">NOFA #2022-8 Veterans </t>
  </si>
  <si>
    <t>2022 Veterans NOFA</t>
  </si>
  <si>
    <t>If other, describe:</t>
  </si>
  <si>
    <t>Position</t>
  </si>
  <si>
    <t>First and Last Name</t>
  </si>
  <si>
    <t>Drop-down or other restricted answer.</t>
  </si>
  <si>
    <t>PSH Cohort Data Validation</t>
  </si>
  <si>
    <t>Federally Declared Disaster Area</t>
  </si>
  <si>
    <t>&lt;- max $?  per project</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</si>
  <si>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</si>
  <si>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</si>
  <si>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</si>
  <si>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</si>
  <si>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</si>
  <si>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</si>
  <si>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</si>
  <si>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</si>
  <si>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</si>
  <si>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</si>
  <si>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</si>
  <si>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</si>
  <si>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</si>
  <si>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</si>
  <si>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</si>
  <si>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</si>
  <si>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</si>
  <si>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</si>
  <si>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</si>
  <si>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</si>
  <si>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</si>
  <si>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</si>
  <si>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</si>
  <si>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</si>
  <si>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</si>
  <si>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</si>
  <si>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</si>
  <si>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</si>
  <si>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</si>
  <si>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</si>
  <si>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</si>
  <si>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</si>
  <si>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</si>
  <si>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</si>
  <si>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</si>
  <si>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</si>
  <si>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</si>
  <si>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</si>
  <si>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</si>
  <si>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t>Other non-competitive resources (Land Acquisition Program (LAP), 4% LIHTC only, Oregon Rural Rehabilitation (ORR), Manufactured Home Parks (MHP), etc.)</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</si>
  <si>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</si>
  <si>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</si>
  <si>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Community Based </t>
    </r>
    <r>
      <rPr>
        <b/>
        <sz val="11"/>
        <color theme="1"/>
        <rFont val="Calibri"/>
        <family val="2"/>
        <scheme val="minor"/>
      </rPr>
      <t>Agricultural Worker Housing Tax Credit (AWHTC)</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</si>
  <si>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</si>
  <si>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</si>
  <si>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</si>
  <si>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</si>
  <si>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</si>
  <si>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</si>
  <si>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</si>
  <si>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</si>
  <si>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</si>
  <si>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</si>
  <si>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</si>
  <si>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</si>
  <si>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</si>
  <si>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</si>
  <si>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</si>
  <si>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</si>
  <si>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</si>
  <si>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</si>
  <si>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Please select your project team's appropriate level of PSH Institute participation:</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</si>
  <si>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</si>
  <si>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</si>
  <si>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</si>
  <si>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</si>
  <si>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</si>
  <si>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</si>
  <si>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</si>
  <si>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NEED TO UPDATE WITH NEW INFO WHEN WE GET DRAFT 1/02/21</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</si>
  <si>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</si>
  <si>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</si>
  <si>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</si>
  <si>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</si>
  <si>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</si>
  <si>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</si>
  <si>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</si>
  <si>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</si>
  <si>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</si>
  <si>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</si>
  <si>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</si>
  <si>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</si>
  <si>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</si>
  <si>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</si>
  <si>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</si>
  <si>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</si>
  <si>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</si>
  <si>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</si>
  <si>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</si>
  <si>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</si>
  <si>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</si>
  <si>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</si>
  <si>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</si>
  <si>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</si>
  <si>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</si>
  <si>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</si>
  <si>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</si>
  <si>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</si>
  <si>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</si>
  <si>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</si>
  <si>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</si>
  <si>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</si>
  <si>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</si>
  <si>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</si>
  <si>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</si>
  <si>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</si>
  <si>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</si>
  <si>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</si>
  <si>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</si>
  <si>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</si>
  <si>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</si>
  <si>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</si>
  <si>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</si>
  <si>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</si>
  <si>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</si>
  <si>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</si>
  <si>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</si>
  <si>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</si>
  <si>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</si>
  <si>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</si>
  <si>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</si>
  <si>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</si>
  <si>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</si>
  <si>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</si>
  <si>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</si>
  <si>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</si>
  <si>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</si>
  <si>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</si>
  <si>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</si>
  <si>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</si>
  <si>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</si>
  <si>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</si>
  <si>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</si>
  <si>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NOFA #2022-3</t>
  </si>
  <si>
    <t>NOFA #2022-3 LIFT Homeownership</t>
  </si>
  <si>
    <t>2022 LIFT Homeownership NOFA</t>
  </si>
  <si>
    <t>NOFA #2022-5 9% LIHTC</t>
  </si>
  <si>
    <t>Region - Rural</t>
  </si>
  <si>
    <t>Region - Mid-sized Urban</t>
  </si>
  <si>
    <t>Region - Urban</t>
  </si>
  <si>
    <t>Project is Tribal-Led</t>
  </si>
  <si>
    <t>Project includes Culturally Specific Organization</t>
  </si>
  <si>
    <t>Tribal Led</t>
  </si>
  <si>
    <t>LIFT request per unit</t>
  </si>
  <si>
    <t>PSH Institute Participation Level</t>
  </si>
  <si>
    <t>LOCATION NEED SEVERITY AND VULNERABLE TO GENTRIFICATION??</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</si>
  <si>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</si>
  <si>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</si>
  <si>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</si>
  <si>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</si>
  <si>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</si>
  <si>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</si>
  <si>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</si>
  <si>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</si>
  <si>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</si>
  <si>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</si>
  <si>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</si>
  <si>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</si>
  <si>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</si>
  <si>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</si>
  <si>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</si>
  <si>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</si>
  <si>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</si>
  <si>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</si>
  <si>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</si>
  <si>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</si>
  <si>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</si>
  <si>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</si>
  <si>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</si>
  <si>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</si>
  <si>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</si>
  <si>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</si>
  <si>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</si>
  <si>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</si>
  <si>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</si>
  <si>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</si>
  <si>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</si>
  <si>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</si>
  <si>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</si>
  <si>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</si>
  <si>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</si>
  <si>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</si>
  <si>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</si>
  <si>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</si>
  <si>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</si>
  <si>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</si>
  <si>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</si>
  <si>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</si>
  <si>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</si>
  <si>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</si>
  <si>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</si>
  <si>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</si>
  <si>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</si>
  <si>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</si>
  <si>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</si>
  <si>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</si>
  <si>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</si>
  <si>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</si>
  <si>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</si>
  <si>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</si>
  <si>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</si>
  <si>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</si>
  <si>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</si>
  <si>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</si>
  <si>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</si>
  <si>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r>
      <t xml:space="preserve">Pre-application and Site Review Checklist must be submitted using the following document naming convention: "[Document Name]_[NOFA number]_[project name]" (Example: Pre-Application_2022-3_Winter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       Submit the completed pre-application and Site Review Checklist to </t>
    </r>
    <r>
      <rPr>
        <b/>
        <sz val="11"/>
        <color theme="1"/>
        <rFont val="Calibri"/>
        <family val="2"/>
        <scheme val="minor"/>
      </rPr>
      <t>MFNOFA@oregon.gov</t>
    </r>
    <r>
      <rPr>
        <sz val="11"/>
        <color theme="1"/>
        <rFont val="Calibri"/>
        <family val="2"/>
        <scheme val="minor"/>
      </rPr>
      <t xml:space="preserve"> . This action will alert OHCS staff to generate Procorem access credentials for your project. This step must be completed no later than </t>
    </r>
    <r>
      <rPr>
        <b/>
        <sz val="11"/>
        <color theme="1"/>
        <rFont val="Calibri"/>
        <family val="2"/>
        <scheme val="minor"/>
      </rPr>
      <t>4:00 PM PST, MONTH, DAY, 2022</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MFNOFA@oregon.gov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</si>
</sst>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5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b/>
      <sz val="9"/>
      <color indexed="81"/>
      <name val="Tahoma"/>
      <charset val="1"/>
    </font>
    <font>
      <sz val="8"/>
      <name val="Calibri"/>
      <family val="2"/>
      <scheme val="minor"/>
    </font>
    <font>
      <sz val="10"/>
      <color theme="1"/>
      <name val="Calibri Light"/>
      <family val="2"/>
      <scheme val="maj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390">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27" fillId="2" borderId="0" xfId="0" applyFont="1" applyFill="1" applyBorder="1" applyAlignment="1" applyProtection="1">
      <alignment horizontal="center" vertical="center"/>
    </xf>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4" fillId="2" borderId="0" xfId="0" applyFont="1" applyFill="1" applyProtection="1"/>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0" fontId="19"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5"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horizontal="left" vertical="center" wrapText="1"/>
    </xf>
    <xf numFmtId="0" fontId="27" fillId="2" borderId="0" xfId="0" applyFont="1" applyFill="1" applyBorder="1" applyAlignment="1" applyProtection="1">
      <alignment horizontal="left" vertical="center" indent="2"/>
    </xf>
    <xf numFmtId="0" fontId="27" fillId="2" borderId="12" xfId="0" applyFont="1" applyFill="1" applyBorder="1" applyAlignment="1" applyProtection="1">
      <alignment horizontal="left" vertical="center" indent="2"/>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6" fillId="2" borderId="0" xfId="0" applyFont="1" applyFill="1" applyBorder="1" applyAlignment="1" applyProtection="1">
      <alignment horizontal="left" wrapText="1"/>
    </xf>
    <xf numFmtId="0" fontId="0" fillId="0" borderId="0" xfId="0" applyFill="1" applyAlignment="1" applyProtection="1">
      <alignment horizontal="left" vertical="top" wrapText="1"/>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xf numFmtId="0" fontId="19" fillId="0" borderId="1" xfId="0" applyFont="1" applyBorder="1" applyAlignment="1">
      <alignment horizontal="center"/>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15F3FCA4-F8EB-4611-B03E-AF5FD55C87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90BB71E1-0672-4D1E-81D3-6D410F1308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8F34302A-044B-4437-9660-96651261A3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E2CBE54A-18DA-4BD8-A69B-AA4626A4B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8B2AD550-FC60-4D9D-A10A-E0FB2BC4E6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57EB60A-FE6B-4B20-A7CA-E908CFCB6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A5278F3C-12F3-40EF-AF5E-ED8D646DE6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8508998F-E8EA-4DD7-B9F2-6755198E6C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CF21938F-60BC-404A-BF20-1FD924EA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C32C86A7-08FD-4955-85E5-5F3297EEF7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hcsfill03.hcs.local\PDD\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oregonmultifamilyenergy.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26"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vmlDrawing" Target="../drawings/vmlDrawing1.v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printerSettings" Target="../printerSettings/printerSettings2.bin"/><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comments" Target="../comments1.x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drawing" Target="../drawings/drawing2.xml"/><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oregonmultifamilyenergy.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70" zoomScaleNormal="70" workbookViewId="0">
      <selection activeCell="A2" sqref="A2"/>
    </sheetView>
  </sheetViews>
  <sheetFormatPr defaultColWidth="10.26953125" defaultRowHeight="14.5" x14ac:dyDescent="0.35"/>
  <cols>
    <col min="1" max="1" width="5.26953125" style="25" customWidth="1"/>
    <col min="2" max="13" width="17.1796875" style="13" customWidth="1"/>
    <col min="14" max="16384" width="10.26953125" style="13"/>
  </cols>
  <sheetData>
    <row r="1" spans="1:13" s="19" customFormat="1" ht="65.150000000000006" customHeight="1" x14ac:dyDescent="0.35">
      <c r="B1" s="20"/>
    </row>
    <row r="2" spans="1:13" s="24" customFormat="1" ht="33.75" customHeight="1" x14ac:dyDescent="0.35">
      <c r="A2" s="22" t="s">
        <v>84</v>
      </c>
      <c r="B2" s="23"/>
    </row>
    <row r="3" spans="1:13" s="21" customFormat="1" ht="20.149999999999999" customHeight="1" x14ac:dyDescent="0.35">
      <c r="A3" s="365" t="str">
        <f>IF('Project Input'!D10="","",'Project Input'!D10)</f>
        <v/>
      </c>
      <c r="B3" s="365"/>
      <c r="C3" s="365"/>
      <c r="D3" s="365"/>
      <c r="E3" s="365"/>
      <c r="F3" s="365"/>
      <c r="G3" s="365"/>
      <c r="H3" s="365"/>
      <c r="I3" s="365"/>
    </row>
    <row r="5" spans="1:13" ht="17.5" x14ac:dyDescent="0.35">
      <c r="B5" s="1" t="s">
        <v>85</v>
      </c>
    </row>
    <row r="6" spans="1:13" ht="145" customHeight="1" x14ac:dyDescent="0.35">
      <c r="B6" s="366" t="s">
        <v>966</v>
      </c>
      <c r="C6" s="366"/>
      <c r="D6" s="366"/>
      <c r="E6" s="366"/>
      <c r="F6" s="366"/>
      <c r="G6" s="366"/>
      <c r="H6" s="366"/>
      <c r="I6" s="366"/>
      <c r="J6" s="366"/>
      <c r="K6" s="366"/>
      <c r="L6" s="14"/>
      <c r="M6" s="51"/>
    </row>
    <row r="7" spans="1:13" s="25" customFormat="1" ht="9" customHeight="1" x14ac:dyDescent="0.35">
      <c r="B7" s="60"/>
      <c r="C7" s="60"/>
      <c r="D7" s="60"/>
      <c r="E7" s="60"/>
      <c r="F7" s="60"/>
      <c r="G7" s="60"/>
      <c r="H7" s="60"/>
      <c r="I7" s="60"/>
      <c r="J7" s="60"/>
      <c r="K7" s="60"/>
      <c r="L7" s="14"/>
      <c r="M7" s="51"/>
    </row>
    <row r="8" spans="1:13" x14ac:dyDescent="0.35">
      <c r="B8" s="3"/>
      <c r="C8" s="218"/>
      <c r="D8" s="218"/>
      <c r="E8" s="218"/>
      <c r="F8" s="3"/>
      <c r="G8" s="3"/>
      <c r="H8" s="3"/>
      <c r="I8" s="3"/>
      <c r="J8" s="3"/>
      <c r="K8" s="3"/>
      <c r="L8" s="14"/>
      <c r="M8" s="51"/>
    </row>
    <row r="9" spans="1:13" x14ac:dyDescent="0.35">
      <c r="B9" s="3"/>
      <c r="C9" s="221"/>
      <c r="D9" s="165" t="s">
        <v>86</v>
      </c>
      <c r="E9" s="3"/>
      <c r="F9" s="3"/>
      <c r="G9" s="3"/>
      <c r="H9" s="3"/>
      <c r="I9" s="3"/>
      <c r="J9" s="3"/>
      <c r="K9" s="3"/>
      <c r="L9" s="14"/>
      <c r="M9" s="51"/>
    </row>
    <row r="10" spans="1:13" x14ac:dyDescent="0.35">
      <c r="C10" s="222"/>
      <c r="D10" s="223" t="s">
        <v>87</v>
      </c>
      <c r="M10" s="51"/>
    </row>
    <row r="11" spans="1:13" x14ac:dyDescent="0.35">
      <c r="C11" s="224"/>
      <c r="D11" s="223" t="s">
        <v>812</v>
      </c>
      <c r="M11" s="51"/>
    </row>
    <row r="12" spans="1:13" x14ac:dyDescent="0.35">
      <c r="C12" s="225"/>
      <c r="D12" s="223" t="s">
        <v>88</v>
      </c>
      <c r="M12" s="51"/>
    </row>
    <row r="13" spans="1:13" x14ac:dyDescent="0.35">
      <c r="C13" s="25"/>
      <c r="D13" s="25"/>
      <c r="E13" s="25"/>
      <c r="F13" s="25"/>
      <c r="G13" s="25"/>
      <c r="H13" s="25"/>
      <c r="M13" s="51"/>
    </row>
    <row r="14" spans="1:13" x14ac:dyDescent="0.35">
      <c r="M14" s="51"/>
    </row>
    <row r="15" spans="1:13" x14ac:dyDescent="0.35">
      <c r="B15" s="15"/>
      <c r="C15" s="15"/>
      <c r="D15" s="15"/>
      <c r="E15" s="15"/>
      <c r="F15" s="15"/>
      <c r="G15" s="15"/>
      <c r="H15" s="15"/>
      <c r="I15" s="15"/>
      <c r="J15" s="15"/>
      <c r="K15" s="15"/>
      <c r="M15" s="51"/>
    </row>
    <row r="16" spans="1:13" ht="18" customHeight="1" x14ac:dyDescent="0.35">
      <c r="B16" s="1" t="s">
        <v>89</v>
      </c>
      <c r="M16" s="51"/>
    </row>
    <row r="17" spans="1:13" ht="362.25" customHeight="1" x14ac:dyDescent="0.35">
      <c r="B17" s="366" t="s">
        <v>1021</v>
      </c>
      <c r="C17" s="366"/>
      <c r="D17" s="366"/>
      <c r="E17" s="366"/>
      <c r="F17" s="366"/>
      <c r="G17" s="366"/>
      <c r="H17" s="366"/>
      <c r="I17" s="366"/>
      <c r="J17" s="366"/>
      <c r="K17" s="366"/>
      <c r="L17" s="14"/>
      <c r="M17" s="51"/>
    </row>
    <row r="18" spans="1:13" x14ac:dyDescent="0.35">
      <c r="C18" s="17"/>
      <c r="D18" s="16"/>
      <c r="E18" s="18"/>
      <c r="F18" s="14"/>
      <c r="G18" s="16"/>
      <c r="H18" s="17"/>
    </row>
    <row r="19" spans="1:13" s="37" customFormat="1" ht="7.5" customHeight="1" x14ac:dyDescent="0.35">
      <c r="B19" s="38"/>
      <c r="C19" s="39"/>
      <c r="D19" s="40"/>
    </row>
    <row r="20" spans="1:13" s="24" customFormat="1" ht="33.75" customHeight="1" x14ac:dyDescent="0.35">
      <c r="A20" s="41"/>
      <c r="B20" s="23"/>
    </row>
    <row r="21" spans="1:13" ht="15" customHeight="1" x14ac:dyDescent="0.35">
      <c r="F21" s="14"/>
      <c r="G21" s="16"/>
      <c r="H21" s="17"/>
    </row>
    <row r="22" spans="1:13" ht="15" customHeight="1" x14ac:dyDescent="0.35">
      <c r="C22" s="14"/>
      <c r="D22" s="14"/>
      <c r="E22" s="14"/>
      <c r="F22" s="14"/>
      <c r="G22" s="16"/>
      <c r="H22" s="17"/>
    </row>
    <row r="23" spans="1:13" ht="15" customHeight="1" x14ac:dyDescent="0.35">
      <c r="F23" s="14"/>
      <c r="G23" s="16"/>
      <c r="H23" s="17"/>
    </row>
    <row r="24" spans="1:13" ht="15" customHeight="1" x14ac:dyDescent="0.35">
      <c r="F24" s="14"/>
      <c r="G24" s="14"/>
    </row>
    <row r="25" spans="1:13" ht="15" customHeight="1" x14ac:dyDescent="0.35">
      <c r="F25" s="14"/>
    </row>
    <row r="26" spans="1:13" ht="15" customHeight="1" x14ac:dyDescent="0.35">
      <c r="F26" s="14"/>
    </row>
    <row r="27" spans="1:13" ht="15" customHeight="1" x14ac:dyDescent="0.35">
      <c r="F27" s="14"/>
    </row>
    <row r="28" spans="1:13" ht="15" customHeight="1" x14ac:dyDescent="0.35">
      <c r="F28" s="14"/>
      <c r="G28" s="14"/>
    </row>
    <row r="29" spans="1:13" ht="15" customHeight="1" x14ac:dyDescent="0.35">
      <c r="F29" s="14"/>
      <c r="G29" s="14"/>
    </row>
    <row r="30" spans="1:13" ht="15" customHeight="1" x14ac:dyDescent="0.35">
      <c r="F30" s="14"/>
      <c r="G30" s="14"/>
    </row>
    <row r="31" spans="1:13" ht="15" customHeight="1" x14ac:dyDescent="0.35">
      <c r="F31" s="14"/>
      <c r="G31" s="14"/>
    </row>
    <row r="32" spans="1:13" ht="15" customHeight="1" x14ac:dyDescent="0.35">
      <c r="F32" s="14"/>
      <c r="G32" s="14"/>
    </row>
    <row r="33" spans="6:11" ht="15" customHeight="1" x14ac:dyDescent="0.35">
      <c r="F33" s="14"/>
      <c r="G33" s="14"/>
    </row>
    <row r="34" spans="6:11" ht="15" customHeight="1" x14ac:dyDescent="0.35">
      <c r="F34" s="14"/>
    </row>
    <row r="35" spans="6:11" ht="15" customHeight="1" x14ac:dyDescent="0.35">
      <c r="F35" s="14"/>
    </row>
    <row r="36" spans="6:11" ht="15" customHeight="1" x14ac:dyDescent="0.35">
      <c r="F36" s="14"/>
    </row>
    <row r="37" spans="6:11" ht="15" customHeight="1" x14ac:dyDescent="0.35">
      <c r="F37" s="14"/>
    </row>
    <row r="38" spans="6:11" ht="15" customHeight="1" x14ac:dyDescent="0.35">
      <c r="F38" s="14"/>
    </row>
    <row r="39" spans="6:11" ht="15" customHeight="1" x14ac:dyDescent="0.35">
      <c r="F39" s="14"/>
    </row>
    <row r="40" spans="6:11" ht="15" customHeight="1" x14ac:dyDescent="0.35">
      <c r="F40" s="14"/>
    </row>
    <row r="41" spans="6:11" ht="15" customHeight="1" x14ac:dyDescent="0.35">
      <c r="F41" s="14"/>
    </row>
    <row r="42" spans="6:11" ht="15" customHeight="1" x14ac:dyDescent="0.35">
      <c r="F42" s="14"/>
    </row>
    <row r="43" spans="6:11" ht="15" customHeight="1" x14ac:dyDescent="0.35">
      <c r="F43" s="14"/>
    </row>
    <row r="44" spans="6:11" ht="15" customHeight="1" x14ac:dyDescent="0.35">
      <c r="G44" s="14"/>
    </row>
    <row r="45" spans="6:11" ht="15" customHeight="1" x14ac:dyDescent="0.35">
      <c r="F45" s="14"/>
      <c r="G45" s="14"/>
      <c r="H45" s="14"/>
      <c r="I45" s="14"/>
      <c r="J45" s="14"/>
      <c r="K45" s="14"/>
    </row>
    <row r="46" spans="6:11" ht="15" customHeight="1" x14ac:dyDescent="0.35"/>
    <row r="47" spans="6:11" ht="15" customHeight="1" x14ac:dyDescent="0.35"/>
  </sheetData>
  <sheetProtection algorithmName="SHA-512" hashValue="ooAvLZ/fRN23IkBIcmPrVLsW3YEb6SbQ8ZDIFPhv3gpUjYhQ0VUd4EpY+/xw46a74pd+up/QDk3sbngbXq2MqQ==" saltValue="bILBtppCnfhjRVAP0/eHJw=="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M25"/>
  <sheetViews>
    <sheetView showGridLines="0" zoomScale="80" zoomScaleNormal="80" zoomScaleSheetLayoutView="85" workbookViewId="0">
      <selection activeCell="E15" sqref="E15"/>
    </sheetView>
  </sheetViews>
  <sheetFormatPr defaultColWidth="10.26953125" defaultRowHeight="14.5" x14ac:dyDescent="0.35"/>
  <cols>
    <col min="1" max="2" width="4.7265625" style="4" customWidth="1"/>
    <col min="3" max="3" width="5" style="4" customWidth="1"/>
    <col min="4" max="12" width="28.542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10" s="8" customFormat="1" ht="65.150000000000006" customHeight="1" x14ac:dyDescent="0.35">
      <c r="B1" s="63"/>
    </row>
    <row r="2" spans="1:10" s="66" customFormat="1" ht="33.75" customHeight="1" x14ac:dyDescent="0.35">
      <c r="A2" s="64" t="s">
        <v>694</v>
      </c>
      <c r="B2" s="65"/>
    </row>
    <row r="3" spans="1:10" s="67" customFormat="1" ht="20.149999999999999" customHeight="1" x14ac:dyDescent="0.35">
      <c r="A3" s="368"/>
      <c r="B3" s="368"/>
      <c r="C3" s="368"/>
      <c r="D3" s="368"/>
      <c r="E3" s="368"/>
      <c r="F3" s="368"/>
      <c r="G3" s="368"/>
      <c r="H3" s="368"/>
    </row>
    <row r="4" spans="1:10" s="68" customFormat="1" ht="15.5" x14ac:dyDescent="0.35">
      <c r="C4" s="69"/>
      <c r="D4" s="70"/>
      <c r="E4" s="71"/>
    </row>
    <row r="5" spans="1:10" s="8" customFormat="1" ht="17.5" x14ac:dyDescent="0.35">
      <c r="B5" s="121" t="s">
        <v>106</v>
      </c>
      <c r="D5" s="122"/>
      <c r="E5" s="123"/>
    </row>
    <row r="6" spans="1:10" x14ac:dyDescent="0.35">
      <c r="B6" s="8"/>
      <c r="C6" s="8"/>
      <c r="D6" s="169"/>
      <c r="E6" s="35"/>
      <c r="F6" s="169"/>
      <c r="G6" s="8"/>
      <c r="H6" s="8"/>
    </row>
    <row r="7" spans="1:10" ht="17.5" x14ac:dyDescent="0.35">
      <c r="B7" s="6" t="s">
        <v>76</v>
      </c>
      <c r="D7" s="97"/>
      <c r="E7" s="35"/>
      <c r="F7" s="97"/>
    </row>
    <row r="8" spans="1:10" x14ac:dyDescent="0.35">
      <c r="D8" s="97"/>
      <c r="E8" s="35"/>
      <c r="F8" s="97"/>
    </row>
    <row r="9" spans="1:10" x14ac:dyDescent="0.35">
      <c r="D9" s="97" t="s">
        <v>689</v>
      </c>
      <c r="E9" s="172"/>
      <c r="F9" s="129"/>
    </row>
    <row r="10" spans="1:10" x14ac:dyDescent="0.35">
      <c r="D10" s="97" t="s">
        <v>489</v>
      </c>
      <c r="E10" s="172"/>
      <c r="F10" s="129"/>
    </row>
    <row r="11" spans="1:10" x14ac:dyDescent="0.35">
      <c r="D11" s="97" t="s">
        <v>78</v>
      </c>
      <c r="E11" s="172"/>
      <c r="F11" s="129"/>
    </row>
    <row r="12" spans="1:10" ht="29" x14ac:dyDescent="0.35">
      <c r="D12" s="168" t="s">
        <v>651</v>
      </c>
      <c r="E12" s="172"/>
      <c r="F12" s="97"/>
    </row>
    <row r="13" spans="1:10" ht="15" customHeight="1" x14ac:dyDescent="0.35">
      <c r="D13" s="139"/>
      <c r="E13" s="166"/>
      <c r="F13" s="166"/>
      <c r="G13" s="166"/>
      <c r="H13" s="166"/>
      <c r="I13" s="166"/>
      <c r="J13" s="166"/>
    </row>
    <row r="14" spans="1:10" ht="15" customHeight="1" x14ac:dyDescent="0.35">
      <c r="D14" s="150" t="s">
        <v>693</v>
      </c>
      <c r="E14" s="171">
        <f>SUM((SUM('Project Input'!D49:E49)*150000)+('Project Input'!F49*210000)+('Project Input'!G49*265000)+(SUM('Project Input'!H49:I49)*325000))</f>
        <v>0</v>
      </c>
      <c r="F14" s="174" t="s">
        <v>772</v>
      </c>
      <c r="G14" s="153"/>
      <c r="H14" s="153"/>
      <c r="I14" s="153"/>
      <c r="J14" s="153"/>
    </row>
    <row r="15" spans="1:10" ht="15" customHeight="1" x14ac:dyDescent="0.35">
      <c r="D15" s="150" t="s">
        <v>692</v>
      </c>
      <c r="E15" s="170" t="str">
        <f>IFERROR(E9/E14,"")</f>
        <v/>
      </c>
      <c r="F15" s="166"/>
      <c r="G15" s="166"/>
      <c r="H15" s="166"/>
      <c r="I15" s="166"/>
      <c r="J15" s="166"/>
    </row>
    <row r="16" spans="1:10" ht="15" customHeight="1" x14ac:dyDescent="0.35">
      <c r="D16" s="139"/>
      <c r="E16" s="166"/>
      <c r="F16" s="166"/>
      <c r="G16" s="166"/>
      <c r="H16" s="166"/>
      <c r="I16" s="166"/>
      <c r="J16" s="166"/>
    </row>
    <row r="17" spans="1:13" x14ac:dyDescent="0.35">
      <c r="D17" s="97"/>
      <c r="E17" s="35"/>
      <c r="F17" s="97"/>
      <c r="H17" s="153"/>
      <c r="I17" s="130"/>
      <c r="J17" s="130"/>
      <c r="K17" s="130"/>
      <c r="L17" s="130"/>
    </row>
    <row r="18" spans="1:13" x14ac:dyDescent="0.35">
      <c r="C18" s="84"/>
      <c r="D18" s="84"/>
      <c r="E18" s="84"/>
      <c r="F18" s="84"/>
      <c r="G18" s="84"/>
      <c r="H18" s="84"/>
      <c r="I18" s="84"/>
      <c r="J18" s="84"/>
    </row>
    <row r="19" spans="1:13" ht="17.5" x14ac:dyDescent="0.35">
      <c r="B19" s="6" t="s">
        <v>690</v>
      </c>
      <c r="M19" s="383"/>
    </row>
    <row r="20" spans="1:13" ht="17.5" x14ac:dyDescent="0.35">
      <c r="C20" s="6"/>
      <c r="M20" s="383"/>
    </row>
    <row r="21" spans="1:13" x14ac:dyDescent="0.35">
      <c r="A21" s="385" t="s">
        <v>691</v>
      </c>
      <c r="B21" s="385"/>
      <c r="C21" s="385"/>
      <c r="D21" s="386"/>
      <c r="E21" s="173"/>
      <c r="H21" s="384"/>
      <c r="I21" s="384"/>
      <c r="M21" s="383"/>
    </row>
    <row r="22" spans="1:13" x14ac:dyDescent="0.35">
      <c r="A22" s="385" t="s">
        <v>652</v>
      </c>
      <c r="B22" s="385"/>
      <c r="C22" s="385"/>
      <c r="D22" s="386"/>
      <c r="E22" s="173"/>
    </row>
    <row r="24" spans="1:13" s="112" customFormat="1" ht="7.5" customHeight="1" x14ac:dyDescent="0.35">
      <c r="C24" s="113"/>
      <c r="D24" s="114"/>
      <c r="E24" s="115"/>
    </row>
    <row r="25" spans="1:13" s="66" customFormat="1" ht="33.75" customHeight="1" x14ac:dyDescent="0.35">
      <c r="A25" s="116"/>
      <c r="C25" s="65"/>
    </row>
  </sheetData>
  <sheetProtection algorithmName="SHA-512" hashValue="VnGoLhdKA2/9rceTyx1iYcwPgt6d+kTTRpgSxilv9nByUiXLgTRcRXW1qbWajFBUbblHGTQdN8zkN66LWu/KsQ==" saltValue="J9sMJw2xo38JEii2e6zKcg==" spinCount="100000" sheet="1" objects="1" scenarios="1"/>
  <dataConsolidate/>
  <mergeCells count="5">
    <mergeCell ref="A3:H3"/>
    <mergeCell ref="M19:M21"/>
    <mergeCell ref="H21:I21"/>
    <mergeCell ref="A21:D21"/>
    <mergeCell ref="A22:D22"/>
  </mergeCells>
  <dataValidations count="1">
    <dataValidation type="date" allowBlank="1" showInputMessage="1" showErrorMessage="1" sqref="E5" xr:uid="{00000000-0002-0000-0600-000000000000}">
      <formula1>43466</formula1>
      <formula2>72686</formula2>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33"/>
  <sheetViews>
    <sheetView showGridLines="0" topLeftCell="A10" zoomScale="80" zoomScaleNormal="80" zoomScaleSheetLayoutView="85" workbookViewId="0">
      <selection activeCell="F28" sqref="F28"/>
    </sheetView>
  </sheetViews>
  <sheetFormatPr defaultColWidth="10.26953125" defaultRowHeight="14.5" x14ac:dyDescent="0.35"/>
  <cols>
    <col min="1" max="3" width="4.7265625" style="4" customWidth="1"/>
    <col min="4" max="4" width="49" style="4" customWidth="1"/>
    <col min="5" max="11" width="28.54296875" style="4" customWidth="1"/>
    <col min="12" max="12" width="17.1796875" style="4" customWidth="1"/>
    <col min="13" max="13" width="34.1796875" style="4" customWidth="1"/>
    <col min="14" max="14" width="19.81640625" style="4" customWidth="1"/>
    <col min="15" max="15" width="17.26953125" style="4" customWidth="1"/>
    <col min="16" max="16" width="34.26953125" style="4" customWidth="1"/>
    <col min="17" max="17" width="21.1796875" style="4" customWidth="1"/>
    <col min="18" max="18" width="17.453125" style="4" customWidth="1"/>
    <col min="19" max="19" width="34.1796875" style="4" customWidth="1"/>
    <col min="20" max="20" width="23" style="4" customWidth="1"/>
    <col min="21" max="21" width="17.1796875" style="4" customWidth="1"/>
    <col min="22" max="22" width="34.26953125" style="4" customWidth="1"/>
    <col min="23" max="26" width="23" style="4" customWidth="1"/>
    <col min="27" max="16384" width="10.26953125" style="4"/>
  </cols>
  <sheetData>
    <row r="1" spans="1:13" s="8" customFormat="1" ht="65.150000000000006" customHeight="1" x14ac:dyDescent="0.35">
      <c r="B1" s="63"/>
    </row>
    <row r="2" spans="1:13" s="66" customFormat="1" ht="33.75" customHeight="1" x14ac:dyDescent="0.35">
      <c r="A2" s="64" t="s">
        <v>488</v>
      </c>
      <c r="B2" s="65"/>
    </row>
    <row r="3" spans="1:13" s="67" customFormat="1" ht="20.149999999999999" customHeight="1" x14ac:dyDescent="0.35">
      <c r="A3" s="368" t="str">
        <f>_xlfn.SINGLE(IF(_xlfn.SINGLE(Deal_Name)="","",Deal_Name))</f>
        <v/>
      </c>
      <c r="B3" s="368"/>
      <c r="C3" s="368"/>
      <c r="D3" s="368"/>
      <c r="E3" s="368"/>
      <c r="F3" s="368"/>
      <c r="G3" s="368"/>
      <c r="H3" s="368"/>
      <c r="I3" s="368"/>
    </row>
    <row r="4" spans="1:13" s="68" customFormat="1" ht="15.5" x14ac:dyDescent="0.35">
      <c r="C4" s="69"/>
      <c r="D4" s="70"/>
      <c r="E4" s="71"/>
    </row>
    <row r="5" spans="1:13" s="8" customFormat="1" ht="17.5" x14ac:dyDescent="0.35">
      <c r="B5" s="121" t="s">
        <v>106</v>
      </c>
      <c r="D5" s="122"/>
      <c r="E5" s="123"/>
    </row>
    <row r="6" spans="1:13" s="8" customFormat="1" ht="15.5" x14ac:dyDescent="0.35">
      <c r="C6" s="72"/>
      <c r="D6" s="122"/>
      <c r="E6" s="123"/>
    </row>
    <row r="7" spans="1:13" s="8" customFormat="1" ht="14.25" customHeight="1" x14ac:dyDescent="0.35">
      <c r="C7" s="6"/>
      <c r="G7" s="85"/>
      <c r="H7" s="124"/>
      <c r="M7" s="98"/>
    </row>
    <row r="8" spans="1:13" s="8" customFormat="1" ht="14.25" customHeight="1" x14ac:dyDescent="0.35">
      <c r="B8" s="6" t="s">
        <v>28</v>
      </c>
      <c r="D8" s="4"/>
      <c r="E8" s="4"/>
      <c r="F8" s="95"/>
      <c r="G8" s="85"/>
      <c r="H8" s="124"/>
      <c r="M8" s="125"/>
    </row>
    <row r="9" spans="1:13" s="8" customFormat="1" ht="14.25" customHeight="1" x14ac:dyDescent="0.35">
      <c r="C9" s="6"/>
    </row>
    <row r="10" spans="1:13" x14ac:dyDescent="0.35">
      <c r="D10" s="4" t="s">
        <v>29</v>
      </c>
      <c r="E10" s="151"/>
      <c r="F10" s="387"/>
      <c r="G10" s="388"/>
      <c r="H10" s="126"/>
      <c r="I10" s="127"/>
      <c r="J10" s="8"/>
      <c r="K10" s="128"/>
      <c r="M10" s="111"/>
    </row>
    <row r="11" spans="1:13" x14ac:dyDescent="0.35">
      <c r="D11" s="4" t="s">
        <v>30</v>
      </c>
      <c r="E11" s="54"/>
      <c r="H11" s="8"/>
      <c r="I11" s="8"/>
      <c r="J11" s="8"/>
    </row>
    <row r="12" spans="1:13" x14ac:dyDescent="0.35">
      <c r="D12" s="97"/>
      <c r="E12" s="35"/>
      <c r="F12" s="97"/>
      <c r="I12" s="105"/>
      <c r="J12" s="105"/>
    </row>
    <row r="13" spans="1:13" x14ac:dyDescent="0.35">
      <c r="B13" s="84"/>
      <c r="C13" s="84"/>
      <c r="D13" s="106"/>
      <c r="E13" s="109"/>
      <c r="F13" s="106"/>
      <c r="G13" s="84"/>
      <c r="H13" s="84"/>
    </row>
    <row r="14" spans="1:13" ht="17.5" x14ac:dyDescent="0.35">
      <c r="B14" s="6" t="s">
        <v>76</v>
      </c>
      <c r="D14" s="97"/>
      <c r="E14" s="35"/>
      <c r="F14" s="97"/>
    </row>
    <row r="15" spans="1:13" x14ac:dyDescent="0.35">
      <c r="D15" s="97"/>
      <c r="E15" s="35"/>
      <c r="F15" s="97"/>
    </row>
    <row r="16" spans="1:13" x14ac:dyDescent="0.35">
      <c r="D16" s="97" t="s">
        <v>79</v>
      </c>
      <c r="E16" s="152"/>
      <c r="F16" s="129"/>
    </row>
    <row r="17" spans="2:13" x14ac:dyDescent="0.35">
      <c r="D17" s="97" t="s">
        <v>771</v>
      </c>
      <c r="E17" s="152"/>
      <c r="F17" s="129"/>
    </row>
    <row r="18" spans="2:13" x14ac:dyDescent="0.35">
      <c r="D18" s="97" t="s">
        <v>489</v>
      </c>
      <c r="E18" s="152"/>
      <c r="F18" s="129"/>
    </row>
    <row r="19" spans="2:13" x14ac:dyDescent="0.35">
      <c r="D19" s="97" t="s">
        <v>78</v>
      </c>
      <c r="E19" s="152"/>
      <c r="F19" s="129" t="s">
        <v>107</v>
      </c>
    </row>
    <row r="20" spans="2:13" x14ac:dyDescent="0.35">
      <c r="D20" s="46" t="s">
        <v>651</v>
      </c>
      <c r="E20" s="152"/>
      <c r="F20" s="97"/>
    </row>
    <row r="21" spans="2:13" ht="15" customHeight="1" x14ac:dyDescent="0.35">
      <c r="D21" s="139"/>
      <c r="E21" s="200"/>
      <c r="F21" s="200"/>
      <c r="G21" s="200"/>
      <c r="H21" s="200"/>
      <c r="I21" s="200"/>
      <c r="J21" s="200"/>
    </row>
    <row r="22" spans="2:13" ht="15" customHeight="1" x14ac:dyDescent="0.35">
      <c r="D22" s="150" t="s">
        <v>693</v>
      </c>
      <c r="E22" s="171">
        <f>SUM((SUM('Project Input'!D58:D58)*125000)+('Project Input'!E58*175000)+('Project Input'!F58*225000)+(SUM('Project Input'!G58:H58)*275000))</f>
        <v>0</v>
      </c>
      <c r="F22" s="174" t="s">
        <v>772</v>
      </c>
      <c r="G22" s="200"/>
      <c r="H22" s="200"/>
      <c r="I22" s="200"/>
      <c r="J22" s="200"/>
    </row>
    <row r="23" spans="2:13" ht="15" customHeight="1" x14ac:dyDescent="0.35">
      <c r="D23" s="150" t="s">
        <v>692</v>
      </c>
      <c r="E23" s="170" t="str">
        <f>IFERROR(E17/E22,"")</f>
        <v/>
      </c>
      <c r="F23" s="200"/>
      <c r="G23" s="200"/>
      <c r="H23" s="200"/>
      <c r="I23" s="200"/>
      <c r="J23" s="200"/>
    </row>
    <row r="24" spans="2:13" ht="15" customHeight="1" x14ac:dyDescent="0.35">
      <c r="D24" s="139"/>
      <c r="E24" s="200"/>
      <c r="F24" s="200"/>
      <c r="G24" s="200"/>
      <c r="H24" s="200"/>
      <c r="I24" s="200"/>
      <c r="J24" s="200"/>
    </row>
    <row r="25" spans="2:13" x14ac:dyDescent="0.35">
      <c r="D25" s="97"/>
      <c r="E25" s="35"/>
      <c r="F25" s="97"/>
      <c r="H25" s="53"/>
      <c r="I25" s="130"/>
      <c r="J25" s="130"/>
      <c r="K25" s="53"/>
    </row>
    <row r="26" spans="2:13" s="141" customFormat="1" x14ac:dyDescent="0.35">
      <c r="B26" s="143"/>
      <c r="C26" s="143"/>
      <c r="D26" s="143"/>
      <c r="E26" s="144"/>
      <c r="F26" s="143"/>
      <c r="G26" s="143"/>
      <c r="H26" s="143"/>
    </row>
    <row r="27" spans="2:13" ht="17.5" x14ac:dyDescent="0.35">
      <c r="B27" s="6" t="s">
        <v>773</v>
      </c>
      <c r="M27" s="383"/>
    </row>
    <row r="28" spans="2:13" x14ac:dyDescent="0.35">
      <c r="C28" s="100"/>
      <c r="D28" s="100"/>
      <c r="E28" s="100"/>
      <c r="F28" s="100"/>
      <c r="G28" s="100"/>
      <c r="H28" s="100"/>
      <c r="I28" s="100"/>
      <c r="J28" s="100"/>
      <c r="K28" s="100"/>
      <c r="M28" s="383"/>
    </row>
    <row r="29" spans="2:13" x14ac:dyDescent="0.35">
      <c r="C29" s="100"/>
      <c r="D29" s="145" t="s">
        <v>102</v>
      </c>
      <c r="E29" s="56"/>
      <c r="F29" s="110"/>
      <c r="G29" s="100"/>
      <c r="H29" s="100"/>
      <c r="I29" s="100"/>
      <c r="J29" s="100"/>
      <c r="K29" s="100"/>
      <c r="M29" s="383"/>
    </row>
    <row r="32" spans="2:13" s="112" customFormat="1" ht="7.5" customHeight="1" x14ac:dyDescent="0.35">
      <c r="D32" s="113"/>
      <c r="E32" s="114"/>
      <c r="F32" s="115"/>
    </row>
    <row r="33" spans="1:4" s="66" customFormat="1" ht="33.75" customHeight="1" x14ac:dyDescent="0.35">
      <c r="A33" s="116" t="s">
        <v>400</v>
      </c>
      <c r="D33" s="65"/>
    </row>
  </sheetData>
  <sheetProtection algorithmName="SHA-512" hashValue="1lEXFijQZ7JqNLefiLiBZSpwkxukPd9+l7f8WvdOvlysGcltB6biJhxOCLZBEgFLGiTayTiTVAz7zeceWK+YpQ==" saltValue="Hjtc2n90Ny8PSnyWOn4b2Q=="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31"/>
  <sheetViews>
    <sheetView zoomScale="85" zoomScaleNormal="85" workbookViewId="0">
      <selection activeCell="D6" sqref="D6"/>
    </sheetView>
  </sheetViews>
  <sheetFormatPr defaultColWidth="9.1796875" defaultRowHeight="14.5" x14ac:dyDescent="0.35"/>
  <cols>
    <col min="1" max="1" width="41.26953125" style="266" customWidth="1"/>
    <col min="2" max="2" width="44.54296875" style="266" bestFit="1" customWidth="1"/>
    <col min="3" max="3" width="45.1796875" style="266" customWidth="1"/>
    <col min="4" max="4" width="45.7265625" style="266" customWidth="1"/>
    <col min="5" max="5" width="24.81640625" style="266" bestFit="1" customWidth="1"/>
    <col min="6" max="6" width="19.54296875" style="274" bestFit="1" customWidth="1"/>
    <col min="7" max="7" width="54.1796875" style="266" customWidth="1"/>
    <col min="8" max="16384" width="9.1796875" style="266"/>
  </cols>
  <sheetData>
    <row r="1" spans="1:6" s="282" customFormat="1" ht="15" thickBot="1" x14ac:dyDescent="0.4">
      <c r="A1" s="282" t="s">
        <v>108</v>
      </c>
      <c r="B1" s="282" t="s">
        <v>109</v>
      </c>
      <c r="C1" s="282" t="s">
        <v>110</v>
      </c>
      <c r="D1" s="282" t="s">
        <v>111</v>
      </c>
      <c r="E1" s="282" t="s">
        <v>451</v>
      </c>
      <c r="F1" s="283" t="s">
        <v>112</v>
      </c>
    </row>
    <row r="2" spans="1:6" ht="15" thickTop="1" x14ac:dyDescent="0.35">
      <c r="A2" s="266" t="s">
        <v>449</v>
      </c>
      <c r="B2" s="266" t="s">
        <v>990</v>
      </c>
      <c r="C2" s="266" t="s">
        <v>8</v>
      </c>
      <c r="D2" s="266" t="s">
        <v>991</v>
      </c>
      <c r="F2" s="274" t="str">
        <f>IF('Project Input'!$D$10="","",'Project Input'!$D$10)</f>
        <v/>
      </c>
    </row>
    <row r="3" spans="1:6" x14ac:dyDescent="0.35">
      <c r="A3" s="266" t="s">
        <v>449</v>
      </c>
      <c r="B3" s="266" t="s">
        <v>990</v>
      </c>
      <c r="C3" s="266" t="s">
        <v>450</v>
      </c>
      <c r="D3" s="266" t="s">
        <v>113</v>
      </c>
      <c r="F3" s="274">
        <f>'Project Input'!G7</f>
        <v>0</v>
      </c>
    </row>
    <row r="4" spans="1:6" x14ac:dyDescent="0.35">
      <c r="A4" s="266" t="s">
        <v>449</v>
      </c>
      <c r="B4" s="266" t="s">
        <v>990</v>
      </c>
      <c r="C4" s="266" t="s">
        <v>677</v>
      </c>
      <c r="D4" s="266" t="s">
        <v>677</v>
      </c>
      <c r="F4" s="274">
        <f>'Project Input'!H7</f>
        <v>0</v>
      </c>
    </row>
    <row r="5" spans="1:6" x14ac:dyDescent="0.35">
      <c r="A5" s="266" t="s">
        <v>449</v>
      </c>
      <c r="B5" s="266" t="s">
        <v>990</v>
      </c>
      <c r="C5" s="266" t="s">
        <v>14</v>
      </c>
      <c r="D5" s="266" t="s">
        <v>480</v>
      </c>
      <c r="F5" s="275" t="str">
        <f>IF('Project Input'!$D$11="","",IF('Project Input'!$D$11="yes",FALSE,TRUE))</f>
        <v/>
      </c>
    </row>
    <row r="6" spans="1:6" s="286" customFormat="1" x14ac:dyDescent="0.35">
      <c r="A6" s="286" t="s">
        <v>449</v>
      </c>
      <c r="B6" s="266" t="s">
        <v>990</v>
      </c>
      <c r="C6" s="286" t="s">
        <v>16</v>
      </c>
      <c r="F6" s="294" t="str">
        <f>IF('Project Input'!$D$12="","",'Project Input'!$D$12)</f>
        <v/>
      </c>
    </row>
    <row r="7" spans="1:6" x14ac:dyDescent="0.35">
      <c r="A7" s="266" t="s">
        <v>449</v>
      </c>
      <c r="B7" s="266" t="s">
        <v>990</v>
      </c>
      <c r="C7" s="272" t="s">
        <v>9</v>
      </c>
      <c r="D7" s="266" t="s">
        <v>114</v>
      </c>
      <c r="F7" s="274">
        <f>'Project Input'!D16</f>
        <v>0</v>
      </c>
    </row>
    <row r="8" spans="1:6" x14ac:dyDescent="0.35">
      <c r="A8" s="266" t="s">
        <v>449</v>
      </c>
      <c r="B8" s="266" t="s">
        <v>990</v>
      </c>
      <c r="C8" s="272" t="s">
        <v>10</v>
      </c>
      <c r="D8" s="266" t="s">
        <v>26</v>
      </c>
      <c r="F8" s="274">
        <f>'Project Input'!D17</f>
        <v>0</v>
      </c>
    </row>
    <row r="9" spans="1:6" x14ac:dyDescent="0.35">
      <c r="A9" s="266" t="s">
        <v>449</v>
      </c>
      <c r="B9" s="266" t="s">
        <v>990</v>
      </c>
      <c r="C9" s="272" t="s">
        <v>12</v>
      </c>
      <c r="D9" s="266" t="s">
        <v>115</v>
      </c>
      <c r="F9" s="274">
        <f>'Project Input'!D19</f>
        <v>0</v>
      </c>
    </row>
    <row r="10" spans="1:6" s="268" customFormat="1" x14ac:dyDescent="0.35">
      <c r="A10" s="268" t="s">
        <v>449</v>
      </c>
      <c r="B10" s="268" t="s">
        <v>990</v>
      </c>
      <c r="C10" s="353" t="s">
        <v>15</v>
      </c>
      <c r="D10" s="268" t="s">
        <v>482</v>
      </c>
      <c r="F10" s="354">
        <f>'Project Input'!D21</f>
        <v>0</v>
      </c>
    </row>
    <row r="11" spans="1:6" s="268" customFormat="1" x14ac:dyDescent="0.35">
      <c r="C11" s="268" t="s">
        <v>2</v>
      </c>
      <c r="F11" s="185"/>
    </row>
    <row r="12" spans="1:6" x14ac:dyDescent="0.35">
      <c r="A12" s="266" t="s">
        <v>449</v>
      </c>
      <c r="B12" s="266" t="s">
        <v>481</v>
      </c>
      <c r="C12" s="272" t="s">
        <v>9</v>
      </c>
      <c r="D12" s="266" t="s">
        <v>114</v>
      </c>
      <c r="F12" s="274" t="str">
        <f>IF('Project Input'!D16="","",'Project Input'!D16)</f>
        <v/>
      </c>
    </row>
    <row r="13" spans="1:6" x14ac:dyDescent="0.35">
      <c r="A13" s="266" t="s">
        <v>449</v>
      </c>
      <c r="B13" s="266" t="s">
        <v>481</v>
      </c>
      <c r="C13" s="272" t="s">
        <v>10</v>
      </c>
      <c r="D13" s="266" t="s">
        <v>26</v>
      </c>
      <c r="F13" s="274" t="str">
        <f>IF('Project Input'!D17="","",'Project Input'!D17)</f>
        <v/>
      </c>
    </row>
    <row r="14" spans="1:6" x14ac:dyDescent="0.35">
      <c r="A14" s="266" t="s">
        <v>449</v>
      </c>
      <c r="B14" s="266" t="s">
        <v>481</v>
      </c>
      <c r="C14" s="272" t="s">
        <v>12</v>
      </c>
      <c r="D14" s="266" t="s">
        <v>115</v>
      </c>
      <c r="F14" s="274" t="str">
        <f>IF('Project Input'!D19="","",'Project Input'!D19)</f>
        <v/>
      </c>
    </row>
    <row r="15" spans="1:6" x14ac:dyDescent="0.35">
      <c r="A15" s="266" t="s">
        <v>449</v>
      </c>
      <c r="B15" s="266" t="s">
        <v>481</v>
      </c>
      <c r="C15" s="272" t="s">
        <v>15</v>
      </c>
      <c r="D15" s="266" t="s">
        <v>482</v>
      </c>
      <c r="F15" s="285" t="str">
        <f>IF('Project Input'!D21="","",'Project Input'!D21)</f>
        <v/>
      </c>
    </row>
    <row r="16" spans="1:6" x14ac:dyDescent="0.35">
      <c r="A16" s="266" t="s">
        <v>449</v>
      </c>
      <c r="B16" s="266" t="s">
        <v>481</v>
      </c>
      <c r="C16" s="266" t="s">
        <v>17</v>
      </c>
      <c r="D16" s="266" t="s">
        <v>17</v>
      </c>
      <c r="F16" s="274" t="str">
        <f>IF('Project Input'!D22="","",'Project Input'!D22)</f>
        <v/>
      </c>
    </row>
    <row r="17" spans="1:7" x14ac:dyDescent="0.35">
      <c r="A17" s="266" t="s">
        <v>449</v>
      </c>
      <c r="B17" s="266" t="s">
        <v>481</v>
      </c>
      <c r="C17" s="266" t="s">
        <v>19</v>
      </c>
      <c r="D17" s="266" t="s">
        <v>19</v>
      </c>
      <c r="F17" s="274" t="str">
        <f>IF('Project Input'!D23="","",'Project Input'!D23)</f>
        <v/>
      </c>
    </row>
    <row r="18" spans="1:7" x14ac:dyDescent="0.35">
      <c r="A18" s="266" t="s">
        <v>449</v>
      </c>
      <c r="B18" s="266" t="s">
        <v>481</v>
      </c>
      <c r="C18" s="266" t="s">
        <v>20</v>
      </c>
      <c r="D18" s="266" t="s">
        <v>20</v>
      </c>
      <c r="F18" s="285" t="str">
        <f>IF('Project Input'!D24="","",'Project Input'!D24)</f>
        <v/>
      </c>
    </row>
    <row r="19" spans="1:7" x14ac:dyDescent="0.35">
      <c r="A19" s="266" t="s">
        <v>449</v>
      </c>
      <c r="B19" s="266" t="s">
        <v>481</v>
      </c>
      <c r="C19" s="266" t="s">
        <v>21</v>
      </c>
      <c r="D19" s="266" t="s">
        <v>21</v>
      </c>
      <c r="F19" s="285" t="str">
        <f>IF('Project Input'!D25="","",'Project Input'!D25)</f>
        <v/>
      </c>
    </row>
    <row r="20" spans="1:7" x14ac:dyDescent="0.35">
      <c r="A20" s="266" t="s">
        <v>449</v>
      </c>
      <c r="B20" s="266" t="s">
        <v>481</v>
      </c>
      <c r="C20" s="266" t="s">
        <v>22</v>
      </c>
      <c r="D20" s="266" t="s">
        <v>22</v>
      </c>
      <c r="F20" s="285" t="str">
        <f>IF('Project Input'!D26="","",'Project Input'!D26)</f>
        <v/>
      </c>
    </row>
    <row r="21" spans="1:7" x14ac:dyDescent="0.35">
      <c r="A21" s="266" t="s">
        <v>449</v>
      </c>
      <c r="B21" s="266" t="s">
        <v>481</v>
      </c>
      <c r="C21" s="266" t="s">
        <v>23</v>
      </c>
      <c r="D21" s="271" t="s">
        <v>479</v>
      </c>
      <c r="E21" s="271"/>
      <c r="F21" s="274" t="str">
        <f>IF('Project Input'!D27="","",'Project Input'!D27)</f>
        <v/>
      </c>
    </row>
    <row r="22" spans="1:7" s="268" customFormat="1" hidden="1" x14ac:dyDescent="0.35">
      <c r="A22" s="268" t="s">
        <v>449</v>
      </c>
      <c r="B22" s="268" t="s">
        <v>481</v>
      </c>
      <c r="C22" s="268" t="s">
        <v>654</v>
      </c>
      <c r="D22" s="316" t="s">
        <v>964</v>
      </c>
      <c r="F22" s="276" t="str">
        <f>IF('Project Input'!D28="","",'Project Input'!D28)</f>
        <v>Non-Urban</v>
      </c>
      <c r="G22" s="268" t="s">
        <v>937</v>
      </c>
    </row>
    <row r="23" spans="1:7" s="268" customFormat="1" x14ac:dyDescent="0.35">
      <c r="C23" s="273" t="s">
        <v>3</v>
      </c>
      <c r="F23" s="185"/>
    </row>
    <row r="24" spans="1:7" x14ac:dyDescent="0.35">
      <c r="A24" s="266" t="s">
        <v>449</v>
      </c>
      <c r="B24" s="266" t="s">
        <v>483</v>
      </c>
      <c r="C24" s="272" t="s">
        <v>9</v>
      </c>
      <c r="D24" s="266" t="s">
        <v>114</v>
      </c>
      <c r="F24" s="274" t="str">
        <f>IF('Project Input'!H16="","",'Project Input'!H16)</f>
        <v/>
      </c>
      <c r="G24" s="298"/>
    </row>
    <row r="25" spans="1:7" x14ac:dyDescent="0.35">
      <c r="A25" s="266" t="s">
        <v>449</v>
      </c>
      <c r="B25" s="266" t="s">
        <v>483</v>
      </c>
      <c r="C25" s="272" t="s">
        <v>10</v>
      </c>
      <c r="D25" s="266" t="s">
        <v>26</v>
      </c>
      <c r="F25" s="274" t="str">
        <f>IF('Project Input'!H17="","",'Project Input'!H17)</f>
        <v/>
      </c>
      <c r="G25" s="298"/>
    </row>
    <row r="26" spans="1:7" x14ac:dyDescent="0.35">
      <c r="A26" s="266" t="s">
        <v>449</v>
      </c>
      <c r="B26" s="266" t="s">
        <v>483</v>
      </c>
      <c r="C26" s="272" t="s">
        <v>12</v>
      </c>
      <c r="D26" s="266" t="s">
        <v>115</v>
      </c>
      <c r="F26" s="274" t="str">
        <f>IF('Project Input'!H19="","",'Project Input'!H19)</f>
        <v/>
      </c>
      <c r="G26" s="298"/>
    </row>
    <row r="27" spans="1:7" x14ac:dyDescent="0.35">
      <c r="A27" s="266" t="s">
        <v>449</v>
      </c>
      <c r="B27" s="266" t="s">
        <v>483</v>
      </c>
      <c r="C27" s="272" t="s">
        <v>15</v>
      </c>
      <c r="D27" s="266" t="s">
        <v>482</v>
      </c>
      <c r="F27" s="285" t="str">
        <f>IF('Project Input'!H21="","",'Project Input'!H21)</f>
        <v/>
      </c>
      <c r="G27" s="298"/>
    </row>
    <row r="28" spans="1:7" hidden="1" x14ac:dyDescent="0.35">
      <c r="A28" s="266" t="s">
        <v>449</v>
      </c>
      <c r="B28" s="266" t="s">
        <v>483</v>
      </c>
      <c r="C28" s="266" t="s">
        <v>17</v>
      </c>
      <c r="D28" s="266" t="s">
        <v>17</v>
      </c>
      <c r="F28" s="277"/>
      <c r="G28" s="266" t="s">
        <v>945</v>
      </c>
    </row>
    <row r="29" spans="1:7" hidden="1" x14ac:dyDescent="0.35">
      <c r="A29" s="266" t="s">
        <v>449</v>
      </c>
      <c r="B29" s="266" t="s">
        <v>483</v>
      </c>
      <c r="C29" s="266" t="s">
        <v>19</v>
      </c>
      <c r="D29" s="266" t="s">
        <v>19</v>
      </c>
      <c r="F29" s="277"/>
      <c r="G29" s="266" t="s">
        <v>945</v>
      </c>
    </row>
    <row r="30" spans="1:7" hidden="1" x14ac:dyDescent="0.35">
      <c r="A30" s="266" t="s">
        <v>449</v>
      </c>
      <c r="B30" s="266" t="s">
        <v>483</v>
      </c>
      <c r="C30" s="266" t="s">
        <v>20</v>
      </c>
      <c r="D30" s="266" t="s">
        <v>20</v>
      </c>
      <c r="F30" s="284"/>
      <c r="G30" s="266" t="s">
        <v>945</v>
      </c>
    </row>
    <row r="31" spans="1:7" hidden="1" x14ac:dyDescent="0.35">
      <c r="A31" s="266" t="s">
        <v>449</v>
      </c>
      <c r="B31" s="266" t="s">
        <v>483</v>
      </c>
      <c r="C31" s="266" t="s">
        <v>21</v>
      </c>
      <c r="D31" s="266" t="s">
        <v>21</v>
      </c>
      <c r="F31" s="277"/>
      <c r="G31" s="266" t="s">
        <v>945</v>
      </c>
    </row>
    <row r="32" spans="1:7" hidden="1" x14ac:dyDescent="0.35">
      <c r="A32" s="266" t="s">
        <v>449</v>
      </c>
      <c r="B32" s="266" t="s">
        <v>483</v>
      </c>
      <c r="C32" s="266" t="s">
        <v>22</v>
      </c>
      <c r="D32" s="266" t="s">
        <v>22</v>
      </c>
      <c r="F32" s="277"/>
      <c r="G32" s="266" t="s">
        <v>945</v>
      </c>
    </row>
    <row r="33" spans="1:7" hidden="1" x14ac:dyDescent="0.35">
      <c r="A33" s="266" t="s">
        <v>449</v>
      </c>
      <c r="B33" s="266" t="s">
        <v>483</v>
      </c>
      <c r="C33" s="266" t="s">
        <v>23</v>
      </c>
      <c r="D33" s="271" t="s">
        <v>479</v>
      </c>
      <c r="E33" s="271"/>
      <c r="F33" s="278"/>
      <c r="G33" s="266" t="s">
        <v>945</v>
      </c>
    </row>
    <row r="34" spans="1:7" s="268" customFormat="1" hidden="1" x14ac:dyDescent="0.35">
      <c r="A34" s="268" t="s">
        <v>449</v>
      </c>
      <c r="B34" s="268" t="s">
        <v>483</v>
      </c>
      <c r="C34" s="268" t="s">
        <v>654</v>
      </c>
      <c r="F34" s="279"/>
      <c r="G34" s="268" t="s">
        <v>945</v>
      </c>
    </row>
    <row r="35" spans="1:7" s="268" customFormat="1" x14ac:dyDescent="0.35">
      <c r="C35" s="273" t="s">
        <v>4</v>
      </c>
    </row>
    <row r="36" spans="1:7" x14ac:dyDescent="0.35">
      <c r="A36" s="266" t="s">
        <v>449</v>
      </c>
      <c r="B36" s="266" t="s">
        <v>484</v>
      </c>
      <c r="C36" s="272" t="s">
        <v>9</v>
      </c>
      <c r="D36" s="266" t="s">
        <v>114</v>
      </c>
      <c r="F36" s="274" t="str">
        <f>IF('Project Input'!L16="","",'Project Input'!L16)</f>
        <v/>
      </c>
      <c r="G36" s="298"/>
    </row>
    <row r="37" spans="1:7" x14ac:dyDescent="0.35">
      <c r="A37" s="266" t="s">
        <v>449</v>
      </c>
      <c r="B37" s="266" t="s">
        <v>484</v>
      </c>
      <c r="C37" s="272" t="s">
        <v>10</v>
      </c>
      <c r="D37" s="266" t="s">
        <v>26</v>
      </c>
      <c r="F37" s="274" t="str">
        <f>IF('Project Input'!L17="","",'Project Input'!L17)</f>
        <v/>
      </c>
      <c r="G37" s="298"/>
    </row>
    <row r="38" spans="1:7" x14ac:dyDescent="0.35">
      <c r="A38" s="266" t="s">
        <v>449</v>
      </c>
      <c r="B38" s="266" t="s">
        <v>484</v>
      </c>
      <c r="C38" s="272" t="s">
        <v>12</v>
      </c>
      <c r="D38" s="266" t="s">
        <v>115</v>
      </c>
      <c r="F38" s="274" t="str">
        <f>IF('Project Input'!L19="","",'Project Input'!L19)</f>
        <v/>
      </c>
      <c r="G38" s="298"/>
    </row>
    <row r="39" spans="1:7" x14ac:dyDescent="0.35">
      <c r="A39" s="266" t="s">
        <v>449</v>
      </c>
      <c r="B39" s="266" t="s">
        <v>484</v>
      </c>
      <c r="C39" s="272" t="s">
        <v>15</v>
      </c>
      <c r="D39" s="266" t="s">
        <v>482</v>
      </c>
      <c r="F39" s="285" t="str">
        <f>IF('Project Input'!L21="","",'Project Input'!L21)</f>
        <v/>
      </c>
      <c r="G39" s="298"/>
    </row>
    <row r="40" spans="1:7" hidden="1" x14ac:dyDescent="0.35">
      <c r="A40" s="266" t="s">
        <v>449</v>
      </c>
      <c r="B40" s="266" t="s">
        <v>484</v>
      </c>
      <c r="C40" s="266" t="s">
        <v>17</v>
      </c>
      <c r="D40" s="266" t="s">
        <v>17</v>
      </c>
      <c r="F40" s="277"/>
      <c r="G40" s="266" t="s">
        <v>945</v>
      </c>
    </row>
    <row r="41" spans="1:7" hidden="1" x14ac:dyDescent="0.35">
      <c r="A41" s="266" t="s">
        <v>449</v>
      </c>
      <c r="B41" s="266" t="s">
        <v>484</v>
      </c>
      <c r="C41" s="266" t="s">
        <v>19</v>
      </c>
      <c r="D41" s="266" t="s">
        <v>19</v>
      </c>
      <c r="F41" s="277"/>
      <c r="G41" s="266" t="s">
        <v>945</v>
      </c>
    </row>
    <row r="42" spans="1:7" hidden="1" x14ac:dyDescent="0.35">
      <c r="A42" s="266" t="s">
        <v>449</v>
      </c>
      <c r="B42" s="266" t="s">
        <v>484</v>
      </c>
      <c r="C42" s="266" t="s">
        <v>20</v>
      </c>
      <c r="D42" s="266" t="s">
        <v>20</v>
      </c>
      <c r="F42" s="277"/>
      <c r="G42" s="266" t="s">
        <v>945</v>
      </c>
    </row>
    <row r="43" spans="1:7" hidden="1" x14ac:dyDescent="0.35">
      <c r="A43" s="266" t="s">
        <v>449</v>
      </c>
      <c r="B43" s="266" t="s">
        <v>484</v>
      </c>
      <c r="C43" s="266" t="s">
        <v>21</v>
      </c>
      <c r="D43" s="266" t="s">
        <v>21</v>
      </c>
      <c r="F43" s="277"/>
      <c r="G43" s="266" t="s">
        <v>945</v>
      </c>
    </row>
    <row r="44" spans="1:7" hidden="1" x14ac:dyDescent="0.35">
      <c r="A44" s="266" t="s">
        <v>449</v>
      </c>
      <c r="B44" s="266" t="s">
        <v>484</v>
      </c>
      <c r="C44" s="266" t="s">
        <v>22</v>
      </c>
      <c r="D44" s="266" t="s">
        <v>22</v>
      </c>
      <c r="F44" s="277"/>
      <c r="G44" s="266" t="s">
        <v>945</v>
      </c>
    </row>
    <row r="45" spans="1:7" hidden="1" x14ac:dyDescent="0.35">
      <c r="A45" s="266" t="s">
        <v>449</v>
      </c>
      <c r="B45" s="266" t="s">
        <v>484</v>
      </c>
      <c r="C45" s="266" t="s">
        <v>23</v>
      </c>
      <c r="D45" s="271" t="s">
        <v>479</v>
      </c>
      <c r="E45" s="271"/>
      <c r="F45" s="278"/>
      <c r="G45" s="266" t="s">
        <v>945</v>
      </c>
    </row>
    <row r="46" spans="1:7" s="268" customFormat="1" hidden="1" x14ac:dyDescent="0.35">
      <c r="A46" s="268" t="s">
        <v>449</v>
      </c>
      <c r="B46" s="268" t="s">
        <v>484</v>
      </c>
      <c r="C46" s="268" t="s">
        <v>654</v>
      </c>
      <c r="F46" s="279"/>
      <c r="G46" s="268" t="s">
        <v>945</v>
      </c>
    </row>
    <row r="47" spans="1:7" s="268" customFormat="1" x14ac:dyDescent="0.35">
      <c r="C47" s="273" t="s">
        <v>5</v>
      </c>
      <c r="F47" s="185"/>
    </row>
    <row r="48" spans="1:7" x14ac:dyDescent="0.35">
      <c r="A48" s="266" t="s">
        <v>449</v>
      </c>
      <c r="B48" s="266" t="s">
        <v>485</v>
      </c>
      <c r="C48" s="272" t="s">
        <v>9</v>
      </c>
      <c r="D48" s="266" t="s">
        <v>114</v>
      </c>
      <c r="F48" s="274" t="str">
        <f>IF('Project Input'!P16="","",'Project Input'!P16)</f>
        <v/>
      </c>
      <c r="G48" s="298"/>
    </row>
    <row r="49" spans="1:7" x14ac:dyDescent="0.35">
      <c r="A49" s="266" t="s">
        <v>449</v>
      </c>
      <c r="B49" s="266" t="s">
        <v>485</v>
      </c>
      <c r="C49" s="272" t="s">
        <v>10</v>
      </c>
      <c r="D49" s="266" t="s">
        <v>26</v>
      </c>
      <c r="F49" s="274" t="str">
        <f>IF('Project Input'!P17="","",'Project Input'!P17)</f>
        <v/>
      </c>
      <c r="G49" s="298"/>
    </row>
    <row r="50" spans="1:7" x14ac:dyDescent="0.35">
      <c r="A50" s="266" t="s">
        <v>449</v>
      </c>
      <c r="B50" s="266" t="s">
        <v>485</v>
      </c>
      <c r="C50" s="272" t="s">
        <v>12</v>
      </c>
      <c r="D50" s="266" t="s">
        <v>115</v>
      </c>
      <c r="F50" s="274" t="str">
        <f>IF('Project Input'!P19="","",'Project Input'!P19)</f>
        <v/>
      </c>
      <c r="G50" s="298"/>
    </row>
    <row r="51" spans="1:7" x14ac:dyDescent="0.35">
      <c r="A51" s="266" t="s">
        <v>449</v>
      </c>
      <c r="B51" s="266" t="s">
        <v>485</v>
      </c>
      <c r="C51" s="272" t="s">
        <v>15</v>
      </c>
      <c r="D51" s="266" t="s">
        <v>482</v>
      </c>
      <c r="F51" s="285" t="str">
        <f>IF('Project Input'!P21="","",'Project Input'!P21)</f>
        <v/>
      </c>
      <c r="G51" s="298"/>
    </row>
    <row r="52" spans="1:7" hidden="1" x14ac:dyDescent="0.35">
      <c r="A52" s="266" t="s">
        <v>449</v>
      </c>
      <c r="B52" s="266" t="s">
        <v>485</v>
      </c>
      <c r="C52" s="266" t="s">
        <v>17</v>
      </c>
      <c r="D52" s="266" t="s">
        <v>17</v>
      </c>
      <c r="F52" s="277"/>
      <c r="G52" s="266" t="s">
        <v>945</v>
      </c>
    </row>
    <row r="53" spans="1:7" hidden="1" x14ac:dyDescent="0.35">
      <c r="A53" s="266" t="s">
        <v>449</v>
      </c>
      <c r="B53" s="266" t="s">
        <v>485</v>
      </c>
      <c r="C53" s="266" t="s">
        <v>19</v>
      </c>
      <c r="D53" s="266" t="s">
        <v>19</v>
      </c>
      <c r="F53" s="277"/>
      <c r="G53" s="266" t="s">
        <v>945</v>
      </c>
    </row>
    <row r="54" spans="1:7" hidden="1" x14ac:dyDescent="0.35">
      <c r="A54" s="266" t="s">
        <v>449</v>
      </c>
      <c r="B54" s="266" t="s">
        <v>485</v>
      </c>
      <c r="C54" s="266" t="s">
        <v>20</v>
      </c>
      <c r="D54" s="266" t="s">
        <v>20</v>
      </c>
      <c r="F54" s="277"/>
      <c r="G54" s="266" t="s">
        <v>945</v>
      </c>
    </row>
    <row r="55" spans="1:7" hidden="1" x14ac:dyDescent="0.35">
      <c r="A55" s="266" t="s">
        <v>449</v>
      </c>
      <c r="B55" s="266" t="s">
        <v>485</v>
      </c>
      <c r="C55" s="266" t="s">
        <v>21</v>
      </c>
      <c r="D55" s="266" t="s">
        <v>21</v>
      </c>
      <c r="F55" s="277"/>
      <c r="G55" s="266" t="s">
        <v>945</v>
      </c>
    </row>
    <row r="56" spans="1:7" hidden="1" x14ac:dyDescent="0.35">
      <c r="A56" s="266" t="s">
        <v>449</v>
      </c>
      <c r="B56" s="266" t="s">
        <v>485</v>
      </c>
      <c r="C56" s="266" t="s">
        <v>22</v>
      </c>
      <c r="D56" s="266" t="s">
        <v>22</v>
      </c>
      <c r="F56" s="277"/>
      <c r="G56" s="266" t="s">
        <v>945</v>
      </c>
    </row>
    <row r="57" spans="1:7" hidden="1" x14ac:dyDescent="0.35">
      <c r="A57" s="266" t="s">
        <v>449</v>
      </c>
      <c r="B57" s="266" t="s">
        <v>485</v>
      </c>
      <c r="C57" s="266" t="s">
        <v>23</v>
      </c>
      <c r="D57" s="271" t="s">
        <v>479</v>
      </c>
      <c r="E57" s="271"/>
      <c r="F57" s="278"/>
      <c r="G57" s="266" t="s">
        <v>945</v>
      </c>
    </row>
    <row r="58" spans="1:7" s="268" customFormat="1" hidden="1" x14ac:dyDescent="0.35">
      <c r="A58" s="268" t="s">
        <v>449</v>
      </c>
      <c r="B58" s="268" t="s">
        <v>485</v>
      </c>
      <c r="C58" s="268" t="s">
        <v>654</v>
      </c>
      <c r="F58" s="279"/>
      <c r="G58" s="268" t="s">
        <v>945</v>
      </c>
    </row>
    <row r="59" spans="1:7" s="268" customFormat="1" x14ac:dyDescent="0.35">
      <c r="C59" s="273" t="s">
        <v>6</v>
      </c>
      <c r="F59" s="185"/>
    </row>
    <row r="60" spans="1:7" x14ac:dyDescent="0.35">
      <c r="A60" s="266" t="s">
        <v>449</v>
      </c>
      <c r="B60" s="266" t="s">
        <v>486</v>
      </c>
      <c r="C60" s="272" t="s">
        <v>9</v>
      </c>
      <c r="D60" s="266" t="s">
        <v>114</v>
      </c>
      <c r="F60" s="274" t="str">
        <f>IF('Project Input'!T16="","",'Project Input'!T16)</f>
        <v/>
      </c>
      <c r="G60" s="298"/>
    </row>
    <row r="61" spans="1:7" x14ac:dyDescent="0.35">
      <c r="A61" s="266" t="s">
        <v>449</v>
      </c>
      <c r="B61" s="266" t="s">
        <v>486</v>
      </c>
      <c r="C61" s="272" t="s">
        <v>10</v>
      </c>
      <c r="D61" s="266" t="s">
        <v>26</v>
      </c>
      <c r="F61" s="274" t="str">
        <f>IF('Project Input'!T17="","",'Project Input'!T17)</f>
        <v/>
      </c>
      <c r="G61" s="298"/>
    </row>
    <row r="62" spans="1:7" x14ac:dyDescent="0.35">
      <c r="A62" s="266" t="s">
        <v>449</v>
      </c>
      <c r="B62" s="266" t="s">
        <v>486</v>
      </c>
      <c r="C62" s="272" t="s">
        <v>12</v>
      </c>
      <c r="D62" s="266" t="s">
        <v>115</v>
      </c>
      <c r="F62" s="274" t="str">
        <f>IF('Project Input'!T19="","",'Project Input'!T19)</f>
        <v/>
      </c>
      <c r="G62" s="298"/>
    </row>
    <row r="63" spans="1:7" x14ac:dyDescent="0.35">
      <c r="A63" s="266" t="s">
        <v>449</v>
      </c>
      <c r="B63" s="266" t="s">
        <v>486</v>
      </c>
      <c r="C63" s="272" t="s">
        <v>15</v>
      </c>
      <c r="D63" s="266" t="s">
        <v>482</v>
      </c>
      <c r="F63" s="285" t="str">
        <f>IF('Project Input'!T21="","",'Project Input'!T21)</f>
        <v/>
      </c>
      <c r="G63" s="298"/>
    </row>
    <row r="64" spans="1:7" hidden="1" x14ac:dyDescent="0.35">
      <c r="A64" s="266" t="s">
        <v>449</v>
      </c>
      <c r="B64" s="266" t="s">
        <v>486</v>
      </c>
      <c r="C64" s="266" t="s">
        <v>17</v>
      </c>
      <c r="D64" s="266" t="s">
        <v>17</v>
      </c>
      <c r="F64" s="277"/>
      <c r="G64" s="266" t="s">
        <v>945</v>
      </c>
    </row>
    <row r="65" spans="1:7" hidden="1" x14ac:dyDescent="0.35">
      <c r="A65" s="266" t="s">
        <v>449</v>
      </c>
      <c r="B65" s="266" t="s">
        <v>486</v>
      </c>
      <c r="C65" s="266" t="s">
        <v>19</v>
      </c>
      <c r="D65" s="266" t="s">
        <v>19</v>
      </c>
      <c r="F65" s="277"/>
      <c r="G65" s="266" t="s">
        <v>945</v>
      </c>
    </row>
    <row r="66" spans="1:7" hidden="1" x14ac:dyDescent="0.35">
      <c r="A66" s="266" t="s">
        <v>449</v>
      </c>
      <c r="B66" s="266" t="s">
        <v>486</v>
      </c>
      <c r="C66" s="266" t="s">
        <v>20</v>
      </c>
      <c r="D66" s="266" t="s">
        <v>20</v>
      </c>
      <c r="F66" s="277"/>
      <c r="G66" s="266" t="s">
        <v>945</v>
      </c>
    </row>
    <row r="67" spans="1:7" hidden="1" x14ac:dyDescent="0.35">
      <c r="A67" s="266" t="s">
        <v>449</v>
      </c>
      <c r="B67" s="266" t="s">
        <v>486</v>
      </c>
      <c r="C67" s="266" t="s">
        <v>21</v>
      </c>
      <c r="D67" s="266" t="s">
        <v>21</v>
      </c>
      <c r="F67" s="277"/>
      <c r="G67" s="266" t="s">
        <v>945</v>
      </c>
    </row>
    <row r="68" spans="1:7" hidden="1" x14ac:dyDescent="0.35">
      <c r="A68" s="266" t="s">
        <v>449</v>
      </c>
      <c r="B68" s="266" t="s">
        <v>486</v>
      </c>
      <c r="C68" s="266" t="s">
        <v>22</v>
      </c>
      <c r="D68" s="266" t="s">
        <v>22</v>
      </c>
      <c r="F68" s="277"/>
      <c r="G68" s="266" t="s">
        <v>945</v>
      </c>
    </row>
    <row r="69" spans="1:7" hidden="1" x14ac:dyDescent="0.35">
      <c r="A69" s="266" t="s">
        <v>449</v>
      </c>
      <c r="B69" s="266" t="s">
        <v>486</v>
      </c>
      <c r="C69" s="266" t="s">
        <v>23</v>
      </c>
      <c r="D69" s="271" t="s">
        <v>479</v>
      </c>
      <c r="E69" s="271"/>
      <c r="F69" s="278"/>
      <c r="G69" s="266" t="s">
        <v>945</v>
      </c>
    </row>
    <row r="70" spans="1:7" s="268" customFormat="1" hidden="1" x14ac:dyDescent="0.35">
      <c r="A70" s="268" t="s">
        <v>449</v>
      </c>
      <c r="B70" s="268" t="s">
        <v>486</v>
      </c>
      <c r="C70" s="268" t="s">
        <v>654</v>
      </c>
      <c r="F70" s="279"/>
      <c r="G70" s="268" t="s">
        <v>945</v>
      </c>
    </row>
    <row r="71" spans="1:7" s="268" customFormat="1" x14ac:dyDescent="0.35">
      <c r="C71" s="273" t="s">
        <v>7</v>
      </c>
      <c r="F71" s="185"/>
    </row>
    <row r="72" spans="1:7" x14ac:dyDescent="0.35">
      <c r="A72" s="266" t="s">
        <v>449</v>
      </c>
      <c r="B72" s="266" t="s">
        <v>487</v>
      </c>
      <c r="C72" s="272" t="s">
        <v>9</v>
      </c>
      <c r="D72" s="266" t="s">
        <v>114</v>
      </c>
      <c r="F72" s="274" t="str">
        <f>IF('Project Input'!X16="","",'Project Input'!X16)</f>
        <v/>
      </c>
      <c r="G72" s="298"/>
    </row>
    <row r="73" spans="1:7" x14ac:dyDescent="0.35">
      <c r="A73" s="266" t="s">
        <v>449</v>
      </c>
      <c r="B73" s="266" t="s">
        <v>487</v>
      </c>
      <c r="C73" s="272" t="s">
        <v>10</v>
      </c>
      <c r="D73" s="266" t="s">
        <v>26</v>
      </c>
      <c r="F73" s="274" t="str">
        <f>IF('Project Input'!X17="","",'Project Input'!X17)</f>
        <v/>
      </c>
      <c r="G73" s="298"/>
    </row>
    <row r="74" spans="1:7" x14ac:dyDescent="0.35">
      <c r="A74" s="266" t="s">
        <v>449</v>
      </c>
      <c r="B74" s="266" t="s">
        <v>487</v>
      </c>
      <c r="C74" s="272" t="s">
        <v>12</v>
      </c>
      <c r="D74" s="266" t="s">
        <v>115</v>
      </c>
      <c r="F74" s="274" t="str">
        <f>IF('Project Input'!X19="","",'Project Input'!X19)</f>
        <v/>
      </c>
      <c r="G74" s="298"/>
    </row>
    <row r="75" spans="1:7" x14ac:dyDescent="0.35">
      <c r="A75" s="266" t="s">
        <v>449</v>
      </c>
      <c r="B75" s="266" t="s">
        <v>487</v>
      </c>
      <c r="C75" s="272" t="s">
        <v>15</v>
      </c>
      <c r="D75" s="266" t="s">
        <v>482</v>
      </c>
      <c r="F75" s="285" t="str">
        <f>IF('Project Input'!X21="","",'Project Input'!X21)</f>
        <v/>
      </c>
      <c r="G75" s="298"/>
    </row>
    <row r="76" spans="1:7" hidden="1" x14ac:dyDescent="0.35">
      <c r="A76" s="266" t="s">
        <v>449</v>
      </c>
      <c r="B76" s="266" t="s">
        <v>487</v>
      </c>
      <c r="C76" s="266" t="s">
        <v>17</v>
      </c>
      <c r="D76" s="266" t="s">
        <v>17</v>
      </c>
      <c r="F76" s="277"/>
      <c r="G76" s="266" t="s">
        <v>945</v>
      </c>
    </row>
    <row r="77" spans="1:7" hidden="1" x14ac:dyDescent="0.35">
      <c r="A77" s="266" t="s">
        <v>449</v>
      </c>
      <c r="B77" s="266" t="s">
        <v>487</v>
      </c>
      <c r="C77" s="266" t="s">
        <v>19</v>
      </c>
      <c r="D77" s="266" t="s">
        <v>19</v>
      </c>
      <c r="F77" s="277"/>
      <c r="G77" s="266" t="s">
        <v>945</v>
      </c>
    </row>
    <row r="78" spans="1:7" hidden="1" x14ac:dyDescent="0.35">
      <c r="A78" s="266" t="s">
        <v>449</v>
      </c>
      <c r="B78" s="266" t="s">
        <v>487</v>
      </c>
      <c r="C78" s="266" t="s">
        <v>20</v>
      </c>
      <c r="D78" s="266" t="s">
        <v>20</v>
      </c>
      <c r="F78" s="277"/>
      <c r="G78" s="266" t="s">
        <v>945</v>
      </c>
    </row>
    <row r="79" spans="1:7" hidden="1" x14ac:dyDescent="0.35">
      <c r="A79" s="266" t="s">
        <v>449</v>
      </c>
      <c r="B79" s="266" t="s">
        <v>487</v>
      </c>
      <c r="C79" s="266" t="s">
        <v>21</v>
      </c>
      <c r="D79" s="266" t="s">
        <v>21</v>
      </c>
      <c r="F79" s="277"/>
      <c r="G79" s="266" t="s">
        <v>945</v>
      </c>
    </row>
    <row r="80" spans="1:7" hidden="1" x14ac:dyDescent="0.35">
      <c r="A80" s="266" t="s">
        <v>449</v>
      </c>
      <c r="B80" s="266" t="s">
        <v>487</v>
      </c>
      <c r="C80" s="266" t="s">
        <v>22</v>
      </c>
      <c r="D80" s="266" t="s">
        <v>22</v>
      </c>
      <c r="F80" s="277"/>
      <c r="G80" s="266" t="s">
        <v>945</v>
      </c>
    </row>
    <row r="81" spans="1:7" hidden="1" x14ac:dyDescent="0.35">
      <c r="A81" s="266" t="s">
        <v>449</v>
      </c>
      <c r="B81" s="266" t="s">
        <v>487</v>
      </c>
      <c r="C81" s="266" t="s">
        <v>23</v>
      </c>
      <c r="D81" s="271" t="s">
        <v>479</v>
      </c>
      <c r="E81" s="271"/>
      <c r="F81" s="278"/>
      <c r="G81" s="266" t="s">
        <v>945</v>
      </c>
    </row>
    <row r="82" spans="1:7" s="267" customFormat="1" ht="15" hidden="1" thickBot="1" x14ac:dyDescent="0.4">
      <c r="A82" s="267" t="s">
        <v>449</v>
      </c>
      <c r="B82" s="267" t="s">
        <v>487</v>
      </c>
      <c r="C82" s="267" t="s">
        <v>654</v>
      </c>
      <c r="F82" s="280"/>
      <c r="G82" s="267" t="s">
        <v>945</v>
      </c>
    </row>
    <row r="83" spans="1:7" x14ac:dyDescent="0.35">
      <c r="A83" s="266" t="s">
        <v>944</v>
      </c>
      <c r="B83" s="266" t="s">
        <v>46</v>
      </c>
      <c r="C83" s="266" t="s">
        <v>492</v>
      </c>
      <c r="E83" s="266" t="s">
        <v>492</v>
      </c>
      <c r="F83" s="285" t="str">
        <f>IF('Development Team'!$E$8="","","Company")</f>
        <v/>
      </c>
    </row>
    <row r="84" spans="1:7" x14ac:dyDescent="0.35">
      <c r="A84" s="266" t="s">
        <v>944</v>
      </c>
      <c r="B84" s="266" t="s">
        <v>46</v>
      </c>
      <c r="C84" s="266" t="s">
        <v>491</v>
      </c>
      <c r="E84" s="266" t="s">
        <v>491</v>
      </c>
      <c r="F84" s="285" t="str">
        <f>IF('Development Team'!$E$8="","","Developer")</f>
        <v/>
      </c>
    </row>
    <row r="85" spans="1:7" x14ac:dyDescent="0.35">
      <c r="A85" s="266" t="s">
        <v>944</v>
      </c>
      <c r="B85" s="266" t="s">
        <v>46</v>
      </c>
      <c r="C85" s="266" t="s">
        <v>48</v>
      </c>
      <c r="E85" s="266" t="s">
        <v>527</v>
      </c>
      <c r="F85" s="274" t="str">
        <f>IF('Development Team'!E8="","",'Development Team'!E8)</f>
        <v/>
      </c>
    </row>
    <row r="86" spans="1:7" x14ac:dyDescent="0.35">
      <c r="A86" s="266" t="s">
        <v>944</v>
      </c>
      <c r="B86" s="266" t="s">
        <v>46</v>
      </c>
      <c r="C86" s="266" t="s">
        <v>25</v>
      </c>
      <c r="E86" s="266" t="s">
        <v>528</v>
      </c>
      <c r="F86" s="274" t="str">
        <f>IF('Development Team'!E9="","",'Development Team'!E9)</f>
        <v/>
      </c>
    </row>
    <row r="87" spans="1:7" x14ac:dyDescent="0.35">
      <c r="A87" s="266" t="s">
        <v>944</v>
      </c>
      <c r="B87" s="266" t="s">
        <v>46</v>
      </c>
      <c r="C87" s="266" t="s">
        <v>26</v>
      </c>
      <c r="E87" s="266" t="s">
        <v>26</v>
      </c>
      <c r="F87" s="274" t="str">
        <f>IF('Development Team'!E10="","",'Development Team'!E10)</f>
        <v/>
      </c>
    </row>
    <row r="88" spans="1:7" x14ac:dyDescent="0.35">
      <c r="A88" s="266" t="s">
        <v>944</v>
      </c>
      <c r="B88" s="266" t="s">
        <v>46</v>
      </c>
      <c r="C88" s="266" t="s">
        <v>15</v>
      </c>
      <c r="E88" s="266" t="s">
        <v>15</v>
      </c>
      <c r="F88" s="274" t="str">
        <f>IF('Development Team'!E11="","",'Development Team'!E11)</f>
        <v/>
      </c>
    </row>
    <row r="89" spans="1:7" x14ac:dyDescent="0.35">
      <c r="A89" s="266" t="s">
        <v>944</v>
      </c>
      <c r="B89" s="266" t="s">
        <v>46</v>
      </c>
      <c r="C89" s="266" t="s">
        <v>27</v>
      </c>
      <c r="E89" s="266" t="s">
        <v>27</v>
      </c>
      <c r="F89" s="285" t="str">
        <f>IF('Development Team'!E12="","",'Development Team'!E12)</f>
        <v/>
      </c>
    </row>
    <row r="90" spans="1:7" x14ac:dyDescent="0.35">
      <c r="A90" s="266" t="s">
        <v>944</v>
      </c>
      <c r="B90" s="266" t="s">
        <v>46</v>
      </c>
      <c r="C90" s="266" t="s">
        <v>54</v>
      </c>
      <c r="E90" s="266" t="s">
        <v>115</v>
      </c>
      <c r="F90" s="274" t="str">
        <f>IF('Development Team'!E13="","",'Development Team'!E13)</f>
        <v/>
      </c>
    </row>
    <row r="91" spans="1:7" x14ac:dyDescent="0.35">
      <c r="A91" s="266" t="s">
        <v>944</v>
      </c>
      <c r="B91" s="266" t="s">
        <v>46</v>
      </c>
      <c r="C91" s="266" t="s">
        <v>55</v>
      </c>
      <c r="E91" s="266" t="s">
        <v>580</v>
      </c>
      <c r="F91" s="274" t="str">
        <f>IF('Development Team'!E14="","",'Development Team'!E14)</f>
        <v/>
      </c>
    </row>
    <row r="92" spans="1:7" x14ac:dyDescent="0.35">
      <c r="A92" s="266" t="s">
        <v>944</v>
      </c>
      <c r="B92" s="266" t="s">
        <v>46</v>
      </c>
      <c r="C92" s="266" t="s">
        <v>56</v>
      </c>
      <c r="E92" s="266" t="s">
        <v>581</v>
      </c>
      <c r="F92" s="274" t="str">
        <f>IF('Development Team'!$H$14="","",'Development Team'!$H$14)</f>
        <v/>
      </c>
    </row>
    <row r="93" spans="1:7" s="268" customFormat="1" x14ac:dyDescent="0.35">
      <c r="A93" s="268" t="s">
        <v>944</v>
      </c>
      <c r="B93" s="268" t="s">
        <v>46</v>
      </c>
      <c r="C93" s="268" t="s">
        <v>60</v>
      </c>
      <c r="E93" s="268" t="s">
        <v>582</v>
      </c>
      <c r="F93" s="276" t="str">
        <f>IF('Development Team'!$H$16="","",'Development Team'!$H$16)</f>
        <v/>
      </c>
    </row>
    <row r="94" spans="1:7" x14ac:dyDescent="0.35">
      <c r="A94" s="266" t="s">
        <v>944</v>
      </c>
      <c r="B94" s="266" t="s">
        <v>47</v>
      </c>
      <c r="C94" s="266" t="s">
        <v>492</v>
      </c>
      <c r="E94" s="266" t="s">
        <v>492</v>
      </c>
      <c r="F94" s="285" t="str">
        <f>IF('Development Team'!$K$8="","","Company")</f>
        <v/>
      </c>
    </row>
    <row r="95" spans="1:7" x14ac:dyDescent="0.35">
      <c r="A95" s="266" t="s">
        <v>944</v>
      </c>
      <c r="B95" s="266" t="s">
        <v>47</v>
      </c>
      <c r="C95" s="266" t="s">
        <v>491</v>
      </c>
      <c r="E95" s="266" t="s">
        <v>491</v>
      </c>
      <c r="F95" s="285" t="str">
        <f>IF('Development Team'!$K$8="","","Co-Developer")</f>
        <v/>
      </c>
    </row>
    <row r="96" spans="1:7" x14ac:dyDescent="0.35">
      <c r="A96" s="266" t="s">
        <v>944</v>
      </c>
      <c r="B96" s="266" t="s">
        <v>47</v>
      </c>
      <c r="C96" s="266" t="s">
        <v>48</v>
      </c>
      <c r="E96" s="266" t="s">
        <v>527</v>
      </c>
      <c r="F96" s="274" t="str">
        <f>IF('Development Team'!K8="","",'Development Team'!K8)</f>
        <v/>
      </c>
    </row>
    <row r="97" spans="1:6" x14ac:dyDescent="0.35">
      <c r="A97" s="266" t="s">
        <v>944</v>
      </c>
      <c r="B97" s="266" t="s">
        <v>47</v>
      </c>
      <c r="C97" s="266" t="s">
        <v>25</v>
      </c>
      <c r="E97" s="266" t="s">
        <v>528</v>
      </c>
      <c r="F97" s="274" t="str">
        <f>IF('Development Team'!K9="","",'Development Team'!K9)</f>
        <v/>
      </c>
    </row>
    <row r="98" spans="1:6" x14ac:dyDescent="0.35">
      <c r="A98" s="266" t="s">
        <v>944</v>
      </c>
      <c r="B98" s="266" t="s">
        <v>47</v>
      </c>
      <c r="C98" s="266" t="s">
        <v>26</v>
      </c>
      <c r="E98" s="266" t="s">
        <v>26</v>
      </c>
      <c r="F98" s="274" t="str">
        <f>IF('Development Team'!K10="","",'Development Team'!K10)</f>
        <v/>
      </c>
    </row>
    <row r="99" spans="1:6" x14ac:dyDescent="0.35">
      <c r="A99" s="266" t="s">
        <v>944</v>
      </c>
      <c r="B99" s="266" t="s">
        <v>47</v>
      </c>
      <c r="C99" s="266" t="s">
        <v>15</v>
      </c>
      <c r="E99" s="266" t="s">
        <v>15</v>
      </c>
      <c r="F99" s="274" t="str">
        <f>IF('Development Team'!K11="","",'Development Team'!K11)</f>
        <v/>
      </c>
    </row>
    <row r="100" spans="1:6" x14ac:dyDescent="0.35">
      <c r="A100" s="266" t="s">
        <v>944</v>
      </c>
      <c r="B100" s="266" t="s">
        <v>47</v>
      </c>
      <c r="C100" s="266" t="s">
        <v>27</v>
      </c>
      <c r="E100" s="266" t="s">
        <v>27</v>
      </c>
      <c r="F100" s="285" t="str">
        <f>IF('Development Team'!K12="","",'Development Team'!K12)</f>
        <v/>
      </c>
    </row>
    <row r="101" spans="1:6" x14ac:dyDescent="0.35">
      <c r="A101" s="266" t="s">
        <v>944</v>
      </c>
      <c r="B101" s="266" t="s">
        <v>47</v>
      </c>
      <c r="C101" s="266" t="s">
        <v>54</v>
      </c>
      <c r="E101" s="266" t="s">
        <v>115</v>
      </c>
      <c r="F101" s="274" t="str">
        <f>IF('Development Team'!K13="","",'Development Team'!K13)</f>
        <v/>
      </c>
    </row>
    <row r="102" spans="1:6" x14ac:dyDescent="0.35">
      <c r="A102" s="266" t="s">
        <v>944</v>
      </c>
      <c r="B102" s="266" t="s">
        <v>47</v>
      </c>
      <c r="C102" s="266" t="s">
        <v>55</v>
      </c>
      <c r="E102" s="266" t="s">
        <v>580</v>
      </c>
      <c r="F102" s="274" t="str">
        <f>IF('Development Team'!K14="","",'Development Team'!K14)</f>
        <v/>
      </c>
    </row>
    <row r="103" spans="1:6" x14ac:dyDescent="0.35">
      <c r="A103" s="266" t="s">
        <v>944</v>
      </c>
      <c r="B103" s="266" t="s">
        <v>47</v>
      </c>
      <c r="C103" s="266" t="s">
        <v>56</v>
      </c>
      <c r="E103" s="266" t="s">
        <v>581</v>
      </c>
      <c r="F103" s="274" t="str">
        <f>IF('Development Team'!$N$14="","",'Development Team'!$N$14)</f>
        <v/>
      </c>
    </row>
    <row r="104" spans="1:6" s="268" customFormat="1" x14ac:dyDescent="0.35">
      <c r="A104" s="268" t="s">
        <v>944</v>
      </c>
      <c r="B104" s="268" t="s">
        <v>47</v>
      </c>
      <c r="C104" s="268" t="s">
        <v>60</v>
      </c>
      <c r="E104" s="268" t="s">
        <v>582</v>
      </c>
      <c r="F104" s="276" t="str">
        <f>IF('Development Team'!$N$16="","",'Development Team'!$N$16)</f>
        <v/>
      </c>
    </row>
    <row r="105" spans="1:6" x14ac:dyDescent="0.35">
      <c r="A105" s="266" t="s">
        <v>944</v>
      </c>
      <c r="B105" s="266" t="s">
        <v>64</v>
      </c>
      <c r="C105" s="266" t="s">
        <v>492</v>
      </c>
      <c r="E105" s="266" t="s">
        <v>492</v>
      </c>
      <c r="F105" s="285" t="str">
        <f>IF('Development Team'!$E$39="","","Company")</f>
        <v/>
      </c>
    </row>
    <row r="106" spans="1:6" x14ac:dyDescent="0.35">
      <c r="A106" s="266" t="s">
        <v>944</v>
      </c>
      <c r="B106" s="266" t="s">
        <v>64</v>
      </c>
      <c r="C106" s="266" t="s">
        <v>491</v>
      </c>
      <c r="E106" s="266" t="s">
        <v>491</v>
      </c>
      <c r="F106" s="285" t="str">
        <f>IF('Development Team'!$E$39="","","Consultant")</f>
        <v/>
      </c>
    </row>
    <row r="107" spans="1:6" x14ac:dyDescent="0.35">
      <c r="A107" s="266" t="s">
        <v>944</v>
      </c>
      <c r="B107" s="266" t="s">
        <v>64</v>
      </c>
      <c r="C107" s="266" t="s">
        <v>65</v>
      </c>
      <c r="E107" s="266" t="s">
        <v>527</v>
      </c>
      <c r="F107" s="274" t="str">
        <f>IF('Development Team'!E39="","",'Development Team'!E39)</f>
        <v/>
      </c>
    </row>
    <row r="108" spans="1:6" x14ac:dyDescent="0.35">
      <c r="A108" s="266" t="s">
        <v>944</v>
      </c>
      <c r="B108" s="266" t="s">
        <v>64</v>
      </c>
      <c r="C108" s="266" t="s">
        <v>25</v>
      </c>
      <c r="E108" s="266" t="s">
        <v>528</v>
      </c>
      <c r="F108" s="274" t="str">
        <f>IF('Development Team'!E40="","",'Development Team'!E40)</f>
        <v/>
      </c>
    </row>
    <row r="109" spans="1:6" x14ac:dyDescent="0.35">
      <c r="A109" s="266" t="s">
        <v>944</v>
      </c>
      <c r="B109" s="266" t="s">
        <v>64</v>
      </c>
      <c r="C109" s="266" t="s">
        <v>26</v>
      </c>
      <c r="E109" s="266" t="s">
        <v>26</v>
      </c>
      <c r="F109" s="274" t="str">
        <f>IF('Development Team'!E41="","",'Development Team'!E41)</f>
        <v/>
      </c>
    </row>
    <row r="110" spans="1:6" x14ac:dyDescent="0.35">
      <c r="A110" s="266" t="s">
        <v>944</v>
      </c>
      <c r="B110" s="266" t="s">
        <v>64</v>
      </c>
      <c r="C110" s="266" t="s">
        <v>15</v>
      </c>
      <c r="E110" s="266" t="s">
        <v>15</v>
      </c>
      <c r="F110" s="274" t="str">
        <f>IF('Development Team'!E42="","",'Development Team'!E42)</f>
        <v/>
      </c>
    </row>
    <row r="111" spans="1:6" x14ac:dyDescent="0.35">
      <c r="A111" s="266" t="s">
        <v>944</v>
      </c>
      <c r="B111" s="266" t="s">
        <v>64</v>
      </c>
      <c r="C111" s="266" t="s">
        <v>27</v>
      </c>
      <c r="E111" s="266" t="s">
        <v>27</v>
      </c>
      <c r="F111" s="285" t="str">
        <f>IF('Development Team'!E43="","",'Development Team'!E43)</f>
        <v/>
      </c>
    </row>
    <row r="112" spans="1:6" x14ac:dyDescent="0.35">
      <c r="A112" s="266" t="s">
        <v>944</v>
      </c>
      <c r="B112" s="266" t="s">
        <v>64</v>
      </c>
      <c r="C112" s="266" t="s">
        <v>54</v>
      </c>
      <c r="E112" s="266" t="s">
        <v>115</v>
      </c>
      <c r="F112" s="274" t="str">
        <f>IF('Development Team'!E44="","",'Development Team'!E44)</f>
        <v/>
      </c>
    </row>
    <row r="113" spans="1:6" x14ac:dyDescent="0.35">
      <c r="A113" s="266" t="s">
        <v>944</v>
      </c>
      <c r="B113" s="266" t="s">
        <v>64</v>
      </c>
      <c r="C113" s="266" t="s">
        <v>55</v>
      </c>
      <c r="E113" s="266" t="s">
        <v>580</v>
      </c>
      <c r="F113" s="274" t="str">
        <f>IF('Development Team'!E45="","",'Development Team'!E45)</f>
        <v/>
      </c>
    </row>
    <row r="114" spans="1:6" x14ac:dyDescent="0.35">
      <c r="A114" s="266" t="s">
        <v>944</v>
      </c>
      <c r="B114" s="266" t="s">
        <v>64</v>
      </c>
      <c r="C114" s="266" t="s">
        <v>56</v>
      </c>
      <c r="E114" s="266" t="s">
        <v>581</v>
      </c>
      <c r="F114" s="274" t="str">
        <f>IF('Development Team'!$H$43="","",'Development Team'!$H$43)</f>
        <v/>
      </c>
    </row>
    <row r="115" spans="1:6" s="268" customFormat="1" x14ac:dyDescent="0.35">
      <c r="A115" s="268" t="s">
        <v>944</v>
      </c>
      <c r="B115" s="268" t="s">
        <v>64</v>
      </c>
      <c r="C115" s="268" t="s">
        <v>60</v>
      </c>
      <c r="E115" s="268" t="s">
        <v>582</v>
      </c>
      <c r="F115" s="276" t="str">
        <f>IF('Development Team'!$H$45="","",'Development Team'!$H$45)</f>
        <v/>
      </c>
    </row>
    <row r="116" spans="1:6" x14ac:dyDescent="0.35">
      <c r="A116" s="266" t="s">
        <v>944</v>
      </c>
      <c r="B116" s="266" t="s">
        <v>67</v>
      </c>
      <c r="C116" s="266" t="s">
        <v>492</v>
      </c>
      <c r="E116" s="266" t="s">
        <v>492</v>
      </c>
      <c r="F116" s="285" t="str">
        <f>IF('Development Team'!$E$55="","","Company")</f>
        <v/>
      </c>
    </row>
    <row r="117" spans="1:6" x14ac:dyDescent="0.35">
      <c r="A117" s="266" t="s">
        <v>944</v>
      </c>
      <c r="B117" s="266" t="s">
        <v>67</v>
      </c>
      <c r="C117" s="266" t="s">
        <v>491</v>
      </c>
      <c r="E117" s="266" t="s">
        <v>491</v>
      </c>
      <c r="F117" s="285" t="str">
        <f>IF('Development Team'!$E$55="","","General Contractor")</f>
        <v/>
      </c>
    </row>
    <row r="118" spans="1:6" x14ac:dyDescent="0.35">
      <c r="A118" s="266" t="s">
        <v>944</v>
      </c>
      <c r="B118" s="266" t="s">
        <v>67</v>
      </c>
      <c r="C118" s="266" t="s">
        <v>68</v>
      </c>
      <c r="E118" s="266" t="s">
        <v>527</v>
      </c>
      <c r="F118" s="274" t="str">
        <f>IF('Development Team'!E55="","",'Development Team'!E55)</f>
        <v/>
      </c>
    </row>
    <row r="119" spans="1:6" x14ac:dyDescent="0.35">
      <c r="A119" s="266" t="s">
        <v>944</v>
      </c>
      <c r="B119" s="266" t="s">
        <v>67</v>
      </c>
      <c r="C119" s="266" t="s">
        <v>25</v>
      </c>
      <c r="E119" s="266" t="s">
        <v>528</v>
      </c>
      <c r="F119" s="274" t="str">
        <f>IF('Development Team'!E56="","",'Development Team'!E56)</f>
        <v/>
      </c>
    </row>
    <row r="120" spans="1:6" x14ac:dyDescent="0.35">
      <c r="A120" s="266" t="s">
        <v>944</v>
      </c>
      <c r="B120" s="266" t="s">
        <v>67</v>
      </c>
      <c r="C120" s="266" t="s">
        <v>26</v>
      </c>
      <c r="E120" s="266" t="s">
        <v>26</v>
      </c>
      <c r="F120" s="274" t="str">
        <f>IF('Development Team'!E57="","",'Development Team'!E57)</f>
        <v/>
      </c>
    </row>
    <row r="121" spans="1:6" x14ac:dyDescent="0.35">
      <c r="A121" s="266" t="s">
        <v>944</v>
      </c>
      <c r="B121" s="266" t="s">
        <v>67</v>
      </c>
      <c r="C121" s="266" t="s">
        <v>15</v>
      </c>
      <c r="E121" s="266" t="s">
        <v>15</v>
      </c>
      <c r="F121" s="274" t="str">
        <f>IF('Development Team'!E58="","",'Development Team'!E58)</f>
        <v/>
      </c>
    </row>
    <row r="122" spans="1:6" x14ac:dyDescent="0.35">
      <c r="A122" s="266" t="s">
        <v>944</v>
      </c>
      <c r="B122" s="266" t="s">
        <v>67</v>
      </c>
      <c r="C122" s="266" t="s">
        <v>27</v>
      </c>
      <c r="E122" s="266" t="s">
        <v>27</v>
      </c>
      <c r="F122" s="285" t="str">
        <f>IF('Development Team'!E59="","",'Development Team'!E59)</f>
        <v/>
      </c>
    </row>
    <row r="123" spans="1:6" x14ac:dyDescent="0.35">
      <c r="A123" s="266" t="s">
        <v>944</v>
      </c>
      <c r="B123" s="266" t="s">
        <v>67</v>
      </c>
      <c r="C123" s="266" t="s">
        <v>54</v>
      </c>
      <c r="E123" s="266" t="s">
        <v>115</v>
      </c>
      <c r="F123" s="274" t="str">
        <f>IF('Development Team'!E60="","",'Development Team'!E60)</f>
        <v/>
      </c>
    </row>
    <row r="124" spans="1:6" x14ac:dyDescent="0.35">
      <c r="A124" s="266" t="s">
        <v>944</v>
      </c>
      <c r="B124" s="266" t="s">
        <v>67</v>
      </c>
      <c r="C124" s="266" t="s">
        <v>55</v>
      </c>
      <c r="E124" s="266" t="s">
        <v>580</v>
      </c>
      <c r="F124" s="274" t="str">
        <f>IF('Development Team'!E62="","",'Development Team'!E62)</f>
        <v/>
      </c>
    </row>
    <row r="125" spans="1:6" x14ac:dyDescent="0.35">
      <c r="A125" s="266" t="s">
        <v>944</v>
      </c>
      <c r="B125" s="266" t="s">
        <v>67</v>
      </c>
      <c r="C125" s="266" t="s">
        <v>56</v>
      </c>
      <c r="E125" s="266" t="s">
        <v>581</v>
      </c>
      <c r="F125" s="274" t="str">
        <f>IF('Development Team'!$H$59="","",'Development Team'!$H$59)</f>
        <v/>
      </c>
    </row>
    <row r="126" spans="1:6" s="268" customFormat="1" x14ac:dyDescent="0.35">
      <c r="A126" s="268" t="s">
        <v>944</v>
      </c>
      <c r="B126" s="268" t="s">
        <v>67</v>
      </c>
      <c r="C126" s="268" t="s">
        <v>60</v>
      </c>
      <c r="E126" s="268" t="s">
        <v>582</v>
      </c>
      <c r="F126" s="276" t="str">
        <f>IF('Development Team'!$H$61="","",'Development Team'!$H$61)</f>
        <v/>
      </c>
    </row>
    <row r="127" spans="1:6" x14ac:dyDescent="0.35">
      <c r="A127" s="266" t="s">
        <v>944</v>
      </c>
      <c r="B127" s="266" t="s">
        <v>70</v>
      </c>
      <c r="C127" s="266" t="s">
        <v>492</v>
      </c>
      <c r="E127" s="266" t="s">
        <v>492</v>
      </c>
      <c r="F127" s="285" t="str">
        <f>IF('Development Team'!$E$69="","","Company")</f>
        <v/>
      </c>
    </row>
    <row r="128" spans="1:6" x14ac:dyDescent="0.35">
      <c r="A128" s="266" t="s">
        <v>944</v>
      </c>
      <c r="B128" s="266" t="s">
        <v>70</v>
      </c>
      <c r="C128" s="266" t="s">
        <v>491</v>
      </c>
      <c r="E128" s="266" t="s">
        <v>491</v>
      </c>
      <c r="F128" s="285" t="str">
        <f>IF('Development Team'!$E$69="","","Management Agent")</f>
        <v/>
      </c>
    </row>
    <row r="129" spans="1:6" x14ac:dyDescent="0.35">
      <c r="A129" s="266" t="s">
        <v>944</v>
      </c>
      <c r="B129" s="266" t="s">
        <v>70</v>
      </c>
      <c r="C129" s="266" t="s">
        <v>71</v>
      </c>
      <c r="E129" s="266" t="s">
        <v>527</v>
      </c>
      <c r="F129" s="274" t="str">
        <f>IF('Development Team'!E69="","",'Development Team'!E69)</f>
        <v/>
      </c>
    </row>
    <row r="130" spans="1:6" x14ac:dyDescent="0.35">
      <c r="A130" s="266" t="s">
        <v>944</v>
      </c>
      <c r="B130" s="266" t="s">
        <v>70</v>
      </c>
      <c r="C130" s="266" t="s">
        <v>25</v>
      </c>
      <c r="E130" s="266" t="s">
        <v>528</v>
      </c>
      <c r="F130" s="274" t="str">
        <f>IF('Development Team'!E70="","",'Development Team'!E70)</f>
        <v/>
      </c>
    </row>
    <row r="131" spans="1:6" x14ac:dyDescent="0.35">
      <c r="A131" s="266" t="s">
        <v>944</v>
      </c>
      <c r="B131" s="266" t="s">
        <v>70</v>
      </c>
      <c r="C131" s="266" t="s">
        <v>26</v>
      </c>
      <c r="E131" s="266" t="s">
        <v>26</v>
      </c>
      <c r="F131" s="274" t="str">
        <f>IF('Development Team'!E71="","",'Development Team'!E71)</f>
        <v/>
      </c>
    </row>
    <row r="132" spans="1:6" x14ac:dyDescent="0.35">
      <c r="A132" s="266" t="s">
        <v>944</v>
      </c>
      <c r="B132" s="266" t="s">
        <v>70</v>
      </c>
      <c r="C132" s="266" t="s">
        <v>15</v>
      </c>
      <c r="E132" s="266" t="s">
        <v>15</v>
      </c>
      <c r="F132" s="274" t="str">
        <f>IF('Development Team'!E72="","",'Development Team'!E72)</f>
        <v/>
      </c>
    </row>
    <row r="133" spans="1:6" x14ac:dyDescent="0.35">
      <c r="A133" s="266" t="s">
        <v>944</v>
      </c>
      <c r="B133" s="266" t="s">
        <v>70</v>
      </c>
      <c r="C133" s="266" t="s">
        <v>27</v>
      </c>
      <c r="E133" s="266" t="s">
        <v>27</v>
      </c>
      <c r="F133" s="285" t="str">
        <f>IF('Development Team'!E73="","",'Development Team'!E73)</f>
        <v/>
      </c>
    </row>
    <row r="134" spans="1:6" x14ac:dyDescent="0.35">
      <c r="A134" s="266" t="s">
        <v>944</v>
      </c>
      <c r="B134" s="266" t="s">
        <v>70</v>
      </c>
      <c r="C134" s="266" t="s">
        <v>54</v>
      </c>
      <c r="E134" s="266" t="s">
        <v>115</v>
      </c>
      <c r="F134" s="274" t="str">
        <f>IF('Development Team'!E74="","",'Development Team'!E74)</f>
        <v/>
      </c>
    </row>
    <row r="135" spans="1:6" x14ac:dyDescent="0.35">
      <c r="A135" s="266" t="s">
        <v>944</v>
      </c>
      <c r="B135" s="266" t="s">
        <v>70</v>
      </c>
      <c r="C135" s="266" t="s">
        <v>55</v>
      </c>
      <c r="E135" s="266" t="s">
        <v>580</v>
      </c>
      <c r="F135" s="274" t="str">
        <f>IF('Development Team'!E76="","",'Development Team'!E76)</f>
        <v/>
      </c>
    </row>
    <row r="136" spans="1:6" x14ac:dyDescent="0.35">
      <c r="A136" s="266" t="s">
        <v>944</v>
      </c>
      <c r="B136" s="266" t="s">
        <v>70</v>
      </c>
      <c r="C136" s="266" t="s">
        <v>56</v>
      </c>
      <c r="E136" s="266" t="s">
        <v>581</v>
      </c>
      <c r="F136" s="274" t="str">
        <f>IF('Development Team'!$H$73="","",'Development Team'!$H$73)</f>
        <v/>
      </c>
    </row>
    <row r="137" spans="1:6" s="268" customFormat="1" x14ac:dyDescent="0.35">
      <c r="A137" s="268" t="s">
        <v>944</v>
      </c>
      <c r="B137" s="268" t="s">
        <v>70</v>
      </c>
      <c r="C137" s="268" t="s">
        <v>60</v>
      </c>
      <c r="E137" s="268" t="s">
        <v>582</v>
      </c>
      <c r="F137" s="276" t="str">
        <f>IF('Development Team'!$H$74="","",'Development Team'!$H$74)</f>
        <v/>
      </c>
    </row>
    <row r="138" spans="1:6" x14ac:dyDescent="0.35">
      <c r="A138" s="266" t="s">
        <v>944</v>
      </c>
      <c r="B138" s="266" t="s">
        <v>72</v>
      </c>
      <c r="C138" s="266" t="s">
        <v>492</v>
      </c>
      <c r="E138" s="266" t="s">
        <v>492</v>
      </c>
      <c r="F138" s="285" t="str">
        <f>IF('Development Team'!$E$82="","","Company")</f>
        <v/>
      </c>
    </row>
    <row r="139" spans="1:6" x14ac:dyDescent="0.35">
      <c r="A139" s="266" t="s">
        <v>944</v>
      </c>
      <c r="B139" s="266" t="s">
        <v>72</v>
      </c>
      <c r="C139" s="266" t="s">
        <v>491</v>
      </c>
      <c r="E139" s="266" t="s">
        <v>491</v>
      </c>
      <c r="F139" s="285" t="str">
        <f>IF('Development Team'!$E$82="","","Architect")</f>
        <v/>
      </c>
    </row>
    <row r="140" spans="1:6" x14ac:dyDescent="0.35">
      <c r="A140" s="266" t="s">
        <v>944</v>
      </c>
      <c r="B140" s="266" t="s">
        <v>72</v>
      </c>
      <c r="C140" s="266" t="s">
        <v>73</v>
      </c>
      <c r="E140" s="266" t="s">
        <v>527</v>
      </c>
      <c r="F140" s="274" t="str">
        <f>IF('Development Team'!E82="","",'Development Team'!E82)</f>
        <v/>
      </c>
    </row>
    <row r="141" spans="1:6" x14ac:dyDescent="0.35">
      <c r="A141" s="266" t="s">
        <v>944</v>
      </c>
      <c r="B141" s="266" t="s">
        <v>72</v>
      </c>
      <c r="C141" s="266" t="s">
        <v>25</v>
      </c>
      <c r="E141" s="266" t="s">
        <v>528</v>
      </c>
      <c r="F141" s="274" t="str">
        <f>IF('Development Team'!E83="","",'Development Team'!E83)</f>
        <v/>
      </c>
    </row>
    <row r="142" spans="1:6" x14ac:dyDescent="0.35">
      <c r="A142" s="266" t="s">
        <v>944</v>
      </c>
      <c r="B142" s="266" t="s">
        <v>72</v>
      </c>
      <c r="C142" s="266" t="s">
        <v>26</v>
      </c>
      <c r="E142" s="266" t="s">
        <v>26</v>
      </c>
      <c r="F142" s="274" t="str">
        <f>IF('Development Team'!E84="","",'Development Team'!E84)</f>
        <v/>
      </c>
    </row>
    <row r="143" spans="1:6" x14ac:dyDescent="0.35">
      <c r="A143" s="266" t="s">
        <v>944</v>
      </c>
      <c r="B143" s="266" t="s">
        <v>72</v>
      </c>
      <c r="C143" s="266" t="s">
        <v>15</v>
      </c>
      <c r="E143" s="266" t="s">
        <v>15</v>
      </c>
      <c r="F143" s="274" t="str">
        <f>IF('Development Team'!E85="","",'Development Team'!E85)</f>
        <v/>
      </c>
    </row>
    <row r="144" spans="1:6" x14ac:dyDescent="0.35">
      <c r="A144" s="266" t="s">
        <v>944</v>
      </c>
      <c r="B144" s="266" t="s">
        <v>72</v>
      </c>
      <c r="C144" s="266" t="s">
        <v>27</v>
      </c>
      <c r="E144" s="266" t="s">
        <v>27</v>
      </c>
      <c r="F144" s="285" t="str">
        <f>IF('Development Team'!E86="","",'Development Team'!E86)</f>
        <v/>
      </c>
    </row>
    <row r="145" spans="1:7" x14ac:dyDescent="0.35">
      <c r="A145" s="266" t="s">
        <v>944</v>
      </c>
      <c r="B145" s="266" t="s">
        <v>72</v>
      </c>
      <c r="C145" s="266" t="s">
        <v>54</v>
      </c>
      <c r="E145" s="266" t="s">
        <v>115</v>
      </c>
      <c r="F145" s="274" t="str">
        <f>IF('Development Team'!E87="","",'Development Team'!E87)</f>
        <v/>
      </c>
    </row>
    <row r="146" spans="1:7" x14ac:dyDescent="0.35">
      <c r="A146" s="266" t="s">
        <v>944</v>
      </c>
      <c r="B146" s="266" t="s">
        <v>72</v>
      </c>
      <c r="C146" s="266" t="s">
        <v>55</v>
      </c>
      <c r="E146" s="266" t="s">
        <v>580</v>
      </c>
      <c r="F146" s="274" t="str">
        <f>IF('Development Team'!E89="","",'Development Team'!E89)</f>
        <v/>
      </c>
    </row>
    <row r="147" spans="1:7" x14ac:dyDescent="0.35">
      <c r="A147" s="266" t="s">
        <v>944</v>
      </c>
      <c r="B147" s="266" t="s">
        <v>72</v>
      </c>
      <c r="C147" s="266" t="s">
        <v>56</v>
      </c>
      <c r="E147" s="266" t="s">
        <v>581</v>
      </c>
      <c r="F147" s="274" t="str">
        <f>IF('Development Team'!$H$86="","",'Development Team'!$H$86)</f>
        <v/>
      </c>
    </row>
    <row r="148" spans="1:7" s="267" customFormat="1" ht="15" thickBot="1" x14ac:dyDescent="0.4">
      <c r="A148" s="267" t="s">
        <v>944</v>
      </c>
      <c r="B148" s="267" t="s">
        <v>72</v>
      </c>
      <c r="C148" s="267" t="s">
        <v>60</v>
      </c>
      <c r="E148" s="267" t="s">
        <v>582</v>
      </c>
      <c r="F148" s="281" t="str">
        <f>IF('Development Team'!$H$87="","",'Development Team'!$H$87)</f>
        <v/>
      </c>
    </row>
    <row r="149" spans="1:7" x14ac:dyDescent="0.35">
      <c r="A149" s="266" t="s">
        <v>449</v>
      </c>
      <c r="B149" s="266" t="s">
        <v>31</v>
      </c>
      <c r="C149" s="266" t="s">
        <v>440</v>
      </c>
      <c r="D149" s="266" t="s">
        <v>36</v>
      </c>
      <c r="E149" s="266" t="s">
        <v>663</v>
      </c>
      <c r="F149" s="285" t="str">
        <f>IF('Project Input'!$D$43="","","SRO")</f>
        <v/>
      </c>
      <c r="G149" s="270"/>
    </row>
    <row r="150" spans="1:7" x14ac:dyDescent="0.35">
      <c r="A150" s="266" t="s">
        <v>449</v>
      </c>
      <c r="B150" s="266" t="s">
        <v>31</v>
      </c>
      <c r="C150" s="266" t="s">
        <v>440</v>
      </c>
      <c r="D150" s="266" t="s">
        <v>36</v>
      </c>
      <c r="E150" s="266" t="s">
        <v>664</v>
      </c>
      <c r="F150" s="274" t="str">
        <f>IF('Project Input'!$D$43="","",'Project Input'!$D$43)</f>
        <v/>
      </c>
    </row>
    <row r="151" spans="1:7" x14ac:dyDescent="0.35">
      <c r="A151" s="266" t="s">
        <v>449</v>
      </c>
      <c r="B151" s="266" t="s">
        <v>31</v>
      </c>
      <c r="C151" s="266" t="s">
        <v>440</v>
      </c>
      <c r="D151" s="266" t="s">
        <v>36</v>
      </c>
      <c r="E151" s="266" t="s">
        <v>666</v>
      </c>
      <c r="F151" s="285" t="str">
        <f>IF('Project Input'!$D$43="","","30% AMI")</f>
        <v/>
      </c>
    </row>
    <row r="152" spans="1:7" x14ac:dyDescent="0.35">
      <c r="A152" s="266" t="s">
        <v>449</v>
      </c>
      <c r="B152" s="266" t="s">
        <v>31</v>
      </c>
      <c r="C152" s="266" t="s">
        <v>441</v>
      </c>
      <c r="D152" s="266" t="s">
        <v>36</v>
      </c>
      <c r="E152" s="266" t="s">
        <v>663</v>
      </c>
      <c r="F152" s="285" t="str">
        <f>IF('Project Input'!$E$43="","","SRO")</f>
        <v/>
      </c>
    </row>
    <row r="153" spans="1:7" x14ac:dyDescent="0.35">
      <c r="A153" s="266" t="s">
        <v>449</v>
      </c>
      <c r="B153" s="266" t="s">
        <v>31</v>
      </c>
      <c r="C153" s="266" t="s">
        <v>441</v>
      </c>
      <c r="D153" s="266" t="s">
        <v>36</v>
      </c>
      <c r="E153" s="266" t="s">
        <v>664</v>
      </c>
      <c r="F153" s="274" t="str">
        <f>IF('Project Input'!$E$43="","",'Project Input'!$E$43)</f>
        <v/>
      </c>
    </row>
    <row r="154" spans="1:7" x14ac:dyDescent="0.35">
      <c r="A154" s="266" t="s">
        <v>449</v>
      </c>
      <c r="B154" s="266" t="s">
        <v>31</v>
      </c>
      <c r="C154" s="266" t="s">
        <v>441</v>
      </c>
      <c r="D154" s="266" t="s">
        <v>36</v>
      </c>
      <c r="E154" s="266" t="s">
        <v>666</v>
      </c>
      <c r="F154" s="285" t="str">
        <f>IF('Project Input'!$E$43="","","30% AMI")</f>
        <v/>
      </c>
    </row>
    <row r="155" spans="1:7" x14ac:dyDescent="0.35">
      <c r="A155" s="266" t="s">
        <v>449</v>
      </c>
      <c r="B155" s="266" t="s">
        <v>31</v>
      </c>
      <c r="C155" s="266" t="s">
        <v>32</v>
      </c>
      <c r="D155" s="266" t="s">
        <v>36</v>
      </c>
      <c r="E155" s="266" t="s">
        <v>663</v>
      </c>
      <c r="F155" s="285" t="str">
        <f>IF('Project Input'!$F$43="","","SRO")</f>
        <v/>
      </c>
    </row>
    <row r="156" spans="1:7" x14ac:dyDescent="0.35">
      <c r="A156" s="266" t="s">
        <v>449</v>
      </c>
      <c r="B156" s="266" t="s">
        <v>31</v>
      </c>
      <c r="C156" s="266" t="s">
        <v>32</v>
      </c>
      <c r="D156" s="266" t="s">
        <v>36</v>
      </c>
      <c r="E156" s="266" t="s">
        <v>664</v>
      </c>
      <c r="F156" s="274" t="str">
        <f>IF('Project Input'!$F$43="","",'Project Input'!$F$43)</f>
        <v/>
      </c>
    </row>
    <row r="157" spans="1:7" x14ac:dyDescent="0.35">
      <c r="A157" s="266" t="s">
        <v>449</v>
      </c>
      <c r="B157" s="266" t="s">
        <v>31</v>
      </c>
      <c r="C157" s="266" t="s">
        <v>32</v>
      </c>
      <c r="D157" s="266" t="s">
        <v>36</v>
      </c>
      <c r="E157" s="266" t="s">
        <v>666</v>
      </c>
      <c r="F157" s="285" t="str">
        <f>IF('Project Input'!$F$43="","","30% AMI")</f>
        <v/>
      </c>
    </row>
    <row r="158" spans="1:7" x14ac:dyDescent="0.35">
      <c r="A158" s="266" t="s">
        <v>449</v>
      </c>
      <c r="B158" s="266" t="s">
        <v>31</v>
      </c>
      <c r="C158" s="266" t="s">
        <v>33</v>
      </c>
      <c r="D158" s="266" t="s">
        <v>36</v>
      </c>
      <c r="E158" s="266" t="s">
        <v>663</v>
      </c>
      <c r="F158" s="285" t="str">
        <f>IF('Project Input'!$G$43="","","SRO")</f>
        <v/>
      </c>
    </row>
    <row r="159" spans="1:7" x14ac:dyDescent="0.35">
      <c r="A159" s="266" t="s">
        <v>449</v>
      </c>
      <c r="B159" s="266" t="s">
        <v>31</v>
      </c>
      <c r="C159" s="266" t="s">
        <v>33</v>
      </c>
      <c r="D159" s="266" t="s">
        <v>36</v>
      </c>
      <c r="E159" s="266" t="s">
        <v>664</v>
      </c>
      <c r="F159" s="285" t="str">
        <f>IF('Project Input'!$G$43="","",'Project Input'!$G$43)</f>
        <v/>
      </c>
    </row>
    <row r="160" spans="1:7" x14ac:dyDescent="0.35">
      <c r="A160" s="266" t="s">
        <v>449</v>
      </c>
      <c r="B160" s="266" t="s">
        <v>31</v>
      </c>
      <c r="C160" s="266" t="s">
        <v>33</v>
      </c>
      <c r="D160" s="266" t="s">
        <v>36</v>
      </c>
      <c r="E160" s="266" t="s">
        <v>666</v>
      </c>
      <c r="F160" s="285" t="str">
        <f>IF('Project Input'!$G$43="","","30% AMI")</f>
        <v/>
      </c>
    </row>
    <row r="161" spans="1:6" x14ac:dyDescent="0.35">
      <c r="A161" s="266" t="s">
        <v>449</v>
      </c>
      <c r="B161" s="266" t="s">
        <v>31</v>
      </c>
      <c r="C161" s="266" t="s">
        <v>34</v>
      </c>
      <c r="D161" s="266" t="s">
        <v>36</v>
      </c>
      <c r="E161" s="266" t="s">
        <v>663</v>
      </c>
      <c r="F161" s="285" t="str">
        <f>IF('Project Input'!$H$43="","","SRO")</f>
        <v/>
      </c>
    </row>
    <row r="162" spans="1:6" x14ac:dyDescent="0.35">
      <c r="A162" s="266" t="s">
        <v>449</v>
      </c>
      <c r="B162" s="266" t="s">
        <v>31</v>
      </c>
      <c r="C162" s="266" t="s">
        <v>34</v>
      </c>
      <c r="D162" s="266" t="s">
        <v>36</v>
      </c>
      <c r="E162" s="266" t="s">
        <v>664</v>
      </c>
      <c r="F162" s="274" t="str">
        <f>IF('Project Input'!$H$43="","",'Project Input'!$H$43)</f>
        <v/>
      </c>
    </row>
    <row r="163" spans="1:6" x14ac:dyDescent="0.35">
      <c r="A163" s="266" t="s">
        <v>449</v>
      </c>
      <c r="B163" s="266" t="s">
        <v>31</v>
      </c>
      <c r="C163" s="266" t="s">
        <v>34</v>
      </c>
      <c r="D163" s="266" t="s">
        <v>36</v>
      </c>
      <c r="E163" s="266" t="s">
        <v>666</v>
      </c>
      <c r="F163" s="285" t="str">
        <f>IF('Project Input'!$H$43="","","30% AMI")</f>
        <v/>
      </c>
    </row>
    <row r="164" spans="1:6" x14ac:dyDescent="0.35">
      <c r="A164" s="266" t="s">
        <v>449</v>
      </c>
      <c r="B164" s="266" t="s">
        <v>31</v>
      </c>
      <c r="C164" s="266" t="s">
        <v>35</v>
      </c>
      <c r="D164" s="266" t="s">
        <v>36</v>
      </c>
      <c r="E164" s="266" t="s">
        <v>663</v>
      </c>
      <c r="F164" s="285" t="str">
        <f>IF('Project Input'!$I$43="","","SRO")</f>
        <v/>
      </c>
    </row>
    <row r="165" spans="1:6" x14ac:dyDescent="0.35">
      <c r="A165" s="266" t="s">
        <v>449</v>
      </c>
      <c r="B165" s="266" t="s">
        <v>31</v>
      </c>
      <c r="C165" s="266" t="s">
        <v>35</v>
      </c>
      <c r="D165" s="266" t="s">
        <v>36</v>
      </c>
      <c r="E165" s="266" t="s">
        <v>664</v>
      </c>
      <c r="F165" s="274" t="str">
        <f>IF('Project Input'!$I$43="","",'Project Input'!$I$43)</f>
        <v/>
      </c>
    </row>
    <row r="166" spans="1:6" x14ac:dyDescent="0.35">
      <c r="A166" s="266" t="s">
        <v>449</v>
      </c>
      <c r="B166" s="266" t="s">
        <v>31</v>
      </c>
      <c r="C166" s="266" t="s">
        <v>35</v>
      </c>
      <c r="D166" s="266" t="s">
        <v>36</v>
      </c>
      <c r="E166" s="266" t="s">
        <v>666</v>
      </c>
      <c r="F166" s="285" t="str">
        <f>IF('Project Input'!$I$43="","","30% AMI")</f>
        <v/>
      </c>
    </row>
    <row r="167" spans="1:6" x14ac:dyDescent="0.35">
      <c r="A167" s="266" t="s">
        <v>449</v>
      </c>
      <c r="B167" s="266" t="s">
        <v>31</v>
      </c>
      <c r="C167" s="266" t="s">
        <v>440</v>
      </c>
      <c r="D167" s="266" t="s">
        <v>37</v>
      </c>
      <c r="E167" s="266" t="s">
        <v>663</v>
      </c>
      <c r="F167" s="285" t="str">
        <f>IF('Project Input'!$D$44="","","SRO")</f>
        <v/>
      </c>
    </row>
    <row r="168" spans="1:6" x14ac:dyDescent="0.35">
      <c r="A168" s="266" t="s">
        <v>449</v>
      </c>
      <c r="B168" s="266" t="s">
        <v>31</v>
      </c>
      <c r="C168" s="266" t="s">
        <v>440</v>
      </c>
      <c r="D168" s="266" t="s">
        <v>37</v>
      </c>
      <c r="E168" s="266" t="s">
        <v>664</v>
      </c>
      <c r="F168" s="274" t="str">
        <f>IF('Project Input'!$D$44="","",'Project Input'!$D$44)</f>
        <v/>
      </c>
    </row>
    <row r="169" spans="1:6" x14ac:dyDescent="0.35">
      <c r="A169" s="266" t="s">
        <v>449</v>
      </c>
      <c r="B169" s="266" t="s">
        <v>31</v>
      </c>
      <c r="C169" s="266" t="s">
        <v>440</v>
      </c>
      <c r="D169" s="266" t="s">
        <v>37</v>
      </c>
      <c r="E169" s="266" t="s">
        <v>666</v>
      </c>
      <c r="F169" s="285" t="str">
        <f>IF('Project Input'!$D$44="","","40% AMI")</f>
        <v/>
      </c>
    </row>
    <row r="170" spans="1:6" x14ac:dyDescent="0.35">
      <c r="A170" s="266" t="s">
        <v>449</v>
      </c>
      <c r="B170" s="266" t="s">
        <v>31</v>
      </c>
      <c r="C170" s="266" t="s">
        <v>441</v>
      </c>
      <c r="D170" s="266" t="s">
        <v>37</v>
      </c>
      <c r="E170" s="266" t="s">
        <v>663</v>
      </c>
      <c r="F170" s="285" t="str">
        <f>IF('Project Input'!$E$44="","","SRO")</f>
        <v/>
      </c>
    </row>
    <row r="171" spans="1:6" x14ac:dyDescent="0.35">
      <c r="A171" s="266" t="s">
        <v>449</v>
      </c>
      <c r="B171" s="266" t="s">
        <v>31</v>
      </c>
      <c r="C171" s="266" t="s">
        <v>441</v>
      </c>
      <c r="D171" s="266" t="s">
        <v>37</v>
      </c>
      <c r="E171" s="266" t="s">
        <v>664</v>
      </c>
      <c r="F171" s="274" t="str">
        <f>IF('Project Input'!$E$44="","",'Project Input'!$E$44)</f>
        <v/>
      </c>
    </row>
    <row r="172" spans="1:6" x14ac:dyDescent="0.35">
      <c r="A172" s="266" t="s">
        <v>449</v>
      </c>
      <c r="B172" s="266" t="s">
        <v>31</v>
      </c>
      <c r="C172" s="266" t="s">
        <v>441</v>
      </c>
      <c r="D172" s="266" t="s">
        <v>37</v>
      </c>
      <c r="E172" s="266" t="s">
        <v>666</v>
      </c>
      <c r="F172" s="285" t="str">
        <f>IF('Project Input'!$E$44="","","40% AMI")</f>
        <v/>
      </c>
    </row>
    <row r="173" spans="1:6" x14ac:dyDescent="0.35">
      <c r="A173" s="266" t="s">
        <v>449</v>
      </c>
      <c r="B173" s="266" t="s">
        <v>31</v>
      </c>
      <c r="C173" s="266" t="s">
        <v>32</v>
      </c>
      <c r="D173" s="266" t="s">
        <v>37</v>
      </c>
      <c r="E173" s="266" t="s">
        <v>663</v>
      </c>
      <c r="F173" s="285" t="str">
        <f>IF('Project Input'!$F$44="","","SRO")</f>
        <v/>
      </c>
    </row>
    <row r="174" spans="1:6" x14ac:dyDescent="0.35">
      <c r="A174" s="266" t="s">
        <v>449</v>
      </c>
      <c r="B174" s="266" t="s">
        <v>31</v>
      </c>
      <c r="C174" s="266" t="s">
        <v>32</v>
      </c>
      <c r="D174" s="266" t="s">
        <v>37</v>
      </c>
      <c r="E174" s="266" t="s">
        <v>664</v>
      </c>
      <c r="F174" s="274" t="str">
        <f>IF('Project Input'!$F$44="","",'Project Input'!$F$44)</f>
        <v/>
      </c>
    </row>
    <row r="175" spans="1:6" x14ac:dyDescent="0.35">
      <c r="A175" s="266" t="s">
        <v>449</v>
      </c>
      <c r="B175" s="266" t="s">
        <v>31</v>
      </c>
      <c r="C175" s="266" t="s">
        <v>32</v>
      </c>
      <c r="D175" s="266" t="s">
        <v>37</v>
      </c>
      <c r="E175" s="266" t="s">
        <v>666</v>
      </c>
      <c r="F175" s="285" t="str">
        <f>IF('Project Input'!$F$44="","","40% AMI")</f>
        <v/>
      </c>
    </row>
    <row r="176" spans="1:6" x14ac:dyDescent="0.35">
      <c r="A176" s="266" t="s">
        <v>449</v>
      </c>
      <c r="B176" s="266" t="s">
        <v>31</v>
      </c>
      <c r="C176" s="266" t="s">
        <v>33</v>
      </c>
      <c r="D176" s="266" t="s">
        <v>37</v>
      </c>
      <c r="E176" s="266" t="s">
        <v>663</v>
      </c>
      <c r="F176" s="285" t="str">
        <f>IF('Project Input'!$G$44="","","SRO")</f>
        <v/>
      </c>
    </row>
    <row r="177" spans="1:6" x14ac:dyDescent="0.35">
      <c r="A177" s="266" t="s">
        <v>449</v>
      </c>
      <c r="B177" s="266" t="s">
        <v>31</v>
      </c>
      <c r="C177" s="266" t="s">
        <v>33</v>
      </c>
      <c r="D177" s="266" t="s">
        <v>37</v>
      </c>
      <c r="E177" s="266" t="s">
        <v>664</v>
      </c>
      <c r="F177" s="274" t="str">
        <f>IF('Project Input'!$G$44="","",'Project Input'!$G$44)</f>
        <v/>
      </c>
    </row>
    <row r="178" spans="1:6" x14ac:dyDescent="0.35">
      <c r="A178" s="266" t="s">
        <v>449</v>
      </c>
      <c r="B178" s="266" t="s">
        <v>31</v>
      </c>
      <c r="C178" s="266" t="s">
        <v>33</v>
      </c>
      <c r="D178" s="266" t="s">
        <v>37</v>
      </c>
      <c r="E178" s="266" t="s">
        <v>666</v>
      </c>
      <c r="F178" s="285" t="str">
        <f>IF('Project Input'!$G$44="","","40% AMI")</f>
        <v/>
      </c>
    </row>
    <row r="179" spans="1:6" x14ac:dyDescent="0.35">
      <c r="A179" s="266" t="s">
        <v>449</v>
      </c>
      <c r="B179" s="266" t="s">
        <v>31</v>
      </c>
      <c r="C179" s="266" t="s">
        <v>34</v>
      </c>
      <c r="D179" s="266" t="s">
        <v>37</v>
      </c>
      <c r="E179" s="266" t="s">
        <v>663</v>
      </c>
      <c r="F179" s="285" t="str">
        <f>IF('Project Input'!$H$44="","","SRO")</f>
        <v/>
      </c>
    </row>
    <row r="180" spans="1:6" x14ac:dyDescent="0.35">
      <c r="A180" s="266" t="s">
        <v>449</v>
      </c>
      <c r="B180" s="266" t="s">
        <v>31</v>
      </c>
      <c r="C180" s="266" t="s">
        <v>34</v>
      </c>
      <c r="D180" s="266" t="s">
        <v>37</v>
      </c>
      <c r="E180" s="266" t="s">
        <v>664</v>
      </c>
      <c r="F180" s="274" t="str">
        <f>IF('Project Input'!$H$44="","",'Project Input'!$H$44)</f>
        <v/>
      </c>
    </row>
    <row r="181" spans="1:6" x14ac:dyDescent="0.35">
      <c r="A181" s="266" t="s">
        <v>449</v>
      </c>
      <c r="B181" s="266" t="s">
        <v>31</v>
      </c>
      <c r="C181" s="266" t="s">
        <v>34</v>
      </c>
      <c r="D181" s="266" t="s">
        <v>37</v>
      </c>
      <c r="E181" s="266" t="s">
        <v>666</v>
      </c>
      <c r="F181" s="285" t="str">
        <f>IF('Project Input'!$H$44="","","40% AMI")</f>
        <v/>
      </c>
    </row>
    <row r="182" spans="1:6" x14ac:dyDescent="0.35">
      <c r="A182" s="266" t="s">
        <v>449</v>
      </c>
      <c r="B182" s="266" t="s">
        <v>31</v>
      </c>
      <c r="C182" s="266" t="s">
        <v>35</v>
      </c>
      <c r="D182" s="266" t="s">
        <v>37</v>
      </c>
      <c r="E182" s="266" t="s">
        <v>663</v>
      </c>
      <c r="F182" s="285" t="str">
        <f>IF('Project Input'!$I$44="","","SRO")</f>
        <v/>
      </c>
    </row>
    <row r="183" spans="1:6" x14ac:dyDescent="0.35">
      <c r="A183" s="266" t="s">
        <v>449</v>
      </c>
      <c r="B183" s="266" t="s">
        <v>31</v>
      </c>
      <c r="C183" s="266" t="s">
        <v>35</v>
      </c>
      <c r="D183" s="266" t="s">
        <v>37</v>
      </c>
      <c r="E183" s="266" t="s">
        <v>664</v>
      </c>
      <c r="F183" s="274" t="str">
        <f>IF('Project Input'!$I$44="","",'Project Input'!$I$44)</f>
        <v/>
      </c>
    </row>
    <row r="184" spans="1:6" x14ac:dyDescent="0.35">
      <c r="A184" s="266" t="s">
        <v>449</v>
      </c>
      <c r="B184" s="266" t="s">
        <v>31</v>
      </c>
      <c r="C184" s="266" t="s">
        <v>35</v>
      </c>
      <c r="D184" s="266" t="s">
        <v>37</v>
      </c>
      <c r="E184" s="266" t="s">
        <v>666</v>
      </c>
      <c r="F184" s="285" t="str">
        <f>IF('Project Input'!$I$44="","","40% AMI")</f>
        <v/>
      </c>
    </row>
    <row r="185" spans="1:6" x14ac:dyDescent="0.35">
      <c r="A185" s="266" t="s">
        <v>449</v>
      </c>
      <c r="B185" s="266" t="s">
        <v>31</v>
      </c>
      <c r="C185" s="266" t="s">
        <v>440</v>
      </c>
      <c r="D185" s="266" t="s">
        <v>38</v>
      </c>
      <c r="E185" s="266" t="s">
        <v>663</v>
      </c>
      <c r="F185" s="285" t="str">
        <f>IF('Project Input'!$D$45="","","SRO")</f>
        <v/>
      </c>
    </row>
    <row r="186" spans="1:6" x14ac:dyDescent="0.35">
      <c r="A186" s="266" t="s">
        <v>449</v>
      </c>
      <c r="B186" s="266" t="s">
        <v>31</v>
      </c>
      <c r="C186" s="266" t="s">
        <v>440</v>
      </c>
      <c r="D186" s="266" t="s">
        <v>38</v>
      </c>
      <c r="E186" s="266" t="s">
        <v>664</v>
      </c>
      <c r="F186" s="274" t="str">
        <f>IF('Project Input'!$D$45="","",'Project Input'!$D$45)</f>
        <v/>
      </c>
    </row>
    <row r="187" spans="1:6" x14ac:dyDescent="0.35">
      <c r="A187" s="266" t="s">
        <v>449</v>
      </c>
      <c r="B187" s="266" t="s">
        <v>31</v>
      </c>
      <c r="C187" s="266" t="s">
        <v>440</v>
      </c>
      <c r="D187" s="266" t="s">
        <v>38</v>
      </c>
      <c r="E187" s="266" t="s">
        <v>666</v>
      </c>
      <c r="F187" s="285" t="str">
        <f>IF('Project Input'!$D$45="","","50% AMI")</f>
        <v/>
      </c>
    </row>
    <row r="188" spans="1:6" x14ac:dyDescent="0.35">
      <c r="A188" s="266" t="s">
        <v>449</v>
      </c>
      <c r="B188" s="266" t="s">
        <v>31</v>
      </c>
      <c r="C188" s="266" t="s">
        <v>441</v>
      </c>
      <c r="D188" s="266" t="s">
        <v>38</v>
      </c>
      <c r="E188" s="266" t="s">
        <v>663</v>
      </c>
      <c r="F188" s="285" t="str">
        <f>IF('Project Input'!$E$45="","","SRO")</f>
        <v/>
      </c>
    </row>
    <row r="189" spans="1:6" x14ac:dyDescent="0.35">
      <c r="A189" s="266" t="s">
        <v>449</v>
      </c>
      <c r="B189" s="266" t="s">
        <v>31</v>
      </c>
      <c r="C189" s="266" t="s">
        <v>441</v>
      </c>
      <c r="D189" s="266" t="s">
        <v>38</v>
      </c>
      <c r="E189" s="266" t="s">
        <v>664</v>
      </c>
      <c r="F189" s="274" t="str">
        <f>IF('Project Input'!$E$45="","",'Project Input'!$E$45)</f>
        <v/>
      </c>
    </row>
    <row r="190" spans="1:6" x14ac:dyDescent="0.35">
      <c r="A190" s="266" t="s">
        <v>449</v>
      </c>
      <c r="B190" s="266" t="s">
        <v>31</v>
      </c>
      <c r="C190" s="266" t="s">
        <v>441</v>
      </c>
      <c r="D190" s="266" t="s">
        <v>38</v>
      </c>
      <c r="E190" s="266" t="s">
        <v>666</v>
      </c>
      <c r="F190" s="285" t="str">
        <f>IF('Project Input'!$E$45="","","50% AMI")</f>
        <v/>
      </c>
    </row>
    <row r="191" spans="1:6" x14ac:dyDescent="0.35">
      <c r="A191" s="266" t="s">
        <v>449</v>
      </c>
      <c r="B191" s="266" t="s">
        <v>31</v>
      </c>
      <c r="C191" s="266" t="s">
        <v>32</v>
      </c>
      <c r="D191" s="266" t="s">
        <v>38</v>
      </c>
      <c r="E191" s="266" t="s">
        <v>663</v>
      </c>
      <c r="F191" s="285" t="str">
        <f>IF('Project Input'!$F$45="","","SRO")</f>
        <v/>
      </c>
    </row>
    <row r="192" spans="1:6" x14ac:dyDescent="0.35">
      <c r="A192" s="266" t="s">
        <v>449</v>
      </c>
      <c r="B192" s="266" t="s">
        <v>31</v>
      </c>
      <c r="C192" s="266" t="s">
        <v>32</v>
      </c>
      <c r="D192" s="266" t="s">
        <v>38</v>
      </c>
      <c r="E192" s="266" t="s">
        <v>664</v>
      </c>
      <c r="F192" s="274" t="str">
        <f>IF('Project Input'!$F$45="","",'Project Input'!$F$45)</f>
        <v/>
      </c>
    </row>
    <row r="193" spans="1:6" x14ac:dyDescent="0.35">
      <c r="A193" s="266" t="s">
        <v>449</v>
      </c>
      <c r="B193" s="266" t="s">
        <v>31</v>
      </c>
      <c r="C193" s="266" t="s">
        <v>32</v>
      </c>
      <c r="D193" s="266" t="s">
        <v>38</v>
      </c>
      <c r="E193" s="266" t="s">
        <v>666</v>
      </c>
      <c r="F193" s="285" t="str">
        <f>IF('Project Input'!$F$45="","","50% AMI")</f>
        <v/>
      </c>
    </row>
    <row r="194" spans="1:6" x14ac:dyDescent="0.35">
      <c r="A194" s="266" t="s">
        <v>449</v>
      </c>
      <c r="B194" s="266" t="s">
        <v>31</v>
      </c>
      <c r="C194" s="266" t="s">
        <v>33</v>
      </c>
      <c r="D194" s="266" t="s">
        <v>38</v>
      </c>
      <c r="E194" s="266" t="s">
        <v>663</v>
      </c>
      <c r="F194" s="285" t="str">
        <f>IF('Project Input'!$G$45="","","SRO")</f>
        <v/>
      </c>
    </row>
    <row r="195" spans="1:6" x14ac:dyDescent="0.35">
      <c r="A195" s="266" t="s">
        <v>449</v>
      </c>
      <c r="B195" s="266" t="s">
        <v>31</v>
      </c>
      <c r="C195" s="266" t="s">
        <v>33</v>
      </c>
      <c r="D195" s="266" t="s">
        <v>38</v>
      </c>
      <c r="E195" s="266" t="s">
        <v>664</v>
      </c>
      <c r="F195" s="274" t="str">
        <f>IF('Project Input'!$G$45="","",'Project Input'!$G$45)</f>
        <v/>
      </c>
    </row>
    <row r="196" spans="1:6" x14ac:dyDescent="0.35">
      <c r="A196" s="266" t="s">
        <v>449</v>
      </c>
      <c r="B196" s="266" t="s">
        <v>31</v>
      </c>
      <c r="C196" s="266" t="s">
        <v>33</v>
      </c>
      <c r="D196" s="266" t="s">
        <v>38</v>
      </c>
      <c r="E196" s="266" t="s">
        <v>666</v>
      </c>
      <c r="F196" s="285" t="str">
        <f>IF('Project Input'!$G$45="","","50% AMI")</f>
        <v/>
      </c>
    </row>
    <row r="197" spans="1:6" x14ac:dyDescent="0.35">
      <c r="A197" s="266" t="s">
        <v>449</v>
      </c>
      <c r="B197" s="266" t="s">
        <v>31</v>
      </c>
      <c r="C197" s="266" t="s">
        <v>34</v>
      </c>
      <c r="D197" s="266" t="s">
        <v>38</v>
      </c>
      <c r="E197" s="266" t="s">
        <v>663</v>
      </c>
      <c r="F197" s="285" t="str">
        <f>IF('Project Input'!$H$45="","","SRO")</f>
        <v/>
      </c>
    </row>
    <row r="198" spans="1:6" x14ac:dyDescent="0.35">
      <c r="A198" s="266" t="s">
        <v>449</v>
      </c>
      <c r="B198" s="266" t="s">
        <v>31</v>
      </c>
      <c r="C198" s="266" t="s">
        <v>34</v>
      </c>
      <c r="D198" s="266" t="s">
        <v>38</v>
      </c>
      <c r="E198" s="266" t="s">
        <v>664</v>
      </c>
      <c r="F198" s="274" t="str">
        <f>IF('Project Input'!$H$45="","",'Project Input'!$H$45)</f>
        <v/>
      </c>
    </row>
    <row r="199" spans="1:6" x14ac:dyDescent="0.35">
      <c r="A199" s="266" t="s">
        <v>449</v>
      </c>
      <c r="B199" s="266" t="s">
        <v>31</v>
      </c>
      <c r="C199" s="266" t="s">
        <v>34</v>
      </c>
      <c r="D199" s="266" t="s">
        <v>38</v>
      </c>
      <c r="E199" s="266" t="s">
        <v>666</v>
      </c>
      <c r="F199" s="285" t="str">
        <f>IF('Project Input'!$H$45="","","50% AMI")</f>
        <v/>
      </c>
    </row>
    <row r="200" spans="1:6" x14ac:dyDescent="0.35">
      <c r="A200" s="266" t="s">
        <v>449</v>
      </c>
      <c r="B200" s="266" t="s">
        <v>31</v>
      </c>
      <c r="C200" s="266" t="s">
        <v>35</v>
      </c>
      <c r="D200" s="266" t="s">
        <v>38</v>
      </c>
      <c r="E200" s="266" t="s">
        <v>663</v>
      </c>
      <c r="F200" s="285" t="str">
        <f>IF('Project Input'!$I$45="","","SRO")</f>
        <v/>
      </c>
    </row>
    <row r="201" spans="1:6" x14ac:dyDescent="0.35">
      <c r="A201" s="266" t="s">
        <v>449</v>
      </c>
      <c r="B201" s="266" t="s">
        <v>31</v>
      </c>
      <c r="C201" s="266" t="s">
        <v>35</v>
      </c>
      <c r="D201" s="266" t="s">
        <v>38</v>
      </c>
      <c r="E201" s="266" t="s">
        <v>664</v>
      </c>
      <c r="F201" s="274" t="str">
        <f>IF('Project Input'!$I$45="","",'Project Input'!$I$45)</f>
        <v/>
      </c>
    </row>
    <row r="202" spans="1:6" x14ac:dyDescent="0.35">
      <c r="A202" s="266" t="s">
        <v>449</v>
      </c>
      <c r="B202" s="266" t="s">
        <v>31</v>
      </c>
      <c r="C202" s="266" t="s">
        <v>35</v>
      </c>
      <c r="D202" s="266" t="s">
        <v>38</v>
      </c>
      <c r="E202" s="266" t="s">
        <v>666</v>
      </c>
      <c r="F202" s="285" t="str">
        <f>IF('Project Input'!$I$45="","","50% AMI")</f>
        <v/>
      </c>
    </row>
    <row r="203" spans="1:6" x14ac:dyDescent="0.35">
      <c r="A203" s="266" t="s">
        <v>449</v>
      </c>
      <c r="B203" s="266" t="s">
        <v>31</v>
      </c>
      <c r="C203" s="266" t="s">
        <v>440</v>
      </c>
      <c r="D203" s="266" t="s">
        <v>39</v>
      </c>
      <c r="E203" s="266" t="s">
        <v>663</v>
      </c>
      <c r="F203" s="285" t="str">
        <f>IF('Project Input'!$D$46="","","SRO")</f>
        <v/>
      </c>
    </row>
    <row r="204" spans="1:6" x14ac:dyDescent="0.35">
      <c r="A204" s="266" t="s">
        <v>449</v>
      </c>
      <c r="B204" s="266" t="s">
        <v>31</v>
      </c>
      <c r="C204" s="266" t="s">
        <v>440</v>
      </c>
      <c r="D204" s="266" t="s">
        <v>39</v>
      </c>
      <c r="E204" s="266" t="s">
        <v>664</v>
      </c>
      <c r="F204" s="274" t="str">
        <f>IF('Project Input'!$D$46="","",'Project Input'!$D$46)</f>
        <v/>
      </c>
    </row>
    <row r="205" spans="1:6" x14ac:dyDescent="0.35">
      <c r="A205" s="266" t="s">
        <v>449</v>
      </c>
      <c r="B205" s="266" t="s">
        <v>31</v>
      </c>
      <c r="C205" s="266" t="s">
        <v>440</v>
      </c>
      <c r="D205" s="266" t="s">
        <v>39</v>
      </c>
      <c r="E205" s="266" t="s">
        <v>666</v>
      </c>
      <c r="F205" s="285" t="str">
        <f>IF('Project Input'!$D$46="","","60% AMI")</f>
        <v/>
      </c>
    </row>
    <row r="206" spans="1:6" x14ac:dyDescent="0.35">
      <c r="A206" s="266" t="s">
        <v>449</v>
      </c>
      <c r="B206" s="266" t="s">
        <v>31</v>
      </c>
      <c r="C206" s="266" t="s">
        <v>441</v>
      </c>
      <c r="D206" s="266" t="s">
        <v>39</v>
      </c>
      <c r="E206" s="266" t="s">
        <v>663</v>
      </c>
      <c r="F206" s="285" t="str">
        <f>IF('Project Input'!$E$46="","","SRO")</f>
        <v/>
      </c>
    </row>
    <row r="207" spans="1:6" x14ac:dyDescent="0.35">
      <c r="A207" s="266" t="s">
        <v>449</v>
      </c>
      <c r="B207" s="266" t="s">
        <v>31</v>
      </c>
      <c r="C207" s="266" t="s">
        <v>441</v>
      </c>
      <c r="D207" s="266" t="s">
        <v>39</v>
      </c>
      <c r="E207" s="266" t="s">
        <v>664</v>
      </c>
      <c r="F207" s="274" t="str">
        <f>IF('Project Input'!$E$46="","",'Project Input'!$E$46)</f>
        <v/>
      </c>
    </row>
    <row r="208" spans="1:6" x14ac:dyDescent="0.35">
      <c r="A208" s="266" t="s">
        <v>449</v>
      </c>
      <c r="B208" s="266" t="s">
        <v>31</v>
      </c>
      <c r="C208" s="266" t="s">
        <v>441</v>
      </c>
      <c r="D208" s="266" t="s">
        <v>39</v>
      </c>
      <c r="E208" s="266" t="s">
        <v>666</v>
      </c>
      <c r="F208" s="285" t="str">
        <f>IF('Project Input'!$E$46="","","60% AMI")</f>
        <v/>
      </c>
    </row>
    <row r="209" spans="1:6" x14ac:dyDescent="0.35">
      <c r="A209" s="266" t="s">
        <v>449</v>
      </c>
      <c r="B209" s="266" t="s">
        <v>31</v>
      </c>
      <c r="C209" s="266" t="s">
        <v>32</v>
      </c>
      <c r="D209" s="266" t="s">
        <v>39</v>
      </c>
      <c r="E209" s="266" t="s">
        <v>663</v>
      </c>
      <c r="F209" s="285" t="str">
        <f>IF('Project Input'!$F$46="","","SRO")</f>
        <v/>
      </c>
    </row>
    <row r="210" spans="1:6" x14ac:dyDescent="0.35">
      <c r="A210" s="266" t="s">
        <v>449</v>
      </c>
      <c r="B210" s="266" t="s">
        <v>31</v>
      </c>
      <c r="C210" s="266" t="s">
        <v>32</v>
      </c>
      <c r="D210" s="266" t="s">
        <v>39</v>
      </c>
      <c r="E210" s="266" t="s">
        <v>664</v>
      </c>
      <c r="F210" s="274" t="str">
        <f>IF('Project Input'!$F$46="","",'Project Input'!$F$46)</f>
        <v/>
      </c>
    </row>
    <row r="211" spans="1:6" x14ac:dyDescent="0.35">
      <c r="A211" s="266" t="s">
        <v>449</v>
      </c>
      <c r="B211" s="266" t="s">
        <v>31</v>
      </c>
      <c r="C211" s="266" t="s">
        <v>32</v>
      </c>
      <c r="D211" s="266" t="s">
        <v>39</v>
      </c>
      <c r="E211" s="266" t="s">
        <v>666</v>
      </c>
      <c r="F211" s="285" t="str">
        <f>IF('Project Input'!$F$46="","","60% AMI")</f>
        <v/>
      </c>
    </row>
    <row r="212" spans="1:6" x14ac:dyDescent="0.35">
      <c r="A212" s="266" t="s">
        <v>449</v>
      </c>
      <c r="B212" s="266" t="s">
        <v>31</v>
      </c>
      <c r="C212" s="266" t="s">
        <v>33</v>
      </c>
      <c r="D212" s="266" t="s">
        <v>39</v>
      </c>
      <c r="E212" s="266" t="s">
        <v>663</v>
      </c>
      <c r="F212" s="285" t="str">
        <f>IF('Project Input'!$G$46="","","SRO")</f>
        <v/>
      </c>
    </row>
    <row r="213" spans="1:6" x14ac:dyDescent="0.35">
      <c r="A213" s="266" t="s">
        <v>449</v>
      </c>
      <c r="B213" s="266" t="s">
        <v>31</v>
      </c>
      <c r="C213" s="266" t="s">
        <v>33</v>
      </c>
      <c r="D213" s="266" t="s">
        <v>39</v>
      </c>
      <c r="E213" s="266" t="s">
        <v>664</v>
      </c>
      <c r="F213" s="274" t="str">
        <f>IF('Project Input'!$G$46="","",'Project Input'!$G$46)</f>
        <v/>
      </c>
    </row>
    <row r="214" spans="1:6" x14ac:dyDescent="0.35">
      <c r="A214" s="266" t="s">
        <v>449</v>
      </c>
      <c r="B214" s="266" t="s">
        <v>31</v>
      </c>
      <c r="C214" s="266" t="s">
        <v>33</v>
      </c>
      <c r="D214" s="266" t="s">
        <v>39</v>
      </c>
      <c r="E214" s="266" t="s">
        <v>666</v>
      </c>
      <c r="F214" s="285" t="str">
        <f>IF('Project Input'!$G$46="","","60% AMI")</f>
        <v/>
      </c>
    </row>
    <row r="215" spans="1:6" x14ac:dyDescent="0.35">
      <c r="A215" s="266" t="s">
        <v>449</v>
      </c>
      <c r="B215" s="266" t="s">
        <v>31</v>
      </c>
      <c r="C215" s="266" t="s">
        <v>34</v>
      </c>
      <c r="D215" s="266" t="s">
        <v>39</v>
      </c>
      <c r="E215" s="266" t="s">
        <v>663</v>
      </c>
      <c r="F215" s="285" t="str">
        <f>IF('Project Input'!$H$46="","","SRO")</f>
        <v/>
      </c>
    </row>
    <row r="216" spans="1:6" x14ac:dyDescent="0.35">
      <c r="A216" s="266" t="s">
        <v>449</v>
      </c>
      <c r="B216" s="266" t="s">
        <v>31</v>
      </c>
      <c r="C216" s="266" t="s">
        <v>34</v>
      </c>
      <c r="D216" s="266" t="s">
        <v>39</v>
      </c>
      <c r="E216" s="266" t="s">
        <v>664</v>
      </c>
      <c r="F216" s="274" t="str">
        <f>IF('Project Input'!$H$46="","",'Project Input'!$H$46)</f>
        <v/>
      </c>
    </row>
    <row r="217" spans="1:6" x14ac:dyDescent="0.35">
      <c r="A217" s="266" t="s">
        <v>449</v>
      </c>
      <c r="B217" s="266" t="s">
        <v>31</v>
      </c>
      <c r="C217" s="266" t="s">
        <v>34</v>
      </c>
      <c r="D217" s="266" t="s">
        <v>39</v>
      </c>
      <c r="E217" s="266" t="s">
        <v>666</v>
      </c>
      <c r="F217" s="285" t="str">
        <f>IF('Project Input'!$H$46="","","60% AMI")</f>
        <v/>
      </c>
    </row>
    <row r="218" spans="1:6" x14ac:dyDescent="0.35">
      <c r="A218" s="266" t="s">
        <v>449</v>
      </c>
      <c r="B218" s="266" t="s">
        <v>31</v>
      </c>
      <c r="C218" s="266" t="s">
        <v>35</v>
      </c>
      <c r="D218" s="266" t="s">
        <v>39</v>
      </c>
      <c r="E218" s="266" t="s">
        <v>663</v>
      </c>
      <c r="F218" s="285" t="str">
        <f>IF('Project Input'!$I$46="","","SRO")</f>
        <v/>
      </c>
    </row>
    <row r="219" spans="1:6" x14ac:dyDescent="0.35">
      <c r="A219" s="266" t="s">
        <v>449</v>
      </c>
      <c r="B219" s="266" t="s">
        <v>31</v>
      </c>
      <c r="C219" s="266" t="s">
        <v>35</v>
      </c>
      <c r="D219" s="266" t="s">
        <v>39</v>
      </c>
      <c r="E219" s="266" t="s">
        <v>664</v>
      </c>
      <c r="F219" s="274" t="str">
        <f>IF('Project Input'!$I$46="","",'Project Input'!$I$46)</f>
        <v/>
      </c>
    </row>
    <row r="220" spans="1:6" x14ac:dyDescent="0.35">
      <c r="A220" s="266" t="s">
        <v>449</v>
      </c>
      <c r="B220" s="266" t="s">
        <v>31</v>
      </c>
      <c r="C220" s="266" t="s">
        <v>35</v>
      </c>
      <c r="D220" s="266" t="s">
        <v>39</v>
      </c>
      <c r="E220" s="266" t="s">
        <v>666</v>
      </c>
      <c r="F220" s="285" t="str">
        <f>IF('Project Input'!$I$46="","","60% AMI")</f>
        <v/>
      </c>
    </row>
    <row r="221" spans="1:6" x14ac:dyDescent="0.35">
      <c r="A221" s="266" t="s">
        <v>449</v>
      </c>
      <c r="B221" s="266" t="s">
        <v>31</v>
      </c>
      <c r="C221" s="266" t="s">
        <v>440</v>
      </c>
      <c r="D221" s="266" t="s">
        <v>751</v>
      </c>
      <c r="E221" s="266" t="s">
        <v>663</v>
      </c>
      <c r="F221" s="285" t="str">
        <f>IF('Project Input'!$D$47="","","SRO")</f>
        <v/>
      </c>
    </row>
    <row r="222" spans="1:6" x14ac:dyDescent="0.35">
      <c r="A222" s="266" t="s">
        <v>449</v>
      </c>
      <c r="B222" s="266" t="s">
        <v>31</v>
      </c>
      <c r="C222" s="266" t="s">
        <v>440</v>
      </c>
      <c r="D222" s="266" t="s">
        <v>751</v>
      </c>
      <c r="E222" s="266" t="s">
        <v>664</v>
      </c>
      <c r="F222" s="274" t="str">
        <f>IF('Project Input'!$D$47="","",'Project Input'!$D$47)</f>
        <v/>
      </c>
    </row>
    <row r="223" spans="1:6" x14ac:dyDescent="0.35">
      <c r="A223" s="266" t="s">
        <v>449</v>
      </c>
      <c r="B223" s="266" t="s">
        <v>31</v>
      </c>
      <c r="C223" s="266" t="s">
        <v>440</v>
      </c>
      <c r="D223" s="266" t="s">
        <v>751</v>
      </c>
      <c r="E223" s="266" t="s">
        <v>666</v>
      </c>
      <c r="F223" s="285" t="str">
        <f>IF('Project Input'!$D$47="","","80% AMI")</f>
        <v/>
      </c>
    </row>
    <row r="224" spans="1:6" x14ac:dyDescent="0.35">
      <c r="A224" s="266" t="s">
        <v>449</v>
      </c>
      <c r="B224" s="266" t="s">
        <v>31</v>
      </c>
      <c r="C224" s="266" t="s">
        <v>441</v>
      </c>
      <c r="D224" s="266" t="s">
        <v>751</v>
      </c>
      <c r="E224" s="266" t="s">
        <v>663</v>
      </c>
      <c r="F224" s="285" t="str">
        <f>IF('Project Input'!$E$47="","","SRO")</f>
        <v/>
      </c>
    </row>
    <row r="225" spans="1:7" x14ac:dyDescent="0.35">
      <c r="A225" s="266" t="s">
        <v>449</v>
      </c>
      <c r="B225" s="266" t="s">
        <v>31</v>
      </c>
      <c r="C225" s="266" t="s">
        <v>441</v>
      </c>
      <c r="D225" s="266" t="s">
        <v>751</v>
      </c>
      <c r="E225" s="266" t="s">
        <v>664</v>
      </c>
      <c r="F225" s="274" t="str">
        <f>IF('Project Input'!$E$47="","",'Project Input'!$E$47)</f>
        <v/>
      </c>
    </row>
    <row r="226" spans="1:7" x14ac:dyDescent="0.35">
      <c r="A226" s="266" t="s">
        <v>449</v>
      </c>
      <c r="B226" s="266" t="s">
        <v>31</v>
      </c>
      <c r="C226" s="266" t="s">
        <v>441</v>
      </c>
      <c r="D226" s="266" t="s">
        <v>751</v>
      </c>
      <c r="E226" s="266" t="s">
        <v>666</v>
      </c>
      <c r="F226" s="285" t="str">
        <f>IF('Project Input'!$E$47="","","80% AMI")</f>
        <v/>
      </c>
    </row>
    <row r="227" spans="1:7" x14ac:dyDescent="0.35">
      <c r="A227" s="266" t="s">
        <v>449</v>
      </c>
      <c r="B227" s="266" t="s">
        <v>31</v>
      </c>
      <c r="C227" s="266" t="s">
        <v>32</v>
      </c>
      <c r="D227" s="266" t="s">
        <v>751</v>
      </c>
      <c r="E227" s="266" t="s">
        <v>663</v>
      </c>
      <c r="F227" s="285" t="str">
        <f>IF('Project Input'!$F$47="","","SRO")</f>
        <v/>
      </c>
    </row>
    <row r="228" spans="1:7" x14ac:dyDescent="0.35">
      <c r="A228" s="266" t="s">
        <v>449</v>
      </c>
      <c r="B228" s="266" t="s">
        <v>31</v>
      </c>
      <c r="C228" s="266" t="s">
        <v>32</v>
      </c>
      <c r="D228" s="266" t="s">
        <v>751</v>
      </c>
      <c r="E228" s="266" t="s">
        <v>664</v>
      </c>
      <c r="F228" s="274" t="str">
        <f>IF('Project Input'!$F$47="","",'Project Input'!$F$47)</f>
        <v/>
      </c>
    </row>
    <row r="229" spans="1:7" x14ac:dyDescent="0.35">
      <c r="A229" s="266" t="s">
        <v>449</v>
      </c>
      <c r="B229" s="266" t="s">
        <v>31</v>
      </c>
      <c r="C229" s="266" t="s">
        <v>32</v>
      </c>
      <c r="D229" s="266" t="s">
        <v>751</v>
      </c>
      <c r="E229" s="266" t="s">
        <v>666</v>
      </c>
      <c r="F229" s="285" t="str">
        <f>IF('Project Input'!$F$47="","","80% AMI")</f>
        <v/>
      </c>
    </row>
    <row r="230" spans="1:7" x14ac:dyDescent="0.35">
      <c r="A230" s="266" t="s">
        <v>449</v>
      </c>
      <c r="B230" s="266" t="s">
        <v>31</v>
      </c>
      <c r="C230" s="266" t="s">
        <v>33</v>
      </c>
      <c r="D230" s="266" t="s">
        <v>751</v>
      </c>
      <c r="E230" s="266" t="s">
        <v>663</v>
      </c>
      <c r="F230" s="285" t="str">
        <f>IF('Project Input'!$G$47="","","SRO")</f>
        <v/>
      </c>
    </row>
    <row r="231" spans="1:7" x14ac:dyDescent="0.35">
      <c r="A231" s="266" t="s">
        <v>449</v>
      </c>
      <c r="B231" s="266" t="s">
        <v>31</v>
      </c>
      <c r="C231" s="266" t="s">
        <v>33</v>
      </c>
      <c r="D231" s="266" t="s">
        <v>751</v>
      </c>
      <c r="E231" s="266" t="s">
        <v>664</v>
      </c>
      <c r="F231" s="274" t="str">
        <f>IF('Project Input'!$G$47="","",'Project Input'!$G$47)</f>
        <v/>
      </c>
    </row>
    <row r="232" spans="1:7" x14ac:dyDescent="0.35">
      <c r="A232" s="266" t="s">
        <v>449</v>
      </c>
      <c r="B232" s="266" t="s">
        <v>31</v>
      </c>
      <c r="C232" s="266" t="s">
        <v>33</v>
      </c>
      <c r="D232" s="266" t="s">
        <v>751</v>
      </c>
      <c r="E232" s="266" t="s">
        <v>666</v>
      </c>
      <c r="F232" s="285" t="str">
        <f>IF('Project Input'!$G$47="","","80% AMI")</f>
        <v/>
      </c>
    </row>
    <row r="233" spans="1:7" x14ac:dyDescent="0.35">
      <c r="A233" s="266" t="s">
        <v>449</v>
      </c>
      <c r="B233" s="266" t="s">
        <v>31</v>
      </c>
      <c r="C233" s="266" t="s">
        <v>34</v>
      </c>
      <c r="D233" s="266" t="s">
        <v>751</v>
      </c>
      <c r="E233" s="266" t="s">
        <v>663</v>
      </c>
      <c r="F233" s="285" t="str">
        <f>IF('Project Input'!$H$47="","","SRO")</f>
        <v/>
      </c>
    </row>
    <row r="234" spans="1:7" x14ac:dyDescent="0.35">
      <c r="A234" s="266" t="s">
        <v>449</v>
      </c>
      <c r="B234" s="266" t="s">
        <v>31</v>
      </c>
      <c r="C234" s="266" t="s">
        <v>34</v>
      </c>
      <c r="D234" s="266" t="s">
        <v>751</v>
      </c>
      <c r="E234" s="266" t="s">
        <v>664</v>
      </c>
      <c r="F234" s="274" t="str">
        <f>IF('Project Input'!$H$47="","",'Project Input'!$H$47)</f>
        <v/>
      </c>
    </row>
    <row r="235" spans="1:7" x14ac:dyDescent="0.35">
      <c r="A235" s="266" t="s">
        <v>449</v>
      </c>
      <c r="B235" s="266" t="s">
        <v>31</v>
      </c>
      <c r="C235" s="266" t="s">
        <v>34</v>
      </c>
      <c r="D235" s="266" t="s">
        <v>751</v>
      </c>
      <c r="E235" s="266" t="s">
        <v>666</v>
      </c>
      <c r="F235" s="285" t="str">
        <f>IF('Project Input'!$H$47="","","80% AMI")</f>
        <v/>
      </c>
    </row>
    <row r="236" spans="1:7" x14ac:dyDescent="0.35">
      <c r="A236" s="266" t="s">
        <v>449</v>
      </c>
      <c r="B236" s="266" t="s">
        <v>31</v>
      </c>
      <c r="C236" s="266" t="s">
        <v>35</v>
      </c>
      <c r="D236" s="266" t="s">
        <v>751</v>
      </c>
      <c r="E236" s="266" t="s">
        <v>663</v>
      </c>
      <c r="F236" s="285" t="str">
        <f>IF('Project Input'!$I$47="","","SRO")</f>
        <v/>
      </c>
    </row>
    <row r="237" spans="1:7" x14ac:dyDescent="0.35">
      <c r="A237" s="266" t="s">
        <v>449</v>
      </c>
      <c r="B237" s="266" t="s">
        <v>31</v>
      </c>
      <c r="C237" s="266" t="s">
        <v>35</v>
      </c>
      <c r="D237" s="266" t="s">
        <v>751</v>
      </c>
      <c r="E237" s="266" t="s">
        <v>664</v>
      </c>
      <c r="F237" s="274" t="str">
        <f>IF('Project Input'!$I$47="","",'Project Input'!$I$47)</f>
        <v/>
      </c>
    </row>
    <row r="238" spans="1:7" x14ac:dyDescent="0.35">
      <c r="A238" s="266" t="s">
        <v>449</v>
      </c>
      <c r="B238" s="266" t="s">
        <v>31</v>
      </c>
      <c r="C238" s="266" t="s">
        <v>35</v>
      </c>
      <c r="D238" s="266" t="s">
        <v>751</v>
      </c>
      <c r="E238" s="266" t="s">
        <v>666</v>
      </c>
      <c r="F238" s="285" t="str">
        <f>IF('Project Input'!$I$47="","","80% AMI")</f>
        <v/>
      </c>
    </row>
    <row r="239" spans="1:7" hidden="1" x14ac:dyDescent="0.35">
      <c r="A239" s="266" t="s">
        <v>449</v>
      </c>
      <c r="B239" s="266" t="s">
        <v>31</v>
      </c>
      <c r="C239" s="266" t="s">
        <v>440</v>
      </c>
      <c r="D239" s="266" t="s">
        <v>943</v>
      </c>
      <c r="E239" s="266" t="s">
        <v>663</v>
      </c>
      <c r="F239" s="274" t="str">
        <f>IF('Project Input'!$D$48="","","SRO")</f>
        <v/>
      </c>
      <c r="G239" s="266" t="s">
        <v>937</v>
      </c>
    </row>
    <row r="240" spans="1:7" hidden="1" x14ac:dyDescent="0.35">
      <c r="A240" s="266" t="s">
        <v>449</v>
      </c>
      <c r="B240" s="266" t="s">
        <v>31</v>
      </c>
      <c r="C240" s="266" t="s">
        <v>440</v>
      </c>
      <c r="D240" s="266" t="s">
        <v>943</v>
      </c>
      <c r="E240" s="266" t="s">
        <v>664</v>
      </c>
      <c r="F240" s="274" t="str">
        <f>IF('Project Input'!$D$48="","",'Project Input'!$D$48)</f>
        <v/>
      </c>
      <c r="G240" s="266" t="s">
        <v>937</v>
      </c>
    </row>
    <row r="241" spans="1:7" hidden="1" x14ac:dyDescent="0.35">
      <c r="A241" s="266" t="s">
        <v>449</v>
      </c>
      <c r="B241" s="266" t="s">
        <v>31</v>
      </c>
      <c r="C241" s="266" t="s">
        <v>440</v>
      </c>
      <c r="D241" s="266" t="s">
        <v>943</v>
      </c>
      <c r="E241" s="266" t="s">
        <v>666</v>
      </c>
      <c r="F241" s="274" t="str">
        <f>IF('Project Input'!$D$48="","","Not Restricted")</f>
        <v/>
      </c>
      <c r="G241" s="266" t="s">
        <v>937</v>
      </c>
    </row>
    <row r="242" spans="1:7" hidden="1" x14ac:dyDescent="0.35">
      <c r="A242" s="266" t="s">
        <v>449</v>
      </c>
      <c r="B242" s="266" t="s">
        <v>31</v>
      </c>
      <c r="C242" s="266" t="s">
        <v>441</v>
      </c>
      <c r="D242" s="266" t="s">
        <v>943</v>
      </c>
      <c r="E242" s="266" t="s">
        <v>663</v>
      </c>
      <c r="F242" s="274" t="str">
        <f>IF('Project Input'!$E$48="","","SRO")</f>
        <v/>
      </c>
      <c r="G242" s="266" t="s">
        <v>937</v>
      </c>
    </row>
    <row r="243" spans="1:7" hidden="1" x14ac:dyDescent="0.35">
      <c r="A243" s="266" t="s">
        <v>449</v>
      </c>
      <c r="B243" s="266" t="s">
        <v>31</v>
      </c>
      <c r="C243" s="266" t="s">
        <v>441</v>
      </c>
      <c r="D243" s="266" t="s">
        <v>943</v>
      </c>
      <c r="E243" s="266" t="s">
        <v>664</v>
      </c>
      <c r="F243" s="274" t="str">
        <f>IF('Project Input'!$E$48="","",'Project Input'!$E$48)</f>
        <v/>
      </c>
      <c r="G243" s="266" t="s">
        <v>937</v>
      </c>
    </row>
    <row r="244" spans="1:7" hidden="1" x14ac:dyDescent="0.35">
      <c r="A244" s="266" t="s">
        <v>449</v>
      </c>
      <c r="B244" s="266" t="s">
        <v>31</v>
      </c>
      <c r="C244" s="266" t="s">
        <v>441</v>
      </c>
      <c r="D244" s="266" t="s">
        <v>943</v>
      </c>
      <c r="E244" s="266" t="s">
        <v>666</v>
      </c>
      <c r="F244" s="274" t="str">
        <f>IF('Project Input'!$E$48="","","Not Restricted")</f>
        <v/>
      </c>
      <c r="G244" s="266" t="s">
        <v>937</v>
      </c>
    </row>
    <row r="245" spans="1:7" hidden="1" x14ac:dyDescent="0.35">
      <c r="A245" s="266" t="s">
        <v>449</v>
      </c>
      <c r="B245" s="266" t="s">
        <v>31</v>
      </c>
      <c r="C245" s="266" t="s">
        <v>32</v>
      </c>
      <c r="D245" s="266" t="s">
        <v>943</v>
      </c>
      <c r="E245" s="266" t="s">
        <v>663</v>
      </c>
      <c r="F245" s="274" t="str">
        <f>IF('Project Input'!$F$48="","","SRO")</f>
        <v/>
      </c>
      <c r="G245" s="266" t="s">
        <v>937</v>
      </c>
    </row>
    <row r="246" spans="1:7" hidden="1" x14ac:dyDescent="0.35">
      <c r="A246" s="266" t="s">
        <v>449</v>
      </c>
      <c r="B246" s="266" t="s">
        <v>31</v>
      </c>
      <c r="C246" s="266" t="s">
        <v>32</v>
      </c>
      <c r="D246" s="266" t="s">
        <v>943</v>
      </c>
      <c r="E246" s="266" t="s">
        <v>664</v>
      </c>
      <c r="F246" s="274" t="str">
        <f>IF('Project Input'!$F$48="","",'Project Input'!$F$48)</f>
        <v/>
      </c>
      <c r="G246" s="266" t="s">
        <v>937</v>
      </c>
    </row>
    <row r="247" spans="1:7" hidden="1" x14ac:dyDescent="0.35">
      <c r="A247" s="266" t="s">
        <v>449</v>
      </c>
      <c r="B247" s="266" t="s">
        <v>31</v>
      </c>
      <c r="C247" s="266" t="s">
        <v>32</v>
      </c>
      <c r="D247" s="266" t="s">
        <v>943</v>
      </c>
      <c r="E247" s="266" t="s">
        <v>666</v>
      </c>
      <c r="F247" s="274" t="str">
        <f>IF('Project Input'!$F$48="","","Not Restricted")</f>
        <v/>
      </c>
      <c r="G247" s="266" t="s">
        <v>937</v>
      </c>
    </row>
    <row r="248" spans="1:7" hidden="1" x14ac:dyDescent="0.35">
      <c r="A248" s="266" t="s">
        <v>449</v>
      </c>
      <c r="B248" s="266" t="s">
        <v>31</v>
      </c>
      <c r="C248" s="266" t="s">
        <v>33</v>
      </c>
      <c r="D248" s="266" t="s">
        <v>943</v>
      </c>
      <c r="E248" s="266" t="s">
        <v>663</v>
      </c>
      <c r="F248" s="274" t="str">
        <f>IF('Project Input'!$G$48="","","SRO")</f>
        <v/>
      </c>
      <c r="G248" s="266" t="s">
        <v>937</v>
      </c>
    </row>
    <row r="249" spans="1:7" hidden="1" x14ac:dyDescent="0.35">
      <c r="A249" s="266" t="s">
        <v>449</v>
      </c>
      <c r="B249" s="266" t="s">
        <v>31</v>
      </c>
      <c r="C249" s="266" t="s">
        <v>33</v>
      </c>
      <c r="D249" s="266" t="s">
        <v>943</v>
      </c>
      <c r="E249" s="266" t="s">
        <v>664</v>
      </c>
      <c r="F249" s="274" t="str">
        <f>IF('Project Input'!$G$48="","",'Project Input'!$G$48)</f>
        <v/>
      </c>
      <c r="G249" s="266" t="s">
        <v>937</v>
      </c>
    </row>
    <row r="250" spans="1:7" hidden="1" x14ac:dyDescent="0.35">
      <c r="A250" s="266" t="s">
        <v>449</v>
      </c>
      <c r="B250" s="266" t="s">
        <v>31</v>
      </c>
      <c r="C250" s="266" t="s">
        <v>33</v>
      </c>
      <c r="D250" s="266" t="s">
        <v>943</v>
      </c>
      <c r="E250" s="266" t="s">
        <v>666</v>
      </c>
      <c r="F250" s="274" t="str">
        <f>IF('Project Input'!$G$48="","","Not Restricted")</f>
        <v/>
      </c>
      <c r="G250" s="266" t="s">
        <v>937</v>
      </c>
    </row>
    <row r="251" spans="1:7" hidden="1" x14ac:dyDescent="0.35">
      <c r="A251" s="266" t="s">
        <v>449</v>
      </c>
      <c r="B251" s="266" t="s">
        <v>31</v>
      </c>
      <c r="C251" s="266" t="s">
        <v>34</v>
      </c>
      <c r="D251" s="266" t="s">
        <v>943</v>
      </c>
      <c r="E251" s="266" t="s">
        <v>663</v>
      </c>
      <c r="F251" s="274" t="str">
        <f>IF('Project Input'!$H$48="","","SRO")</f>
        <v/>
      </c>
      <c r="G251" s="266" t="s">
        <v>937</v>
      </c>
    </row>
    <row r="252" spans="1:7" hidden="1" x14ac:dyDescent="0.35">
      <c r="A252" s="266" t="s">
        <v>449</v>
      </c>
      <c r="B252" s="266" t="s">
        <v>31</v>
      </c>
      <c r="C252" s="266" t="s">
        <v>34</v>
      </c>
      <c r="D252" s="266" t="s">
        <v>943</v>
      </c>
      <c r="E252" s="266" t="s">
        <v>664</v>
      </c>
      <c r="F252" s="274" t="str">
        <f>IF('Project Input'!$H$48="","",'Project Input'!$H$48)</f>
        <v/>
      </c>
      <c r="G252" s="266" t="s">
        <v>937</v>
      </c>
    </row>
    <row r="253" spans="1:7" hidden="1" x14ac:dyDescent="0.35">
      <c r="A253" s="266" t="s">
        <v>449</v>
      </c>
      <c r="B253" s="266" t="s">
        <v>31</v>
      </c>
      <c r="C253" s="266" t="s">
        <v>34</v>
      </c>
      <c r="D253" s="266" t="s">
        <v>943</v>
      </c>
      <c r="E253" s="266" t="s">
        <v>666</v>
      </c>
      <c r="F253" s="274" t="str">
        <f>IF('Project Input'!$H$48="","","Not Restricted")</f>
        <v/>
      </c>
      <c r="G253" s="266" t="s">
        <v>937</v>
      </c>
    </row>
    <row r="254" spans="1:7" hidden="1" x14ac:dyDescent="0.35">
      <c r="A254" s="266" t="s">
        <v>449</v>
      </c>
      <c r="B254" s="266" t="s">
        <v>31</v>
      </c>
      <c r="C254" s="266" t="s">
        <v>35</v>
      </c>
      <c r="D254" s="266" t="s">
        <v>943</v>
      </c>
      <c r="E254" s="266" t="s">
        <v>663</v>
      </c>
      <c r="F254" s="274" t="str">
        <f>IF('Project Input'!$I$48="","","SRO")</f>
        <v/>
      </c>
      <c r="G254" s="266" t="s">
        <v>937</v>
      </c>
    </row>
    <row r="255" spans="1:7" hidden="1" x14ac:dyDescent="0.35">
      <c r="A255" s="266" t="s">
        <v>449</v>
      </c>
      <c r="B255" s="266" t="s">
        <v>31</v>
      </c>
      <c r="C255" s="266" t="s">
        <v>35</v>
      </c>
      <c r="D255" s="266" t="s">
        <v>943</v>
      </c>
      <c r="E255" s="266" t="s">
        <v>664</v>
      </c>
      <c r="F255" s="274" t="str">
        <f>IF('Project Input'!$I$48="","",'Project Input'!$I$48)</f>
        <v/>
      </c>
      <c r="G255" s="266" t="s">
        <v>937</v>
      </c>
    </row>
    <row r="256" spans="1:7" s="267" customFormat="1" ht="15" hidden="1" thickBot="1" x14ac:dyDescent="0.4">
      <c r="A256" s="267" t="s">
        <v>449</v>
      </c>
      <c r="B256" s="267" t="s">
        <v>31</v>
      </c>
      <c r="C256" s="267" t="s">
        <v>35</v>
      </c>
      <c r="D256" s="267" t="s">
        <v>943</v>
      </c>
      <c r="E256" s="267" t="s">
        <v>666</v>
      </c>
      <c r="F256" s="281" t="str">
        <f>IF('Project Input'!$I$48="","","Not Restricted")</f>
        <v/>
      </c>
      <c r="G256" s="266" t="s">
        <v>937</v>
      </c>
    </row>
    <row r="257" spans="1:7" s="286" customFormat="1" x14ac:dyDescent="0.35">
      <c r="A257" s="286" t="s">
        <v>449</v>
      </c>
      <c r="B257" s="286" t="s">
        <v>31</v>
      </c>
      <c r="D257" s="286" t="s">
        <v>943</v>
      </c>
      <c r="E257" s="286" t="s">
        <v>946</v>
      </c>
      <c r="F257" s="287">
        <f>'Project Input'!J48</f>
        <v>0</v>
      </c>
    </row>
    <row r="258" spans="1:7" s="296" customFormat="1" x14ac:dyDescent="0.35">
      <c r="A258" s="389" t="s">
        <v>962</v>
      </c>
      <c r="B258" s="389"/>
      <c r="C258" s="389"/>
      <c r="D258" s="389"/>
      <c r="E258" s="389"/>
      <c r="F258" s="389"/>
    </row>
    <row r="259" spans="1:7" s="286" customFormat="1" x14ac:dyDescent="0.35">
      <c r="A259" s="286" t="s">
        <v>947</v>
      </c>
      <c r="B259" s="286" t="s">
        <v>76</v>
      </c>
      <c r="C259" s="266" t="s">
        <v>104</v>
      </c>
      <c r="F259" s="287" t="str">
        <f>IF(AND('Project Input'!D58='Project Input'!D64,'NOFA #2022-2 LIFT Rental'!D16&lt;&gt;""),'NOFA #2022-2 LIFT Rental'!D16,IF(AND('Project Input'!D58="NOFA #2022-3",'NOFA #2022-3 LIFT Homeownership'!D17&lt;&gt;""),'NOFA #2022-3 LIFT Homeownership'!D17,""))</f>
        <v/>
      </c>
    </row>
    <row r="260" spans="1:7" s="286" customFormat="1" x14ac:dyDescent="0.35">
      <c r="A260" s="286" t="s">
        <v>947</v>
      </c>
      <c r="B260" s="286" t="s">
        <v>76</v>
      </c>
      <c r="C260" t="s">
        <v>489</v>
      </c>
      <c r="F260" s="287" t="str">
        <f>IF(AND('Project Input'!D58='Project Input'!D64,'NOFA #2022-2 LIFT Rental'!D17&lt;&gt;""),'NOFA #2022-2 LIFT Rental'!D17,IF(AND('Project Input'!D58='Project Input'!D68,'NOFA #2022-4 PSH'!D17&lt;&gt;""),'NOFA #2022-4 PSH'!D17,""))</f>
        <v/>
      </c>
    </row>
    <row r="261" spans="1:7" s="286" customFormat="1" x14ac:dyDescent="0.35">
      <c r="A261" s="286" t="s">
        <v>947</v>
      </c>
      <c r="B261" s="286" t="s">
        <v>76</v>
      </c>
      <c r="C261" s="298" t="s">
        <v>774</v>
      </c>
      <c r="F261" s="293" t="str">
        <f>IF(AND('Project Input'!D58='Project Input'!D64,'NOFA #2022-2 LIFT Rental'!D19&lt;&gt;""),'NOFA #2022-2 LIFT Rental'!D19,IF(AND('Project Input'!D58="NOFA #2022-3",'NOFA #2022-3 LIFT Homeownership'!D18&lt;&gt;""),'NOFA #2022-3 LIFT Homeownership'!D18,""))</f>
        <v/>
      </c>
    </row>
    <row r="262" spans="1:7" s="286" customFormat="1" x14ac:dyDescent="0.35">
      <c r="A262" s="286" t="s">
        <v>947</v>
      </c>
      <c r="B262" s="286" t="s">
        <v>76</v>
      </c>
      <c r="C262" s="299" t="s">
        <v>78</v>
      </c>
      <c r="F262" s="287" t="str">
        <f>IF(AND('Project Input'!D58='Project Input'!D64,'NOFA #2022-2 LIFT Rental'!D20&lt;&gt;""),'NOFA #2022-2 LIFT Rental'!D20,IF(AND('Project Input'!D58='Project Input'!D68,'NOFA #2022-4 PSH'!D21&lt;&gt;""),'NOFA #2022-4 PSH'!D21,IF(AND('Project Input'!D58='Project Input'!D70,'NOFA #2022-5 9% LIHTC'!D28&lt;&gt;""),'NOFA #2022-5 9% LIHTC'!D28,"")))</f>
        <v/>
      </c>
    </row>
    <row r="263" spans="1:7" s="286" customFormat="1" hidden="1" x14ac:dyDescent="0.35">
      <c r="A263" s="286" t="s">
        <v>947</v>
      </c>
      <c r="B263" s="286" t="s">
        <v>76</v>
      </c>
      <c r="C263" s="298" t="s">
        <v>651</v>
      </c>
      <c r="F263" s="287"/>
    </row>
    <row r="264" spans="1:7" s="286" customFormat="1" x14ac:dyDescent="0.35">
      <c r="A264" s="286" t="s">
        <v>947</v>
      </c>
      <c r="B264" s="286" t="s">
        <v>76</v>
      </c>
      <c r="C264" s="299" t="s">
        <v>77</v>
      </c>
      <c r="F264" s="287" t="str">
        <f>IF('NOFA #2022-5 9% LIHTC'!D30="","",'NOFA #2022-5 9% LIHTC'!D30)</f>
        <v/>
      </c>
    </row>
    <row r="265" spans="1:7" s="286" customFormat="1" x14ac:dyDescent="0.35">
      <c r="A265" s="286" t="s">
        <v>947</v>
      </c>
      <c r="B265" s="286" t="s">
        <v>76</v>
      </c>
      <c r="C265" s="299" t="s">
        <v>696</v>
      </c>
      <c r="F265" s="293" t="str">
        <f>IF('NOFA #2022-4 PSH'!D19="","",'NOFA #2022-4 PSH'!D19)</f>
        <v/>
      </c>
    </row>
    <row r="266" spans="1:7" s="292" customFormat="1" x14ac:dyDescent="0.35">
      <c r="A266" s="292" t="s">
        <v>947</v>
      </c>
      <c r="B266" s="292" t="s">
        <v>76</v>
      </c>
      <c r="C266" s="292" t="s">
        <v>695</v>
      </c>
      <c r="F266" s="293" t="str">
        <f>IF('NOFA #2022-4 PSH'!D16="","",'NOFA #2022-4 PSH'!D16)</f>
        <v/>
      </c>
      <c r="G266" s="286"/>
    </row>
    <row r="267" spans="1:7" s="286" customFormat="1" x14ac:dyDescent="0.35">
      <c r="A267" s="286" t="s">
        <v>947</v>
      </c>
      <c r="B267" s="286" t="s">
        <v>76</v>
      </c>
      <c r="C267" t="s">
        <v>79</v>
      </c>
      <c r="F267" s="287" t="str">
        <f>IF(AND('Project Input'!D58='Project Input'!D68,'NOFA #2022-4 PSH'!D20&lt;&gt;""),'NOFA #2022-4 PSH'!D20,IF(AND('Project Input'!D58='Project Input'!D70,'NOFA #2022-5 9% LIHTC'!D27&lt;&gt;""),'NOFA #2022-5 9% LIHTC'!D27,""))</f>
        <v/>
      </c>
    </row>
    <row r="268" spans="1:7" s="286" customFormat="1" x14ac:dyDescent="0.35">
      <c r="A268" s="286" t="s">
        <v>947</v>
      </c>
      <c r="B268" s="286" t="s">
        <v>76</v>
      </c>
      <c r="C268" s="286" t="s">
        <v>490</v>
      </c>
      <c r="F268" s="287">
        <f>IF('NOFA #2022-5 9% LIHTC'!D25="","",'NOFA #2022-5 9% LIHTC'!D25)</f>
        <v>1000</v>
      </c>
    </row>
    <row r="269" spans="1:7" s="286" customFormat="1" x14ac:dyDescent="0.35">
      <c r="A269" s="286" t="s">
        <v>947</v>
      </c>
      <c r="B269" s="286" t="s">
        <v>76</v>
      </c>
      <c r="C269" s="286" t="s">
        <v>980</v>
      </c>
      <c r="F269" s="293" t="str">
        <f>IF(AND('Project Input'!D58='Project Input'!D64,'NOFA #2022-2 LIFT Rental'!D18&lt;&gt;""),'NOFA #2022-2 LIFT Rental'!D18,IF(AND('Project Input'!D58='Project Input'!D68,'NOFA #2022-4 PSH'!D18&lt;&gt;""),'NOFA #2022-4 PSH'!D18,""))</f>
        <v/>
      </c>
    </row>
    <row r="270" spans="1:7" s="286" customFormat="1" x14ac:dyDescent="0.35">
      <c r="A270" s="286" t="s">
        <v>947</v>
      </c>
      <c r="C270" s="292" t="s">
        <v>927</v>
      </c>
      <c r="F270" s="342" t="str">
        <f>IF(AND('Project Input'!D58='Project Input'!D64,'NOFA #2022-2 LIFT Rental'!D16&lt;&gt;""),IF('NOFA #2022-2 LIFT Rental'!D33="","",'NOFA #2022-2 LIFT Rental'!D33),IF(AND('Project Input'!D58='Project Input'!D66,'NOFA #2022-3 LIFT Homeownership'!D17&lt;&gt;""),IF('NOFA #2022-3 LIFT Homeownership'!D28="","",'NOFA #2022-3 LIFT Homeownership'!D28),IF(AND('Project Input'!D58='Project Input'!D68,'NOFA #2022-4 PSH'!D16&lt;&gt;""),IF('NOFA #2022-4 PSH'!D35="","",'NOFA #2022-4 PSH'!D35),IF(AND('Project Input'!D58='Project Input'!D70,'NOFA #2022-5 9% LIHTC'!D25&lt;&gt;""),IF('NOFA #2022-5 9% LIHTC'!D40="","",'NOFA #2022-5 9% LIHTC'!D40),""))))</f>
        <v/>
      </c>
    </row>
    <row r="271" spans="1:7" s="286" customFormat="1" x14ac:dyDescent="0.35">
      <c r="A271" s="286" t="s">
        <v>947</v>
      </c>
      <c r="C271" s="292" t="s">
        <v>936</v>
      </c>
      <c r="F271" s="343" t="str">
        <f>IF(AND('Project Input'!D58='Project Input'!D64,'NOFA #2022-2 LIFT Rental'!D16&lt;&gt;""),IF('NOFA #2022-2 LIFT Rental'!D52="","",'NOFA #2022-2 LIFT Rental'!D52),IF(AND('Project Input'!D58='Project Input'!D66,'NOFA #2022-3 LIFT Homeownership'!D17&lt;&gt;""),IF('NOFA #2022-3 LIFT Homeownership'!D44="","",'NOFA #2022-3 LIFT Homeownership'!D44),IF(AND('Project Input'!D58='Project Input'!D68,'NOFA #2022-4 PSH'!D16&lt;&gt;""),IF('NOFA #2022-4 PSH'!D40="","",'NOFA #2022-4 PSH'!D40),"")))</f>
        <v/>
      </c>
    </row>
    <row r="272" spans="1:7" s="286" customFormat="1" x14ac:dyDescent="0.35">
      <c r="A272" s="286" t="s">
        <v>947</v>
      </c>
      <c r="C272" s="292" t="s">
        <v>938</v>
      </c>
      <c r="F272" s="294" t="str">
        <f>IF(AND('Project Input'!D58='Project Input'!D64,'NOFA #2022-2 LIFT Rental'!D16&lt;&gt;""),IF('NOFA #2022-2 LIFT Rental'!D61="","",'NOFA #2022-2 LIFT Rental'!D61),IF(AND('Project Input'!D58='Project Input'!D66,'NOFA #2022-3 LIFT Homeownership'!D17&lt;&gt;""),IF('NOFA #2022-3 LIFT Homeownership'!D50="","",'NOFA #2022-3 LIFT Homeownership'!D50),IF(AND('Project Input'!D58='Project Input'!D70,'NOFA #2022-5 9% LIHTC'!D25&lt;&gt;""),IF('NOFA #2022-5 9% LIHTC'!D56="","",'NOFA #2022-5 9% LIHTC'!D56),"")))</f>
        <v/>
      </c>
    </row>
    <row r="273" spans="1:7" s="292" customFormat="1" x14ac:dyDescent="0.35">
      <c r="A273" s="286" t="s">
        <v>947</v>
      </c>
      <c r="C273" s="350" t="s">
        <v>870</v>
      </c>
      <c r="F273" s="351" t="str">
        <f>IF(AND('Project Input'!D58='Project Input'!D64,'NOFA #2022-2 LIFT Rental'!D16&lt;&gt;""),IF('NOFA #2022-2 LIFT Rental'!D51="","",'NOFA #2022-2 LIFT Rental'!D51),IF(AND('Project Input'!D58='Project Input'!D66,'NOFA #2022-3 LIFT Homeownership'!D17&lt;&gt;""),IF('NOFA #2022-3 LIFT Homeownership'!D43="","",'NOFA #2022-3 LIFT Homeownership'!D43),IF(AND('Project Input'!D58='Project Input'!D68,'NOFA #2022-4 PSH'!D16&lt;&gt;""),IF('NOFA #2022-4 PSH'!D39="","",'NOFA #2022-4 PSH'!D39),IF(AND('Project Input'!D58='Project Input'!D70,'NOFA #2022-5 9% LIHTC'!D25&lt;&gt;""),IF('NOFA #2022-5 9% LIHTC'!D45="","",'NOFA #2022-5 9% LIHTC'!D45),""))))</f>
        <v/>
      </c>
    </row>
    <row r="274" spans="1:7" s="286" customFormat="1" x14ac:dyDescent="0.35">
      <c r="A274" s="286" t="s">
        <v>977</v>
      </c>
      <c r="C274" s="292" t="s">
        <v>29</v>
      </c>
      <c r="F274" s="351" t="str">
        <f>IF(AND('Project Input'!D58='Project Input'!D68,'NOFA #2022-4 PSH'!D16&lt;&gt;""),IF('NOFA #2022-4 PSH'!D8="","",'NOFA #2022-4 PSH'!D8),IF(AND('Project Input'!D58='Project Input'!D70,'NOFA #2022-5 9% LIHTC'!D25&lt;&gt;""),IF('NOFA #2022-5 9% LIHTC'!D9="","",'NOFA #2022-5 9% LIHTC'!D9),""))</f>
        <v/>
      </c>
    </row>
    <row r="275" spans="1:7" s="296" customFormat="1" x14ac:dyDescent="0.35">
      <c r="A275" s="389" t="s">
        <v>975</v>
      </c>
      <c r="B275" s="389"/>
      <c r="C275" s="389"/>
      <c r="D275" s="389"/>
      <c r="E275" s="389"/>
      <c r="F275" s="389"/>
    </row>
    <row r="276" spans="1:7" x14ac:dyDescent="0.35">
      <c r="A276" s="286" t="s">
        <v>976</v>
      </c>
      <c r="C276" s="266" t="s">
        <v>955</v>
      </c>
      <c r="F276" s="274"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#2022-4 PSH'!D16&lt;&gt;""),IF('NOFA #2022-4 PSH'!D7="","",IF('NOFA #2022-4 PSH'!D7="Urban","TRUE","")),"")))</f>
        <v/>
      </c>
    </row>
    <row r="277" spans="1:7" x14ac:dyDescent="0.35">
      <c r="A277" s="286" t="s">
        <v>963</v>
      </c>
      <c r="C277" s="266" t="s">
        <v>954</v>
      </c>
      <c r="F277" s="274"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#2022-4 PSH'!D16&lt;&gt;""),IF('NOFA #2022-4 PSH'!D7="","",IF('NOFA #2022-4 PSH'!D7="Mid-sized Urban","TRUE","")),"")))</f>
        <v/>
      </c>
    </row>
    <row r="278" spans="1:7" s="286" customFormat="1" x14ac:dyDescent="0.35">
      <c r="A278" s="286" t="s">
        <v>963</v>
      </c>
      <c r="C278" s="286" t="s">
        <v>953</v>
      </c>
      <c r="F278" s="294"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#2022-4 PSH'!D16&lt;&gt;""),IF('NOFA #2022-4 PSH'!D7="","",IF('NOFA #2022-4 PSH'!D7="Rural","TRUE","")),"")))</f>
        <v/>
      </c>
    </row>
    <row r="279" spans="1:7" s="286" customFormat="1" x14ac:dyDescent="0.35">
      <c r="A279" s="286" t="s">
        <v>976</v>
      </c>
      <c r="C279" s="286" t="s">
        <v>958</v>
      </c>
      <c r="F279" s="294"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#2022-4 PSH'!D16&lt;&gt;""),IF('NOFA #2022-4 PSH'!D12="","",'NOFA #2022-4 PSH'!D12),"")))</f>
        <v/>
      </c>
    </row>
    <row r="280" spans="1:7" s="286" customFormat="1" x14ac:dyDescent="0.35">
      <c r="A280" s="286" t="s">
        <v>978</v>
      </c>
      <c r="C280" s="292" t="s">
        <v>905</v>
      </c>
      <c r="D280" s="292"/>
      <c r="E280" s="292"/>
      <c r="F280" s="294"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s="286" customFormat="1" x14ac:dyDescent="0.35">
      <c r="A281" s="286" t="s">
        <v>963</v>
      </c>
      <c r="C281" s="286" t="s">
        <v>959</v>
      </c>
      <c r="F281" s="346" t="str">
        <f>IF(AND('Project Input'!D58='Project Input'!D64,'NOFA #2022-2 LIFT Rental'!D16&lt;&gt;""),'NOFA #2022-2 LIFT Rental'!D25,IF(AND('Project Input'!D58='Project Input'!D60,'NOFA #2022-3 LIFT Homeownership'!D17&lt;&gt;""),'NOFA #2022-3 LIFT Homeownership'!D23,""))</f>
        <v/>
      </c>
    </row>
    <row r="282" spans="1:7" s="286" customFormat="1" x14ac:dyDescent="0.35">
      <c r="A282" s="286" t="s">
        <v>963</v>
      </c>
      <c r="C282" s="286" t="s">
        <v>703</v>
      </c>
      <c r="F282" s="347" t="str">
        <f>IF(AND('Project Input'!D58='Project Input'!D64,'NOFA #2022-2 LIFT Rental'!D16&lt;&gt;""),'NOFA #2022-2 LIFT Rental'!D41,IF(AND('Project Input'!D58='Project Input'!D60,'NOFA #2022-3 LIFT Homeownership'!D17&lt;&gt;""),'NOFA #2022-3 LIFT Homeownership'!D33,""))</f>
        <v/>
      </c>
    </row>
    <row r="283" spans="1:7" s="286" customFormat="1" x14ac:dyDescent="0.35">
      <c r="A283" s="286" t="s">
        <v>963</v>
      </c>
      <c r="C283" s="286" t="s">
        <v>940</v>
      </c>
      <c r="F283" s="348" t="str">
        <f>IF(AND('Project Input'!D58='Project Input'!D64,'NOFA #2022-2 LIFT Rental'!D16&lt;&gt;""),'NOFA #2022-2 LIFT Rental'!D42,IF(AND('Project Input'!D58='Project Input'!D60,'NOFA #2022-3 LIFT Homeownership'!D17&lt;&gt;""),'NOFA #2022-3 LIFT Homeownership'!D34,""))</f>
        <v/>
      </c>
    </row>
    <row r="284" spans="1:7" s="286" customFormat="1" x14ac:dyDescent="0.35">
      <c r="A284" s="286" t="s">
        <v>963</v>
      </c>
      <c r="C284" s="286" t="s">
        <v>939</v>
      </c>
      <c r="F284" s="313" t="str">
        <f>IF(AND('Project Input'!D58='Project Input'!D64,'NOFA #2022-2 LIFT Rental'!D16&lt;&gt;""),'NOFA #2022-2 LIFT Rental'!D43,IF(AND('Project Input'!D58='Project Input'!D66,'NOFA #2022-3 LIFT Homeownership'!D17&lt;&gt;""),'NOFA #2022-3 LIFT Homeownership'!D35,""))</f>
        <v/>
      </c>
    </row>
    <row r="285" spans="1:7" x14ac:dyDescent="0.35">
      <c r="A285" s="266" t="s">
        <v>941</v>
      </c>
      <c r="C285" s="266" t="s">
        <v>942</v>
      </c>
      <c r="F285" s="345" t="str">
        <f>IFERROR(IF('NOFA #2022-2 LIFT Rental'!D29="","",'NOFA #2022-2 LIFT Rental'!D29),"")</f>
        <v/>
      </c>
      <c r="G285" s="286"/>
    </row>
    <row r="286" spans="1:7" s="286" customFormat="1" x14ac:dyDescent="0.35">
      <c r="A286" s="286" t="s">
        <v>941</v>
      </c>
      <c r="C286" s="286" t="s">
        <v>866</v>
      </c>
      <c r="F286" s="344" t="str">
        <f>IFERROR(IF('NOFA #2022-2 LIFT Rental'!D37="","",'NOFA #2022-2 LIFT Rental'!D37),"")</f>
        <v/>
      </c>
    </row>
    <row r="287" spans="1:7" s="286" customFormat="1" hidden="1" x14ac:dyDescent="0.35">
      <c r="A287" s="286" t="s">
        <v>77</v>
      </c>
      <c r="C287" s="286" t="s">
        <v>699</v>
      </c>
      <c r="F287" s="294"/>
      <c r="G287" s="286" t="s">
        <v>937</v>
      </c>
    </row>
    <row r="288" spans="1:7" s="286" customFormat="1" hidden="1" x14ac:dyDescent="0.35">
      <c r="A288" s="286" t="s">
        <v>77</v>
      </c>
      <c r="B288" s="286" t="s">
        <v>76</v>
      </c>
      <c r="C288" s="309" t="s">
        <v>489</v>
      </c>
      <c r="F288" s="294"/>
      <c r="G288" s="286" t="s">
        <v>937</v>
      </c>
    </row>
    <row r="289" spans="1:7" s="286" customFormat="1" hidden="1" x14ac:dyDescent="0.35">
      <c r="A289" s="286" t="s">
        <v>77</v>
      </c>
      <c r="B289" s="286" t="s">
        <v>76</v>
      </c>
      <c r="C289" s="309" t="s">
        <v>77</v>
      </c>
      <c r="F289" s="294"/>
      <c r="G289" s="286" t="s">
        <v>937</v>
      </c>
    </row>
    <row r="290" spans="1:7" s="286" customFormat="1" hidden="1" x14ac:dyDescent="0.35">
      <c r="A290" s="286" t="s">
        <v>77</v>
      </c>
      <c r="B290" s="286" t="s">
        <v>76</v>
      </c>
      <c r="C290" s="309" t="s">
        <v>79</v>
      </c>
      <c r="F290" s="294"/>
      <c r="G290" s="286" t="s">
        <v>937</v>
      </c>
    </row>
    <row r="291" spans="1:7" s="286" customFormat="1" hidden="1" x14ac:dyDescent="0.35">
      <c r="A291" s="286" t="s">
        <v>77</v>
      </c>
      <c r="B291" s="286" t="s">
        <v>76</v>
      </c>
      <c r="C291" s="309" t="s">
        <v>78</v>
      </c>
      <c r="F291" s="294"/>
      <c r="G291" s="286" t="s">
        <v>937</v>
      </c>
    </row>
    <row r="292" spans="1:7" s="286" customFormat="1" hidden="1" x14ac:dyDescent="0.35">
      <c r="A292" s="286" t="s">
        <v>77</v>
      </c>
      <c r="B292" s="286" t="s">
        <v>76</v>
      </c>
      <c r="C292" s="286" t="s">
        <v>651</v>
      </c>
      <c r="F292" s="294"/>
      <c r="G292" s="286" t="s">
        <v>937</v>
      </c>
    </row>
    <row r="293" spans="1:7" s="286" customFormat="1" hidden="1" x14ac:dyDescent="0.35">
      <c r="A293" s="286" t="s">
        <v>77</v>
      </c>
      <c r="C293" s="309" t="s">
        <v>698</v>
      </c>
      <c r="F293" s="294"/>
      <c r="G293" s="286" t="s">
        <v>937</v>
      </c>
    </row>
    <row r="294" spans="1:7" s="286" customFormat="1" hidden="1" x14ac:dyDescent="0.35">
      <c r="A294" s="286" t="s">
        <v>77</v>
      </c>
      <c r="C294" s="309" t="s">
        <v>705</v>
      </c>
      <c r="F294" s="294"/>
      <c r="G294" s="286" t="s">
        <v>937</v>
      </c>
    </row>
    <row r="295" spans="1:7" s="286" customFormat="1" hidden="1" x14ac:dyDescent="0.35">
      <c r="A295" s="286" t="s">
        <v>77</v>
      </c>
      <c r="C295" s="308" t="s">
        <v>697</v>
      </c>
      <c r="F295" s="294"/>
      <c r="G295" s="286" t="s">
        <v>937</v>
      </c>
    </row>
    <row r="296" spans="1:7" s="286" customFormat="1" hidden="1" x14ac:dyDescent="0.35">
      <c r="A296" s="286" t="s">
        <v>77</v>
      </c>
      <c r="C296" s="308" t="s">
        <v>762</v>
      </c>
      <c r="F296" s="294"/>
      <c r="G296" s="286" t="s">
        <v>937</v>
      </c>
    </row>
    <row r="297" spans="1:7" s="310" customFormat="1" hidden="1" x14ac:dyDescent="0.35">
      <c r="A297" s="310" t="s">
        <v>941</v>
      </c>
      <c r="C297" s="311" t="s">
        <v>830</v>
      </c>
      <c r="F297" s="312" t="str">
        <f>IF('NOFA #2022-2 LIFT Rental'!D45="","",'NOFA #2022-2 LIFT Rental'!D45)</f>
        <v/>
      </c>
      <c r="G297" s="310" t="s">
        <v>937</v>
      </c>
    </row>
    <row r="298" spans="1:7" s="310" customFormat="1" hidden="1" x14ac:dyDescent="0.35">
      <c r="A298" s="310" t="s">
        <v>941</v>
      </c>
      <c r="C298" s="311" t="s">
        <v>852</v>
      </c>
      <c r="F298" s="312" t="str">
        <f>IF('NOFA #2022-2 LIFT Rental'!D47="","",'NOFA #2022-2 LIFT Rental'!D47)</f>
        <v/>
      </c>
      <c r="G298" s="310" t="s">
        <v>937</v>
      </c>
    </row>
    <row r="299" spans="1:7" s="292" customFormat="1" x14ac:dyDescent="0.35">
      <c r="A299" s="292" t="s">
        <v>975</v>
      </c>
      <c r="C299" s="350" t="s">
        <v>979</v>
      </c>
      <c r="F299" s="344" t="str">
        <f>IF(AND('Project Input'!D58='Project Input'!D64,'NOFA #2022-2 LIFT Rental'!D16&lt;&gt;""),'NOFA #2022-2 LIFT Rental'!E41,IF(AND('Project Input'!D58='Project Input'!D66,'NOFA #2022-3 LIFT Homeownership'!D17&lt;&gt;""),'NOFA #2022-3 LIFT Homeownership'!E33,""))</f>
        <v/>
      </c>
    </row>
    <row r="300" spans="1:7" s="292" customFormat="1" x14ac:dyDescent="0.35">
      <c r="A300" s="292" t="s">
        <v>941</v>
      </c>
      <c r="C300" s="350" t="s">
        <v>872</v>
      </c>
      <c r="F300" s="294" t="str">
        <f>IF('NOFA #2022-2 LIFT Rental'!D56="","",'NOFA #2022-2 LIFT Rental'!D56)</f>
        <v/>
      </c>
    </row>
    <row r="301" spans="1:7" s="292" customFormat="1" hidden="1" x14ac:dyDescent="0.35">
      <c r="A301" s="292" t="s">
        <v>967</v>
      </c>
      <c r="C301" s="350" t="s">
        <v>830</v>
      </c>
      <c r="F301" s="294" t="str">
        <f>IF('NOFA #2022-3 LIFT Homeownership'!D37="","",'NOFA #2022-3 LIFT Homeownership'!D37)</f>
        <v/>
      </c>
      <c r="G301" s="292" t="s">
        <v>937</v>
      </c>
    </row>
    <row r="302" spans="1:7" s="296" customFormat="1" x14ac:dyDescent="0.35">
      <c r="A302" s="389" t="s">
        <v>695</v>
      </c>
      <c r="B302" s="389"/>
      <c r="C302" s="389"/>
      <c r="D302" s="389"/>
      <c r="E302" s="389"/>
      <c r="F302" s="389"/>
    </row>
    <row r="303" spans="1:7" s="286" customFormat="1" x14ac:dyDescent="0.35">
      <c r="A303" s="286" t="s">
        <v>695</v>
      </c>
      <c r="B303" s="292"/>
      <c r="C303" s="341" t="s">
        <v>706</v>
      </c>
      <c r="F303" s="346" t="str">
        <f>IF('NOFA #2022-4 PSH'!D24="","",'NOFA #2022-4 PSH'!D24)</f>
        <v>-</v>
      </c>
    </row>
    <row r="304" spans="1:7" s="292" customFormat="1" x14ac:dyDescent="0.35">
      <c r="A304" s="292" t="s">
        <v>695</v>
      </c>
      <c r="C304" s="187" t="s">
        <v>880</v>
      </c>
      <c r="F304" s="294" t="str">
        <f>IF('NOFA #2022-4 PSH'!D28="","",'NOFA #2022-4 PSH'!D28)</f>
        <v/>
      </c>
    </row>
    <row r="305" spans="1:27" s="292" customFormat="1" x14ac:dyDescent="0.35">
      <c r="A305" s="292" t="s">
        <v>695</v>
      </c>
      <c r="C305" s="141" t="s">
        <v>879</v>
      </c>
      <c r="F305" s="294" t="str">
        <f>IF('NOFA #2022-4 PSH'!D29="","",'NOFA #2022-4 PSH'!D29)</f>
        <v/>
      </c>
    </row>
    <row r="306" spans="1:27" s="292" customFormat="1" x14ac:dyDescent="0.35">
      <c r="A306" s="292" t="s">
        <v>695</v>
      </c>
      <c r="C306" s="141" t="s">
        <v>911</v>
      </c>
      <c r="F306" s="294" t="str">
        <f>IF('NOFA #2022-4 PSH'!D30="","",'NOFA #2022-4 PSH'!D30)</f>
        <v/>
      </c>
      <c r="AA306" s="266"/>
    </row>
    <row r="307" spans="1:27" s="292" customFormat="1" x14ac:dyDescent="0.35">
      <c r="A307" s="292" t="s">
        <v>695</v>
      </c>
      <c r="C307" s="141" t="s">
        <v>969</v>
      </c>
      <c r="F307" s="294" t="str">
        <f>IF('NOFA #2022-4 PSH'!D31="","",'NOFA #2022-4 PSH'!D31)</f>
        <v/>
      </c>
    </row>
    <row r="308" spans="1:27" s="286" customFormat="1" x14ac:dyDescent="0.35">
      <c r="A308" s="286" t="s">
        <v>695</v>
      </c>
      <c r="C308" s="292" t="s">
        <v>960</v>
      </c>
      <c r="D308" s="339"/>
      <c r="F308" s="294" t="str">
        <f>IF('NOFA #2022-4 PSH'!D45="","",'NOFA #2022-4 PSH'!D45)</f>
        <v/>
      </c>
    </row>
    <row r="309" spans="1:27" s="296" customFormat="1" x14ac:dyDescent="0.35">
      <c r="A309" s="389" t="s">
        <v>974</v>
      </c>
      <c r="B309" s="389"/>
      <c r="C309" s="389"/>
      <c r="D309" s="389"/>
      <c r="E309" s="389"/>
      <c r="F309" s="389"/>
    </row>
    <row r="310" spans="1:27" x14ac:dyDescent="0.35">
      <c r="A310" s="266" t="s">
        <v>916</v>
      </c>
      <c r="C310" s="266" t="s">
        <v>935</v>
      </c>
      <c r="F310" s="274" t="b">
        <f>IF('NOFA #2022-5 9% LIHTC'!D13="","",'NOFA #2022-5 9% LIHTC'!D13)</f>
        <v>1</v>
      </c>
    </row>
    <row r="311" spans="1:27" x14ac:dyDescent="0.35">
      <c r="A311" s="266" t="s">
        <v>916</v>
      </c>
      <c r="C311" s="266" t="s">
        <v>934</v>
      </c>
      <c r="F311" s="274" t="b">
        <f>IF('NOFA #2022-5 9% LIHTC'!D14="","",'NOFA #2022-5 9% LIHTC'!D14)</f>
        <v>0</v>
      </c>
    </row>
    <row r="312" spans="1:27" x14ac:dyDescent="0.35">
      <c r="A312" s="266" t="s">
        <v>916</v>
      </c>
      <c r="C312" s="266" t="s">
        <v>933</v>
      </c>
      <c r="F312" s="274" t="b">
        <f>IF('NOFA #2022-5 9% LIHTC'!D15="","",'NOFA #2022-5 9% LIHTC'!D15)</f>
        <v>0</v>
      </c>
    </row>
    <row r="313" spans="1:27" x14ac:dyDescent="0.35">
      <c r="A313" s="266" t="s">
        <v>916</v>
      </c>
      <c r="C313" s="266" t="s">
        <v>932</v>
      </c>
      <c r="F313" s="274" t="b">
        <f>IF('NOFA #2022-5 9% LIHTC'!D16="","",'NOFA #2022-5 9% LIHTC'!D16)</f>
        <v>0</v>
      </c>
    </row>
    <row r="314" spans="1:27" x14ac:dyDescent="0.35">
      <c r="A314" s="266" t="s">
        <v>916</v>
      </c>
      <c r="C314" s="266" t="s">
        <v>931</v>
      </c>
      <c r="F314" s="274" t="b">
        <f>IF('NOFA #2022-5 9% LIHTC'!D17="","",'NOFA #2022-5 9% LIHTC'!D17)</f>
        <v>1</v>
      </c>
    </row>
    <row r="315" spans="1:27" x14ac:dyDescent="0.35">
      <c r="A315" s="266" t="s">
        <v>916</v>
      </c>
      <c r="C315" s="266" t="s">
        <v>930</v>
      </c>
      <c r="F315" s="274" t="b">
        <f>IF('NOFA #2022-5 9% LIHTC'!D19="","",'NOFA #2022-5 9% LIHTC'!D19)</f>
        <v>0</v>
      </c>
    </row>
    <row r="316" spans="1:27" x14ac:dyDescent="0.35">
      <c r="A316" s="266" t="s">
        <v>916</v>
      </c>
      <c r="C316" s="266" t="s">
        <v>929</v>
      </c>
      <c r="F316" s="274" t="b">
        <f>IF('NOFA #2022-5 9% LIHTC'!D20="","",'NOFA #2022-5 9% LIHTC'!D20)</f>
        <v>0</v>
      </c>
    </row>
    <row r="317" spans="1:27" hidden="1" x14ac:dyDescent="0.35">
      <c r="A317" s="266" t="s">
        <v>916</v>
      </c>
      <c r="C317" s="266" t="s">
        <v>928</v>
      </c>
      <c r="F317" s="274" t="str">
        <f>IF('NOFA #2022-5 9% LIHTC'!D35="","",'NOFA #2022-5 9% LIHTC'!D35)</f>
        <v>FALSE</v>
      </c>
      <c r="G317" s="266" t="s">
        <v>937</v>
      </c>
    </row>
    <row r="318" spans="1:27" s="296" customFormat="1" x14ac:dyDescent="0.35">
      <c r="A318" s="295" t="s">
        <v>765</v>
      </c>
      <c r="F318" s="297"/>
    </row>
    <row r="319" spans="1:27" x14ac:dyDescent="0.35">
      <c r="A319" s="266" t="s">
        <v>916</v>
      </c>
      <c r="C319" s="266" t="s">
        <v>75</v>
      </c>
      <c r="F319" s="274" t="str">
        <f>IF('NOFA #2022-5 9% LIHTC'!D62="","",'NOFA #2022-5 9% LIHTC'!D62)</f>
        <v/>
      </c>
    </row>
    <row r="320" spans="1:27" x14ac:dyDescent="0.35">
      <c r="A320" s="266" t="s">
        <v>916</v>
      </c>
      <c r="C320" s="266" t="s">
        <v>926</v>
      </c>
      <c r="F320" s="274" t="str">
        <f>IF('NOFA #2022-5 9% LIHTC'!D63="","",'NOFA #2022-5 9% LIHTC'!D63)</f>
        <v/>
      </c>
    </row>
    <row r="321" spans="1:6" x14ac:dyDescent="0.35">
      <c r="A321" s="266" t="s">
        <v>916</v>
      </c>
      <c r="C321" s="266" t="s">
        <v>925</v>
      </c>
      <c r="F321" s="274" t="str">
        <f>IF('NOFA #2022-5 9% LIHTC'!D68="","",'NOFA #2022-5 9% LIHTC'!D68)</f>
        <v/>
      </c>
    </row>
    <row r="322" spans="1:6" x14ac:dyDescent="0.35">
      <c r="A322" s="266" t="s">
        <v>916</v>
      </c>
      <c r="C322" s="266" t="s">
        <v>924</v>
      </c>
      <c r="F322" s="274" t="str">
        <f>IF('NOFA #2022-5 9% LIHTC'!D69="","",'NOFA #2022-5 9% LIHTC'!D69)</f>
        <v/>
      </c>
    </row>
    <row r="323" spans="1:6" x14ac:dyDescent="0.35">
      <c r="A323" s="266" t="s">
        <v>916</v>
      </c>
      <c r="C323" s="266" t="s">
        <v>923</v>
      </c>
      <c r="F323" s="274" t="str">
        <f>IF('NOFA #2022-5 9% LIHTC'!D70="","",'NOFA #2022-5 9% LIHTC'!D70)</f>
        <v/>
      </c>
    </row>
    <row r="324" spans="1:6" x14ac:dyDescent="0.35">
      <c r="A324" s="266" t="s">
        <v>916</v>
      </c>
      <c r="C324" s="266" t="s">
        <v>922</v>
      </c>
      <c r="F324" s="274" t="str">
        <f>IF('NOFA #2022-5 9% LIHTC'!D75="","",'NOFA #2022-5 9% LIHTC'!D75)</f>
        <v/>
      </c>
    </row>
    <row r="325" spans="1:6" s="268" customFormat="1" x14ac:dyDescent="0.35">
      <c r="A325" s="268" t="s">
        <v>916</v>
      </c>
      <c r="C325" s="268" t="s">
        <v>921</v>
      </c>
      <c r="F325" s="276" t="b">
        <f>IF('NOFA #2022-5 9% LIHTC'!D76="","",'NOFA #2022-5 9% LIHTC'!D76)</f>
        <v>1</v>
      </c>
    </row>
    <row r="326" spans="1:6" s="268" customFormat="1" x14ac:dyDescent="0.35">
      <c r="A326" s="269" t="s">
        <v>93</v>
      </c>
      <c r="F326" s="276" t="str">
        <f>IF('NOFA #2022-5 9% LIHTC'!D73="","",'NOFA #2022-5 9% LIHTC'!D73)</f>
        <v/>
      </c>
    </row>
    <row r="327" spans="1:6" x14ac:dyDescent="0.35">
      <c r="A327" s="266" t="s">
        <v>916</v>
      </c>
      <c r="C327" s="266" t="s">
        <v>920</v>
      </c>
      <c r="F327" s="274" t="str">
        <f>IF('NOFA #2022-5 9% LIHTC'!D85="","",'NOFA #2022-5 9% LIHTC'!D85)</f>
        <v/>
      </c>
    </row>
    <row r="328" spans="1:6" x14ac:dyDescent="0.35">
      <c r="A328" s="266" t="s">
        <v>916</v>
      </c>
      <c r="C328" s="266" t="s">
        <v>919</v>
      </c>
      <c r="F328" s="274" t="str">
        <f>IF('NOFA #2022-5 9% LIHTC'!D90="","",'NOFA #2022-5 9% LIHTC'!D90)</f>
        <v/>
      </c>
    </row>
    <row r="329" spans="1:6" x14ac:dyDescent="0.35">
      <c r="A329" s="266" t="s">
        <v>916</v>
      </c>
      <c r="C329" s="266" t="s">
        <v>918</v>
      </c>
      <c r="F329" s="274" t="str">
        <f>IF('NOFA #2022-5 9% LIHTC'!D91="","",'NOFA #2022-5 9% LIHTC'!D91)</f>
        <v/>
      </c>
    </row>
    <row r="330" spans="1:6" x14ac:dyDescent="0.35">
      <c r="A330" s="266" t="s">
        <v>916</v>
      </c>
      <c r="C330" s="266" t="s">
        <v>917</v>
      </c>
      <c r="F330" s="274" t="str">
        <f>IF('NOFA #2022-5 9% LIHTC'!D92="","",'NOFA #2022-5 9% LIHTC'!D92)</f>
        <v/>
      </c>
    </row>
    <row r="331" spans="1:6" s="267" customFormat="1" ht="15" thickBot="1" x14ac:dyDescent="0.4">
      <c r="A331" s="267" t="s">
        <v>916</v>
      </c>
      <c r="C331" s="267" t="s">
        <v>915</v>
      </c>
      <c r="F331" s="281" t="str">
        <f>IF('NOFA #2022-5 9% LIHTC'!D97="","",'NOFA #2022-5 9% LIHTC'!D97)</f>
        <v/>
      </c>
    </row>
  </sheetData>
  <sheetProtection algorithmName="SHA-512" hashValue="4Z3h1bUjlgvjbOKO/kMXdfKXN1FFAJ1Q1KUD60cvwbitjf13ivZRyXpS11KV4IizcKRdNv1WoDPiYbYTDlv1aA==" saltValue="pTghwJGoH7tO5s+RZmuFdQ==" spinCount="100000" sheet="1" objects="1" scenarios="1"/>
  <mergeCells count="4">
    <mergeCell ref="A258:F258"/>
    <mergeCell ref="A275:F275"/>
    <mergeCell ref="A302:F302"/>
    <mergeCell ref="A309:F309"/>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273" xr:uid="{46242FB6-D0F9-4CA0-AED3-18EDD3746505}">
      <formula1>SD_D_PL_UDF_560_Name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s>
  <pageMargins left="0.7" right="0.7" top="0.75" bottom="0.75" header="0.3" footer="0.3"/>
  <pageSetup orientation="portrait" verticalDpi="36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workbookViewId="0">
      <selection activeCell="V5" sqref="V5"/>
    </sheetView>
  </sheetViews>
  <sheetFormatPr defaultRowHeight="14.5" x14ac:dyDescent="0.35"/>
  <cols>
    <col min="1" max="1" width="16.81640625" bestFit="1" customWidth="1"/>
    <col min="2" max="2" width="14" bestFit="1" customWidth="1"/>
    <col min="14" max="14" width="20.7265625" bestFit="1" customWidth="1"/>
    <col min="15" max="15" width="19.453125" bestFit="1" customWidth="1"/>
    <col min="16" max="16" width="24.1796875" bestFit="1" customWidth="1"/>
    <col min="19" max="19" width="25.1796875" bestFit="1" customWidth="1"/>
    <col min="20" max="20" width="35.54296875" bestFit="1" customWidth="1"/>
    <col min="21" max="21" width="14.54296875" customWidth="1"/>
    <col min="22" max="22" width="79.453125" customWidth="1"/>
  </cols>
  <sheetData>
    <row r="1" spans="1:22" x14ac:dyDescent="0.35">
      <c r="A1" s="27" t="s">
        <v>26</v>
      </c>
      <c r="B1" s="28" t="s">
        <v>116</v>
      </c>
      <c r="E1" t="s">
        <v>117</v>
      </c>
      <c r="K1" s="29" t="s">
        <v>15</v>
      </c>
      <c r="N1" t="s">
        <v>432</v>
      </c>
      <c r="O1" t="s">
        <v>433</v>
      </c>
      <c r="P1" t="s">
        <v>434</v>
      </c>
      <c r="Q1" t="s">
        <v>761</v>
      </c>
      <c r="S1" t="s">
        <v>792</v>
      </c>
      <c r="T1" s="208" t="s">
        <v>793</v>
      </c>
      <c r="U1" s="208" t="s">
        <v>794</v>
      </c>
      <c r="V1" t="s">
        <v>813</v>
      </c>
    </row>
    <row r="2" spans="1:22" ht="15.65" customHeight="1" x14ac:dyDescent="0.35">
      <c r="A2" s="30" t="s">
        <v>118</v>
      </c>
      <c r="B2" s="31" t="s">
        <v>119</v>
      </c>
      <c r="E2" t="s">
        <v>120</v>
      </c>
      <c r="K2" s="32" t="s">
        <v>121</v>
      </c>
      <c r="N2">
        <v>1</v>
      </c>
      <c r="O2">
        <v>1</v>
      </c>
      <c r="P2" s="43" t="s">
        <v>435</v>
      </c>
      <c r="Q2" s="197" t="s">
        <v>530</v>
      </c>
      <c r="S2" t="s">
        <v>780</v>
      </c>
      <c r="T2" t="s">
        <v>795</v>
      </c>
      <c r="U2" t="s">
        <v>796</v>
      </c>
      <c r="V2" s="229" t="s">
        <v>970</v>
      </c>
    </row>
    <row r="3" spans="1:22" ht="15.65" customHeight="1" x14ac:dyDescent="0.35">
      <c r="A3" s="33" t="s">
        <v>122</v>
      </c>
      <c r="B3" s="31" t="s">
        <v>119</v>
      </c>
      <c r="E3" t="s">
        <v>123</v>
      </c>
      <c r="K3" s="32" t="s">
        <v>124</v>
      </c>
      <c r="N3">
        <v>2</v>
      </c>
      <c r="O3">
        <v>2</v>
      </c>
      <c r="P3" s="43" t="s">
        <v>436</v>
      </c>
      <c r="Q3" s="197" t="s">
        <v>529</v>
      </c>
      <c r="S3" t="s">
        <v>781</v>
      </c>
      <c r="T3" t="s">
        <v>797</v>
      </c>
      <c r="U3" t="s">
        <v>798</v>
      </c>
      <c r="V3" s="229" t="s">
        <v>971</v>
      </c>
    </row>
    <row r="4" spans="1:22" ht="15.65" customHeight="1" x14ac:dyDescent="0.35">
      <c r="A4" s="33" t="s">
        <v>125</v>
      </c>
      <c r="B4" s="31" t="s">
        <v>119</v>
      </c>
      <c r="K4" s="32" t="s">
        <v>126</v>
      </c>
      <c r="N4">
        <v>3</v>
      </c>
      <c r="O4">
        <v>3</v>
      </c>
      <c r="P4" s="43" t="s">
        <v>437</v>
      </c>
      <c r="Q4" s="197" t="s">
        <v>532</v>
      </c>
      <c r="S4" t="s">
        <v>949</v>
      </c>
      <c r="T4" t="s">
        <v>950</v>
      </c>
      <c r="U4" t="s">
        <v>951</v>
      </c>
      <c r="V4" s="229" t="s">
        <v>973</v>
      </c>
    </row>
    <row r="5" spans="1:22" ht="15.65" customHeight="1" x14ac:dyDescent="0.35">
      <c r="A5" s="33" t="s">
        <v>127</v>
      </c>
      <c r="B5" s="31" t="s">
        <v>128</v>
      </c>
      <c r="D5" s="204" t="s">
        <v>777</v>
      </c>
      <c r="K5" s="32" t="s">
        <v>129</v>
      </c>
      <c r="N5">
        <v>4</v>
      </c>
      <c r="O5">
        <v>4</v>
      </c>
      <c r="P5" s="43" t="s">
        <v>438</v>
      </c>
      <c r="Q5" s="197" t="s">
        <v>531</v>
      </c>
      <c r="S5" t="s">
        <v>782</v>
      </c>
      <c r="T5" t="s">
        <v>799</v>
      </c>
      <c r="U5" t="s">
        <v>800</v>
      </c>
      <c r="V5" s="229" t="s">
        <v>972</v>
      </c>
    </row>
    <row r="6" spans="1:22" ht="15.65" customHeight="1" x14ac:dyDescent="0.35">
      <c r="A6" s="33" t="s">
        <v>130</v>
      </c>
      <c r="B6" s="31" t="s">
        <v>119</v>
      </c>
      <c r="D6" s="204" t="s">
        <v>778</v>
      </c>
      <c r="K6" s="32" t="s">
        <v>131</v>
      </c>
      <c r="N6">
        <v>5</v>
      </c>
      <c r="O6">
        <v>5</v>
      </c>
      <c r="P6" s="43" t="s">
        <v>439</v>
      </c>
      <c r="Q6" s="197" t="s">
        <v>533</v>
      </c>
      <c r="S6" t="s">
        <v>783</v>
      </c>
      <c r="T6" t="s">
        <v>952</v>
      </c>
      <c r="U6" t="s">
        <v>802</v>
      </c>
    </row>
    <row r="7" spans="1:22" ht="15.65" customHeight="1" x14ac:dyDescent="0.35">
      <c r="A7" s="33" t="s">
        <v>132</v>
      </c>
      <c r="B7" s="31" t="s">
        <v>119</v>
      </c>
      <c r="K7" s="32" t="s">
        <v>133</v>
      </c>
      <c r="N7">
        <v>6</v>
      </c>
      <c r="O7">
        <v>6</v>
      </c>
      <c r="Q7" s="197" t="s">
        <v>534</v>
      </c>
      <c r="S7" t="s">
        <v>784</v>
      </c>
      <c r="T7" t="s">
        <v>803</v>
      </c>
      <c r="U7" t="s">
        <v>804</v>
      </c>
    </row>
    <row r="8" spans="1:22" ht="15.65" customHeight="1" x14ac:dyDescent="0.35">
      <c r="A8" s="33" t="s">
        <v>134</v>
      </c>
      <c r="B8" s="31" t="s">
        <v>119</v>
      </c>
      <c r="K8" s="32" t="s">
        <v>135</v>
      </c>
      <c r="N8">
        <v>7</v>
      </c>
      <c r="O8">
        <v>7</v>
      </c>
      <c r="Q8" s="197" t="s">
        <v>535</v>
      </c>
      <c r="S8" t="s">
        <v>787</v>
      </c>
      <c r="T8" t="s">
        <v>805</v>
      </c>
      <c r="U8" t="s">
        <v>806</v>
      </c>
    </row>
    <row r="9" spans="1:22" ht="15.65" customHeight="1" x14ac:dyDescent="0.35">
      <c r="A9" s="33" t="s">
        <v>136</v>
      </c>
      <c r="B9" s="31" t="s">
        <v>128</v>
      </c>
      <c r="K9" s="32" t="s">
        <v>137</v>
      </c>
      <c r="N9">
        <v>8</v>
      </c>
      <c r="O9">
        <v>8</v>
      </c>
      <c r="Q9" s="197" t="s">
        <v>537</v>
      </c>
      <c r="S9" t="s">
        <v>789</v>
      </c>
      <c r="T9" t="s">
        <v>807</v>
      </c>
      <c r="U9" t="s">
        <v>808</v>
      </c>
    </row>
    <row r="10" spans="1:22" ht="15.65" customHeight="1" x14ac:dyDescent="0.35">
      <c r="A10" s="33" t="s">
        <v>138</v>
      </c>
      <c r="B10" s="31" t="s">
        <v>119</v>
      </c>
      <c r="K10" s="32" t="s">
        <v>139</v>
      </c>
      <c r="N10">
        <v>9</v>
      </c>
      <c r="O10">
        <v>9</v>
      </c>
      <c r="Q10" s="197" t="s">
        <v>538</v>
      </c>
      <c r="S10" t="s">
        <v>790</v>
      </c>
      <c r="T10" t="s">
        <v>671</v>
      </c>
    </row>
    <row r="11" spans="1:22" ht="15.65" customHeight="1" x14ac:dyDescent="0.35">
      <c r="A11" s="33" t="s">
        <v>140</v>
      </c>
      <c r="B11" s="31" t="s">
        <v>119</v>
      </c>
      <c r="K11" s="32" t="s">
        <v>141</v>
      </c>
      <c r="N11">
        <v>10</v>
      </c>
      <c r="O11">
        <v>10</v>
      </c>
      <c r="Q11" s="197" t="s">
        <v>539</v>
      </c>
    </row>
    <row r="12" spans="1:22" ht="15.65" customHeight="1" x14ac:dyDescent="0.35">
      <c r="A12" s="33" t="s">
        <v>142</v>
      </c>
      <c r="B12" s="31" t="s">
        <v>119</v>
      </c>
      <c r="K12" s="32" t="s">
        <v>143</v>
      </c>
      <c r="N12">
        <v>11</v>
      </c>
      <c r="O12">
        <v>11</v>
      </c>
      <c r="Q12" s="197" t="s">
        <v>540</v>
      </c>
    </row>
    <row r="13" spans="1:22" ht="15.65" customHeight="1" x14ac:dyDescent="0.35">
      <c r="A13" s="33" t="s">
        <v>144</v>
      </c>
      <c r="B13" s="31" t="s">
        <v>119</v>
      </c>
      <c r="K13" s="32" t="s">
        <v>145</v>
      </c>
      <c r="N13">
        <v>12</v>
      </c>
      <c r="O13">
        <v>12</v>
      </c>
      <c r="Q13" s="197" t="s">
        <v>542</v>
      </c>
    </row>
    <row r="14" spans="1:22" ht="15.65" customHeight="1" x14ac:dyDescent="0.35">
      <c r="A14" s="33" t="s">
        <v>146</v>
      </c>
      <c r="B14" s="31" t="s">
        <v>119</v>
      </c>
      <c r="K14" s="32" t="s">
        <v>147</v>
      </c>
      <c r="N14">
        <v>13</v>
      </c>
      <c r="O14">
        <v>13</v>
      </c>
      <c r="Q14" s="197" t="s">
        <v>543</v>
      </c>
    </row>
    <row r="15" spans="1:22" ht="15.65" customHeight="1" x14ac:dyDescent="0.35">
      <c r="A15" s="33" t="s">
        <v>148</v>
      </c>
      <c r="B15" s="31" t="s">
        <v>119</v>
      </c>
      <c r="K15" s="32" t="s">
        <v>149</v>
      </c>
      <c r="N15">
        <v>14</v>
      </c>
      <c r="O15">
        <v>14</v>
      </c>
      <c r="Q15" s="197" t="s">
        <v>544</v>
      </c>
    </row>
    <row r="16" spans="1:22" ht="15.65" customHeight="1" x14ac:dyDescent="0.35">
      <c r="A16" s="33" t="s">
        <v>150</v>
      </c>
      <c r="B16" s="31" t="s">
        <v>119</v>
      </c>
      <c r="K16" s="32" t="s">
        <v>151</v>
      </c>
      <c r="N16">
        <v>15</v>
      </c>
      <c r="O16">
        <v>15</v>
      </c>
      <c r="Q16" s="197" t="s">
        <v>541</v>
      </c>
    </row>
    <row r="17" spans="1:17" ht="15.65" customHeight="1" x14ac:dyDescent="0.35">
      <c r="A17" s="33" t="s">
        <v>152</v>
      </c>
      <c r="B17" s="31" t="s">
        <v>119</v>
      </c>
      <c r="K17" s="32" t="s">
        <v>153</v>
      </c>
      <c r="N17">
        <v>16</v>
      </c>
      <c r="O17">
        <v>16</v>
      </c>
      <c r="Q17" s="197" t="s">
        <v>545</v>
      </c>
    </row>
    <row r="18" spans="1:17" ht="15.5" x14ac:dyDescent="0.35">
      <c r="A18" s="33" t="s">
        <v>154</v>
      </c>
      <c r="B18" s="31" t="s">
        <v>119</v>
      </c>
      <c r="K18" s="32" t="s">
        <v>155</v>
      </c>
      <c r="N18">
        <v>17</v>
      </c>
      <c r="O18">
        <v>17</v>
      </c>
      <c r="Q18" s="197" t="s">
        <v>546</v>
      </c>
    </row>
    <row r="19" spans="1:17" ht="15.5" x14ac:dyDescent="0.35">
      <c r="A19" s="33" t="s">
        <v>156</v>
      </c>
      <c r="B19" s="31" t="s">
        <v>128</v>
      </c>
      <c r="K19" s="32" t="s">
        <v>157</v>
      </c>
      <c r="N19">
        <v>18</v>
      </c>
      <c r="O19">
        <v>18</v>
      </c>
      <c r="Q19" s="197" t="s">
        <v>547</v>
      </c>
    </row>
    <row r="20" spans="1:17" ht="15.5" x14ac:dyDescent="0.35">
      <c r="A20" s="33" t="s">
        <v>158</v>
      </c>
      <c r="B20" s="31" t="s">
        <v>128</v>
      </c>
      <c r="K20" s="32" t="s">
        <v>159</v>
      </c>
      <c r="N20">
        <v>19</v>
      </c>
      <c r="O20">
        <v>19</v>
      </c>
      <c r="Q20" s="197" t="s">
        <v>550</v>
      </c>
    </row>
    <row r="21" spans="1:17" ht="15.5" x14ac:dyDescent="0.35">
      <c r="A21" s="33" t="s">
        <v>160</v>
      </c>
      <c r="B21" s="31" t="s">
        <v>119</v>
      </c>
      <c r="K21" s="32" t="s">
        <v>161</v>
      </c>
      <c r="N21">
        <v>20</v>
      </c>
      <c r="O21">
        <v>20</v>
      </c>
      <c r="Q21" s="197" t="s">
        <v>549</v>
      </c>
    </row>
    <row r="22" spans="1:17" ht="15.5" x14ac:dyDescent="0.35">
      <c r="A22" s="33" t="s">
        <v>162</v>
      </c>
      <c r="B22" s="31" t="s">
        <v>119</v>
      </c>
      <c r="K22" s="32" t="s">
        <v>163</v>
      </c>
      <c r="N22">
        <v>21</v>
      </c>
      <c r="O22">
        <v>21</v>
      </c>
      <c r="Q22" s="197" t="s">
        <v>548</v>
      </c>
    </row>
    <row r="23" spans="1:17" ht="15.5" x14ac:dyDescent="0.35">
      <c r="A23" s="33" t="s">
        <v>164</v>
      </c>
      <c r="B23" s="31" t="s">
        <v>119</v>
      </c>
      <c r="K23" s="32" t="s">
        <v>165</v>
      </c>
      <c r="N23">
        <v>22</v>
      </c>
      <c r="O23">
        <v>22</v>
      </c>
      <c r="Q23" s="197" t="s">
        <v>551</v>
      </c>
    </row>
    <row r="24" spans="1:17" ht="15.5" x14ac:dyDescent="0.35">
      <c r="A24" s="33" t="s">
        <v>166</v>
      </c>
      <c r="B24" s="31" t="s">
        <v>119</v>
      </c>
      <c r="K24" s="32" t="s">
        <v>167</v>
      </c>
      <c r="N24">
        <v>23</v>
      </c>
      <c r="O24">
        <v>23</v>
      </c>
      <c r="Q24" s="197" t="s">
        <v>552</v>
      </c>
    </row>
    <row r="25" spans="1:17" ht="15.5" x14ac:dyDescent="0.35">
      <c r="A25" s="33" t="s">
        <v>168</v>
      </c>
      <c r="B25" s="31" t="s">
        <v>119</v>
      </c>
      <c r="K25" s="32" t="s">
        <v>169</v>
      </c>
      <c r="N25">
        <v>24</v>
      </c>
      <c r="O25">
        <v>24</v>
      </c>
      <c r="Q25" s="197" t="s">
        <v>554</v>
      </c>
    </row>
    <row r="26" spans="1:17" ht="15.5" x14ac:dyDescent="0.35">
      <c r="A26" s="33" t="s">
        <v>170</v>
      </c>
      <c r="B26" s="31" t="s">
        <v>119</v>
      </c>
      <c r="K26" s="32" t="s">
        <v>171</v>
      </c>
      <c r="N26">
        <v>25</v>
      </c>
      <c r="O26">
        <v>25</v>
      </c>
      <c r="Q26" s="197" t="s">
        <v>553</v>
      </c>
    </row>
    <row r="27" spans="1:17" ht="15.5" x14ac:dyDescent="0.35">
      <c r="A27" s="33" t="s">
        <v>172</v>
      </c>
      <c r="B27" s="31" t="s">
        <v>128</v>
      </c>
      <c r="K27" s="32" t="s">
        <v>173</v>
      </c>
      <c r="N27">
        <v>26</v>
      </c>
      <c r="O27">
        <v>26</v>
      </c>
      <c r="Q27" s="197" t="s">
        <v>555</v>
      </c>
    </row>
    <row r="28" spans="1:17" ht="15.5" x14ac:dyDescent="0.35">
      <c r="A28" s="33" t="s">
        <v>174</v>
      </c>
      <c r="B28" s="31" t="s">
        <v>119</v>
      </c>
      <c r="K28" s="32" t="s">
        <v>175</v>
      </c>
      <c r="N28">
        <v>27</v>
      </c>
      <c r="O28">
        <v>27</v>
      </c>
      <c r="Q28" s="197" t="s">
        <v>558</v>
      </c>
    </row>
    <row r="29" spans="1:17" ht="15.5" x14ac:dyDescent="0.35">
      <c r="A29" s="33" t="s">
        <v>176</v>
      </c>
      <c r="B29" s="31" t="s">
        <v>119</v>
      </c>
      <c r="K29" s="32" t="s">
        <v>177</v>
      </c>
      <c r="N29">
        <v>28</v>
      </c>
      <c r="O29">
        <v>28</v>
      </c>
      <c r="Q29" s="197" t="s">
        <v>562</v>
      </c>
    </row>
    <row r="30" spans="1:17" ht="15.5" x14ac:dyDescent="0.35">
      <c r="A30" s="33" t="s">
        <v>178</v>
      </c>
      <c r="B30" s="31" t="s">
        <v>119</v>
      </c>
      <c r="K30" s="32" t="s">
        <v>179</v>
      </c>
      <c r="N30">
        <v>29</v>
      </c>
      <c r="O30">
        <v>29</v>
      </c>
      <c r="Q30" s="197" t="s">
        <v>559</v>
      </c>
    </row>
    <row r="31" spans="1:17" ht="15.5" x14ac:dyDescent="0.35">
      <c r="A31" s="33" t="s">
        <v>180</v>
      </c>
      <c r="B31" s="31" t="s">
        <v>119</v>
      </c>
      <c r="K31" s="32" t="s">
        <v>181</v>
      </c>
      <c r="N31">
        <v>30</v>
      </c>
      <c r="O31">
        <v>30</v>
      </c>
      <c r="Q31" s="197" t="s">
        <v>560</v>
      </c>
    </row>
    <row r="32" spans="1:17" ht="15.5" x14ac:dyDescent="0.35">
      <c r="A32" s="33" t="s">
        <v>182</v>
      </c>
      <c r="B32" s="31" t="s">
        <v>119</v>
      </c>
      <c r="K32" s="32" t="s">
        <v>183</v>
      </c>
      <c r="O32">
        <v>31</v>
      </c>
      <c r="Q32" s="197" t="s">
        <v>561</v>
      </c>
    </row>
    <row r="33" spans="1:17" ht="15.5" x14ac:dyDescent="0.35">
      <c r="A33" s="33" t="s">
        <v>184</v>
      </c>
      <c r="B33" s="31" t="s">
        <v>119</v>
      </c>
      <c r="K33" s="32" t="s">
        <v>185</v>
      </c>
      <c r="O33">
        <v>32</v>
      </c>
      <c r="Q33" s="197" t="s">
        <v>563</v>
      </c>
    </row>
    <row r="34" spans="1:17" ht="15.5" x14ac:dyDescent="0.35">
      <c r="A34" s="33" t="s">
        <v>186</v>
      </c>
      <c r="B34" s="31" t="s">
        <v>128</v>
      </c>
      <c r="K34" s="32" t="s">
        <v>187</v>
      </c>
      <c r="O34">
        <v>33</v>
      </c>
      <c r="Q34" s="197" t="s">
        <v>556</v>
      </c>
    </row>
    <row r="35" spans="1:17" ht="15.5" x14ac:dyDescent="0.35">
      <c r="A35" s="33" t="s">
        <v>188</v>
      </c>
      <c r="B35" s="31" t="s">
        <v>119</v>
      </c>
      <c r="K35" s="32" t="s">
        <v>189</v>
      </c>
      <c r="O35">
        <v>34</v>
      </c>
      <c r="Q35" s="197" t="s">
        <v>557</v>
      </c>
    </row>
    <row r="36" spans="1:17" ht="15.5" x14ac:dyDescent="0.35">
      <c r="A36" s="33" t="s">
        <v>190</v>
      </c>
      <c r="B36" s="31" t="s">
        <v>119</v>
      </c>
      <c r="K36" s="32" t="s">
        <v>191</v>
      </c>
      <c r="O36">
        <v>35</v>
      </c>
      <c r="Q36" s="197" t="s">
        <v>564</v>
      </c>
    </row>
    <row r="37" spans="1:17" ht="15.5" x14ac:dyDescent="0.35">
      <c r="A37" s="33" t="s">
        <v>192</v>
      </c>
      <c r="B37" s="31" t="s">
        <v>119</v>
      </c>
      <c r="K37" s="32" t="s">
        <v>193</v>
      </c>
      <c r="O37">
        <v>36</v>
      </c>
      <c r="Q37" s="197" t="s">
        <v>565</v>
      </c>
    </row>
    <row r="38" spans="1:17" ht="15.5" x14ac:dyDescent="0.35">
      <c r="A38" s="33" t="s">
        <v>194</v>
      </c>
      <c r="B38" s="31" t="s">
        <v>119</v>
      </c>
      <c r="O38">
        <v>37</v>
      </c>
      <c r="Q38" s="197" t="s">
        <v>566</v>
      </c>
    </row>
    <row r="39" spans="1:17" ht="15.5" x14ac:dyDescent="0.35">
      <c r="A39" s="33" t="s">
        <v>195</v>
      </c>
      <c r="B39" s="31" t="s">
        <v>119</v>
      </c>
      <c r="O39">
        <v>38</v>
      </c>
      <c r="Q39" s="197" t="s">
        <v>567</v>
      </c>
    </row>
    <row r="40" spans="1:17" ht="15.5" x14ac:dyDescent="0.35">
      <c r="A40" s="33" t="s">
        <v>196</v>
      </c>
      <c r="B40" s="31" t="s">
        <v>119</v>
      </c>
      <c r="O40">
        <v>39</v>
      </c>
      <c r="Q40" s="197" t="s">
        <v>568</v>
      </c>
    </row>
    <row r="41" spans="1:17" ht="15.5" x14ac:dyDescent="0.35">
      <c r="A41" s="33" t="s">
        <v>197</v>
      </c>
      <c r="B41" s="31" t="s">
        <v>119</v>
      </c>
      <c r="O41">
        <v>40</v>
      </c>
      <c r="Q41" s="197" t="s">
        <v>569</v>
      </c>
    </row>
    <row r="42" spans="1:17" ht="15.5" x14ac:dyDescent="0.35">
      <c r="A42" s="33" t="s">
        <v>198</v>
      </c>
      <c r="B42" s="31" t="s">
        <v>128</v>
      </c>
      <c r="O42">
        <v>41</v>
      </c>
      <c r="Q42" s="197" t="s">
        <v>570</v>
      </c>
    </row>
    <row r="43" spans="1:17" ht="15.5" x14ac:dyDescent="0.35">
      <c r="A43" s="33" t="s">
        <v>199</v>
      </c>
      <c r="B43" s="31" t="s">
        <v>128</v>
      </c>
      <c r="O43">
        <v>42</v>
      </c>
      <c r="Q43" s="197" t="s">
        <v>571</v>
      </c>
    </row>
    <row r="44" spans="1:17" ht="15.5" x14ac:dyDescent="0.35">
      <c r="A44" s="33" t="s">
        <v>200</v>
      </c>
      <c r="B44" s="31" t="s">
        <v>119</v>
      </c>
      <c r="O44">
        <v>43</v>
      </c>
      <c r="Q44" s="197" t="s">
        <v>572</v>
      </c>
    </row>
    <row r="45" spans="1:17" ht="15.5" x14ac:dyDescent="0.35">
      <c r="A45" s="33" t="s">
        <v>201</v>
      </c>
      <c r="B45" s="31" t="s">
        <v>119</v>
      </c>
      <c r="O45">
        <v>44</v>
      </c>
      <c r="Q45" s="197" t="s">
        <v>573</v>
      </c>
    </row>
    <row r="46" spans="1:17" ht="15.5" x14ac:dyDescent="0.35">
      <c r="A46" s="33" t="s">
        <v>202</v>
      </c>
      <c r="B46" s="31" t="s">
        <v>119</v>
      </c>
      <c r="O46">
        <v>45</v>
      </c>
      <c r="Q46" s="197" t="s">
        <v>575</v>
      </c>
    </row>
    <row r="47" spans="1:17" ht="15.5" x14ac:dyDescent="0.35">
      <c r="A47" s="33" t="s">
        <v>203</v>
      </c>
      <c r="B47" s="31" t="s">
        <v>119</v>
      </c>
      <c r="O47">
        <v>46</v>
      </c>
      <c r="Q47" s="197" t="s">
        <v>574</v>
      </c>
    </row>
    <row r="48" spans="1:17" ht="15.5" x14ac:dyDescent="0.35">
      <c r="A48" s="33" t="s">
        <v>204</v>
      </c>
      <c r="B48" s="31" t="s">
        <v>128</v>
      </c>
      <c r="O48">
        <v>47</v>
      </c>
      <c r="Q48" s="197" t="s">
        <v>576</v>
      </c>
    </row>
    <row r="49" spans="1:17" ht="15.5" x14ac:dyDescent="0.35">
      <c r="A49" s="33" t="s">
        <v>205</v>
      </c>
      <c r="B49" s="31" t="s">
        <v>119</v>
      </c>
      <c r="O49">
        <v>48</v>
      </c>
      <c r="Q49" s="197" t="s">
        <v>578</v>
      </c>
    </row>
    <row r="50" spans="1:17" ht="15.5" x14ac:dyDescent="0.35">
      <c r="A50" s="33" t="s">
        <v>206</v>
      </c>
      <c r="B50" s="31" t="s">
        <v>119</v>
      </c>
      <c r="O50">
        <v>49</v>
      </c>
      <c r="Q50" s="197" t="s">
        <v>577</v>
      </c>
    </row>
    <row r="51" spans="1:17" ht="15.5" x14ac:dyDescent="0.35">
      <c r="A51" s="33" t="s">
        <v>207</v>
      </c>
      <c r="B51" s="31" t="s">
        <v>119</v>
      </c>
      <c r="O51">
        <v>50</v>
      </c>
      <c r="Q51" s="197" t="s">
        <v>579</v>
      </c>
    </row>
    <row r="52" spans="1:17" x14ac:dyDescent="0.35">
      <c r="A52" s="33" t="s">
        <v>208</v>
      </c>
      <c r="B52" s="31" t="s">
        <v>119</v>
      </c>
      <c r="O52">
        <v>51</v>
      </c>
    </row>
    <row r="53" spans="1:17" x14ac:dyDescent="0.35">
      <c r="A53" s="33" t="s">
        <v>209</v>
      </c>
      <c r="B53" s="31" t="s">
        <v>119</v>
      </c>
      <c r="O53">
        <v>52</v>
      </c>
    </row>
    <row r="54" spans="1:17" x14ac:dyDescent="0.35">
      <c r="A54" s="33" t="s">
        <v>210</v>
      </c>
      <c r="B54" s="31" t="s">
        <v>119</v>
      </c>
      <c r="O54">
        <v>53</v>
      </c>
    </row>
    <row r="55" spans="1:17" x14ac:dyDescent="0.35">
      <c r="A55" s="33" t="s">
        <v>211</v>
      </c>
      <c r="B55" s="31" t="s">
        <v>119</v>
      </c>
      <c r="O55">
        <v>54</v>
      </c>
    </row>
    <row r="56" spans="1:17" x14ac:dyDescent="0.35">
      <c r="A56" s="33" t="s">
        <v>212</v>
      </c>
      <c r="B56" s="31" t="s">
        <v>119</v>
      </c>
      <c r="O56">
        <v>55</v>
      </c>
    </row>
    <row r="57" spans="1:17" x14ac:dyDescent="0.35">
      <c r="A57" s="33" t="s">
        <v>213</v>
      </c>
      <c r="B57" s="31" t="s">
        <v>119</v>
      </c>
      <c r="O57">
        <v>56</v>
      </c>
    </row>
    <row r="58" spans="1:17" x14ac:dyDescent="0.35">
      <c r="A58" s="33" t="s">
        <v>214</v>
      </c>
      <c r="B58" s="31" t="s">
        <v>128</v>
      </c>
      <c r="O58">
        <v>57</v>
      </c>
    </row>
    <row r="59" spans="1:17" x14ac:dyDescent="0.35">
      <c r="A59" s="33" t="s">
        <v>215</v>
      </c>
      <c r="B59" s="31" t="s">
        <v>119</v>
      </c>
      <c r="O59">
        <v>58</v>
      </c>
    </row>
    <row r="60" spans="1:17" x14ac:dyDescent="0.35">
      <c r="A60" s="33" t="s">
        <v>216</v>
      </c>
      <c r="B60" s="31" t="s">
        <v>119</v>
      </c>
      <c r="O60">
        <v>59</v>
      </c>
    </row>
    <row r="61" spans="1:17" x14ac:dyDescent="0.35">
      <c r="A61" s="33" t="s">
        <v>217</v>
      </c>
      <c r="B61" s="31" t="s">
        <v>119</v>
      </c>
      <c r="O61">
        <v>60</v>
      </c>
    </row>
    <row r="62" spans="1:17" x14ac:dyDescent="0.35">
      <c r="A62" s="33" t="s">
        <v>218</v>
      </c>
      <c r="B62" s="31" t="s">
        <v>119</v>
      </c>
    </row>
    <row r="63" spans="1:17" x14ac:dyDescent="0.35">
      <c r="A63" s="33" t="s">
        <v>219</v>
      </c>
      <c r="B63" s="31" t="s">
        <v>119</v>
      </c>
    </row>
    <row r="64" spans="1:17" x14ac:dyDescent="0.35">
      <c r="A64" s="33" t="s">
        <v>220</v>
      </c>
      <c r="B64" s="31" t="s">
        <v>119</v>
      </c>
    </row>
    <row r="65" spans="1:2" x14ac:dyDescent="0.35">
      <c r="A65" s="33" t="s">
        <v>221</v>
      </c>
      <c r="B65" s="31" t="s">
        <v>128</v>
      </c>
    </row>
    <row r="66" spans="1:2" x14ac:dyDescent="0.35">
      <c r="A66" s="33" t="s">
        <v>222</v>
      </c>
      <c r="B66" s="31" t="s">
        <v>128</v>
      </c>
    </row>
    <row r="67" spans="1:2" x14ac:dyDescent="0.35">
      <c r="A67" s="33" t="s">
        <v>223</v>
      </c>
      <c r="B67" s="31" t="s">
        <v>119</v>
      </c>
    </row>
    <row r="68" spans="1:2" x14ac:dyDescent="0.35">
      <c r="A68" s="33" t="s">
        <v>224</v>
      </c>
      <c r="B68" s="31" t="s">
        <v>119</v>
      </c>
    </row>
    <row r="69" spans="1:2" x14ac:dyDescent="0.35">
      <c r="A69" s="33" t="s">
        <v>225</v>
      </c>
      <c r="B69" s="31" t="s">
        <v>128</v>
      </c>
    </row>
    <row r="70" spans="1:2" x14ac:dyDescent="0.35">
      <c r="A70" s="33" t="s">
        <v>226</v>
      </c>
      <c r="B70" s="31" t="s">
        <v>119</v>
      </c>
    </row>
    <row r="71" spans="1:2" x14ac:dyDescent="0.35">
      <c r="A71" s="33" t="s">
        <v>227</v>
      </c>
      <c r="B71" s="31" t="s">
        <v>119</v>
      </c>
    </row>
    <row r="72" spans="1:2" x14ac:dyDescent="0.35">
      <c r="A72" s="33" t="s">
        <v>228</v>
      </c>
      <c r="B72" s="31" t="s">
        <v>119</v>
      </c>
    </row>
    <row r="73" spans="1:2" x14ac:dyDescent="0.35">
      <c r="A73" s="33" t="s">
        <v>229</v>
      </c>
      <c r="B73" s="31" t="s">
        <v>119</v>
      </c>
    </row>
    <row r="74" spans="1:2" x14ac:dyDescent="0.35">
      <c r="A74" s="33" t="s">
        <v>230</v>
      </c>
      <c r="B74" s="31" t="s">
        <v>119</v>
      </c>
    </row>
    <row r="75" spans="1:2" x14ac:dyDescent="0.35">
      <c r="A75" s="33" t="s">
        <v>231</v>
      </c>
      <c r="B75" s="31" t="s">
        <v>119</v>
      </c>
    </row>
    <row r="76" spans="1:2" x14ac:dyDescent="0.35">
      <c r="A76" s="33" t="s">
        <v>232</v>
      </c>
      <c r="B76" s="31" t="s">
        <v>128</v>
      </c>
    </row>
    <row r="77" spans="1:2" x14ac:dyDescent="0.35">
      <c r="A77" s="33" t="s">
        <v>233</v>
      </c>
      <c r="B77" s="31" t="s">
        <v>119</v>
      </c>
    </row>
    <row r="78" spans="1:2" x14ac:dyDescent="0.35">
      <c r="A78" s="33" t="s">
        <v>234</v>
      </c>
      <c r="B78" s="31" t="s">
        <v>119</v>
      </c>
    </row>
    <row r="79" spans="1:2" x14ac:dyDescent="0.35">
      <c r="A79" s="33" t="s">
        <v>235</v>
      </c>
      <c r="B79" s="31" t="s">
        <v>119</v>
      </c>
    </row>
    <row r="80" spans="1:2" x14ac:dyDescent="0.35">
      <c r="A80" s="33" t="s">
        <v>236</v>
      </c>
      <c r="B80" s="31" t="s">
        <v>119</v>
      </c>
    </row>
    <row r="81" spans="1:2" x14ac:dyDescent="0.35">
      <c r="A81" s="33" t="s">
        <v>237</v>
      </c>
      <c r="B81" s="31" t="s">
        <v>128</v>
      </c>
    </row>
    <row r="82" spans="1:2" x14ac:dyDescent="0.35">
      <c r="A82" s="33" t="s">
        <v>238</v>
      </c>
      <c r="B82" s="31" t="s">
        <v>119</v>
      </c>
    </row>
    <row r="83" spans="1:2" x14ac:dyDescent="0.35">
      <c r="A83" s="33" t="s">
        <v>239</v>
      </c>
      <c r="B83" s="31" t="s">
        <v>128</v>
      </c>
    </row>
    <row r="84" spans="1:2" x14ac:dyDescent="0.35">
      <c r="A84" s="33" t="s">
        <v>240</v>
      </c>
      <c r="B84" s="31" t="s">
        <v>119</v>
      </c>
    </row>
    <row r="85" spans="1:2" x14ac:dyDescent="0.35">
      <c r="A85" s="33" t="s">
        <v>241</v>
      </c>
      <c r="B85" s="31" t="s">
        <v>119</v>
      </c>
    </row>
    <row r="86" spans="1:2" x14ac:dyDescent="0.35">
      <c r="A86" s="33" t="s">
        <v>242</v>
      </c>
      <c r="B86" s="31" t="s">
        <v>119</v>
      </c>
    </row>
    <row r="87" spans="1:2" x14ac:dyDescent="0.35">
      <c r="A87" s="33" t="s">
        <v>243</v>
      </c>
      <c r="B87" s="31" t="s">
        <v>128</v>
      </c>
    </row>
    <row r="88" spans="1:2" x14ac:dyDescent="0.35">
      <c r="A88" s="33" t="s">
        <v>244</v>
      </c>
      <c r="B88" s="31" t="s">
        <v>119</v>
      </c>
    </row>
    <row r="89" spans="1:2" x14ac:dyDescent="0.35">
      <c r="A89" s="33" t="s">
        <v>245</v>
      </c>
      <c r="B89" s="31" t="s">
        <v>119</v>
      </c>
    </row>
    <row r="90" spans="1:2" x14ac:dyDescent="0.35">
      <c r="A90" s="33" t="s">
        <v>246</v>
      </c>
      <c r="B90" s="31" t="s">
        <v>119</v>
      </c>
    </row>
    <row r="91" spans="1:2" x14ac:dyDescent="0.35">
      <c r="A91" s="33" t="s">
        <v>247</v>
      </c>
      <c r="B91" s="31" t="s">
        <v>119</v>
      </c>
    </row>
    <row r="92" spans="1:2" x14ac:dyDescent="0.35">
      <c r="A92" s="33" t="s">
        <v>248</v>
      </c>
      <c r="B92" s="31" t="s">
        <v>128</v>
      </c>
    </row>
    <row r="93" spans="1:2" x14ac:dyDescent="0.35">
      <c r="A93" s="33" t="s">
        <v>249</v>
      </c>
      <c r="B93" s="31" t="s">
        <v>119</v>
      </c>
    </row>
    <row r="94" spans="1:2" x14ac:dyDescent="0.35">
      <c r="A94" s="33" t="s">
        <v>250</v>
      </c>
      <c r="B94" s="31" t="s">
        <v>119</v>
      </c>
    </row>
    <row r="95" spans="1:2" x14ac:dyDescent="0.35">
      <c r="A95" s="33" t="s">
        <v>251</v>
      </c>
      <c r="B95" s="31" t="s">
        <v>119</v>
      </c>
    </row>
    <row r="96" spans="1:2" x14ac:dyDescent="0.35">
      <c r="A96" s="33" t="s">
        <v>252</v>
      </c>
      <c r="B96" s="31" t="s">
        <v>119</v>
      </c>
    </row>
    <row r="97" spans="1:2" x14ac:dyDescent="0.35">
      <c r="A97" s="33" t="s">
        <v>253</v>
      </c>
      <c r="B97" s="31" t="s">
        <v>119</v>
      </c>
    </row>
    <row r="98" spans="1:2" x14ac:dyDescent="0.35">
      <c r="A98" s="33" t="s">
        <v>254</v>
      </c>
      <c r="B98" s="31" t="s">
        <v>119</v>
      </c>
    </row>
    <row r="99" spans="1:2" x14ac:dyDescent="0.35">
      <c r="A99" s="33" t="s">
        <v>255</v>
      </c>
      <c r="B99" s="31" t="s">
        <v>119</v>
      </c>
    </row>
    <row r="100" spans="1:2" x14ac:dyDescent="0.35">
      <c r="A100" s="33" t="s">
        <v>256</v>
      </c>
      <c r="B100" s="31" t="s">
        <v>119</v>
      </c>
    </row>
    <row r="101" spans="1:2" x14ac:dyDescent="0.35">
      <c r="A101" s="33" t="s">
        <v>257</v>
      </c>
      <c r="B101" s="31" t="s">
        <v>119</v>
      </c>
    </row>
    <row r="102" spans="1:2" x14ac:dyDescent="0.35">
      <c r="A102" s="33" t="s">
        <v>258</v>
      </c>
      <c r="B102" s="31" t="s">
        <v>119</v>
      </c>
    </row>
    <row r="103" spans="1:2" x14ac:dyDescent="0.35">
      <c r="A103" s="33" t="s">
        <v>259</v>
      </c>
      <c r="B103" s="31" t="s">
        <v>119</v>
      </c>
    </row>
    <row r="104" spans="1:2" x14ac:dyDescent="0.35">
      <c r="A104" s="33" t="s">
        <v>260</v>
      </c>
      <c r="B104" s="31" t="s">
        <v>119</v>
      </c>
    </row>
    <row r="105" spans="1:2" x14ac:dyDescent="0.35">
      <c r="A105" s="33" t="s">
        <v>261</v>
      </c>
      <c r="B105" s="31" t="s">
        <v>119</v>
      </c>
    </row>
    <row r="106" spans="1:2" x14ac:dyDescent="0.35">
      <c r="A106" s="33" t="s">
        <v>262</v>
      </c>
      <c r="B106" s="31" t="s">
        <v>128</v>
      </c>
    </row>
    <row r="107" spans="1:2" x14ac:dyDescent="0.35">
      <c r="A107" s="33" t="s">
        <v>263</v>
      </c>
      <c r="B107" s="31" t="s">
        <v>119</v>
      </c>
    </row>
    <row r="108" spans="1:2" x14ac:dyDescent="0.35">
      <c r="A108" s="33" t="s">
        <v>264</v>
      </c>
      <c r="B108" s="31" t="s">
        <v>119</v>
      </c>
    </row>
    <row r="109" spans="1:2" x14ac:dyDescent="0.35">
      <c r="A109" s="33" t="s">
        <v>265</v>
      </c>
      <c r="B109" s="31" t="s">
        <v>119</v>
      </c>
    </row>
    <row r="110" spans="1:2" x14ac:dyDescent="0.35">
      <c r="A110" s="33" t="s">
        <v>266</v>
      </c>
      <c r="B110" s="31" t="s">
        <v>128</v>
      </c>
    </row>
    <row r="111" spans="1:2" x14ac:dyDescent="0.35">
      <c r="A111" s="33" t="s">
        <v>267</v>
      </c>
      <c r="B111" s="31" t="s">
        <v>128</v>
      </c>
    </row>
    <row r="112" spans="1:2" x14ac:dyDescent="0.35">
      <c r="A112" s="33" t="s">
        <v>268</v>
      </c>
      <c r="B112" s="31" t="s">
        <v>119</v>
      </c>
    </row>
    <row r="113" spans="1:2" x14ac:dyDescent="0.35">
      <c r="A113" s="33" t="s">
        <v>269</v>
      </c>
      <c r="B113" s="31" t="s">
        <v>119</v>
      </c>
    </row>
    <row r="114" spans="1:2" x14ac:dyDescent="0.35">
      <c r="A114" s="33" t="s">
        <v>270</v>
      </c>
      <c r="B114" s="31" t="s">
        <v>119</v>
      </c>
    </row>
    <row r="115" spans="1:2" x14ac:dyDescent="0.35">
      <c r="A115" s="33" t="s">
        <v>271</v>
      </c>
      <c r="B115" s="31" t="s">
        <v>128</v>
      </c>
    </row>
    <row r="116" spans="1:2" x14ac:dyDescent="0.35">
      <c r="A116" s="33" t="s">
        <v>272</v>
      </c>
      <c r="B116" s="31" t="s">
        <v>119</v>
      </c>
    </row>
    <row r="117" spans="1:2" x14ac:dyDescent="0.35">
      <c r="A117" s="33" t="s">
        <v>273</v>
      </c>
      <c r="B117" s="31" t="s">
        <v>119</v>
      </c>
    </row>
    <row r="118" spans="1:2" x14ac:dyDescent="0.35">
      <c r="A118" s="33" t="s">
        <v>274</v>
      </c>
      <c r="B118" s="31" t="s">
        <v>119</v>
      </c>
    </row>
    <row r="119" spans="1:2" x14ac:dyDescent="0.35">
      <c r="A119" s="33" t="s">
        <v>275</v>
      </c>
      <c r="B119" s="31" t="s">
        <v>128</v>
      </c>
    </row>
    <row r="120" spans="1:2" x14ac:dyDescent="0.35">
      <c r="A120" s="33" t="s">
        <v>276</v>
      </c>
      <c r="B120" s="31" t="s">
        <v>119</v>
      </c>
    </row>
    <row r="121" spans="1:2" x14ac:dyDescent="0.35">
      <c r="A121" s="33" t="s">
        <v>277</v>
      </c>
      <c r="B121" s="31" t="s">
        <v>119</v>
      </c>
    </row>
    <row r="122" spans="1:2" x14ac:dyDescent="0.35">
      <c r="A122" s="33" t="s">
        <v>278</v>
      </c>
      <c r="B122" s="31" t="s">
        <v>119</v>
      </c>
    </row>
    <row r="123" spans="1:2" x14ac:dyDescent="0.35">
      <c r="A123" s="33" t="s">
        <v>279</v>
      </c>
      <c r="B123" s="31" t="s">
        <v>119</v>
      </c>
    </row>
    <row r="124" spans="1:2" x14ac:dyDescent="0.35">
      <c r="A124" s="33" t="s">
        <v>280</v>
      </c>
      <c r="B124" s="31" t="s">
        <v>119</v>
      </c>
    </row>
    <row r="125" spans="1:2" x14ac:dyDescent="0.35">
      <c r="A125" s="33" t="s">
        <v>281</v>
      </c>
      <c r="B125" s="31" t="s">
        <v>119</v>
      </c>
    </row>
    <row r="126" spans="1:2" x14ac:dyDescent="0.35">
      <c r="A126" s="33" t="s">
        <v>282</v>
      </c>
      <c r="B126" s="31" t="s">
        <v>119</v>
      </c>
    </row>
    <row r="127" spans="1:2" x14ac:dyDescent="0.35">
      <c r="A127" s="33" t="s">
        <v>283</v>
      </c>
      <c r="B127" s="31" t="s">
        <v>128</v>
      </c>
    </row>
    <row r="128" spans="1:2" x14ac:dyDescent="0.35">
      <c r="A128" s="33" t="s">
        <v>284</v>
      </c>
      <c r="B128" s="31" t="s">
        <v>119</v>
      </c>
    </row>
    <row r="129" spans="1:2" x14ac:dyDescent="0.35">
      <c r="A129" s="33" t="s">
        <v>285</v>
      </c>
      <c r="B129" s="31" t="s">
        <v>119</v>
      </c>
    </row>
    <row r="130" spans="1:2" x14ac:dyDescent="0.35">
      <c r="A130" s="33" t="s">
        <v>286</v>
      </c>
      <c r="B130" s="31" t="s">
        <v>119</v>
      </c>
    </row>
    <row r="131" spans="1:2" x14ac:dyDescent="0.35">
      <c r="A131" s="33" t="s">
        <v>287</v>
      </c>
      <c r="B131" s="31" t="s">
        <v>119</v>
      </c>
    </row>
    <row r="132" spans="1:2" x14ac:dyDescent="0.35">
      <c r="A132" s="33" t="s">
        <v>288</v>
      </c>
      <c r="B132" s="31" t="s">
        <v>128</v>
      </c>
    </row>
    <row r="133" spans="1:2" x14ac:dyDescent="0.35">
      <c r="A133" s="33" t="s">
        <v>289</v>
      </c>
      <c r="B133" s="31" t="s">
        <v>128</v>
      </c>
    </row>
    <row r="134" spans="1:2" x14ac:dyDescent="0.35">
      <c r="A134" s="33" t="s">
        <v>290</v>
      </c>
      <c r="B134" s="31" t="s">
        <v>119</v>
      </c>
    </row>
    <row r="135" spans="1:2" x14ac:dyDescent="0.35">
      <c r="A135" s="33" t="s">
        <v>291</v>
      </c>
      <c r="B135" s="31" t="s">
        <v>119</v>
      </c>
    </row>
    <row r="136" spans="1:2" x14ac:dyDescent="0.35">
      <c r="A136" s="33" t="s">
        <v>292</v>
      </c>
      <c r="B136" s="31" t="s">
        <v>119</v>
      </c>
    </row>
    <row r="137" spans="1:2" x14ac:dyDescent="0.35">
      <c r="A137" s="33" t="s">
        <v>293</v>
      </c>
      <c r="B137" s="31" t="s">
        <v>119</v>
      </c>
    </row>
    <row r="138" spans="1:2" x14ac:dyDescent="0.35">
      <c r="A138" s="33" t="s">
        <v>294</v>
      </c>
      <c r="B138" s="31" t="s">
        <v>119</v>
      </c>
    </row>
    <row r="139" spans="1:2" x14ac:dyDescent="0.35">
      <c r="A139" s="33" t="s">
        <v>295</v>
      </c>
      <c r="B139" s="31" t="s">
        <v>128</v>
      </c>
    </row>
    <row r="140" spans="1:2" x14ac:dyDescent="0.35">
      <c r="A140" s="33" t="s">
        <v>296</v>
      </c>
      <c r="B140" s="31" t="s">
        <v>119</v>
      </c>
    </row>
    <row r="141" spans="1:2" x14ac:dyDescent="0.35">
      <c r="A141" s="33" t="s">
        <v>297</v>
      </c>
      <c r="B141" s="31" t="s">
        <v>119</v>
      </c>
    </row>
    <row r="142" spans="1:2" x14ac:dyDescent="0.35">
      <c r="A142" s="33" t="s">
        <v>298</v>
      </c>
      <c r="B142" s="31" t="s">
        <v>119</v>
      </c>
    </row>
    <row r="143" spans="1:2" x14ac:dyDescent="0.35">
      <c r="A143" s="33" t="s">
        <v>299</v>
      </c>
      <c r="B143" s="31" t="s">
        <v>119</v>
      </c>
    </row>
    <row r="144" spans="1:2" x14ac:dyDescent="0.35">
      <c r="A144" s="33" t="s">
        <v>300</v>
      </c>
      <c r="B144" s="31" t="s">
        <v>119</v>
      </c>
    </row>
    <row r="145" spans="1:2" x14ac:dyDescent="0.35">
      <c r="A145" s="33" t="s">
        <v>301</v>
      </c>
      <c r="B145" s="31" t="s">
        <v>119</v>
      </c>
    </row>
    <row r="146" spans="1:2" x14ac:dyDescent="0.35">
      <c r="A146" s="33" t="s">
        <v>302</v>
      </c>
      <c r="B146" s="31" t="s">
        <v>119</v>
      </c>
    </row>
    <row r="147" spans="1:2" x14ac:dyDescent="0.35">
      <c r="A147" s="33" t="s">
        <v>303</v>
      </c>
      <c r="B147" s="31" t="s">
        <v>119</v>
      </c>
    </row>
    <row r="148" spans="1:2" x14ac:dyDescent="0.35">
      <c r="A148" s="33" t="s">
        <v>304</v>
      </c>
      <c r="B148" s="31" t="s">
        <v>119</v>
      </c>
    </row>
    <row r="149" spans="1:2" x14ac:dyDescent="0.35">
      <c r="A149" s="33" t="s">
        <v>305</v>
      </c>
      <c r="B149" s="31" t="s">
        <v>119</v>
      </c>
    </row>
    <row r="150" spans="1:2" x14ac:dyDescent="0.35">
      <c r="A150" s="33" t="s">
        <v>306</v>
      </c>
      <c r="B150" s="31" t="s">
        <v>119</v>
      </c>
    </row>
    <row r="151" spans="1:2" x14ac:dyDescent="0.35">
      <c r="A151" s="33" t="s">
        <v>307</v>
      </c>
      <c r="B151" s="31" t="s">
        <v>119</v>
      </c>
    </row>
    <row r="152" spans="1:2" x14ac:dyDescent="0.35">
      <c r="A152" s="33" t="s">
        <v>308</v>
      </c>
      <c r="B152" s="31" t="s">
        <v>128</v>
      </c>
    </row>
    <row r="153" spans="1:2" x14ac:dyDescent="0.35">
      <c r="A153" s="33" t="s">
        <v>309</v>
      </c>
      <c r="B153" s="31" t="s">
        <v>119</v>
      </c>
    </row>
    <row r="154" spans="1:2" x14ac:dyDescent="0.35">
      <c r="A154" s="33" t="s">
        <v>310</v>
      </c>
      <c r="B154" s="31" t="s">
        <v>119</v>
      </c>
    </row>
    <row r="155" spans="1:2" x14ac:dyDescent="0.35">
      <c r="A155" s="33" t="s">
        <v>311</v>
      </c>
      <c r="B155" s="31" t="s">
        <v>119</v>
      </c>
    </row>
    <row r="156" spans="1:2" x14ac:dyDescent="0.35">
      <c r="A156" s="33" t="s">
        <v>312</v>
      </c>
      <c r="B156" s="31" t="s">
        <v>119</v>
      </c>
    </row>
    <row r="157" spans="1:2" x14ac:dyDescent="0.35">
      <c r="A157" s="33" t="s">
        <v>313</v>
      </c>
      <c r="B157" s="31" t="s">
        <v>119</v>
      </c>
    </row>
    <row r="158" spans="1:2" x14ac:dyDescent="0.35">
      <c r="A158" s="33" t="s">
        <v>314</v>
      </c>
      <c r="B158" s="31" t="s">
        <v>119</v>
      </c>
    </row>
    <row r="159" spans="1:2" x14ac:dyDescent="0.35">
      <c r="A159" s="33" t="s">
        <v>315</v>
      </c>
      <c r="B159" s="31" t="s">
        <v>119</v>
      </c>
    </row>
    <row r="160" spans="1:2" x14ac:dyDescent="0.35">
      <c r="A160" s="33" t="s">
        <v>316</v>
      </c>
      <c r="B160" s="31" t="s">
        <v>119</v>
      </c>
    </row>
    <row r="161" spans="1:2" x14ac:dyDescent="0.35">
      <c r="A161" s="33" t="s">
        <v>317</v>
      </c>
      <c r="B161" s="31" t="s">
        <v>128</v>
      </c>
    </row>
    <row r="162" spans="1:2" x14ac:dyDescent="0.35">
      <c r="A162" s="33" t="s">
        <v>318</v>
      </c>
      <c r="B162" s="31" t="s">
        <v>119</v>
      </c>
    </row>
    <row r="163" spans="1:2" x14ac:dyDescent="0.35">
      <c r="A163" s="33" t="s">
        <v>319</v>
      </c>
      <c r="B163" s="31" t="s">
        <v>119</v>
      </c>
    </row>
    <row r="164" spans="1:2" x14ac:dyDescent="0.35">
      <c r="A164" s="33" t="s">
        <v>320</v>
      </c>
      <c r="B164" s="31" t="s">
        <v>119</v>
      </c>
    </row>
    <row r="165" spans="1:2" x14ac:dyDescent="0.35">
      <c r="A165" s="33" t="s">
        <v>321</v>
      </c>
      <c r="B165" s="31" t="s">
        <v>119</v>
      </c>
    </row>
    <row r="166" spans="1:2" x14ac:dyDescent="0.35">
      <c r="A166" s="33" t="s">
        <v>322</v>
      </c>
      <c r="B166" s="31" t="s">
        <v>119</v>
      </c>
    </row>
    <row r="167" spans="1:2" x14ac:dyDescent="0.35">
      <c r="A167" s="33" t="s">
        <v>323</v>
      </c>
      <c r="B167" s="31" t="s">
        <v>119</v>
      </c>
    </row>
    <row r="168" spans="1:2" x14ac:dyDescent="0.35">
      <c r="A168" s="33" t="s">
        <v>324</v>
      </c>
      <c r="B168" s="31" t="s">
        <v>128</v>
      </c>
    </row>
    <row r="169" spans="1:2" x14ac:dyDescent="0.35">
      <c r="A169" s="33" t="s">
        <v>325</v>
      </c>
      <c r="B169" s="31" t="s">
        <v>119</v>
      </c>
    </row>
    <row r="170" spans="1:2" x14ac:dyDescent="0.35">
      <c r="A170" s="33" t="s">
        <v>326</v>
      </c>
      <c r="B170" s="31" t="s">
        <v>119</v>
      </c>
    </row>
    <row r="171" spans="1:2" x14ac:dyDescent="0.35">
      <c r="A171" s="33" t="s">
        <v>327</v>
      </c>
      <c r="B171" s="31" t="s">
        <v>119</v>
      </c>
    </row>
    <row r="172" spans="1:2" x14ac:dyDescent="0.35">
      <c r="A172" s="33" t="s">
        <v>328</v>
      </c>
      <c r="B172" s="31" t="s">
        <v>119</v>
      </c>
    </row>
    <row r="173" spans="1:2" x14ac:dyDescent="0.35">
      <c r="A173" s="33" t="s">
        <v>329</v>
      </c>
      <c r="B173" s="31" t="s">
        <v>119</v>
      </c>
    </row>
    <row r="174" spans="1:2" x14ac:dyDescent="0.35">
      <c r="A174" s="33" t="s">
        <v>330</v>
      </c>
      <c r="B174" s="31" t="s">
        <v>119</v>
      </c>
    </row>
    <row r="175" spans="1:2" x14ac:dyDescent="0.35">
      <c r="A175" s="33" t="s">
        <v>331</v>
      </c>
      <c r="B175" s="31" t="s">
        <v>128</v>
      </c>
    </row>
    <row r="176" spans="1:2" x14ac:dyDescent="0.35">
      <c r="A176" s="33" t="s">
        <v>332</v>
      </c>
      <c r="B176" s="31" t="s">
        <v>119</v>
      </c>
    </row>
    <row r="177" spans="1:2" x14ac:dyDescent="0.35">
      <c r="A177" s="33" t="s">
        <v>333</v>
      </c>
      <c r="B177" s="31" t="s">
        <v>119</v>
      </c>
    </row>
    <row r="178" spans="1:2" x14ac:dyDescent="0.35">
      <c r="A178" s="33" t="s">
        <v>334</v>
      </c>
      <c r="B178" s="31" t="s">
        <v>119</v>
      </c>
    </row>
    <row r="179" spans="1:2" x14ac:dyDescent="0.35">
      <c r="A179" s="33" t="s">
        <v>335</v>
      </c>
      <c r="B179" s="31" t="s">
        <v>128</v>
      </c>
    </row>
    <row r="180" spans="1:2" x14ac:dyDescent="0.35">
      <c r="A180" s="33" t="s">
        <v>336</v>
      </c>
      <c r="B180" s="31" t="s">
        <v>119</v>
      </c>
    </row>
    <row r="181" spans="1:2" x14ac:dyDescent="0.35">
      <c r="A181" s="33" t="s">
        <v>337</v>
      </c>
      <c r="B181" s="31" t="s">
        <v>119</v>
      </c>
    </row>
    <row r="182" spans="1:2" x14ac:dyDescent="0.35">
      <c r="A182" s="33" t="s">
        <v>338</v>
      </c>
      <c r="B182" s="31" t="s">
        <v>119</v>
      </c>
    </row>
    <row r="183" spans="1:2" x14ac:dyDescent="0.35">
      <c r="A183" s="33" t="s">
        <v>339</v>
      </c>
      <c r="B183" s="31" t="s">
        <v>119</v>
      </c>
    </row>
    <row r="184" spans="1:2" x14ac:dyDescent="0.35">
      <c r="A184" s="33" t="s">
        <v>340</v>
      </c>
      <c r="B184" s="31" t="s">
        <v>119</v>
      </c>
    </row>
    <row r="185" spans="1:2" x14ac:dyDescent="0.35">
      <c r="A185" s="33" t="s">
        <v>341</v>
      </c>
      <c r="B185" s="31" t="s">
        <v>119</v>
      </c>
    </row>
    <row r="186" spans="1:2" x14ac:dyDescent="0.35">
      <c r="A186" s="33" t="s">
        <v>342</v>
      </c>
      <c r="B186" s="31" t="s">
        <v>128</v>
      </c>
    </row>
    <row r="187" spans="1:2" x14ac:dyDescent="0.35">
      <c r="A187" s="33" t="s">
        <v>343</v>
      </c>
      <c r="B187" s="31" t="s">
        <v>119</v>
      </c>
    </row>
    <row r="188" spans="1:2" x14ac:dyDescent="0.35">
      <c r="A188" s="33" t="s">
        <v>344</v>
      </c>
      <c r="B188" s="31" t="s">
        <v>119</v>
      </c>
    </row>
    <row r="189" spans="1:2" x14ac:dyDescent="0.35">
      <c r="A189" s="33" t="s">
        <v>345</v>
      </c>
      <c r="B189" s="31" t="s">
        <v>119</v>
      </c>
    </row>
    <row r="190" spans="1:2" x14ac:dyDescent="0.35">
      <c r="A190" s="33" t="s">
        <v>346</v>
      </c>
      <c r="B190" s="31" t="s">
        <v>119</v>
      </c>
    </row>
    <row r="191" spans="1:2" x14ac:dyDescent="0.35">
      <c r="A191" s="33" t="s">
        <v>347</v>
      </c>
      <c r="B191" s="31" t="s">
        <v>119</v>
      </c>
    </row>
    <row r="192" spans="1:2" x14ac:dyDescent="0.35">
      <c r="A192" s="33" t="s">
        <v>348</v>
      </c>
      <c r="B192" s="31" t="s">
        <v>119</v>
      </c>
    </row>
    <row r="193" spans="1:2" x14ac:dyDescent="0.35">
      <c r="A193" s="33" t="s">
        <v>349</v>
      </c>
      <c r="B193" s="31" t="s">
        <v>119</v>
      </c>
    </row>
    <row r="194" spans="1:2" x14ac:dyDescent="0.35">
      <c r="A194" s="33" t="s">
        <v>350</v>
      </c>
      <c r="B194" s="31" t="s">
        <v>119</v>
      </c>
    </row>
    <row r="195" spans="1:2" x14ac:dyDescent="0.35">
      <c r="A195" s="33" t="s">
        <v>351</v>
      </c>
      <c r="B195" s="31" t="s">
        <v>119</v>
      </c>
    </row>
    <row r="196" spans="1:2" x14ac:dyDescent="0.35">
      <c r="A196" s="33" t="s">
        <v>352</v>
      </c>
      <c r="B196" s="31" t="s">
        <v>128</v>
      </c>
    </row>
    <row r="197" spans="1:2" x14ac:dyDescent="0.35">
      <c r="A197" s="33" t="s">
        <v>353</v>
      </c>
      <c r="B197" s="31" t="s">
        <v>119</v>
      </c>
    </row>
    <row r="198" spans="1:2" x14ac:dyDescent="0.35">
      <c r="A198" s="33" t="s">
        <v>354</v>
      </c>
      <c r="B198" s="31" t="s">
        <v>119</v>
      </c>
    </row>
    <row r="199" spans="1:2" x14ac:dyDescent="0.35">
      <c r="A199" s="33" t="s">
        <v>355</v>
      </c>
      <c r="B199" s="31" t="s">
        <v>119</v>
      </c>
    </row>
    <row r="200" spans="1:2" x14ac:dyDescent="0.35">
      <c r="A200" s="33" t="s">
        <v>356</v>
      </c>
      <c r="B200" s="31" t="s">
        <v>119</v>
      </c>
    </row>
    <row r="201" spans="1:2" x14ac:dyDescent="0.35">
      <c r="A201" s="33" t="s">
        <v>357</v>
      </c>
      <c r="B201" s="31" t="s">
        <v>119</v>
      </c>
    </row>
    <row r="202" spans="1:2" x14ac:dyDescent="0.35">
      <c r="A202" s="33" t="s">
        <v>358</v>
      </c>
      <c r="B202" s="31" t="s">
        <v>128</v>
      </c>
    </row>
    <row r="203" spans="1:2" x14ac:dyDescent="0.35">
      <c r="A203" s="33" t="s">
        <v>359</v>
      </c>
      <c r="B203" s="31" t="s">
        <v>119</v>
      </c>
    </row>
    <row r="204" spans="1:2" x14ac:dyDescent="0.35">
      <c r="A204" s="33" t="s">
        <v>360</v>
      </c>
      <c r="B204" s="31" t="s">
        <v>119</v>
      </c>
    </row>
    <row r="205" spans="1:2" x14ac:dyDescent="0.35">
      <c r="A205" s="33" t="s">
        <v>361</v>
      </c>
      <c r="B205" s="31" t="s">
        <v>119</v>
      </c>
    </row>
    <row r="206" spans="1:2" x14ac:dyDescent="0.35">
      <c r="A206" s="33" t="s">
        <v>362</v>
      </c>
      <c r="B206" s="31" t="s">
        <v>119</v>
      </c>
    </row>
    <row r="207" spans="1:2" x14ac:dyDescent="0.35">
      <c r="A207" s="33" t="s">
        <v>363</v>
      </c>
      <c r="B207" s="31" t="s">
        <v>119</v>
      </c>
    </row>
    <row r="208" spans="1:2" x14ac:dyDescent="0.35">
      <c r="A208" s="33" t="s">
        <v>364</v>
      </c>
      <c r="B208" s="31" t="s">
        <v>119</v>
      </c>
    </row>
    <row r="209" spans="1:2" x14ac:dyDescent="0.35">
      <c r="A209" s="33" t="s">
        <v>365</v>
      </c>
      <c r="B209" s="31" t="s">
        <v>119</v>
      </c>
    </row>
    <row r="210" spans="1:2" x14ac:dyDescent="0.35">
      <c r="A210" s="33" t="s">
        <v>366</v>
      </c>
      <c r="B210" s="31" t="s">
        <v>119</v>
      </c>
    </row>
    <row r="211" spans="1:2" x14ac:dyDescent="0.35">
      <c r="A211" s="33" t="s">
        <v>367</v>
      </c>
      <c r="B211" s="31" t="s">
        <v>119</v>
      </c>
    </row>
    <row r="212" spans="1:2" x14ac:dyDescent="0.35">
      <c r="A212" s="33" t="s">
        <v>368</v>
      </c>
      <c r="B212" s="31" t="s">
        <v>119</v>
      </c>
    </row>
    <row r="213" spans="1:2" x14ac:dyDescent="0.35">
      <c r="A213" s="33" t="s">
        <v>369</v>
      </c>
      <c r="B213" s="31" t="s">
        <v>128</v>
      </c>
    </row>
    <row r="214" spans="1:2" x14ac:dyDescent="0.35">
      <c r="A214" s="33" t="s">
        <v>370</v>
      </c>
      <c r="B214" s="31" t="s">
        <v>119</v>
      </c>
    </row>
    <row r="215" spans="1:2" x14ac:dyDescent="0.35">
      <c r="A215" s="33" t="s">
        <v>371</v>
      </c>
      <c r="B215" s="31" t="s">
        <v>119</v>
      </c>
    </row>
    <row r="216" spans="1:2" x14ac:dyDescent="0.35">
      <c r="A216" s="33" t="s">
        <v>372</v>
      </c>
      <c r="B216" s="31" t="s">
        <v>128</v>
      </c>
    </row>
    <row r="217" spans="1:2" x14ac:dyDescent="0.35">
      <c r="A217" s="33" t="s">
        <v>373</v>
      </c>
      <c r="B217" s="31" t="s">
        <v>128</v>
      </c>
    </row>
    <row r="218" spans="1:2" x14ac:dyDescent="0.35">
      <c r="A218" s="33" t="s">
        <v>374</v>
      </c>
      <c r="B218" s="31" t="s">
        <v>119</v>
      </c>
    </row>
    <row r="219" spans="1:2" x14ac:dyDescent="0.35">
      <c r="A219" s="33" t="s">
        <v>375</v>
      </c>
      <c r="B219" s="31" t="s">
        <v>119</v>
      </c>
    </row>
    <row r="220" spans="1:2" x14ac:dyDescent="0.35">
      <c r="A220" s="33" t="s">
        <v>376</v>
      </c>
      <c r="B220" s="31" t="s">
        <v>119</v>
      </c>
    </row>
    <row r="221" spans="1:2" x14ac:dyDescent="0.35">
      <c r="A221" s="33" t="s">
        <v>377</v>
      </c>
      <c r="B221" s="31" t="s">
        <v>119</v>
      </c>
    </row>
    <row r="222" spans="1:2" x14ac:dyDescent="0.35">
      <c r="A222" s="33" t="s">
        <v>378</v>
      </c>
      <c r="B222" s="31" t="s">
        <v>119</v>
      </c>
    </row>
    <row r="223" spans="1:2" x14ac:dyDescent="0.35">
      <c r="A223" s="33" t="s">
        <v>379</v>
      </c>
      <c r="B223" s="31" t="s">
        <v>119</v>
      </c>
    </row>
    <row r="224" spans="1:2" x14ac:dyDescent="0.35">
      <c r="A224" s="33" t="s">
        <v>380</v>
      </c>
      <c r="B224" s="31" t="s">
        <v>119</v>
      </c>
    </row>
    <row r="225" spans="1:2" x14ac:dyDescent="0.35">
      <c r="A225" s="33" t="s">
        <v>381</v>
      </c>
      <c r="B225" s="31" t="s">
        <v>119</v>
      </c>
    </row>
    <row r="226" spans="1:2" x14ac:dyDescent="0.35">
      <c r="A226" s="33" t="s">
        <v>382</v>
      </c>
      <c r="B226" s="31" t="s">
        <v>119</v>
      </c>
    </row>
    <row r="227" spans="1:2" x14ac:dyDescent="0.35">
      <c r="A227" s="33" t="s">
        <v>383</v>
      </c>
      <c r="B227" s="31" t="s">
        <v>119</v>
      </c>
    </row>
    <row r="228" spans="1:2" x14ac:dyDescent="0.35">
      <c r="A228" s="33" t="s">
        <v>384</v>
      </c>
      <c r="B228" s="31" t="s">
        <v>119</v>
      </c>
    </row>
    <row r="229" spans="1:2" x14ac:dyDescent="0.35">
      <c r="A229" s="33" t="s">
        <v>385</v>
      </c>
      <c r="B229" s="31" t="s">
        <v>119</v>
      </c>
    </row>
    <row r="230" spans="1:2" x14ac:dyDescent="0.35">
      <c r="A230" s="33" t="s">
        <v>386</v>
      </c>
      <c r="B230" s="31" t="s">
        <v>119</v>
      </c>
    </row>
    <row r="231" spans="1:2" x14ac:dyDescent="0.35">
      <c r="A231" s="33" t="s">
        <v>387</v>
      </c>
      <c r="B231" s="31" t="s">
        <v>119</v>
      </c>
    </row>
    <row r="232" spans="1:2" x14ac:dyDescent="0.35">
      <c r="A232" s="33" t="s">
        <v>388</v>
      </c>
      <c r="B232" s="31" t="s">
        <v>128</v>
      </c>
    </row>
    <row r="233" spans="1:2" x14ac:dyDescent="0.35">
      <c r="A233" s="33" t="s">
        <v>389</v>
      </c>
      <c r="B233" s="31" t="s">
        <v>119</v>
      </c>
    </row>
    <row r="234" spans="1:2" x14ac:dyDescent="0.35">
      <c r="A234" s="33" t="s">
        <v>390</v>
      </c>
      <c r="B234" s="31" t="s">
        <v>119</v>
      </c>
    </row>
    <row r="235" spans="1:2" x14ac:dyDescent="0.35">
      <c r="A235" s="33" t="s">
        <v>391</v>
      </c>
      <c r="B235" s="31" t="s">
        <v>119</v>
      </c>
    </row>
    <row r="236" spans="1:2" x14ac:dyDescent="0.35">
      <c r="A236" s="33" t="s">
        <v>392</v>
      </c>
      <c r="B236" s="31" t="s">
        <v>128</v>
      </c>
    </row>
    <row r="237" spans="1:2" x14ac:dyDescent="0.35">
      <c r="A237" s="33" t="s">
        <v>393</v>
      </c>
      <c r="B237" s="31" t="s">
        <v>119</v>
      </c>
    </row>
    <row r="238" spans="1:2" x14ac:dyDescent="0.35">
      <c r="A238" s="33" t="s">
        <v>394</v>
      </c>
      <c r="B238" s="31" t="s">
        <v>128</v>
      </c>
    </row>
    <row r="239" spans="1:2" x14ac:dyDescent="0.35">
      <c r="A239" s="33" t="s">
        <v>395</v>
      </c>
      <c r="B239" s="31" t="s">
        <v>128</v>
      </c>
    </row>
    <row r="240" spans="1:2" x14ac:dyDescent="0.35">
      <c r="A240" s="33" t="s">
        <v>396</v>
      </c>
      <c r="B240" s="31" t="s">
        <v>119</v>
      </c>
    </row>
    <row r="241" spans="1:2" x14ac:dyDescent="0.35">
      <c r="A241" s="33" t="s">
        <v>397</v>
      </c>
      <c r="B241" s="31" t="s">
        <v>119</v>
      </c>
    </row>
    <row r="242" spans="1:2" x14ac:dyDescent="0.35">
      <c r="A242" s="33" t="s">
        <v>398</v>
      </c>
      <c r="B242" s="31" t="s">
        <v>119</v>
      </c>
    </row>
    <row r="243" spans="1:2" x14ac:dyDescent="0.35">
      <c r="A243" s="34" t="s">
        <v>402</v>
      </c>
    </row>
  </sheetData>
  <sheetProtection algorithmName="SHA-512" hashValue="/Lst/7+AyEg7zByXvH3ee2CSfPKVh4bl3oECYgGKfp5uNJpZJOFH3NZl/GlJcIAXdN3ZT68eDWzVB5zx5+cqAg==" saltValue="7Zr7P5JfObq6JiNRouZBUQ==" spinCount="100000" sheet="1" objects="1" scenarios="1"/>
  <phoneticPr fontId="54" type="noConversion"/>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G19"/>
  <sheetViews>
    <sheetView workbookViewId="0">
      <selection activeCell="A14" sqref="A14:A19"/>
    </sheetView>
  </sheetViews>
  <sheetFormatPr defaultColWidth="8.81640625" defaultRowHeight="14.5" x14ac:dyDescent="0.35"/>
  <cols>
    <col min="1" max="1" width="56.7265625" style="240" bestFit="1" customWidth="1"/>
    <col min="2" max="2" width="16" style="240" bestFit="1" customWidth="1"/>
    <col min="3" max="4" width="16.1796875" style="240" bestFit="1" customWidth="1"/>
    <col min="5" max="6" width="11.7265625" style="240" bestFit="1" customWidth="1"/>
    <col min="7" max="7" width="11.54296875" style="240" bestFit="1" customWidth="1"/>
    <col min="8" max="16384" width="8.81640625" style="240"/>
  </cols>
  <sheetData>
    <row r="1" spans="1:7" x14ac:dyDescent="0.35">
      <c r="A1" s="238" t="s">
        <v>822</v>
      </c>
      <c r="B1" s="238" t="s">
        <v>823</v>
      </c>
      <c r="C1" s="239" t="s">
        <v>824</v>
      </c>
      <c r="D1" s="239" t="s">
        <v>825</v>
      </c>
      <c r="E1" s="238" t="s">
        <v>826</v>
      </c>
      <c r="F1" s="238" t="s">
        <v>827</v>
      </c>
      <c r="G1" s="238" t="s">
        <v>828</v>
      </c>
    </row>
    <row r="2" spans="1:7" s="245" customFormat="1" x14ac:dyDescent="0.35">
      <c r="A2" s="241" t="s">
        <v>832</v>
      </c>
      <c r="B2" s="241" t="s">
        <v>829</v>
      </c>
      <c r="C2" s="242">
        <v>191.97</v>
      </c>
      <c r="D2" s="243">
        <v>203.47</v>
      </c>
      <c r="E2" s="244">
        <v>195.97</v>
      </c>
      <c r="F2" s="244">
        <v>199.23</v>
      </c>
      <c r="G2" s="244">
        <v>204.36</v>
      </c>
    </row>
    <row r="3" spans="1:7" s="245" customFormat="1" x14ac:dyDescent="0.35">
      <c r="A3" s="241" t="s">
        <v>833</v>
      </c>
      <c r="B3" s="241" t="s">
        <v>829</v>
      </c>
      <c r="C3" s="242">
        <v>174.57</v>
      </c>
      <c r="D3" s="243">
        <v>186.56</v>
      </c>
      <c r="E3" s="244">
        <v>177.89</v>
      </c>
      <c r="F3" s="244">
        <v>181.9</v>
      </c>
      <c r="G3" s="244">
        <v>184.63</v>
      </c>
    </row>
    <row r="4" spans="1:7" s="245" customFormat="1" x14ac:dyDescent="0.35">
      <c r="A4" s="241" t="s">
        <v>834</v>
      </c>
      <c r="B4" s="241" t="s">
        <v>829</v>
      </c>
      <c r="C4" s="242">
        <v>172.35</v>
      </c>
      <c r="D4" s="243">
        <v>183.78</v>
      </c>
      <c r="E4" s="244">
        <v>174.78</v>
      </c>
      <c r="F4" s="244">
        <v>178.66</v>
      </c>
      <c r="G4" s="244">
        <v>180.44</v>
      </c>
    </row>
    <row r="5" spans="1:7" s="245" customFormat="1" x14ac:dyDescent="0.35">
      <c r="A5" s="241" t="s">
        <v>835</v>
      </c>
      <c r="B5" s="241" t="s">
        <v>829</v>
      </c>
      <c r="C5" s="242">
        <v>171.76</v>
      </c>
      <c r="D5" s="243">
        <v>175.56</v>
      </c>
      <c r="E5" s="244">
        <v>171.19</v>
      </c>
      <c r="F5" s="244">
        <v>173.01</v>
      </c>
      <c r="G5" s="244">
        <v>177.26</v>
      </c>
    </row>
    <row r="6" spans="1:7" s="245" customFormat="1" x14ac:dyDescent="0.35">
      <c r="A6" s="241" t="s">
        <v>836</v>
      </c>
      <c r="B6" s="241" t="s">
        <v>829</v>
      </c>
      <c r="C6" s="242">
        <v>185</v>
      </c>
      <c r="D6" s="243">
        <v>189.43</v>
      </c>
      <c r="E6" s="244">
        <v>184.89</v>
      </c>
      <c r="F6" s="244">
        <v>186.97</v>
      </c>
      <c r="G6" s="244">
        <v>194.73</v>
      </c>
    </row>
    <row r="7" spans="1:7" s="245" customFormat="1" x14ac:dyDescent="0.35">
      <c r="A7" s="241" t="s">
        <v>837</v>
      </c>
      <c r="B7" s="241" t="s">
        <v>829</v>
      </c>
      <c r="C7" s="242">
        <v>183.94</v>
      </c>
      <c r="D7" s="243">
        <v>195.18</v>
      </c>
      <c r="E7" s="244">
        <v>187.58</v>
      </c>
      <c r="F7" s="244">
        <v>190.44</v>
      </c>
      <c r="G7" s="244">
        <v>195.2</v>
      </c>
    </row>
    <row r="8" spans="1:7" x14ac:dyDescent="0.35">
      <c r="A8" s="238" t="s">
        <v>838</v>
      </c>
      <c r="B8" s="238" t="s">
        <v>829</v>
      </c>
      <c r="C8" s="246">
        <v>190.57</v>
      </c>
      <c r="D8" s="239">
        <v>200.62</v>
      </c>
      <c r="E8" s="247">
        <v>193.94</v>
      </c>
      <c r="F8" s="247">
        <v>197.42</v>
      </c>
      <c r="G8" s="247">
        <v>201.01</v>
      </c>
    </row>
    <row r="9" spans="1:7" x14ac:dyDescent="0.35">
      <c r="A9" s="238" t="s">
        <v>839</v>
      </c>
      <c r="B9" s="238" t="s">
        <v>829</v>
      </c>
      <c r="C9" s="246">
        <v>172.98</v>
      </c>
      <c r="D9" s="239">
        <v>183.83</v>
      </c>
      <c r="E9" s="247">
        <v>175.86</v>
      </c>
      <c r="F9" s="247">
        <v>180.13</v>
      </c>
      <c r="G9" s="247">
        <v>181.56</v>
      </c>
    </row>
    <row r="10" spans="1:7" x14ac:dyDescent="0.35">
      <c r="A10" s="238" t="s">
        <v>840</v>
      </c>
      <c r="B10" s="238" t="s">
        <v>829</v>
      </c>
      <c r="C10" s="246">
        <v>180.9</v>
      </c>
      <c r="D10" s="239">
        <v>191.18</v>
      </c>
      <c r="E10" s="247">
        <v>183.34</v>
      </c>
      <c r="F10" s="247">
        <v>185.92</v>
      </c>
      <c r="G10" s="247">
        <v>186.98</v>
      </c>
    </row>
    <row r="11" spans="1:7" x14ac:dyDescent="0.35">
      <c r="A11" s="238" t="s">
        <v>841</v>
      </c>
      <c r="B11" s="238" t="s">
        <v>829</v>
      </c>
      <c r="C11" s="246">
        <v>167.79</v>
      </c>
      <c r="D11" s="239">
        <v>178.38</v>
      </c>
      <c r="E11" s="247">
        <v>170.32</v>
      </c>
      <c r="F11" s="247">
        <v>173.92</v>
      </c>
      <c r="G11" s="247">
        <v>174.24</v>
      </c>
    </row>
    <row r="12" spans="1:7" x14ac:dyDescent="0.35">
      <c r="A12" s="238" t="s">
        <v>842</v>
      </c>
      <c r="B12" s="238" t="s">
        <v>829</v>
      </c>
      <c r="C12" s="246">
        <v>199.15</v>
      </c>
      <c r="D12" s="239">
        <v>211.06</v>
      </c>
      <c r="E12" s="247">
        <v>204.55</v>
      </c>
      <c r="F12" s="247">
        <v>210.81</v>
      </c>
      <c r="G12" s="247">
        <v>214.92</v>
      </c>
    </row>
    <row r="13" spans="1:7" x14ac:dyDescent="0.35">
      <c r="A13" s="238" t="s">
        <v>843</v>
      </c>
      <c r="B13" s="238" t="s">
        <v>829</v>
      </c>
      <c r="C13" s="246">
        <v>178.65</v>
      </c>
      <c r="D13" s="239">
        <v>190.24</v>
      </c>
      <c r="E13" s="247">
        <v>183.96</v>
      </c>
      <c r="F13" s="247">
        <v>186.65</v>
      </c>
      <c r="G13" s="247">
        <v>188.16</v>
      </c>
    </row>
    <row r="14" spans="1:7" s="245" customFormat="1" x14ac:dyDescent="0.35">
      <c r="A14" s="241" t="s">
        <v>844</v>
      </c>
      <c r="B14" s="241" t="s">
        <v>829</v>
      </c>
      <c r="C14" s="242">
        <v>226.24</v>
      </c>
      <c r="D14" s="243">
        <v>236.89</v>
      </c>
      <c r="E14" s="244">
        <v>227</v>
      </c>
      <c r="F14" s="244">
        <v>231.61</v>
      </c>
      <c r="G14" s="244">
        <v>235.45</v>
      </c>
    </row>
    <row r="15" spans="1:7" s="245" customFormat="1" x14ac:dyDescent="0.35">
      <c r="A15" s="241" t="s">
        <v>845</v>
      </c>
      <c r="B15" s="241" t="s">
        <v>829</v>
      </c>
      <c r="C15" s="242">
        <v>214.24</v>
      </c>
      <c r="D15" s="243">
        <v>225.84</v>
      </c>
      <c r="E15" s="244">
        <v>215.34</v>
      </c>
      <c r="F15" s="244">
        <v>220.93</v>
      </c>
      <c r="G15" s="244">
        <v>222.65</v>
      </c>
    </row>
    <row r="16" spans="1:7" s="245" customFormat="1" x14ac:dyDescent="0.35">
      <c r="A16" s="241" t="s">
        <v>846</v>
      </c>
      <c r="B16" s="241" t="s">
        <v>829</v>
      </c>
      <c r="C16" s="242">
        <v>222.22</v>
      </c>
      <c r="D16" s="243">
        <v>233.24</v>
      </c>
      <c r="E16" s="244">
        <v>222.19</v>
      </c>
      <c r="F16" s="244">
        <v>226.25</v>
      </c>
      <c r="G16" s="244">
        <v>227.64</v>
      </c>
    </row>
    <row r="17" spans="1:7" s="245" customFormat="1" x14ac:dyDescent="0.35">
      <c r="A17" s="241" t="s">
        <v>847</v>
      </c>
      <c r="B17" s="241" t="s">
        <v>829</v>
      </c>
      <c r="C17" s="242">
        <v>209.15</v>
      </c>
      <c r="D17" s="243">
        <v>220.48</v>
      </c>
      <c r="E17" s="244">
        <v>210.39</v>
      </c>
      <c r="F17" s="244">
        <v>215.38</v>
      </c>
      <c r="G17" s="244">
        <v>216.1</v>
      </c>
    </row>
    <row r="18" spans="1:7" s="245" customFormat="1" x14ac:dyDescent="0.35">
      <c r="A18" s="241" t="s">
        <v>848</v>
      </c>
      <c r="B18" s="241" t="s">
        <v>829</v>
      </c>
      <c r="C18" s="242">
        <v>234.67</v>
      </c>
      <c r="D18" s="243">
        <v>247.17</v>
      </c>
      <c r="E18" s="244">
        <v>236.5</v>
      </c>
      <c r="F18" s="244">
        <v>243.63</v>
      </c>
      <c r="G18" s="244">
        <v>247.93</v>
      </c>
    </row>
    <row r="19" spans="1:7" s="245" customFormat="1" x14ac:dyDescent="0.35">
      <c r="A19" s="241" t="s">
        <v>849</v>
      </c>
      <c r="B19" s="241" t="s">
        <v>829</v>
      </c>
      <c r="C19" s="242">
        <v>218.8</v>
      </c>
      <c r="D19" s="243">
        <v>229.21</v>
      </c>
      <c r="E19" s="244">
        <v>219.88</v>
      </c>
      <c r="F19" s="244">
        <v>224.15</v>
      </c>
      <c r="G19" s="244">
        <v>227.67</v>
      </c>
    </row>
  </sheetData>
  <sheetProtection algorithmName="SHA-512" hashValue="2a+uSFOHeKWUIyJXxF8EeUP/WWg9sa/vjdL1vxzQUMY+kAWcRm5Xp4jEGMYzoT+3+7BIAKOHzkG2GY0019M7Pg==" saltValue="ioog8zvu2/yvZrP480VTng=="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1640625" defaultRowHeight="14.5" x14ac:dyDescent="0.35"/>
  <cols>
    <col min="1" max="1" width="56.7265625" style="240" bestFit="1" customWidth="1"/>
    <col min="2" max="2" width="16" style="240" bestFit="1" customWidth="1"/>
    <col min="3" max="3" width="11.7265625" style="240" bestFit="1" customWidth="1"/>
    <col min="4" max="4" width="11.54296875" style="240" bestFit="1" customWidth="1"/>
    <col min="5" max="16384" width="8.81640625" style="240"/>
  </cols>
  <sheetData>
    <row r="1" spans="1:4" x14ac:dyDescent="0.35">
      <c r="A1" s="238" t="s">
        <v>822</v>
      </c>
      <c r="B1" s="238" t="s">
        <v>823</v>
      </c>
      <c r="C1" s="238" t="s">
        <v>827</v>
      </c>
      <c r="D1" s="238" t="s">
        <v>828</v>
      </c>
    </row>
    <row r="2" spans="1:4" s="245" customFormat="1" x14ac:dyDescent="0.35">
      <c r="A2" s="241" t="s">
        <v>994</v>
      </c>
      <c r="B2" s="241" t="s">
        <v>829</v>
      </c>
      <c r="C2" s="244">
        <v>121.41</v>
      </c>
      <c r="D2" s="244">
        <v>127.76</v>
      </c>
    </row>
    <row r="3" spans="1:4" s="245" customFormat="1" x14ac:dyDescent="0.35">
      <c r="A3" s="241" t="s">
        <v>995</v>
      </c>
      <c r="B3" s="241" t="s">
        <v>829</v>
      </c>
      <c r="C3" s="244">
        <v>113.99</v>
      </c>
      <c r="D3" s="244">
        <v>120.18</v>
      </c>
    </row>
    <row r="4" spans="1:4" s="245" customFormat="1" x14ac:dyDescent="0.35">
      <c r="A4" s="241" t="s">
        <v>996</v>
      </c>
      <c r="B4" s="241" t="s">
        <v>829</v>
      </c>
      <c r="C4" s="244">
        <v>110.39</v>
      </c>
      <c r="D4" s="244">
        <v>116.59</v>
      </c>
    </row>
    <row r="5" spans="1:4" s="245" customFormat="1" x14ac:dyDescent="0.35">
      <c r="A5" s="241" t="s">
        <v>997</v>
      </c>
      <c r="B5" s="241" t="s">
        <v>829</v>
      </c>
      <c r="C5" s="244">
        <v>117.98</v>
      </c>
      <c r="D5" s="244">
        <v>123.18</v>
      </c>
    </row>
    <row r="6" spans="1:4" s="245" customFormat="1" x14ac:dyDescent="0.35">
      <c r="A6" s="241" t="s">
        <v>998</v>
      </c>
      <c r="B6" s="241" t="s">
        <v>829</v>
      </c>
      <c r="C6" s="244">
        <v>108.57</v>
      </c>
      <c r="D6" s="244">
        <v>124.38</v>
      </c>
    </row>
    <row r="7" spans="1:4" s="245" customFormat="1" x14ac:dyDescent="0.35">
      <c r="A7" s="241" t="s">
        <v>999</v>
      </c>
      <c r="B7" s="241" t="s">
        <v>829</v>
      </c>
      <c r="C7" s="244">
        <v>100.91</v>
      </c>
      <c r="D7" s="244">
        <v>116.12</v>
      </c>
    </row>
    <row r="8" spans="1:4" x14ac:dyDescent="0.35">
      <c r="A8" s="238" t="s">
        <v>1000</v>
      </c>
      <c r="B8" s="238" t="s">
        <v>829</v>
      </c>
      <c r="C8" s="247">
        <v>96.89</v>
      </c>
      <c r="D8" s="247">
        <v>112.43</v>
      </c>
    </row>
    <row r="9" spans="1:4" x14ac:dyDescent="0.35">
      <c r="A9" s="238" t="s">
        <v>1001</v>
      </c>
      <c r="B9" s="238" t="s">
        <v>829</v>
      </c>
      <c r="C9" s="247">
        <v>104.94</v>
      </c>
      <c r="D9" s="247">
        <v>119.48</v>
      </c>
    </row>
    <row r="10" spans="1:4" x14ac:dyDescent="0.35">
      <c r="A10" s="238" t="s">
        <v>1002</v>
      </c>
      <c r="B10" s="238" t="s">
        <v>829</v>
      </c>
      <c r="C10" s="247">
        <v>117.49</v>
      </c>
      <c r="D10" s="247">
        <v>114.7</v>
      </c>
    </row>
    <row r="11" spans="1:4" x14ac:dyDescent="0.35">
      <c r="A11" s="238" t="s">
        <v>1003</v>
      </c>
      <c r="B11" s="238" t="s">
        <v>829</v>
      </c>
      <c r="C11" s="247">
        <v>109.44</v>
      </c>
      <c r="D11" s="247">
        <v>106.9</v>
      </c>
    </row>
    <row r="12" spans="1:4" x14ac:dyDescent="0.35">
      <c r="A12" s="238" t="s">
        <v>1004</v>
      </c>
      <c r="B12" s="238" t="s">
        <v>829</v>
      </c>
      <c r="C12" s="247">
        <v>105.71</v>
      </c>
      <c r="D12" s="247">
        <v>102.85</v>
      </c>
    </row>
    <row r="13" spans="1:4" x14ac:dyDescent="0.35">
      <c r="A13" s="238" t="s">
        <v>1005</v>
      </c>
      <c r="B13" s="238" t="s">
        <v>829</v>
      </c>
      <c r="C13" s="247">
        <v>113.83</v>
      </c>
      <c r="D13" s="247">
        <v>109.84</v>
      </c>
    </row>
    <row r="14" spans="1:4" s="245" customFormat="1" x14ac:dyDescent="0.35">
      <c r="A14" s="241" t="s">
        <v>1006</v>
      </c>
      <c r="B14" s="241" t="s">
        <v>829</v>
      </c>
      <c r="C14" s="244">
        <v>99.89</v>
      </c>
      <c r="D14" s="244">
        <v>105.65</v>
      </c>
    </row>
    <row r="15" spans="1:4" s="245" customFormat="1" x14ac:dyDescent="0.35">
      <c r="A15" s="241" t="s">
        <v>1007</v>
      </c>
      <c r="B15" s="241" t="s">
        <v>829</v>
      </c>
      <c r="C15" s="244">
        <v>94.01</v>
      </c>
      <c r="D15" s="244">
        <v>99.65</v>
      </c>
    </row>
    <row r="16" spans="1:4" s="245" customFormat="1" x14ac:dyDescent="0.35">
      <c r="A16" s="241" t="s">
        <v>1008</v>
      </c>
      <c r="B16" s="241" t="s">
        <v>829</v>
      </c>
      <c r="C16" s="244">
        <v>91</v>
      </c>
      <c r="D16" s="244">
        <v>96.63</v>
      </c>
    </row>
    <row r="17" spans="1:4" s="245" customFormat="1" x14ac:dyDescent="0.35">
      <c r="A17" s="241" t="s">
        <v>1009</v>
      </c>
      <c r="B17" s="241" t="s">
        <v>829</v>
      </c>
      <c r="C17" s="244">
        <v>97.13</v>
      </c>
      <c r="D17" s="244">
        <v>101.95</v>
      </c>
    </row>
    <row r="18" spans="1:4" s="245" customFormat="1" x14ac:dyDescent="0.35">
      <c r="A18" s="241" t="s">
        <v>1010</v>
      </c>
      <c r="B18" s="241" t="s">
        <v>829</v>
      </c>
      <c r="C18" s="244">
        <v>199.23</v>
      </c>
      <c r="D18" s="244">
        <v>204.36</v>
      </c>
    </row>
    <row r="19" spans="1:4" s="245" customFormat="1" x14ac:dyDescent="0.35">
      <c r="A19" s="241" t="s">
        <v>1011</v>
      </c>
      <c r="B19" s="241" t="s">
        <v>829</v>
      </c>
      <c r="C19" s="244">
        <v>181.9</v>
      </c>
      <c r="D19" s="244">
        <v>184.63</v>
      </c>
    </row>
    <row r="20" spans="1:4" x14ac:dyDescent="0.35">
      <c r="A20" s="238" t="s">
        <v>1012</v>
      </c>
      <c r="B20" s="240" t="s">
        <v>829</v>
      </c>
      <c r="C20" s="357">
        <v>178.66</v>
      </c>
      <c r="D20" s="357">
        <v>180.44</v>
      </c>
    </row>
    <row r="21" spans="1:4" x14ac:dyDescent="0.35">
      <c r="A21" s="238" t="s">
        <v>1013</v>
      </c>
      <c r="B21" s="240" t="s">
        <v>829</v>
      </c>
      <c r="C21" s="357">
        <v>173.01</v>
      </c>
      <c r="D21" s="357">
        <v>177.26</v>
      </c>
    </row>
    <row r="22" spans="1:4" x14ac:dyDescent="0.35">
      <c r="A22" s="238" t="s">
        <v>1014</v>
      </c>
      <c r="B22" s="240" t="s">
        <v>829</v>
      </c>
      <c r="C22" s="357">
        <v>186.07</v>
      </c>
      <c r="D22" s="357">
        <v>194.73</v>
      </c>
    </row>
    <row r="23" spans="1:4" x14ac:dyDescent="0.35">
      <c r="A23" s="238" t="s">
        <v>1015</v>
      </c>
      <c r="B23" s="240" t="s">
        <v>829</v>
      </c>
      <c r="C23" s="357">
        <v>190.44</v>
      </c>
      <c r="D23" s="357">
        <v>195.2</v>
      </c>
    </row>
    <row r="24" spans="1:4" x14ac:dyDescent="0.35">
      <c r="A24" s="238" t="s">
        <v>1016</v>
      </c>
      <c r="B24" s="240" t="s">
        <v>829</v>
      </c>
      <c r="C24" s="357">
        <v>197.42</v>
      </c>
      <c r="D24" s="357">
        <v>201.01</v>
      </c>
    </row>
    <row r="25" spans="1:4" x14ac:dyDescent="0.35">
      <c r="A25" s="238" t="s">
        <v>1017</v>
      </c>
      <c r="B25" s="240" t="s">
        <v>829</v>
      </c>
      <c r="C25" s="357">
        <v>180.13</v>
      </c>
      <c r="D25" s="357">
        <v>181.56</v>
      </c>
    </row>
    <row r="26" spans="1:4" x14ac:dyDescent="0.35">
      <c r="A26" s="238" t="s">
        <v>1018</v>
      </c>
      <c r="B26" s="240" t="s">
        <v>829</v>
      </c>
      <c r="C26" s="357">
        <v>185.92</v>
      </c>
      <c r="D26" s="357">
        <v>174.26</v>
      </c>
    </row>
    <row r="27" spans="1:4" x14ac:dyDescent="0.35">
      <c r="A27" s="238" t="s">
        <v>1019</v>
      </c>
      <c r="B27" s="240" t="s">
        <v>829</v>
      </c>
      <c r="C27" s="357">
        <v>186.65</v>
      </c>
      <c r="D27" s="357">
        <v>188.16</v>
      </c>
    </row>
    <row r="28" spans="1:4" x14ac:dyDescent="0.35">
      <c r="A28" s="238" t="s">
        <v>992</v>
      </c>
      <c r="B28" s="240" t="s">
        <v>829</v>
      </c>
      <c r="C28" s="357">
        <v>214.64</v>
      </c>
      <c r="D28" s="357">
        <v>214.92</v>
      </c>
    </row>
    <row r="29" spans="1:4" x14ac:dyDescent="0.35">
      <c r="A29" s="238" t="s">
        <v>993</v>
      </c>
      <c r="B29" s="240" t="s">
        <v>829</v>
      </c>
      <c r="C29" s="357">
        <v>186.74</v>
      </c>
      <c r="D29" s="357">
        <v>186.98</v>
      </c>
    </row>
  </sheetData>
  <sheetProtection algorithmName="SHA-512" hashValue="Ucs86Lyxn4SKHOZLnEJeE5NfruofMHD2MuRfT6LQ20P1sKJWif+oZ5vVv1RjUVrAjs+vzyHHIShmgAmP4qAi/w==" saltValue="FeluHquU5nr6km1RiXo0Q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3"/>
  <sheetViews>
    <sheetView zoomScale="70" zoomScaleNormal="70" zoomScaleSheetLayoutView="85" workbookViewId="0">
      <selection activeCell="A2" sqref="A2"/>
    </sheetView>
  </sheetViews>
  <sheetFormatPr defaultColWidth="10.26953125" defaultRowHeight="14.5" x14ac:dyDescent="0.35"/>
  <cols>
    <col min="1" max="1" width="4.7265625" style="4" customWidth="1"/>
    <col min="2" max="2" width="7.81640625" style="4" customWidth="1"/>
    <col min="3" max="3" width="57.81640625" style="4" customWidth="1"/>
    <col min="4" max="4" width="21" style="4" customWidth="1"/>
    <col min="5" max="5" width="17.7265625" style="4" customWidth="1"/>
    <col min="6" max="6" width="18.54296875" style="4" customWidth="1"/>
    <col min="7" max="7" width="35.54296875" style="4" customWidth="1"/>
    <col min="8" max="8" width="18.54296875" style="4" customWidth="1"/>
    <col min="9" max="9" width="19.81640625" style="4" customWidth="1"/>
    <col min="10" max="10" width="15.1796875" style="4" customWidth="1"/>
    <col min="11" max="11" width="36" style="4" customWidth="1"/>
    <col min="12" max="12" width="23" style="4" customWidth="1"/>
    <col min="13" max="13" width="35.7265625" style="4" customWidth="1"/>
    <col min="14" max="14" width="3.7265625" style="4" customWidth="1"/>
    <col min="15" max="15" width="36.81640625" style="4" customWidth="1"/>
    <col min="16" max="16" width="20.453125" style="4" customWidth="1"/>
    <col min="17" max="17" width="12.26953125" style="4" customWidth="1"/>
    <col min="18" max="18" width="13" style="4" customWidth="1"/>
    <col min="19" max="19" width="37.54296875" style="4" customWidth="1"/>
    <col min="20" max="20" width="20.81640625" style="4" customWidth="1"/>
    <col min="21" max="21" width="20.1796875" style="4" customWidth="1"/>
    <col min="22" max="22" width="14.1796875" style="4" customWidth="1"/>
    <col min="23" max="23" width="36.81640625" style="4" customWidth="1"/>
    <col min="24" max="24" width="20.7265625" style="4" customWidth="1"/>
    <col min="25" max="25" width="35.7265625" style="4" customWidth="1"/>
    <col min="26" max="28" width="23" style="4" customWidth="1"/>
    <col min="29" max="16384" width="10.26953125" style="4"/>
  </cols>
  <sheetData>
    <row r="1" spans="1:24" s="8" customFormat="1" ht="65.150000000000006" customHeight="1" x14ac:dyDescent="0.35">
      <c r="B1" s="63"/>
    </row>
    <row r="2" spans="1:24" s="66" customFormat="1" ht="33.75" customHeight="1" x14ac:dyDescent="0.35">
      <c r="A2" s="64" t="s">
        <v>44</v>
      </c>
      <c r="B2" s="65"/>
    </row>
    <row r="3" spans="1:24" s="67" customFormat="1" ht="20.149999999999999" customHeight="1" x14ac:dyDescent="0.35">
      <c r="A3" s="368" t="str">
        <f>IF('Project Input'!D10="","",'Project Input'!D10)</f>
        <v/>
      </c>
      <c r="B3" s="368"/>
      <c r="C3" s="368"/>
      <c r="D3" s="368"/>
      <c r="E3" s="368"/>
      <c r="F3" s="368"/>
      <c r="G3" s="368"/>
      <c r="H3" s="368"/>
      <c r="I3" s="368"/>
    </row>
    <row r="4" spans="1:24" s="68" customFormat="1" ht="18" customHeight="1" x14ac:dyDescent="0.35">
      <c r="B4" s="69"/>
      <c r="C4" s="70"/>
      <c r="D4" s="71"/>
    </row>
    <row r="5" spans="1:24" s="68" customFormat="1" ht="7.5" customHeight="1" x14ac:dyDescent="0.35">
      <c r="B5" s="69"/>
      <c r="C5" s="70"/>
      <c r="D5" s="71"/>
      <c r="G5" s="216"/>
    </row>
    <row r="6" spans="1:24" s="8" customFormat="1" ht="15.5" x14ac:dyDescent="0.35">
      <c r="B6" s="72"/>
      <c r="C6" s="73" t="s">
        <v>0</v>
      </c>
      <c r="D6" s="306"/>
      <c r="E6" s="74"/>
      <c r="G6" s="75" t="s">
        <v>401</v>
      </c>
      <c r="H6" s="75" t="s">
        <v>678</v>
      </c>
    </row>
    <row r="7" spans="1:24" s="8" customFormat="1" ht="15.5" x14ac:dyDescent="0.35">
      <c r="B7" s="72"/>
      <c r="C7" s="73" t="s">
        <v>45</v>
      </c>
      <c r="D7" s="158" t="str">
        <f>IF(D58="","",D58)</f>
        <v/>
      </c>
      <c r="E7" s="74"/>
      <c r="G7" s="360"/>
      <c r="H7" s="360"/>
    </row>
    <row r="8" spans="1:24" s="8" customFormat="1" ht="17.5" x14ac:dyDescent="0.35">
      <c r="B8" s="6" t="s">
        <v>1</v>
      </c>
      <c r="E8" s="74"/>
    </row>
    <row r="9" spans="1:24" s="8" customFormat="1" ht="14.25" customHeight="1" x14ac:dyDescent="0.35">
      <c r="B9" s="6"/>
      <c r="C9" s="76"/>
      <c r="E9" s="74"/>
    </row>
    <row r="10" spans="1:24" s="8" customFormat="1" ht="14.25" customHeight="1" x14ac:dyDescent="0.35">
      <c r="B10" s="6"/>
      <c r="C10" s="77" t="s">
        <v>8</v>
      </c>
      <c r="D10" s="155"/>
      <c r="E10" s="78"/>
      <c r="F10" s="79"/>
      <c r="G10" s="367" t="s">
        <v>399</v>
      </c>
      <c r="H10" s="367"/>
    </row>
    <row r="11" spans="1:24" s="8" customFormat="1" ht="14.25" customHeight="1" x14ac:dyDescent="0.35">
      <c r="B11" s="6"/>
      <c r="C11" s="80" t="s">
        <v>14</v>
      </c>
      <c r="D11" s="355"/>
      <c r="E11" s="81"/>
      <c r="F11" s="79"/>
      <c r="G11" s="367"/>
      <c r="H11" s="367"/>
    </row>
    <row r="12" spans="1:24" s="8" customFormat="1" ht="14.25" customHeight="1" x14ac:dyDescent="0.35">
      <c r="B12" s="6"/>
      <c r="C12" s="82" t="s">
        <v>16</v>
      </c>
      <c r="D12" s="356"/>
      <c r="E12" s="83"/>
      <c r="G12" s="84"/>
      <c r="I12" s="74"/>
      <c r="M12" s="74"/>
      <c r="Q12" s="74"/>
    </row>
    <row r="13" spans="1:24" s="8" customFormat="1" ht="14.25" customHeight="1" x14ac:dyDescent="0.35">
      <c r="B13" s="6"/>
      <c r="C13" s="85"/>
      <c r="D13" s="10"/>
      <c r="E13" s="83"/>
      <c r="I13" s="74"/>
      <c r="M13" s="74"/>
      <c r="Q13" s="74"/>
    </row>
    <row r="14" spans="1:24" s="8" customFormat="1" ht="14.25" customHeight="1" x14ac:dyDescent="0.35">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35">
      <c r="B15" s="6"/>
      <c r="C15" s="4"/>
      <c r="D15" s="35"/>
      <c r="E15" s="83"/>
      <c r="H15" s="87"/>
      <c r="I15" s="81"/>
      <c r="J15" s="86"/>
      <c r="L15" s="87"/>
      <c r="M15" s="81"/>
      <c r="P15" s="87"/>
      <c r="Q15" s="81"/>
      <c r="T15" s="87"/>
      <c r="U15" s="74"/>
      <c r="X15" s="87"/>
    </row>
    <row r="16" spans="1:24" s="8" customFormat="1" ht="14.25" customHeight="1" x14ac:dyDescent="0.35">
      <c r="B16" s="6"/>
      <c r="C16" s="4" t="s">
        <v>9</v>
      </c>
      <c r="D16" s="315"/>
      <c r="E16" s="83"/>
      <c r="G16" s="4" t="s">
        <v>9</v>
      </c>
      <c r="H16" s="315"/>
      <c r="I16" s="81"/>
      <c r="J16" s="88"/>
      <c r="K16" s="4" t="s">
        <v>9</v>
      </c>
      <c r="L16" s="315"/>
      <c r="M16" s="81"/>
      <c r="O16" s="4" t="s">
        <v>9</v>
      </c>
      <c r="P16" s="315"/>
      <c r="Q16" s="81"/>
      <c r="S16" s="4" t="s">
        <v>9</v>
      </c>
      <c r="T16" s="315"/>
      <c r="U16" s="81"/>
      <c r="V16" s="4"/>
      <c r="W16" s="4" t="s">
        <v>9</v>
      </c>
      <c r="X16" s="315"/>
    </row>
    <row r="17" spans="2:24" s="8" customFormat="1" ht="14.25" customHeight="1" x14ac:dyDescent="0.35">
      <c r="B17" s="6"/>
      <c r="C17" s="4" t="s">
        <v>10</v>
      </c>
      <c r="D17" s="154"/>
      <c r="E17" s="226"/>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35">
      <c r="B18" s="6"/>
      <c r="C18" s="91" t="s">
        <v>11</v>
      </c>
      <c r="D18" s="314"/>
      <c r="E18" s="74"/>
      <c r="G18" s="91" t="s">
        <v>11</v>
      </c>
      <c r="H18" s="314"/>
      <c r="I18" s="92"/>
      <c r="J18" s="86"/>
      <c r="K18" s="91" t="s">
        <v>11</v>
      </c>
      <c r="L18" s="314"/>
      <c r="M18" s="92"/>
      <c r="O18" s="91" t="s">
        <v>11</v>
      </c>
      <c r="P18" s="314"/>
      <c r="Q18" s="92"/>
      <c r="S18" s="91" t="s">
        <v>11</v>
      </c>
      <c r="T18" s="314"/>
      <c r="U18" s="90"/>
      <c r="W18" s="91" t="s">
        <v>11</v>
      </c>
      <c r="X18" s="314"/>
    </row>
    <row r="19" spans="2:24" s="8" customFormat="1" ht="14.25" customHeight="1" x14ac:dyDescent="0.35">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35">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35">
      <c r="B21" s="6"/>
      <c r="C21" s="4" t="s">
        <v>15</v>
      </c>
      <c r="D21" s="156"/>
      <c r="E21" s="226"/>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35">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35">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35">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35">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35">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35">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7.5" x14ac:dyDescent="0.35">
      <c r="B28" s="6"/>
      <c r="C28" s="96" t="s">
        <v>654</v>
      </c>
      <c r="D28" s="158" t="str">
        <f>IFERROR(IF($D$17&lt;&gt;"",VLOOKUP($D$17,'Data - Regions'!$A$1:$B$242,2,FALSE),"Non-Urban"),"[Please Select or Enter Jurisdiction Name]")</f>
        <v>Non-Urban</v>
      </c>
      <c r="E28" s="226"/>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35">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35">
      <c r="B30" s="6"/>
      <c r="C30" s="93"/>
      <c r="D30" s="35"/>
      <c r="E30" s="74"/>
      <c r="G30" s="8"/>
      <c r="H30" s="8"/>
      <c r="I30" s="74"/>
      <c r="J30" s="8"/>
      <c r="K30" s="98"/>
      <c r="L30" s="8"/>
      <c r="M30" s="74"/>
      <c r="N30" s="8"/>
      <c r="O30" s="8"/>
      <c r="P30" s="8"/>
      <c r="Q30" s="74"/>
      <c r="R30" s="8"/>
      <c r="S30" s="8"/>
      <c r="T30" s="8"/>
      <c r="U30" s="90"/>
      <c r="V30" s="8"/>
      <c r="W30" s="8"/>
      <c r="X30" s="8"/>
    </row>
    <row r="31" spans="2:24" ht="17.5" x14ac:dyDescent="0.35">
      <c r="B31" s="6" t="s">
        <v>82</v>
      </c>
      <c r="C31" s="97"/>
      <c r="D31" s="35"/>
      <c r="E31" s="74"/>
      <c r="I31" s="74"/>
      <c r="M31" s="74"/>
      <c r="Q31" s="74"/>
      <c r="U31" s="74"/>
    </row>
    <row r="32" spans="2:24" x14ac:dyDescent="0.35">
      <c r="C32" s="97"/>
      <c r="D32" s="35"/>
      <c r="E32" s="74"/>
      <c r="I32" s="74"/>
      <c r="M32" s="74"/>
      <c r="Q32" s="74"/>
      <c r="U32" s="74"/>
    </row>
    <row r="33" spans="2:25" ht="15" customHeight="1" x14ac:dyDescent="0.35">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35">
      <c r="C34" s="99" t="s">
        <v>81</v>
      </c>
      <c r="D34" s="306"/>
      <c r="E34" s="101"/>
      <c r="F34" s="100"/>
      <c r="G34" s="99" t="s">
        <v>81</v>
      </c>
      <c r="H34" s="306"/>
      <c r="I34" s="74"/>
      <c r="K34" s="99" t="s">
        <v>81</v>
      </c>
      <c r="L34" s="306"/>
      <c r="M34" s="74"/>
      <c r="O34" s="99" t="s">
        <v>81</v>
      </c>
      <c r="P34" s="306"/>
      <c r="Q34" s="74"/>
      <c r="S34" s="99" t="s">
        <v>81</v>
      </c>
      <c r="T34" s="306"/>
      <c r="U34" s="74"/>
      <c r="W34" s="99" t="s">
        <v>81</v>
      </c>
      <c r="X34" s="306"/>
    </row>
    <row r="35" spans="2:25" x14ac:dyDescent="0.35">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35">
      <c r="C36" s="99" t="s">
        <v>83</v>
      </c>
      <c r="D36" s="178"/>
      <c r="E36" s="102"/>
      <c r="F36" s="100"/>
      <c r="I36" s="74"/>
      <c r="M36" s="74"/>
      <c r="Q36" s="74"/>
      <c r="U36" s="74"/>
    </row>
    <row r="37" spans="2:25" x14ac:dyDescent="0.35">
      <c r="C37" s="103"/>
      <c r="D37" s="35"/>
      <c r="E37" s="104"/>
      <c r="F37" s="186"/>
    </row>
    <row r="38" spans="2:25" x14ac:dyDescent="0.35">
      <c r="C38" s="103"/>
      <c r="D38" s="35"/>
      <c r="E38" s="104"/>
      <c r="F38" s="215"/>
      <c r="G38" s="105"/>
      <c r="H38" s="105"/>
      <c r="I38" s="105"/>
      <c r="J38" s="105"/>
      <c r="K38" s="105"/>
      <c r="L38" s="105"/>
      <c r="M38" s="105"/>
      <c r="N38" s="105"/>
      <c r="O38" s="105"/>
      <c r="P38" s="105"/>
      <c r="Q38" s="105"/>
      <c r="R38" s="105"/>
      <c r="S38" s="105"/>
      <c r="T38" s="105"/>
      <c r="U38" s="105"/>
      <c r="V38" s="105"/>
      <c r="W38" s="105"/>
      <c r="X38" s="105"/>
    </row>
    <row r="39" spans="2:25" x14ac:dyDescent="0.35">
      <c r="B39" s="84"/>
      <c r="C39" s="84"/>
      <c r="D39" s="84"/>
      <c r="E39" s="106"/>
      <c r="F39" s="8"/>
      <c r="G39" s="8"/>
      <c r="H39" s="8"/>
      <c r="I39" s="8"/>
      <c r="J39" s="8"/>
      <c r="K39" s="8"/>
      <c r="L39" s="8"/>
      <c r="M39" s="8"/>
      <c r="N39" s="8"/>
      <c r="O39" s="8"/>
      <c r="P39" s="8"/>
      <c r="Q39" s="8"/>
      <c r="R39" s="8"/>
      <c r="S39" s="8"/>
      <c r="T39" s="8"/>
      <c r="U39" s="8"/>
      <c r="V39" s="8"/>
      <c r="W39" s="8"/>
      <c r="X39" s="8"/>
      <c r="Y39" s="8"/>
    </row>
    <row r="40" spans="2:25" ht="17.5" x14ac:dyDescent="0.35">
      <c r="B40" s="6" t="s">
        <v>31</v>
      </c>
      <c r="D40" s="131"/>
      <c r="K40" s="74"/>
      <c r="L40" s="8"/>
      <c r="M40" s="8"/>
      <c r="N40" s="8"/>
      <c r="O40" s="8"/>
      <c r="P40" s="8"/>
      <c r="Q40" s="8"/>
      <c r="R40" s="8"/>
      <c r="S40" s="8"/>
      <c r="T40" s="8"/>
      <c r="U40" s="8"/>
      <c r="V40" s="8"/>
      <c r="W40" s="8"/>
      <c r="X40" s="8"/>
      <c r="Y40" s="8"/>
    </row>
    <row r="41" spans="2:25" x14ac:dyDescent="0.35">
      <c r="C41" s="132"/>
      <c r="D41" s="61"/>
      <c r="E41" s="61"/>
      <c r="F41" s="61"/>
      <c r="G41" s="61"/>
      <c r="H41" s="133"/>
      <c r="K41" s="74"/>
      <c r="L41" s="8"/>
      <c r="M41" s="8"/>
      <c r="N41" s="8"/>
      <c r="O41" s="8"/>
      <c r="P41" s="8"/>
      <c r="Q41" s="8"/>
      <c r="R41" s="8"/>
      <c r="S41" s="8"/>
      <c r="T41" s="8"/>
      <c r="U41" s="8"/>
      <c r="V41" s="8"/>
      <c r="W41" s="8"/>
      <c r="X41" s="8"/>
      <c r="Y41" s="8"/>
    </row>
    <row r="42" spans="2:25" x14ac:dyDescent="0.35">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35">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35">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35">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35">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35">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35">
      <c r="C48" s="136" t="s">
        <v>779</v>
      </c>
      <c r="D48" s="48"/>
      <c r="E48" s="48"/>
      <c r="F48" s="48"/>
      <c r="G48" s="48"/>
      <c r="H48" s="48"/>
      <c r="I48" s="48"/>
      <c r="J48" s="137">
        <f t="shared" si="0"/>
        <v>0</v>
      </c>
      <c r="K48" s="135" t="s">
        <v>819</v>
      </c>
      <c r="L48" s="8"/>
      <c r="M48" s="8"/>
      <c r="N48" s="8"/>
      <c r="O48" s="8"/>
      <c r="P48" s="8"/>
      <c r="Q48" s="8"/>
      <c r="R48" s="8"/>
      <c r="S48" s="8"/>
      <c r="T48" s="8"/>
      <c r="U48" s="8"/>
      <c r="V48" s="8"/>
      <c r="W48" s="8"/>
      <c r="X48" s="8"/>
      <c r="Y48" s="8"/>
    </row>
    <row r="49" spans="2:25" x14ac:dyDescent="0.35">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35">
      <c r="C50" s="139"/>
      <c r="D50" s="183"/>
      <c r="E50" s="183"/>
      <c r="F50" s="183"/>
      <c r="G50" s="183"/>
      <c r="H50" s="183"/>
      <c r="I50" s="183"/>
      <c r="K50" s="74"/>
      <c r="L50" s="8"/>
      <c r="M50" s="8"/>
      <c r="N50" s="8"/>
      <c r="O50" s="8"/>
      <c r="P50" s="8"/>
      <c r="Q50" s="8"/>
      <c r="R50" s="8"/>
      <c r="S50" s="8"/>
      <c r="T50" s="8"/>
      <c r="U50" s="8"/>
      <c r="V50" s="8"/>
      <c r="W50" s="8"/>
      <c r="X50" s="8"/>
      <c r="Y50" s="8"/>
    </row>
    <row r="51" spans="2:25" x14ac:dyDescent="0.35">
      <c r="C51" s="82" t="s">
        <v>653</v>
      </c>
      <c r="D51" s="47">
        <v>10</v>
      </c>
      <c r="E51" s="183"/>
      <c r="F51" s="183"/>
      <c r="G51" s="183"/>
      <c r="H51" s="183"/>
      <c r="I51" s="183"/>
      <c r="K51" s="74"/>
      <c r="L51" s="8"/>
      <c r="M51" s="8"/>
      <c r="N51" s="8"/>
      <c r="O51" s="8"/>
      <c r="P51" s="8"/>
      <c r="Q51" s="8"/>
      <c r="R51" s="8"/>
      <c r="S51" s="8"/>
      <c r="T51" s="8"/>
      <c r="U51" s="8"/>
      <c r="V51" s="8"/>
      <c r="W51" s="8"/>
      <c r="X51" s="8"/>
      <c r="Y51" s="8"/>
    </row>
    <row r="52" spans="2:25" x14ac:dyDescent="0.35">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35">
      <c r="C53" s="103"/>
      <c r="D53" s="35"/>
      <c r="E53" s="217"/>
      <c r="F53" s="104"/>
      <c r="G53" s="186"/>
      <c r="H53" s="105"/>
      <c r="I53" s="105"/>
      <c r="J53" s="105"/>
      <c r="K53" s="8"/>
      <c r="L53" s="8"/>
      <c r="M53" s="8"/>
      <c r="N53" s="8"/>
      <c r="O53" s="8"/>
      <c r="P53" s="8"/>
      <c r="Q53" s="8"/>
      <c r="R53" s="8"/>
      <c r="S53" s="8"/>
      <c r="T53" s="8"/>
      <c r="U53" s="8"/>
      <c r="V53" s="8"/>
      <c r="W53" s="8"/>
      <c r="X53" s="8"/>
      <c r="Y53" s="8"/>
    </row>
    <row r="54" spans="2:25" x14ac:dyDescent="0.35">
      <c r="B54" s="84"/>
      <c r="C54" s="84"/>
      <c r="D54" s="84"/>
      <c r="E54" s="74"/>
      <c r="F54" s="214"/>
      <c r="G54" s="84"/>
      <c r="H54" s="8"/>
      <c r="I54" s="8"/>
      <c r="J54" s="213"/>
      <c r="K54" s="8"/>
      <c r="L54" s="8"/>
      <c r="M54" s="8"/>
      <c r="N54" s="8"/>
      <c r="O54" s="8"/>
      <c r="P54" s="8"/>
      <c r="Q54" s="8"/>
      <c r="R54" s="8"/>
      <c r="S54" s="8"/>
      <c r="T54" s="8"/>
      <c r="U54" s="8"/>
      <c r="V54" s="8"/>
      <c r="W54" s="8"/>
      <c r="X54" s="8"/>
    </row>
    <row r="55" spans="2:25" ht="17.5" x14ac:dyDescent="0.35">
      <c r="B55" s="6" t="s">
        <v>95</v>
      </c>
      <c r="E55" s="74"/>
      <c r="G55" s="6" t="s">
        <v>445</v>
      </c>
      <c r="I55" s="211" t="s">
        <v>446</v>
      </c>
      <c r="J55" s="74"/>
    </row>
    <row r="56" spans="2:25" x14ac:dyDescent="0.35">
      <c r="C56" s="8"/>
      <c r="D56" s="250" t="s">
        <v>670</v>
      </c>
      <c r="E56" s="74"/>
      <c r="I56" s="361"/>
      <c r="J56" s="74"/>
    </row>
    <row r="57" spans="2:25" hidden="1" x14ac:dyDescent="0.35">
      <c r="D57" s="261" t="e">
        <f>VLOOKUP($D$58,'Data - Regions'!$S$1:$U$10,2,FALSE)</f>
        <v>#N/A</v>
      </c>
      <c r="E57" s="226"/>
      <c r="I57" s="8"/>
      <c r="J57" s="74"/>
    </row>
    <row r="58" spans="2:25" ht="14.5" customHeight="1" x14ac:dyDescent="0.35">
      <c r="C58" s="8" t="s">
        <v>429</v>
      </c>
      <c r="D58" s="154"/>
      <c r="E58" s="226"/>
      <c r="H58" s="98"/>
      <c r="I58" s="8"/>
      <c r="J58" s="74"/>
    </row>
    <row r="59" spans="2:25" ht="14.5" customHeight="1" x14ac:dyDescent="0.35">
      <c r="C59" s="8"/>
      <c r="D59" s="8"/>
      <c r="E59" s="74"/>
      <c r="G59" s="370" t="s">
        <v>447</v>
      </c>
      <c r="H59" s="370"/>
      <c r="I59" s="370"/>
      <c r="J59" s="74"/>
    </row>
    <row r="60" spans="2:25" x14ac:dyDescent="0.35">
      <c r="C60" s="107" t="s">
        <v>430</v>
      </c>
      <c r="D60" s="8"/>
      <c r="E60" s="74"/>
      <c r="G60" s="370"/>
      <c r="H60" s="370"/>
      <c r="I60" s="370"/>
      <c r="J60" s="74"/>
    </row>
    <row r="61" spans="2:25" x14ac:dyDescent="0.35">
      <c r="E61" s="74"/>
      <c r="G61" s="370"/>
      <c r="H61" s="370"/>
      <c r="I61" s="370"/>
      <c r="J61" s="74"/>
    </row>
    <row r="62" spans="2:25" ht="18.649999999999999" customHeight="1" x14ac:dyDescent="0.35">
      <c r="C62" s="369" t="s">
        <v>858</v>
      </c>
      <c r="D62" s="371" t="s">
        <v>780</v>
      </c>
      <c r="E62" s="74"/>
      <c r="G62" s="370"/>
      <c r="H62" s="370"/>
      <c r="I62" s="370"/>
      <c r="J62" s="74"/>
    </row>
    <row r="63" spans="2:25" ht="18.649999999999999" customHeight="1" x14ac:dyDescent="0.35">
      <c r="C63" s="369"/>
      <c r="D63" s="371"/>
      <c r="E63" s="74"/>
      <c r="G63" s="205"/>
      <c r="H63" s="205"/>
      <c r="I63" s="8"/>
      <c r="J63" s="74"/>
    </row>
    <row r="64" spans="2:25" ht="18.649999999999999" customHeight="1" x14ac:dyDescent="0.35">
      <c r="C64" s="369" t="s">
        <v>859</v>
      </c>
      <c r="D64" s="371" t="s">
        <v>781</v>
      </c>
      <c r="E64" s="74"/>
      <c r="G64" s="212" t="s">
        <v>811</v>
      </c>
      <c r="H64" s="212" t="s">
        <v>810</v>
      </c>
      <c r="I64" s="212" t="s">
        <v>448</v>
      </c>
      <c r="J64" s="74"/>
    </row>
    <row r="65" spans="3:10" ht="18.649999999999999" customHeight="1" x14ac:dyDescent="0.35">
      <c r="C65" s="369"/>
      <c r="D65" s="371"/>
      <c r="E65" s="74"/>
      <c r="G65" s="209"/>
      <c r="H65" s="209"/>
      <c r="I65" s="209"/>
      <c r="J65" s="74"/>
    </row>
    <row r="66" spans="3:10" ht="18.649999999999999" customHeight="1" x14ac:dyDescent="0.35">
      <c r="C66" s="369" t="s">
        <v>948</v>
      </c>
      <c r="D66" s="371" t="s">
        <v>949</v>
      </c>
      <c r="E66" s="74"/>
      <c r="G66" s="209"/>
      <c r="H66" s="209"/>
      <c r="I66" s="209"/>
      <c r="J66" s="74"/>
    </row>
    <row r="67" spans="3:10" ht="18.649999999999999" customHeight="1" x14ac:dyDescent="0.35">
      <c r="C67" s="369"/>
      <c r="D67" s="371"/>
      <c r="E67" s="74"/>
      <c r="G67" s="209"/>
      <c r="H67" s="209"/>
      <c r="I67" s="209"/>
      <c r="J67" s="74"/>
    </row>
    <row r="68" spans="3:10" ht="18.649999999999999" customHeight="1" x14ac:dyDescent="0.35">
      <c r="C68" s="369" t="s">
        <v>857</v>
      </c>
      <c r="D68" s="371" t="s">
        <v>782</v>
      </c>
      <c r="E68" s="74"/>
      <c r="G68" s="209"/>
      <c r="H68" s="209"/>
      <c r="I68" s="209"/>
      <c r="J68" s="74"/>
    </row>
    <row r="69" spans="3:10" ht="18.649999999999999" customHeight="1" x14ac:dyDescent="0.35">
      <c r="C69" s="369"/>
      <c r="D69" s="371"/>
      <c r="E69" s="74"/>
      <c r="G69" s="209"/>
      <c r="H69" s="209"/>
      <c r="I69" s="209"/>
      <c r="J69" s="74"/>
    </row>
    <row r="70" spans="3:10" ht="18.649999999999999" customHeight="1" x14ac:dyDescent="0.35">
      <c r="C70" s="369" t="s">
        <v>856</v>
      </c>
      <c r="D70" s="371" t="s">
        <v>783</v>
      </c>
      <c r="E70" s="74"/>
      <c r="G70" s="209"/>
      <c r="H70" s="209"/>
      <c r="I70" s="209"/>
      <c r="J70" s="74"/>
    </row>
    <row r="71" spans="3:10" ht="18.649999999999999" customHeight="1" x14ac:dyDescent="0.35">
      <c r="C71" s="369"/>
      <c r="D71" s="371"/>
      <c r="E71" s="74"/>
      <c r="G71" s="209"/>
      <c r="H71" s="209"/>
      <c r="I71" s="209"/>
      <c r="J71" s="74"/>
    </row>
    <row r="72" spans="3:10" ht="18.649999999999999" customHeight="1" x14ac:dyDescent="0.35">
      <c r="C72" s="369" t="s">
        <v>788</v>
      </c>
      <c r="D72" s="371" t="s">
        <v>784</v>
      </c>
      <c r="E72" s="74"/>
      <c r="G72" s="209"/>
      <c r="H72" s="209"/>
      <c r="I72" s="209"/>
      <c r="J72" s="74"/>
    </row>
    <row r="73" spans="3:10" x14ac:dyDescent="0.35">
      <c r="C73" s="369"/>
      <c r="D73" s="371"/>
      <c r="E73" s="74"/>
      <c r="G73" s="209"/>
      <c r="H73" s="209"/>
      <c r="I73" s="209"/>
      <c r="J73" s="74"/>
    </row>
    <row r="74" spans="3:10" ht="18.649999999999999" customHeight="1" x14ac:dyDescent="0.35">
      <c r="C74" s="372" t="s">
        <v>785</v>
      </c>
      <c r="D74" s="371" t="s">
        <v>787</v>
      </c>
      <c r="E74" s="74"/>
      <c r="G74" s="209"/>
      <c r="H74" s="209"/>
      <c r="I74" s="209"/>
      <c r="J74" s="74"/>
    </row>
    <row r="75" spans="3:10" x14ac:dyDescent="0.35">
      <c r="C75" s="372"/>
      <c r="D75" s="371"/>
      <c r="E75" s="74"/>
      <c r="G75" s="209"/>
      <c r="H75" s="209"/>
      <c r="I75" s="209"/>
      <c r="J75" s="74"/>
    </row>
    <row r="76" spans="3:10" ht="18.649999999999999" customHeight="1" x14ac:dyDescent="0.35">
      <c r="C76" s="369" t="s">
        <v>786</v>
      </c>
      <c r="D76" s="371" t="s">
        <v>789</v>
      </c>
      <c r="E76" s="74"/>
      <c r="G76" s="209"/>
      <c r="H76" s="209"/>
      <c r="I76" s="209"/>
      <c r="J76" s="74"/>
    </row>
    <row r="77" spans="3:10" ht="18.649999999999999" customHeight="1" x14ac:dyDescent="0.35">
      <c r="C77" s="369"/>
      <c r="D77" s="371"/>
      <c r="E77" s="74"/>
      <c r="I77" s="186"/>
      <c r="J77" s="74"/>
    </row>
    <row r="78" spans="3:10" ht="18.649999999999999" customHeight="1" x14ac:dyDescent="0.35">
      <c r="C78" s="373" t="s">
        <v>855</v>
      </c>
      <c r="D78" s="374" t="s">
        <v>790</v>
      </c>
      <c r="E78" s="375"/>
      <c r="I78" s="186"/>
      <c r="J78" s="74"/>
    </row>
    <row r="79" spans="3:10" ht="18.649999999999999" customHeight="1" x14ac:dyDescent="0.35">
      <c r="C79" s="373"/>
      <c r="D79" s="374"/>
      <c r="E79" s="375"/>
      <c r="I79" s="186"/>
      <c r="J79" s="74"/>
    </row>
    <row r="80" spans="3:10" ht="18.649999999999999" customHeight="1" x14ac:dyDescent="0.35">
      <c r="C80" s="373"/>
      <c r="D80" s="207"/>
      <c r="E80" s="206"/>
      <c r="I80" s="186"/>
      <c r="J80" s="74"/>
    </row>
    <row r="81" spans="2:10" x14ac:dyDescent="0.35">
      <c r="C81" s="202" t="s">
        <v>791</v>
      </c>
      <c r="D81" s="44"/>
      <c r="E81" s="74"/>
      <c r="I81" s="186"/>
      <c r="J81" s="74"/>
    </row>
    <row r="82" spans="2:10" x14ac:dyDescent="0.35">
      <c r="C82" s="202" t="s">
        <v>809</v>
      </c>
      <c r="D82" s="209"/>
      <c r="E82" s="74"/>
      <c r="I82" s="186"/>
      <c r="J82" s="74"/>
    </row>
    <row r="83" spans="2:10" x14ac:dyDescent="0.35">
      <c r="C83" s="103"/>
      <c r="D83" s="35"/>
      <c r="E83" s="102"/>
      <c r="I83" s="186"/>
      <c r="J83" s="74"/>
    </row>
    <row r="84" spans="2:10" x14ac:dyDescent="0.35">
      <c r="B84" s="108"/>
      <c r="C84" s="106"/>
      <c r="D84" s="109"/>
      <c r="E84" s="210"/>
      <c r="I84" s="186"/>
      <c r="J84" s="74"/>
    </row>
    <row r="85" spans="2:10" ht="17.5" x14ac:dyDescent="0.35">
      <c r="B85" s="6" t="s">
        <v>41</v>
      </c>
      <c r="C85" s="100"/>
      <c r="D85" s="100"/>
      <c r="E85" s="74"/>
      <c r="I85" s="186"/>
      <c r="J85" s="74"/>
    </row>
    <row r="86" spans="2:10" x14ac:dyDescent="0.35">
      <c r="B86" s="110" t="s">
        <v>42</v>
      </c>
      <c r="C86" s="100"/>
      <c r="D86" s="100"/>
      <c r="E86" s="74"/>
      <c r="I86" s="186"/>
      <c r="J86" s="74"/>
    </row>
    <row r="87" spans="2:10" x14ac:dyDescent="0.35">
      <c r="B87" s="110"/>
      <c r="C87" s="100"/>
      <c r="D87" s="100"/>
      <c r="E87" s="74"/>
      <c r="F87" s="100"/>
      <c r="I87" s="186"/>
      <c r="J87" s="74"/>
    </row>
    <row r="88" spans="2:10" x14ac:dyDescent="0.35">
      <c r="C88" s="4" t="s">
        <v>96</v>
      </c>
      <c r="D88" s="44"/>
      <c r="E88" s="74"/>
      <c r="F88" s="100"/>
      <c r="I88" s="186"/>
      <c r="J88" s="74"/>
    </row>
    <row r="89" spans="2:10" x14ac:dyDescent="0.35">
      <c r="C89" s="4" t="s">
        <v>442</v>
      </c>
      <c r="D89" s="209"/>
      <c r="E89" s="74"/>
      <c r="I89" s="186"/>
      <c r="J89" s="74"/>
    </row>
    <row r="90" spans="2:10" x14ac:dyDescent="0.35">
      <c r="C90" s="4" t="s">
        <v>97</v>
      </c>
      <c r="D90" s="44"/>
      <c r="E90" s="74"/>
      <c r="I90" s="186"/>
      <c r="J90" s="74"/>
    </row>
    <row r="91" spans="2:10" x14ac:dyDescent="0.35">
      <c r="C91" s="4" t="s">
        <v>43</v>
      </c>
      <c r="D91" s="45"/>
      <c r="E91" s="74"/>
      <c r="I91" s="186"/>
      <c r="J91" s="74"/>
    </row>
    <row r="92" spans="2:10" x14ac:dyDescent="0.35">
      <c r="C92" s="77" t="s">
        <v>98</v>
      </c>
      <c r="D92" s="44"/>
      <c r="E92" s="74"/>
      <c r="I92" s="8"/>
      <c r="J92" s="74"/>
    </row>
    <row r="93" spans="2:10" x14ac:dyDescent="0.35">
      <c r="C93" s="4" t="s">
        <v>99</v>
      </c>
      <c r="D93" s="45"/>
      <c r="E93" s="74"/>
      <c r="I93" s="8"/>
      <c r="J93" s="74"/>
    </row>
    <row r="94" spans="2:10" x14ac:dyDescent="0.35">
      <c r="C94" s="77" t="s">
        <v>443</v>
      </c>
      <c r="D94" s="44"/>
      <c r="E94" s="74"/>
      <c r="I94" s="8"/>
      <c r="J94" s="74"/>
    </row>
    <row r="95" spans="2:10" x14ac:dyDescent="0.35">
      <c r="C95" s="4" t="s">
        <v>444</v>
      </c>
      <c r="D95" s="167"/>
      <c r="E95" s="74"/>
      <c r="I95" s="8"/>
      <c r="J95" s="74"/>
    </row>
    <row r="96" spans="2:10" x14ac:dyDescent="0.35">
      <c r="D96" s="201"/>
      <c r="E96" s="74"/>
      <c r="I96" s="8"/>
      <c r="J96" s="74"/>
    </row>
    <row r="97" spans="1:10" x14ac:dyDescent="0.35">
      <c r="D97" s="201"/>
      <c r="E97" s="74"/>
      <c r="I97" s="8"/>
      <c r="J97" s="74"/>
    </row>
    <row r="98" spans="1:10" x14ac:dyDescent="0.35">
      <c r="D98" s="201"/>
      <c r="E98" s="74"/>
      <c r="I98" s="8"/>
      <c r="J98" s="74"/>
    </row>
    <row r="99" spans="1:10" x14ac:dyDescent="0.35">
      <c r="D99" s="201"/>
      <c r="E99" s="74"/>
      <c r="I99" s="8"/>
      <c r="J99" s="74"/>
    </row>
    <row r="100" spans="1:10" x14ac:dyDescent="0.35">
      <c r="D100" s="9"/>
      <c r="E100" s="74"/>
      <c r="I100" s="8"/>
      <c r="J100" s="74"/>
    </row>
    <row r="101" spans="1:10" x14ac:dyDescent="0.35">
      <c r="D101" s="9"/>
      <c r="E101" s="8"/>
    </row>
    <row r="102" spans="1:10" s="112" customFormat="1" ht="7.5" customHeight="1" x14ac:dyDescent="0.35">
      <c r="B102" s="113"/>
      <c r="C102" s="114"/>
      <c r="D102" s="115"/>
    </row>
    <row r="103" spans="1:10" s="66" customFormat="1" ht="33.75" customHeight="1" x14ac:dyDescent="0.35">
      <c r="A103" s="116"/>
      <c r="B103" s="65"/>
    </row>
  </sheetData>
  <sheetProtection algorithmName="SHA-512" hashValue="kOpkgnlALqpILWg0qwhcUaxWwk0mrXWDqIb5xyn+cxXu94+z5iBwS6hmZVhTpkj0L/Pt/ystpez/UklIqpcbJg==" saltValue="qDcbUoQdyGo+pIdsMxDryg==" spinCount="100000" sheet="1" objects="1" scenarios="1"/>
  <dataConsolidate/>
  <mergeCells count="21">
    <mergeCell ref="C74:C75"/>
    <mergeCell ref="C70:C71"/>
    <mergeCell ref="C76:C77"/>
    <mergeCell ref="C78:C80"/>
    <mergeCell ref="D76:D77"/>
    <mergeCell ref="D74:D75"/>
    <mergeCell ref="D72:D73"/>
    <mergeCell ref="D70:D71"/>
    <mergeCell ref="D78:E79"/>
    <mergeCell ref="G10:H11"/>
    <mergeCell ref="A3:I3"/>
    <mergeCell ref="C72:C73"/>
    <mergeCell ref="C62:C63"/>
    <mergeCell ref="C64:C65"/>
    <mergeCell ref="C68:C69"/>
    <mergeCell ref="G59:I62"/>
    <mergeCell ref="D68:D69"/>
    <mergeCell ref="D64:D65"/>
    <mergeCell ref="D62:D63"/>
    <mergeCell ref="C66:C67"/>
    <mergeCell ref="D66:D67"/>
  </mergeCells>
  <phoneticPr fontId="54" type="noConversion"/>
  <conditionalFormatting sqref="C100:C101">
    <cfRule type="expression" dxfId="1" priority="53">
      <formula>$D$93="Yes"</formula>
    </cfRule>
  </conditionalFormatting>
  <conditionalFormatting sqref="D96:D101">
    <cfRule type="expression" dxfId="0" priority="54">
      <formula>$D$93="Yes"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8 D90 D94 D92" xr:uid="{00000000-0002-0000-0100-000005000000}">
      <formula1>"TRUE,FALSE"</formula1>
    </dataValidation>
    <dataValidation type="whole" allowBlank="1" showInputMessage="1" showErrorMessage="1" error="Value must be a single year between 1900 and 2020" sqref="D95" xr:uid="{00000000-0002-0000-0100-00000A000000}">
      <formula1>1900</formula1>
      <formula2>2022</formula2>
    </dataValidation>
    <dataValidation type="list" allowBlank="1" showInputMessage="1" showErrorMessage="1" sqref="D81"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s>
  <pageMargins left="0.7" right="0.7" top="0.75" bottom="0.75" header="0.3" footer="0.3"/>
  <pageSetup scale="28" orientation="portrait" r:id="rId61"/>
  <drawing r:id="rId62"/>
  <legacyDrawing r:id="rId6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21C13876-37EB-46E3-AEB5-D88FAF3B92ED}">
          <x14:formula1>
            <xm:f>'Data - Regions'!$S$2:$S$10</xm:f>
          </x14:formula1>
          <xm:sqref>D58</xm:sqref>
        </x14:dataValidation>
        <x14:dataValidation type="list" allowBlank="1" showInputMessage="1" showErrorMessage="1" xr:uid="{FF45AB13-0858-4972-8D6B-F99E0794DB2A}">
          <x14:formula1>
            <xm:f>'Data - Regions'!$K$2:$K$37</xm:f>
          </x14:formula1>
          <xm:sqref>D21 H21 L21 P21 T21 X21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70" zoomScaleNormal="70" workbookViewId="0">
      <selection activeCell="A2" sqref="A2"/>
    </sheetView>
  </sheetViews>
  <sheetFormatPr defaultColWidth="9.81640625" defaultRowHeight="14.5" x14ac:dyDescent="0.35"/>
  <cols>
    <col min="1" max="1" width="4.7265625" style="4" customWidth="1"/>
    <col min="2" max="2" width="6.81640625" style="4" customWidth="1"/>
    <col min="3" max="3" width="3.54296875" style="4" customWidth="1"/>
    <col min="4" max="4" width="32.1796875" style="4" customWidth="1"/>
    <col min="5" max="5" width="35.54296875" style="5" customWidth="1"/>
    <col min="6" max="6" width="10.54296875" style="4" customWidth="1"/>
    <col min="7" max="7" width="17.7265625" style="4" customWidth="1"/>
    <col min="8" max="8" width="31.453125" style="5" customWidth="1"/>
    <col min="9" max="9" width="9.453125" style="4" customWidth="1"/>
    <col min="10" max="10" width="30.7265625" style="4" customWidth="1"/>
    <col min="11" max="11" width="28.1796875" style="5" customWidth="1"/>
    <col min="12" max="12" width="6.54296875" style="4" customWidth="1"/>
    <col min="13" max="13" width="17.81640625" style="4" customWidth="1"/>
    <col min="14" max="14" width="39.7265625" style="5" customWidth="1"/>
    <col min="15" max="15" width="18.54296875" style="4" bestFit="1" customWidth="1"/>
    <col min="16" max="16" width="69" style="4" customWidth="1"/>
    <col min="17" max="16384" width="9.81640625" style="4"/>
  </cols>
  <sheetData>
    <row r="1" spans="1:16" s="8" customFormat="1" ht="65.150000000000006" customHeight="1" x14ac:dyDescent="0.35">
      <c r="B1" s="63"/>
    </row>
    <row r="2" spans="1:16" s="66" customFormat="1" ht="33.75" customHeight="1" x14ac:dyDescent="0.35">
      <c r="A2" s="64" t="s">
        <v>44</v>
      </c>
      <c r="B2" s="65"/>
    </row>
    <row r="3" spans="1:16" s="67" customFormat="1" ht="20.149999999999999" customHeight="1" x14ac:dyDescent="0.35">
      <c r="A3" s="368" t="str">
        <f>IF('Project Input'!D10="","",'Project Input'!D10)</f>
        <v/>
      </c>
      <c r="B3" s="368"/>
      <c r="C3" s="368"/>
      <c r="D3" s="368"/>
      <c r="E3" s="368"/>
      <c r="F3" s="368"/>
      <c r="G3" s="368"/>
      <c r="H3" s="368"/>
      <c r="I3" s="368"/>
    </row>
    <row r="4" spans="1:16" s="68" customFormat="1" ht="20.149999999999999" customHeight="1" x14ac:dyDescent="0.35">
      <c r="A4" s="317" t="s">
        <v>965</v>
      </c>
      <c r="B4" s="317"/>
      <c r="C4" s="317"/>
      <c r="D4" s="317"/>
      <c r="E4" s="317"/>
      <c r="F4" s="317"/>
      <c r="G4" s="317"/>
      <c r="H4" s="317"/>
      <c r="I4" s="317"/>
    </row>
    <row r="6" spans="1:16" ht="17.5" x14ac:dyDescent="0.35">
      <c r="B6" s="6" t="s">
        <v>46</v>
      </c>
      <c r="J6" s="6" t="s">
        <v>47</v>
      </c>
    </row>
    <row r="7" spans="1:16" x14ac:dyDescent="0.35">
      <c r="P7" s="52"/>
    </row>
    <row r="8" spans="1:16" ht="15.5" x14ac:dyDescent="0.35">
      <c r="B8" s="160"/>
      <c r="C8" s="160"/>
      <c r="D8" s="160" t="s">
        <v>48</v>
      </c>
      <c r="E8" s="175"/>
      <c r="F8" s="160"/>
      <c r="G8" s="7" t="s">
        <v>49</v>
      </c>
      <c r="H8" s="58"/>
      <c r="I8" s="160"/>
      <c r="J8" s="160" t="s">
        <v>48</v>
      </c>
      <c r="K8" s="175"/>
      <c r="L8" s="160"/>
      <c r="M8" s="7" t="s">
        <v>49</v>
      </c>
      <c r="N8" s="58"/>
      <c r="P8" s="52"/>
    </row>
    <row r="9" spans="1:16" x14ac:dyDescent="0.35">
      <c r="B9" s="160"/>
      <c r="C9" s="160"/>
      <c r="D9" s="160" t="s">
        <v>25</v>
      </c>
      <c r="E9" s="175"/>
      <c r="F9" s="160"/>
      <c r="G9" s="160" t="s">
        <v>50</v>
      </c>
      <c r="H9" s="175"/>
      <c r="I9" s="160"/>
      <c r="J9" s="160" t="s">
        <v>25</v>
      </c>
      <c r="K9" s="175"/>
      <c r="L9" s="160"/>
      <c r="M9" s="160" t="s">
        <v>50</v>
      </c>
      <c r="N9" s="175"/>
      <c r="P9" s="52"/>
    </row>
    <row r="10" spans="1:16" x14ac:dyDescent="0.35">
      <c r="B10" s="160"/>
      <c r="C10" s="160"/>
      <c r="D10" s="160" t="s">
        <v>26</v>
      </c>
      <c r="E10" s="175"/>
      <c r="F10" s="160"/>
      <c r="G10" s="160" t="s">
        <v>51</v>
      </c>
      <c r="H10" s="175"/>
      <c r="I10" s="160"/>
      <c r="J10" s="160" t="s">
        <v>26</v>
      </c>
      <c r="K10" s="175"/>
      <c r="L10" s="160"/>
      <c r="M10" s="160" t="s">
        <v>51</v>
      </c>
      <c r="N10" s="175"/>
      <c r="P10" s="52"/>
    </row>
    <row r="11" spans="1:16" x14ac:dyDescent="0.35">
      <c r="B11" s="160"/>
      <c r="C11" s="160"/>
      <c r="D11" s="160" t="s">
        <v>15</v>
      </c>
      <c r="E11" s="175"/>
      <c r="F11" s="160"/>
      <c r="G11" s="160" t="s">
        <v>52</v>
      </c>
      <c r="H11" s="175"/>
      <c r="I11" s="160"/>
      <c r="J11" s="160" t="s">
        <v>15</v>
      </c>
      <c r="K11" s="175"/>
      <c r="L11" s="160"/>
      <c r="M11" s="160" t="s">
        <v>52</v>
      </c>
      <c r="N11" s="175"/>
      <c r="P11" s="52"/>
    </row>
    <row r="12" spans="1:16" x14ac:dyDescent="0.35">
      <c r="B12" s="160"/>
      <c r="C12" s="160"/>
      <c r="D12" s="160" t="s">
        <v>27</v>
      </c>
      <c r="E12" s="175"/>
      <c r="F12" s="160"/>
      <c r="G12" s="160" t="s">
        <v>24</v>
      </c>
      <c r="H12" s="175"/>
      <c r="I12" s="160"/>
      <c r="J12" s="160" t="s">
        <v>27</v>
      </c>
      <c r="K12" s="175"/>
      <c r="L12" s="160"/>
      <c r="M12" s="160" t="s">
        <v>53</v>
      </c>
      <c r="N12" s="175"/>
      <c r="P12" s="52"/>
    </row>
    <row r="13" spans="1:16" x14ac:dyDescent="0.35">
      <c r="B13" s="160"/>
      <c r="C13" s="160"/>
      <c r="D13" s="160" t="s">
        <v>54</v>
      </c>
      <c r="E13" s="175"/>
      <c r="F13" s="160"/>
      <c r="G13" s="160" t="s">
        <v>53</v>
      </c>
      <c r="H13" s="175"/>
      <c r="I13" s="160"/>
      <c r="J13" s="160" t="s">
        <v>54</v>
      </c>
      <c r="K13" s="175"/>
      <c r="L13" s="160"/>
      <c r="M13" s="160" t="s">
        <v>24</v>
      </c>
      <c r="N13" s="175"/>
      <c r="P13" s="52"/>
    </row>
    <row r="14" spans="1:16" x14ac:dyDescent="0.35">
      <c r="B14" s="160"/>
      <c r="C14" s="160"/>
      <c r="D14" s="160" t="s">
        <v>55</v>
      </c>
      <c r="E14" s="175"/>
      <c r="F14" s="160"/>
      <c r="G14" s="160" t="s">
        <v>56</v>
      </c>
      <c r="H14" s="175"/>
      <c r="I14" s="160"/>
      <c r="J14" s="160" t="s">
        <v>55</v>
      </c>
      <c r="K14" s="175"/>
      <c r="L14" s="160"/>
      <c r="M14" s="160" t="s">
        <v>56</v>
      </c>
      <c r="N14" s="175"/>
      <c r="P14" s="52"/>
    </row>
    <row r="15" spans="1:16" x14ac:dyDescent="0.35">
      <c r="B15" s="160"/>
      <c r="C15" s="160"/>
      <c r="D15" s="160" t="s">
        <v>57</v>
      </c>
      <c r="E15" s="175"/>
      <c r="F15" s="160"/>
      <c r="G15" s="160" t="s">
        <v>58</v>
      </c>
      <c r="H15" s="175"/>
      <c r="I15" s="160"/>
      <c r="J15" s="160" t="s">
        <v>57</v>
      </c>
      <c r="K15" s="175"/>
      <c r="L15" s="160"/>
      <c r="M15" s="160" t="s">
        <v>58</v>
      </c>
      <c r="N15" s="175"/>
      <c r="P15" s="52"/>
    </row>
    <row r="16" spans="1:16" x14ac:dyDescent="0.35">
      <c r="B16" s="160"/>
      <c r="C16" s="160"/>
      <c r="D16" s="160" t="s">
        <v>679</v>
      </c>
      <c r="E16" s="55"/>
      <c r="F16" s="160"/>
      <c r="G16" s="160" t="s">
        <v>60</v>
      </c>
      <c r="H16" s="175"/>
      <c r="I16" s="160"/>
      <c r="J16" s="160" t="s">
        <v>679</v>
      </c>
      <c r="K16" s="55"/>
      <c r="L16" s="160"/>
      <c r="M16" s="160" t="s">
        <v>60</v>
      </c>
      <c r="N16" s="175"/>
      <c r="P16" s="52"/>
    </row>
    <row r="17" spans="2:16" x14ac:dyDescent="0.35">
      <c r="B17" s="160"/>
      <c r="C17" s="160"/>
      <c r="D17" s="160" t="s">
        <v>59</v>
      </c>
      <c r="E17" s="55"/>
      <c r="F17" s="160"/>
      <c r="G17" s="160"/>
      <c r="H17" s="160"/>
      <c r="I17" s="160"/>
      <c r="J17" s="160" t="s">
        <v>59</v>
      </c>
      <c r="K17" s="55"/>
      <c r="L17" s="160"/>
      <c r="M17" s="160"/>
      <c r="N17" s="160"/>
      <c r="P17" s="52"/>
    </row>
    <row r="18" spans="2:16" x14ac:dyDescent="0.35">
      <c r="B18" s="160"/>
      <c r="C18" s="160"/>
      <c r="D18" s="68" t="s">
        <v>61</v>
      </c>
      <c r="E18" s="55"/>
      <c r="F18" s="160"/>
      <c r="G18" s="160"/>
      <c r="H18" s="58"/>
      <c r="I18" s="160"/>
      <c r="J18" s="68" t="s">
        <v>61</v>
      </c>
      <c r="K18" s="55"/>
      <c r="L18" s="160"/>
      <c r="M18" s="160"/>
      <c r="N18" s="58"/>
      <c r="P18" s="52"/>
    </row>
    <row r="19" spans="2:16" x14ac:dyDescent="0.35">
      <c r="B19" s="160"/>
      <c r="C19" s="160"/>
      <c r="D19" s="68"/>
      <c r="E19" s="161"/>
      <c r="F19" s="160"/>
      <c r="G19" s="160"/>
      <c r="H19" s="58"/>
      <c r="I19" s="160"/>
      <c r="J19" s="160"/>
      <c r="K19" s="160"/>
      <c r="L19" s="160"/>
      <c r="M19" s="160"/>
      <c r="N19" s="58"/>
      <c r="P19" s="52"/>
    </row>
    <row r="20" spans="2:16" x14ac:dyDescent="0.35">
      <c r="B20" s="160"/>
      <c r="C20" s="160"/>
      <c r="D20" s="68"/>
      <c r="E20" s="161"/>
      <c r="F20" s="160"/>
      <c r="G20" s="160"/>
      <c r="H20" s="58"/>
      <c r="I20" s="160"/>
      <c r="J20" s="162" t="s">
        <v>62</v>
      </c>
      <c r="K20" s="55"/>
      <c r="L20" s="160"/>
      <c r="M20" s="160"/>
      <c r="N20" s="58"/>
      <c r="P20" s="52"/>
    </row>
    <row r="21" spans="2:16" x14ac:dyDescent="0.35">
      <c r="B21" s="160"/>
      <c r="C21" s="160"/>
      <c r="D21" s="68"/>
      <c r="E21" s="161"/>
      <c r="F21" s="160"/>
      <c r="G21" s="160"/>
      <c r="H21" s="160"/>
      <c r="I21" s="160"/>
      <c r="J21" s="162" t="s">
        <v>63</v>
      </c>
      <c r="K21" s="55"/>
      <c r="L21" s="160"/>
      <c r="M21" s="160"/>
      <c r="N21" s="58"/>
      <c r="P21" s="52"/>
    </row>
    <row r="22" spans="2:16" x14ac:dyDescent="0.35">
      <c r="D22" s="8"/>
      <c r="E22" s="35"/>
      <c r="H22" s="4"/>
      <c r="J22" s="9"/>
      <c r="K22" s="4"/>
      <c r="P22" s="61"/>
    </row>
    <row r="23" spans="2:16" ht="17.5" x14ac:dyDescent="0.35">
      <c r="D23" s="6" t="s">
        <v>680</v>
      </c>
      <c r="E23" s="35"/>
      <c r="F23" s="35"/>
      <c r="G23" s="6" t="s">
        <v>681</v>
      </c>
      <c r="H23" s="4"/>
      <c r="J23" s="6" t="s">
        <v>686</v>
      </c>
      <c r="K23" s="4"/>
      <c r="P23" s="61"/>
    </row>
    <row r="24" spans="2:16" x14ac:dyDescent="0.35">
      <c r="D24" s="95" t="s">
        <v>682</v>
      </c>
      <c r="E24" s="35"/>
      <c r="F24" s="35"/>
      <c r="G24" s="95" t="s">
        <v>683</v>
      </c>
      <c r="H24" s="4"/>
      <c r="J24" s="95" t="s">
        <v>687</v>
      </c>
      <c r="K24" s="4"/>
      <c r="P24" s="61"/>
    </row>
    <row r="25" spans="2:16" x14ac:dyDescent="0.35">
      <c r="D25" s="160"/>
      <c r="E25" s="58"/>
      <c r="F25" s="160"/>
      <c r="G25" s="160"/>
      <c r="H25" s="160"/>
      <c r="J25" s="160"/>
      <c r="K25" s="160"/>
      <c r="P25" s="61"/>
    </row>
    <row r="26" spans="2:16" x14ac:dyDescent="0.35">
      <c r="D26" s="160" t="s">
        <v>51</v>
      </c>
      <c r="E26" s="175"/>
      <c r="F26" s="160"/>
      <c r="G26" s="160" t="s">
        <v>684</v>
      </c>
      <c r="H26" s="175"/>
      <c r="J26" s="160" t="s">
        <v>684</v>
      </c>
      <c r="K26" s="175"/>
      <c r="P26" s="61"/>
    </row>
    <row r="27" spans="2:16" x14ac:dyDescent="0.35">
      <c r="D27" s="160" t="s">
        <v>52</v>
      </c>
      <c r="E27" s="175"/>
      <c r="F27" s="160"/>
      <c r="G27" s="160" t="s">
        <v>685</v>
      </c>
      <c r="H27" s="175"/>
      <c r="J27" s="160" t="s">
        <v>685</v>
      </c>
      <c r="K27" s="175"/>
      <c r="P27" s="61"/>
    </row>
    <row r="28" spans="2:16" x14ac:dyDescent="0.35">
      <c r="D28" s="160" t="s">
        <v>24</v>
      </c>
      <c r="E28" s="175"/>
      <c r="F28" s="160"/>
      <c r="G28" s="160" t="s">
        <v>24</v>
      </c>
      <c r="H28" s="175"/>
      <c r="J28" s="160" t="s">
        <v>24</v>
      </c>
      <c r="K28" s="175"/>
      <c r="P28" s="61"/>
    </row>
    <row r="29" spans="2:16" x14ac:dyDescent="0.35">
      <c r="D29" s="160" t="s">
        <v>53</v>
      </c>
      <c r="E29" s="175"/>
      <c r="F29" s="160"/>
      <c r="G29" s="160" t="s">
        <v>25</v>
      </c>
      <c r="H29" s="175"/>
      <c r="J29" s="160" t="s">
        <v>56</v>
      </c>
      <c r="K29" s="175"/>
      <c r="P29" s="61"/>
    </row>
    <row r="30" spans="2:16" x14ac:dyDescent="0.35">
      <c r="D30" s="160" t="s">
        <v>56</v>
      </c>
      <c r="E30" s="175"/>
      <c r="F30" s="160"/>
      <c r="G30" s="160" t="s">
        <v>26</v>
      </c>
      <c r="H30" s="175"/>
      <c r="J30" s="160" t="s">
        <v>60</v>
      </c>
      <c r="K30" s="175"/>
      <c r="P30" s="61"/>
    </row>
    <row r="31" spans="2:16" x14ac:dyDescent="0.35">
      <c r="D31" s="160" t="s">
        <v>60</v>
      </c>
      <c r="E31" s="175"/>
      <c r="F31" s="160"/>
      <c r="G31" s="160" t="s">
        <v>15</v>
      </c>
      <c r="H31" s="175"/>
      <c r="P31" s="61"/>
    </row>
    <row r="32" spans="2:16" x14ac:dyDescent="0.35">
      <c r="D32" s="160"/>
      <c r="E32" s="161"/>
      <c r="F32" s="160"/>
      <c r="G32" s="160" t="s">
        <v>27</v>
      </c>
      <c r="H32" s="175"/>
      <c r="P32" s="61"/>
    </row>
    <row r="33" spans="2:17" x14ac:dyDescent="0.35">
      <c r="D33" s="160"/>
      <c r="E33" s="161"/>
      <c r="F33" s="160"/>
      <c r="G33" s="160" t="s">
        <v>54</v>
      </c>
      <c r="H33" s="175"/>
      <c r="P33" s="61"/>
    </row>
    <row r="34" spans="2:17" x14ac:dyDescent="0.35">
      <c r="D34" s="160"/>
      <c r="E34" s="161"/>
      <c r="F34" s="160"/>
      <c r="G34" s="160" t="s">
        <v>56</v>
      </c>
      <c r="H34" s="175"/>
      <c r="P34" s="61"/>
    </row>
    <row r="35" spans="2:17" x14ac:dyDescent="0.35">
      <c r="D35" s="160"/>
      <c r="E35" s="161"/>
      <c r="F35" s="160"/>
      <c r="G35" s="160" t="s">
        <v>60</v>
      </c>
      <c r="H35" s="175"/>
      <c r="P35" s="61"/>
    </row>
    <row r="36" spans="2:17" x14ac:dyDescent="0.35">
      <c r="D36" s="160"/>
      <c r="E36" s="161"/>
      <c r="F36" s="160"/>
      <c r="G36" s="160"/>
      <c r="H36" s="164"/>
      <c r="P36" s="61"/>
    </row>
    <row r="37" spans="2:17" ht="17.5" x14ac:dyDescent="0.35">
      <c r="B37" s="6" t="s">
        <v>688</v>
      </c>
      <c r="C37" s="5"/>
      <c r="D37" s="8"/>
      <c r="E37" s="35"/>
      <c r="H37" s="4"/>
      <c r="K37" s="4"/>
      <c r="N37" s="4"/>
      <c r="Q37" s="52"/>
    </row>
    <row r="38" spans="2:17" x14ac:dyDescent="0.35">
      <c r="B38" s="8"/>
      <c r="C38" s="35"/>
      <c r="D38" s="8"/>
      <c r="E38" s="35"/>
      <c r="H38" s="4"/>
      <c r="K38" s="4"/>
      <c r="N38" s="4"/>
      <c r="Q38" s="52"/>
    </row>
    <row r="39" spans="2:17" ht="15.5" x14ac:dyDescent="0.35">
      <c r="B39" s="68"/>
      <c r="C39" s="161"/>
      <c r="D39" s="160" t="s">
        <v>65</v>
      </c>
      <c r="E39" s="175"/>
      <c r="F39" s="160"/>
      <c r="G39" s="181" t="s">
        <v>49</v>
      </c>
      <c r="H39" s="182"/>
      <c r="K39" s="4"/>
      <c r="N39" s="4"/>
    </row>
    <row r="40" spans="2:17" x14ac:dyDescent="0.35">
      <c r="B40" s="160"/>
      <c r="C40" s="160"/>
      <c r="D40" s="160" t="s">
        <v>25</v>
      </c>
      <c r="E40" s="175"/>
      <c r="F40" s="160"/>
      <c r="G40" s="25" t="s">
        <v>51</v>
      </c>
      <c r="H40" s="175"/>
      <c r="K40" s="4"/>
      <c r="N40" s="4"/>
    </row>
    <row r="41" spans="2:17" x14ac:dyDescent="0.35">
      <c r="B41" s="160"/>
      <c r="C41" s="160"/>
      <c r="D41" s="160" t="s">
        <v>26</v>
      </c>
      <c r="E41" s="175"/>
      <c r="F41" s="160"/>
      <c r="G41" s="25" t="s">
        <v>52</v>
      </c>
      <c r="H41" s="175"/>
      <c r="K41" s="4"/>
      <c r="N41" s="4"/>
    </row>
    <row r="42" spans="2:17" x14ac:dyDescent="0.35">
      <c r="B42" s="160"/>
      <c r="C42" s="160"/>
      <c r="D42" s="160" t="s">
        <v>15</v>
      </c>
      <c r="E42" s="175"/>
      <c r="F42" s="160"/>
      <c r="G42" s="25" t="s">
        <v>24</v>
      </c>
      <c r="H42" s="175"/>
      <c r="K42" s="4"/>
      <c r="N42" s="4"/>
    </row>
    <row r="43" spans="2:17" x14ac:dyDescent="0.35">
      <c r="B43" s="160"/>
      <c r="C43" s="160"/>
      <c r="D43" s="160" t="s">
        <v>27</v>
      </c>
      <c r="E43" s="175"/>
      <c r="F43" s="160"/>
      <c r="G43" s="25" t="s">
        <v>56</v>
      </c>
      <c r="H43" s="175"/>
      <c r="K43" s="4"/>
      <c r="N43" s="4"/>
    </row>
    <row r="44" spans="2:17" x14ac:dyDescent="0.35">
      <c r="B44" s="160"/>
      <c r="C44" s="160"/>
      <c r="D44" s="160" t="s">
        <v>54</v>
      </c>
      <c r="E44" s="175"/>
      <c r="F44" s="160"/>
      <c r="G44" s="25" t="s">
        <v>58</v>
      </c>
      <c r="H44" s="175"/>
      <c r="K44" s="4"/>
      <c r="N44" s="4"/>
    </row>
    <row r="45" spans="2:17" x14ac:dyDescent="0.35">
      <c r="B45" s="160"/>
      <c r="C45" s="160"/>
      <c r="D45" s="160" t="s">
        <v>55</v>
      </c>
      <c r="E45" s="175"/>
      <c r="F45" s="160"/>
      <c r="G45" s="25" t="s">
        <v>60</v>
      </c>
      <c r="H45" s="175"/>
      <c r="K45" s="4"/>
      <c r="N45" s="4"/>
    </row>
    <row r="46" spans="2:17" x14ac:dyDescent="0.35">
      <c r="B46" s="160"/>
      <c r="C46" s="160"/>
      <c r="D46" s="160" t="s">
        <v>57</v>
      </c>
      <c r="E46" s="175"/>
      <c r="F46" s="160"/>
      <c r="H46" s="4"/>
      <c r="K46" s="4"/>
      <c r="N46" s="4"/>
    </row>
    <row r="47" spans="2:17" x14ac:dyDescent="0.35">
      <c r="B47" s="160"/>
      <c r="C47" s="160"/>
      <c r="D47" s="160" t="s">
        <v>59</v>
      </c>
      <c r="E47" s="55"/>
      <c r="F47" s="160"/>
      <c r="H47" s="4"/>
      <c r="K47" s="4"/>
      <c r="N47" s="4"/>
    </row>
    <row r="48" spans="2:17" x14ac:dyDescent="0.35">
      <c r="B48" s="160"/>
      <c r="C48" s="160"/>
      <c r="D48" s="68" t="s">
        <v>61</v>
      </c>
      <c r="E48" s="57"/>
      <c r="F48" s="160"/>
      <c r="H48" s="4"/>
      <c r="K48" s="4"/>
      <c r="N48" s="4"/>
    </row>
    <row r="49" spans="2:16" x14ac:dyDescent="0.35">
      <c r="B49" s="160"/>
      <c r="C49" s="160"/>
      <c r="D49" s="68"/>
      <c r="E49" s="163"/>
      <c r="F49" s="160"/>
      <c r="H49" s="4"/>
      <c r="K49" s="4"/>
      <c r="N49" s="4"/>
    </row>
    <row r="50" spans="2:16" ht="26.5" customHeight="1" x14ac:dyDescent="0.35">
      <c r="B50" s="160"/>
      <c r="C50" s="160"/>
      <c r="D50" s="381" t="s">
        <v>66</v>
      </c>
      <c r="E50" s="362"/>
      <c r="F50" s="160"/>
      <c r="H50" s="4"/>
      <c r="K50" s="4"/>
      <c r="N50" s="4"/>
      <c r="P50" s="52"/>
    </row>
    <row r="51" spans="2:16" x14ac:dyDescent="0.35">
      <c r="D51" s="381"/>
      <c r="H51" s="4"/>
      <c r="K51" s="4"/>
      <c r="N51" s="4"/>
      <c r="P51" s="52"/>
    </row>
    <row r="52" spans="2:16" x14ac:dyDescent="0.35">
      <c r="J52" s="9"/>
      <c r="K52" s="118"/>
      <c r="P52" s="61"/>
    </row>
    <row r="53" spans="2:16" ht="17.5" x14ac:dyDescent="0.35">
      <c r="B53" s="6" t="s">
        <v>67</v>
      </c>
      <c r="K53" s="4"/>
      <c r="P53" s="52"/>
    </row>
    <row r="54" spans="2:16" x14ac:dyDescent="0.35">
      <c r="H54" s="58"/>
      <c r="I54" s="160"/>
      <c r="J54" s="160"/>
      <c r="P54" s="52"/>
    </row>
    <row r="55" spans="2:16" ht="15.5" x14ac:dyDescent="0.35">
      <c r="D55" s="160" t="s">
        <v>68</v>
      </c>
      <c r="E55" s="175"/>
      <c r="G55" s="7" t="s">
        <v>49</v>
      </c>
      <c r="H55" s="58"/>
      <c r="I55" s="160"/>
      <c r="J55" s="160"/>
      <c r="P55" s="52"/>
    </row>
    <row r="56" spans="2:16" ht="14.25" customHeight="1" x14ac:dyDescent="0.35">
      <c r="D56" s="160" t="s">
        <v>25</v>
      </c>
      <c r="E56" s="175"/>
      <c r="G56" s="4" t="s">
        <v>51</v>
      </c>
      <c r="H56" s="175"/>
      <c r="I56" s="160"/>
      <c r="J56" s="160"/>
      <c r="K56" s="4"/>
      <c r="P56" s="52"/>
    </row>
    <row r="57" spans="2:16" ht="14.25" customHeight="1" x14ac:dyDescent="0.35">
      <c r="D57" s="160" t="s">
        <v>26</v>
      </c>
      <c r="E57" s="175"/>
      <c r="G57" s="4" t="s">
        <v>52</v>
      </c>
      <c r="H57" s="175"/>
      <c r="I57" s="160"/>
      <c r="J57" s="160"/>
      <c r="K57" s="4"/>
      <c r="P57" s="52"/>
    </row>
    <row r="58" spans="2:16" ht="14.25" customHeight="1" x14ac:dyDescent="0.35">
      <c r="D58" s="160" t="s">
        <v>15</v>
      </c>
      <c r="E58" s="175"/>
      <c r="G58" s="4" t="s">
        <v>24</v>
      </c>
      <c r="H58" s="175"/>
      <c r="I58" s="160"/>
      <c r="J58" s="160"/>
      <c r="K58" s="4"/>
      <c r="P58" s="52"/>
    </row>
    <row r="59" spans="2:16" ht="14.25" customHeight="1" x14ac:dyDescent="0.35">
      <c r="D59" s="160" t="s">
        <v>27</v>
      </c>
      <c r="E59" s="175"/>
      <c r="G59" s="4" t="s">
        <v>56</v>
      </c>
      <c r="H59" s="175"/>
      <c r="I59" s="160"/>
      <c r="J59" s="160"/>
      <c r="K59" s="4"/>
      <c r="P59" s="52"/>
    </row>
    <row r="60" spans="2:16" ht="14.25" customHeight="1" x14ac:dyDescent="0.35">
      <c r="D60" s="160" t="s">
        <v>54</v>
      </c>
      <c r="E60" s="175"/>
      <c r="G60" s="4" t="s">
        <v>58</v>
      </c>
      <c r="H60" s="175"/>
      <c r="I60" s="160"/>
      <c r="J60" s="160"/>
      <c r="K60" s="4"/>
    </row>
    <row r="61" spans="2:16" ht="14.25" customHeight="1" x14ac:dyDescent="0.35">
      <c r="D61" s="160" t="s">
        <v>679</v>
      </c>
      <c r="E61" s="55"/>
      <c r="G61" s="4" t="s">
        <v>60</v>
      </c>
      <c r="H61" s="175"/>
      <c r="I61" s="160"/>
      <c r="J61" s="160"/>
      <c r="K61" s="4"/>
    </row>
    <row r="62" spans="2:16" ht="14.25" customHeight="1" x14ac:dyDescent="0.35">
      <c r="D62" s="160" t="s">
        <v>55</v>
      </c>
      <c r="E62" s="180"/>
      <c r="H62" s="58"/>
      <c r="I62" s="160"/>
      <c r="J62" s="160"/>
      <c r="K62" s="4"/>
    </row>
    <row r="63" spans="2:16" ht="14.25" customHeight="1" x14ac:dyDescent="0.35">
      <c r="D63" s="160" t="s">
        <v>57</v>
      </c>
      <c r="E63" s="54"/>
      <c r="F63" s="380" t="s">
        <v>69</v>
      </c>
      <c r="G63" s="380"/>
      <c r="H63" s="55"/>
      <c r="I63" s="160"/>
      <c r="J63" s="160"/>
      <c r="K63" s="4"/>
    </row>
    <row r="64" spans="2:16" ht="15" customHeight="1" x14ac:dyDescent="0.35">
      <c r="D64" s="160"/>
      <c r="E64" s="58"/>
      <c r="F64" s="380"/>
      <c r="G64" s="380"/>
      <c r="K64" s="4"/>
    </row>
    <row r="67" spans="2:10" ht="17.5" x14ac:dyDescent="0.35">
      <c r="B67" s="6" t="s">
        <v>70</v>
      </c>
    </row>
    <row r="68" spans="2:10" x14ac:dyDescent="0.35">
      <c r="B68" s="160"/>
      <c r="C68" s="160"/>
      <c r="D68" s="160"/>
      <c r="E68" s="58"/>
      <c r="F68" s="160"/>
      <c r="G68" s="160"/>
      <c r="H68" s="58"/>
      <c r="I68" s="160"/>
      <c r="J68" s="160"/>
    </row>
    <row r="69" spans="2:10" ht="15.5" x14ac:dyDescent="0.35">
      <c r="D69" s="160" t="s">
        <v>71</v>
      </c>
      <c r="E69" s="175"/>
      <c r="G69" s="7" t="s">
        <v>49</v>
      </c>
    </row>
    <row r="70" spans="2:10" x14ac:dyDescent="0.35">
      <c r="D70" s="160" t="s">
        <v>25</v>
      </c>
      <c r="E70" s="175"/>
      <c r="G70" s="160" t="s">
        <v>51</v>
      </c>
      <c r="H70" s="175"/>
    </row>
    <row r="71" spans="2:10" x14ac:dyDescent="0.35">
      <c r="D71" s="160" t="s">
        <v>26</v>
      </c>
      <c r="E71" s="175"/>
      <c r="G71" s="160" t="s">
        <v>52</v>
      </c>
      <c r="H71" s="175"/>
    </row>
    <row r="72" spans="2:10" x14ac:dyDescent="0.35">
      <c r="D72" s="160" t="s">
        <v>15</v>
      </c>
      <c r="E72" s="175"/>
      <c r="G72" s="160" t="s">
        <v>24</v>
      </c>
      <c r="H72" s="175"/>
    </row>
    <row r="73" spans="2:10" x14ac:dyDescent="0.35">
      <c r="D73" s="160" t="s">
        <v>27</v>
      </c>
      <c r="E73" s="175"/>
      <c r="G73" s="160" t="s">
        <v>56</v>
      </c>
      <c r="H73" s="175"/>
    </row>
    <row r="74" spans="2:10" x14ac:dyDescent="0.35">
      <c r="D74" s="160" t="s">
        <v>54</v>
      </c>
      <c r="E74" s="175"/>
      <c r="G74" s="160" t="s">
        <v>60</v>
      </c>
      <c r="H74" s="175"/>
    </row>
    <row r="75" spans="2:10" x14ac:dyDescent="0.35">
      <c r="D75" s="160" t="s">
        <v>679</v>
      </c>
      <c r="E75" s="55"/>
      <c r="G75" s="160"/>
      <c r="H75" s="364"/>
    </row>
    <row r="76" spans="2:10" x14ac:dyDescent="0.35">
      <c r="D76" s="160" t="s">
        <v>55</v>
      </c>
      <c r="E76" s="180"/>
      <c r="G76" s="160"/>
      <c r="H76" s="58"/>
    </row>
    <row r="77" spans="2:10" x14ac:dyDescent="0.35">
      <c r="D77" s="160" t="s">
        <v>57</v>
      </c>
      <c r="E77" s="54"/>
    </row>
    <row r="80" spans="2:10" ht="17.5" x14ac:dyDescent="0.35">
      <c r="B80" s="6" t="s">
        <v>72</v>
      </c>
    </row>
    <row r="81" spans="2:13" x14ac:dyDescent="0.35">
      <c r="D81" s="160"/>
      <c r="E81" s="58"/>
      <c r="F81" s="160"/>
      <c r="G81" s="160"/>
      <c r="H81" s="58"/>
      <c r="I81" s="160"/>
      <c r="J81" s="160"/>
    </row>
    <row r="82" spans="2:13" ht="15.5" x14ac:dyDescent="0.35">
      <c r="D82" s="160" t="s">
        <v>73</v>
      </c>
      <c r="E82" s="175"/>
      <c r="G82" s="7" t="s">
        <v>49</v>
      </c>
    </row>
    <row r="83" spans="2:13" x14ac:dyDescent="0.35">
      <c r="D83" s="160" t="s">
        <v>25</v>
      </c>
      <c r="E83" s="175"/>
      <c r="G83" s="160" t="s">
        <v>51</v>
      </c>
      <c r="H83" s="175"/>
    </row>
    <row r="84" spans="2:13" x14ac:dyDescent="0.35">
      <c r="D84" s="160" t="s">
        <v>26</v>
      </c>
      <c r="E84" s="175"/>
      <c r="G84" s="160" t="s">
        <v>52</v>
      </c>
      <c r="H84" s="175"/>
    </row>
    <row r="85" spans="2:13" x14ac:dyDescent="0.35">
      <c r="D85" s="160" t="s">
        <v>15</v>
      </c>
      <c r="E85" s="175"/>
      <c r="G85" s="160" t="s">
        <v>24</v>
      </c>
      <c r="H85" s="175"/>
    </row>
    <row r="86" spans="2:13" x14ac:dyDescent="0.35">
      <c r="D86" s="160" t="s">
        <v>27</v>
      </c>
      <c r="E86" s="175"/>
      <c r="G86" s="160" t="s">
        <v>56</v>
      </c>
      <c r="H86" s="175"/>
    </row>
    <row r="87" spans="2:13" x14ac:dyDescent="0.35">
      <c r="D87" s="160" t="s">
        <v>54</v>
      </c>
      <c r="E87" s="175"/>
      <c r="G87" s="160" t="s">
        <v>60</v>
      </c>
      <c r="H87" s="175"/>
    </row>
    <row r="88" spans="2:13" x14ac:dyDescent="0.35">
      <c r="D88" s="160" t="s">
        <v>679</v>
      </c>
      <c r="E88" s="55"/>
      <c r="G88" s="160"/>
      <c r="H88" s="160"/>
    </row>
    <row r="89" spans="2:13" s="5" customFormat="1" x14ac:dyDescent="0.35">
      <c r="B89" s="4"/>
      <c r="C89" s="4"/>
      <c r="D89" s="160" t="s">
        <v>55</v>
      </c>
      <c r="E89" s="180"/>
      <c r="F89" s="4"/>
      <c r="I89" s="4"/>
      <c r="J89" s="4"/>
      <c r="L89" s="4"/>
      <c r="M89" s="4"/>
    </row>
    <row r="90" spans="2:13" s="5" customFormat="1" x14ac:dyDescent="0.35">
      <c r="B90" s="4"/>
      <c r="C90" s="4"/>
      <c r="D90" s="160" t="s">
        <v>57</v>
      </c>
      <c r="E90" s="54"/>
      <c r="F90" s="4"/>
      <c r="G90" s="160"/>
      <c r="H90" s="58"/>
      <c r="I90" s="4"/>
      <c r="J90" s="4"/>
      <c r="L90" s="4"/>
      <c r="M90" s="4"/>
    </row>
    <row r="91" spans="2:13" s="10" customFormat="1" ht="17.5" x14ac:dyDescent="0.35">
      <c r="B91" s="11"/>
      <c r="C91" s="8"/>
      <c r="D91" s="8"/>
      <c r="F91" s="8"/>
      <c r="G91" s="8"/>
      <c r="I91" s="8"/>
      <c r="J91" s="8"/>
      <c r="L91" s="8"/>
      <c r="M91" s="8"/>
    </row>
    <row r="92" spans="2:13" s="112" customFormat="1" ht="7.5" customHeight="1" x14ac:dyDescent="0.35">
      <c r="C92" s="113"/>
      <c r="D92" s="114"/>
      <c r="E92" s="115"/>
    </row>
    <row r="93" spans="2:13" s="66" customFormat="1" ht="33.75" customHeight="1" x14ac:dyDescent="0.35">
      <c r="B93" s="116"/>
      <c r="C93" s="65"/>
    </row>
    <row r="94" spans="2:13" s="10" customFormat="1" ht="15.5" x14ac:dyDescent="0.35">
      <c r="B94" s="8"/>
      <c r="C94" s="8"/>
      <c r="D94" s="8"/>
      <c r="E94" s="35"/>
      <c r="F94" s="8"/>
      <c r="G94" s="12"/>
      <c r="I94" s="8"/>
      <c r="J94" s="8"/>
      <c r="L94" s="8"/>
      <c r="M94" s="8"/>
    </row>
    <row r="95" spans="2:13" s="10" customFormat="1" x14ac:dyDescent="0.35">
      <c r="B95" s="8"/>
      <c r="C95" s="8"/>
      <c r="D95" s="8"/>
      <c r="E95" s="35"/>
      <c r="F95" s="8"/>
      <c r="G95" s="8"/>
      <c r="H95" s="35"/>
      <c r="I95" s="8"/>
      <c r="J95" s="8"/>
      <c r="L95" s="8"/>
      <c r="M95" s="8"/>
    </row>
    <row r="96" spans="2:13" s="10" customFormat="1" x14ac:dyDescent="0.35">
      <c r="B96" s="8"/>
      <c r="C96" s="8"/>
      <c r="D96" s="8"/>
      <c r="E96" s="119"/>
      <c r="F96" s="8"/>
      <c r="G96" s="8"/>
      <c r="H96" s="35"/>
      <c r="I96" s="8"/>
      <c r="J96" s="8"/>
      <c r="L96" s="8"/>
      <c r="M96" s="8"/>
    </row>
    <row r="97" spans="2:17" s="10" customFormat="1" x14ac:dyDescent="0.35">
      <c r="B97" s="8"/>
      <c r="C97" s="8"/>
      <c r="D97" s="8"/>
      <c r="E97" s="118"/>
      <c r="F97" s="8"/>
      <c r="G97" s="8"/>
      <c r="H97" s="35"/>
      <c r="I97" s="8"/>
      <c r="J97" s="8"/>
      <c r="L97" s="8"/>
      <c r="M97" s="8"/>
    </row>
    <row r="98" spans="2:17" s="10" customFormat="1" x14ac:dyDescent="0.35">
      <c r="B98" s="8"/>
      <c r="C98" s="8"/>
      <c r="D98" s="8"/>
      <c r="F98" s="8"/>
      <c r="G98" s="8"/>
      <c r="H98" s="117"/>
      <c r="I98" s="8"/>
      <c r="J98" s="8"/>
      <c r="L98" s="8"/>
      <c r="M98" s="8"/>
    </row>
    <row r="99" spans="2:17" s="10" customFormat="1" x14ac:dyDescent="0.35">
      <c r="B99" s="8"/>
      <c r="C99" s="8"/>
      <c r="D99" s="8"/>
      <c r="F99" s="8"/>
      <c r="G99" s="8"/>
      <c r="H99" s="35"/>
      <c r="I99" s="8"/>
      <c r="J99" s="8"/>
      <c r="L99" s="8"/>
      <c r="M99" s="8"/>
      <c r="O99" s="8"/>
      <c r="P99" s="8"/>
      <c r="Q99" s="8"/>
    </row>
    <row r="100" spans="2:17" s="8" customFormat="1" x14ac:dyDescent="0.35">
      <c r="E100" s="10"/>
      <c r="H100" s="10"/>
      <c r="K100" s="10"/>
      <c r="N100" s="10"/>
    </row>
    <row r="101" spans="2:17" s="10" customFormat="1" ht="17.5" x14ac:dyDescent="0.35">
      <c r="B101" s="11"/>
      <c r="C101" s="8"/>
      <c r="D101" s="8"/>
      <c r="F101" s="8"/>
      <c r="G101" s="8"/>
      <c r="I101" s="8"/>
      <c r="J101" s="8"/>
      <c r="L101" s="8"/>
      <c r="M101" s="8"/>
    </row>
    <row r="102" spans="2:17" s="8" customFormat="1" x14ac:dyDescent="0.35">
      <c r="E102" s="10"/>
      <c r="H102" s="10"/>
      <c r="K102" s="10"/>
      <c r="N102" s="10"/>
    </row>
    <row r="103" spans="2:17" s="26" customFormat="1" x14ac:dyDescent="0.35">
      <c r="D103" s="53"/>
      <c r="E103" s="53"/>
      <c r="F103" s="378"/>
      <c r="G103" s="378"/>
      <c r="H103" s="53"/>
      <c r="I103" s="379"/>
      <c r="J103" s="379"/>
    </row>
    <row r="104" spans="2:17" s="10" customFormat="1" x14ac:dyDescent="0.35">
      <c r="B104" s="8"/>
      <c r="C104" s="8"/>
      <c r="F104" s="376"/>
      <c r="G104" s="376"/>
      <c r="H104" s="120"/>
      <c r="I104" s="377"/>
      <c r="J104" s="377"/>
      <c r="L104" s="8"/>
      <c r="M104" s="8"/>
    </row>
    <row r="105" spans="2:17" s="10" customFormat="1" x14ac:dyDescent="0.35">
      <c r="B105" s="8"/>
      <c r="C105" s="8"/>
      <c r="F105" s="376"/>
      <c r="G105" s="376"/>
      <c r="H105" s="120"/>
      <c r="I105" s="377"/>
      <c r="J105" s="377"/>
      <c r="L105" s="8"/>
      <c r="M105" s="8"/>
    </row>
    <row r="106" spans="2:17" s="10" customFormat="1" x14ac:dyDescent="0.35">
      <c r="B106" s="8"/>
      <c r="C106" s="8"/>
      <c r="F106" s="376"/>
      <c r="G106" s="376"/>
      <c r="H106" s="120"/>
      <c r="I106" s="377"/>
      <c r="J106" s="377"/>
      <c r="L106" s="8"/>
      <c r="M106" s="8"/>
    </row>
    <row r="107" spans="2:17" s="10" customFormat="1" x14ac:dyDescent="0.35">
      <c r="B107" s="8"/>
      <c r="C107" s="8"/>
      <c r="F107" s="376"/>
      <c r="G107" s="376"/>
      <c r="H107" s="120"/>
      <c r="I107" s="376"/>
      <c r="J107" s="376"/>
      <c r="L107" s="8"/>
      <c r="M107" s="8"/>
    </row>
    <row r="108" spans="2:17" s="10" customFormat="1" x14ac:dyDescent="0.35">
      <c r="B108" s="8"/>
      <c r="C108" s="8"/>
      <c r="F108" s="376"/>
      <c r="G108" s="376"/>
      <c r="H108" s="120"/>
      <c r="I108" s="377"/>
      <c r="J108" s="377"/>
      <c r="L108" s="8"/>
      <c r="M108" s="8"/>
    </row>
    <row r="109" spans="2:17" s="10" customFormat="1" x14ac:dyDescent="0.35">
      <c r="B109" s="8"/>
      <c r="C109" s="8"/>
      <c r="F109" s="376"/>
      <c r="G109" s="376"/>
      <c r="H109" s="120"/>
      <c r="I109" s="377"/>
      <c r="J109" s="377"/>
      <c r="L109" s="8"/>
      <c r="M109" s="8"/>
    </row>
    <row r="110" spans="2:17" s="10" customFormat="1" x14ac:dyDescent="0.35">
      <c r="B110" s="8"/>
      <c r="C110" s="8"/>
      <c r="F110" s="376"/>
      <c r="G110" s="376"/>
      <c r="H110" s="120"/>
      <c r="I110" s="377"/>
      <c r="J110" s="377"/>
      <c r="L110" s="8"/>
      <c r="M110" s="8"/>
    </row>
    <row r="111" spans="2:17" s="10" customFormat="1" x14ac:dyDescent="0.35">
      <c r="B111" s="8"/>
      <c r="C111" s="8"/>
      <c r="F111" s="376"/>
      <c r="G111" s="376"/>
      <c r="H111" s="120"/>
      <c r="I111" s="377"/>
      <c r="J111" s="377"/>
      <c r="L111" s="8"/>
      <c r="M111" s="8"/>
    </row>
    <row r="112" spans="2:17" s="10" customFormat="1" x14ac:dyDescent="0.35">
      <c r="B112" s="8"/>
      <c r="C112" s="8"/>
      <c r="F112" s="376"/>
      <c r="G112" s="376"/>
      <c r="H112" s="120"/>
      <c r="I112" s="377"/>
      <c r="J112" s="377"/>
      <c r="L112" s="8"/>
      <c r="M112" s="8"/>
    </row>
    <row r="113" spans="2:13" s="10" customFormat="1" x14ac:dyDescent="0.35">
      <c r="B113" s="8"/>
      <c r="C113" s="8"/>
      <c r="F113" s="376"/>
      <c r="G113" s="376"/>
      <c r="H113" s="120"/>
      <c r="I113" s="377"/>
      <c r="J113" s="377"/>
      <c r="L113" s="8"/>
      <c r="M113" s="8"/>
    </row>
    <row r="114" spans="2:13" s="10" customFormat="1" x14ac:dyDescent="0.35">
      <c r="B114" s="8"/>
      <c r="C114" s="8"/>
      <c r="F114" s="376"/>
      <c r="G114" s="376"/>
      <c r="H114" s="120"/>
      <c r="I114" s="377"/>
      <c r="J114" s="377"/>
      <c r="L114" s="8"/>
      <c r="M114" s="8"/>
    </row>
    <row r="115" spans="2:13" s="10" customFormat="1" x14ac:dyDescent="0.35">
      <c r="B115" s="8"/>
      <c r="C115" s="8"/>
      <c r="F115" s="376"/>
      <c r="G115" s="376"/>
      <c r="H115" s="120"/>
      <c r="I115" s="377"/>
      <c r="J115" s="377"/>
      <c r="L115" s="8"/>
      <c r="M115" s="8"/>
    </row>
    <row r="116" spans="2:13" s="10" customFormat="1" x14ac:dyDescent="0.35">
      <c r="B116" s="8"/>
      <c r="C116" s="8"/>
      <c r="F116" s="376"/>
      <c r="G116" s="376"/>
      <c r="H116" s="120"/>
      <c r="I116" s="377"/>
      <c r="J116" s="377"/>
      <c r="L116" s="8"/>
      <c r="M116" s="8"/>
    </row>
    <row r="117" spans="2:13" s="10" customFormat="1" x14ac:dyDescent="0.35">
      <c r="B117" s="8"/>
      <c r="C117" s="8"/>
      <c r="F117" s="376"/>
      <c r="G117" s="376"/>
      <c r="H117" s="120"/>
      <c r="I117" s="377"/>
      <c r="J117" s="377"/>
      <c r="L117" s="8"/>
      <c r="M117" s="8"/>
    </row>
    <row r="118" spans="2:13" s="10" customFormat="1" x14ac:dyDescent="0.35">
      <c r="B118" s="8"/>
      <c r="C118" s="8"/>
      <c r="F118" s="376"/>
      <c r="G118" s="376"/>
      <c r="H118" s="120"/>
      <c r="I118" s="376"/>
      <c r="J118" s="376"/>
      <c r="L118" s="8"/>
      <c r="M118" s="8"/>
    </row>
    <row r="119" spans="2:13" s="10" customFormat="1" x14ac:dyDescent="0.35">
      <c r="B119" s="8"/>
      <c r="C119" s="8"/>
      <c r="F119" s="376"/>
      <c r="G119" s="376"/>
      <c r="H119" s="120"/>
      <c r="I119" s="376"/>
      <c r="J119" s="376"/>
      <c r="L119" s="8"/>
      <c r="M119" s="8"/>
    </row>
    <row r="120" spans="2:13" s="10" customFormat="1" x14ac:dyDescent="0.35">
      <c r="B120" s="8"/>
      <c r="C120" s="8"/>
      <c r="F120" s="376"/>
      <c r="G120" s="376"/>
      <c r="H120" s="120"/>
      <c r="I120" s="376"/>
      <c r="J120" s="376"/>
      <c r="L120" s="8"/>
      <c r="M120" s="8"/>
    </row>
    <row r="121" spans="2:13" s="10" customFormat="1" x14ac:dyDescent="0.35">
      <c r="B121" s="8"/>
      <c r="C121" s="8"/>
      <c r="F121" s="376"/>
      <c r="G121" s="376"/>
      <c r="H121" s="120"/>
      <c r="I121" s="376"/>
      <c r="J121" s="376"/>
      <c r="L121" s="8"/>
      <c r="M121" s="8"/>
    </row>
    <row r="122" spans="2:13" s="10" customFormat="1" x14ac:dyDescent="0.35">
      <c r="B122" s="8"/>
      <c r="C122" s="8"/>
      <c r="F122" s="376"/>
      <c r="G122" s="376"/>
      <c r="H122" s="120"/>
      <c r="I122" s="376"/>
      <c r="J122" s="376"/>
      <c r="L122" s="8"/>
      <c r="M122" s="8"/>
    </row>
    <row r="123" spans="2:13" s="10" customFormat="1" x14ac:dyDescent="0.35">
      <c r="B123" s="8"/>
      <c r="C123" s="8"/>
      <c r="F123" s="376"/>
      <c r="G123" s="376"/>
      <c r="H123" s="120"/>
      <c r="I123" s="376"/>
      <c r="J123" s="376"/>
      <c r="L123" s="8"/>
      <c r="M123" s="8"/>
    </row>
    <row r="124" spans="2:13" s="5" customFormat="1" x14ac:dyDescent="0.35">
      <c r="B124" s="4"/>
      <c r="C124" s="4"/>
      <c r="D124" s="4"/>
      <c r="E124" s="4"/>
      <c r="F124" s="4"/>
      <c r="G124" s="4"/>
      <c r="H124" s="4"/>
      <c r="I124" s="4"/>
      <c r="J124" s="4"/>
      <c r="L124" s="4"/>
      <c r="M124" s="4"/>
    </row>
    <row r="129" spans="8:14" x14ac:dyDescent="0.35">
      <c r="H129" s="4"/>
      <c r="J129" s="5"/>
      <c r="K129" s="4"/>
      <c r="M129" s="5"/>
      <c r="N129" s="4"/>
    </row>
    <row r="130" spans="8:14" x14ac:dyDescent="0.35">
      <c r="H130" s="4"/>
      <c r="J130" s="5"/>
      <c r="K130" s="4"/>
      <c r="M130" s="5"/>
      <c r="N130" s="4"/>
    </row>
    <row r="131" spans="8:14" x14ac:dyDescent="0.35">
      <c r="H131" s="4"/>
      <c r="J131" s="5"/>
      <c r="K131" s="4"/>
      <c r="M131" s="5"/>
      <c r="N131" s="4"/>
    </row>
    <row r="132" spans="8:14" x14ac:dyDescent="0.35">
      <c r="H132" s="4"/>
      <c r="J132" s="5"/>
      <c r="K132" s="4"/>
      <c r="M132" s="5"/>
      <c r="N132" s="4"/>
    </row>
    <row r="133" spans="8:14" x14ac:dyDescent="0.35">
      <c r="H133" s="4"/>
      <c r="J133" s="5"/>
      <c r="K133" s="4"/>
      <c r="M133" s="5"/>
      <c r="N133" s="4"/>
    </row>
    <row r="134" spans="8:14" x14ac:dyDescent="0.35">
      <c r="H134" s="4"/>
      <c r="J134" s="5"/>
      <c r="K134" s="4"/>
      <c r="M134" s="5"/>
      <c r="N134" s="4"/>
    </row>
    <row r="135" spans="8:14" x14ac:dyDescent="0.35">
      <c r="H135" s="4"/>
      <c r="J135" s="5"/>
      <c r="K135" s="4"/>
      <c r="M135" s="5"/>
      <c r="N135" s="4"/>
    </row>
    <row r="136" spans="8:14" x14ac:dyDescent="0.35">
      <c r="H136" s="4"/>
      <c r="J136" s="5"/>
      <c r="K136" s="4"/>
      <c r="M136" s="5"/>
      <c r="N136" s="4"/>
    </row>
    <row r="137" spans="8:14" x14ac:dyDescent="0.35">
      <c r="H137" s="4"/>
      <c r="J137" s="5"/>
      <c r="K137" s="4"/>
      <c r="M137" s="5"/>
      <c r="N137" s="4"/>
    </row>
    <row r="138" spans="8:14" x14ac:dyDescent="0.35">
      <c r="H138" s="4"/>
      <c r="J138" s="5"/>
      <c r="K138" s="4"/>
      <c r="M138" s="5"/>
      <c r="N138" s="4"/>
    </row>
  </sheetData>
  <sheetProtection algorithmName="SHA-512" hashValue="MIOI2hW9Qk4ODFRo+cSZIkVIsZtsdb/mPJfGxodsEfOygBl/sSvny4ncgjSmF7e9FWNXFT2QxE12FEBAHe2poA==" saltValue="hKuaXuBgNDqAfxS1mSTSuw==" spinCount="100000" sheet="1" objects="1" scenarios="1"/>
  <mergeCells count="45">
    <mergeCell ref="F121:G121"/>
    <mergeCell ref="I121:J121"/>
    <mergeCell ref="F122:G122"/>
    <mergeCell ref="I122:J122"/>
    <mergeCell ref="F123:G123"/>
    <mergeCell ref="I123:J123"/>
    <mergeCell ref="F118:G118"/>
    <mergeCell ref="I118:J118"/>
    <mergeCell ref="F119:G119"/>
    <mergeCell ref="I119:J119"/>
    <mergeCell ref="F120:G120"/>
    <mergeCell ref="I120:J120"/>
    <mergeCell ref="F115:G115"/>
    <mergeCell ref="I115:J115"/>
    <mergeCell ref="F116:G116"/>
    <mergeCell ref="I116:J116"/>
    <mergeCell ref="F117:G117"/>
    <mergeCell ref="I117:J117"/>
    <mergeCell ref="F112:G112"/>
    <mergeCell ref="I112:J112"/>
    <mergeCell ref="F113:G113"/>
    <mergeCell ref="I113:J113"/>
    <mergeCell ref="F114:G114"/>
    <mergeCell ref="I114:J114"/>
    <mergeCell ref="F109:G109"/>
    <mergeCell ref="I109:J109"/>
    <mergeCell ref="F110:G110"/>
    <mergeCell ref="I110:J110"/>
    <mergeCell ref="F111:G111"/>
    <mergeCell ref="I111:J111"/>
    <mergeCell ref="F106:G106"/>
    <mergeCell ref="I106:J106"/>
    <mergeCell ref="F107:G107"/>
    <mergeCell ref="I107:J107"/>
    <mergeCell ref="F108:G108"/>
    <mergeCell ref="I108:J108"/>
    <mergeCell ref="A3:I3"/>
    <mergeCell ref="F105:G105"/>
    <mergeCell ref="I105:J105"/>
    <mergeCell ref="F103:G103"/>
    <mergeCell ref="I103:J103"/>
    <mergeCell ref="F104:G104"/>
    <mergeCell ref="I104:J104"/>
    <mergeCell ref="F63:G64"/>
    <mergeCell ref="D50:D51"/>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5"/>
  <sheetViews>
    <sheetView zoomScale="70" zoomScaleNormal="70" zoomScaleSheetLayoutView="85" workbookViewId="0">
      <selection activeCell="G45" sqref="G45"/>
    </sheetView>
  </sheetViews>
  <sheetFormatPr defaultColWidth="10.26953125" defaultRowHeight="14.5" x14ac:dyDescent="0.35"/>
  <cols>
    <col min="1" max="1" width="4.7265625" style="4" customWidth="1"/>
    <col min="2" max="2" width="11" style="4" customWidth="1"/>
    <col min="3" max="3" width="46.54296875" style="4" customWidth="1"/>
    <col min="4" max="4" width="28.54296875" style="323" customWidth="1"/>
    <col min="5" max="5" width="24.1796875" style="4" customWidth="1"/>
    <col min="6" max="6" width="4.453125" style="4" customWidth="1"/>
    <col min="7" max="10" width="28.54296875" style="4" customWidth="1"/>
    <col min="11" max="11" width="17.17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9" s="8" customFormat="1" ht="65.150000000000006" customHeight="1" x14ac:dyDescent="0.35">
      <c r="B1" s="63"/>
      <c r="D1" s="320"/>
    </row>
    <row r="2" spans="1:9" s="66" customFormat="1" ht="33.75" customHeight="1" x14ac:dyDescent="0.35">
      <c r="A2" s="64" t="s">
        <v>818</v>
      </c>
      <c r="B2" s="65"/>
      <c r="D2" s="319"/>
    </row>
    <row r="3" spans="1:9" s="67" customFormat="1" ht="20.149999999999999" customHeight="1" x14ac:dyDescent="0.35">
      <c r="A3" s="368" t="str">
        <f>IF('Project Input'!D10="","",'Project Input'!D10)</f>
        <v/>
      </c>
      <c r="B3" s="368"/>
      <c r="C3" s="368"/>
      <c r="D3" s="368"/>
      <c r="E3" s="368"/>
      <c r="F3" s="368"/>
      <c r="G3" s="368"/>
      <c r="H3" s="368"/>
      <c r="I3" s="368"/>
    </row>
    <row r="4" spans="1:9" s="68" customFormat="1" ht="15.5" x14ac:dyDescent="0.35">
      <c r="B4" s="69"/>
      <c r="C4" s="70"/>
      <c r="D4" s="321"/>
    </row>
    <row r="5" spans="1:9" ht="15" customHeight="1" x14ac:dyDescent="0.35">
      <c r="A5" s="8"/>
      <c r="C5" s="146"/>
      <c r="D5" s="322"/>
      <c r="E5" s="176"/>
      <c r="F5" s="176"/>
      <c r="G5" s="220"/>
      <c r="H5" s="176"/>
      <c r="I5" s="176"/>
    </row>
    <row r="6" spans="1:9" ht="15" customHeight="1" x14ac:dyDescent="0.35">
      <c r="A6" s="8"/>
      <c r="B6" s="6" t="s">
        <v>94</v>
      </c>
      <c r="F6" s="220"/>
      <c r="G6" s="220"/>
      <c r="H6" s="220"/>
      <c r="I6" s="220"/>
    </row>
    <row r="7" spans="1:9" ht="15" customHeight="1" x14ac:dyDescent="0.35">
      <c r="A7" s="8"/>
      <c r="B7" s="8"/>
      <c r="C7" s="227"/>
      <c r="D7" s="324"/>
      <c r="E7" s="8"/>
      <c r="F7" s="220"/>
      <c r="G7" s="220"/>
      <c r="H7" s="220"/>
      <c r="I7" s="220"/>
    </row>
    <row r="8" spans="1:9" ht="15" customHeight="1" x14ac:dyDescent="0.35">
      <c r="A8" s="8"/>
      <c r="B8" s="8"/>
      <c r="C8" s="8" t="s">
        <v>820</v>
      </c>
      <c r="D8" s="325"/>
      <c r="E8" s="88"/>
      <c r="F8" s="220"/>
      <c r="G8" s="220"/>
      <c r="H8" s="220"/>
      <c r="I8" s="220"/>
    </row>
    <row r="9" spans="1:9" ht="15" customHeight="1" x14ac:dyDescent="0.35">
      <c r="A9" s="8"/>
      <c r="B9" s="8"/>
      <c r="C9" s="8" t="s">
        <v>956</v>
      </c>
      <c r="D9" s="325"/>
      <c r="E9" s="8"/>
      <c r="F9" s="220"/>
      <c r="G9" s="220"/>
      <c r="H9" s="220"/>
      <c r="I9" s="220"/>
    </row>
    <row r="10" spans="1:9" ht="15" customHeight="1" x14ac:dyDescent="0.35">
      <c r="A10" s="8"/>
      <c r="B10" s="8"/>
      <c r="C10" s="8" t="s">
        <v>957</v>
      </c>
      <c r="D10" s="325"/>
      <c r="E10" s="8"/>
      <c r="F10" s="291"/>
      <c r="G10" s="291"/>
      <c r="H10" s="291"/>
      <c r="I10" s="291"/>
    </row>
    <row r="11" spans="1:9" ht="15" customHeight="1" x14ac:dyDescent="0.35">
      <c r="A11" s="8"/>
      <c r="B11" s="8"/>
      <c r="C11" s="8"/>
      <c r="D11" s="324"/>
      <c r="E11" s="8"/>
      <c r="F11" s="220"/>
      <c r="G11" s="220"/>
      <c r="H11" s="220"/>
      <c r="I11" s="220"/>
    </row>
    <row r="12" spans="1:9" ht="17.5" x14ac:dyDescent="0.35">
      <c r="A12" s="8"/>
      <c r="B12" s="6" t="s">
        <v>76</v>
      </c>
      <c r="C12" s="97"/>
      <c r="D12" s="324"/>
      <c r="E12" s="97"/>
      <c r="F12" s="8"/>
      <c r="G12" s="8"/>
    </row>
    <row r="13" spans="1:9" ht="17.5" x14ac:dyDescent="0.35">
      <c r="A13" s="8"/>
      <c r="B13" s="6"/>
      <c r="C13" s="97"/>
      <c r="D13" s="324"/>
      <c r="E13" s="97"/>
      <c r="F13" s="8"/>
      <c r="G13" s="8"/>
    </row>
    <row r="14" spans="1:9" ht="17.5" x14ac:dyDescent="0.35">
      <c r="A14" s="8"/>
      <c r="B14" s="6"/>
      <c r="C14" s="97" t="s">
        <v>103</v>
      </c>
      <c r="D14" s="326" t="str">
        <f>IFERROR(IF(AND(D8="Urban",D17&gt;0),(SUM('Project Input'!H49:I49)*160000)+('Project Input'!G49*130000)+('Project Input'!F49*100000)+(SUM('Project Input'!D49:E49)*60000),IF(AND(D8="Mid-Sized Urban",D17&gt;0),(SUM('Project Input'!H49:I49)*205000)+('Project Input'!G49*165000)+('Project Input'!F49*125000)+(SUM('Project Input'!D49:E49)*75000),IF(AND(D8="Rural",D17&gt;0),(SUM('Project Input'!H49:I49)*250000)+('Project Input'!G49*200000)+('Project Input'!F49*150000)+(SUM('Project Input'!D49:E49)*90000),IF(AND(OR(D8="Urban",D8="Mid-Sized Urban"),OR(D17="",D17=0)),(SUM('Project Input'!H49:I49)*270000)+('Project Input'!G49*210000)+('Project Input'!F49*150000)+(SUM('Project Input'!D49:E49)*90000),IF(AND(D8="Rural",OR(D17="",D17=0)),(SUM('Project Input'!H49:I49)*290000)+('Project Input'!G49*230000)+('Project Input'!F49*170000)+(SUM('Project Input'!D49:E49)*110000),"-"))))),"")</f>
        <v>-</v>
      </c>
      <c r="E14" s="236" t="s">
        <v>821</v>
      </c>
      <c r="F14" s="8"/>
      <c r="G14" s="8"/>
    </row>
    <row r="15" spans="1:9" x14ac:dyDescent="0.35">
      <c r="A15" s="8"/>
      <c r="C15" s="97"/>
      <c r="D15" s="327"/>
      <c r="E15" s="97"/>
      <c r="F15" s="8"/>
      <c r="G15" s="8"/>
    </row>
    <row r="16" spans="1:9" x14ac:dyDescent="0.35">
      <c r="A16" s="8"/>
      <c r="C16" s="97" t="s">
        <v>104</v>
      </c>
      <c r="D16" s="328"/>
      <c r="E16" s="149">
        <f>IFERROR(1-((D16+D19)/D14),0)</f>
        <v>0</v>
      </c>
      <c r="F16" s="237" t="s">
        <v>105</v>
      </c>
      <c r="G16" s="8"/>
    </row>
    <row r="17" spans="1:7" x14ac:dyDescent="0.35">
      <c r="A17" s="8"/>
      <c r="C17" s="97" t="s">
        <v>489</v>
      </c>
      <c r="D17" s="328"/>
      <c r="E17" s="97"/>
      <c r="F17" s="8"/>
      <c r="G17" s="8"/>
    </row>
    <row r="18" spans="1:7" x14ac:dyDescent="0.35">
      <c r="A18" s="8"/>
      <c r="C18" s="97" t="s">
        <v>980</v>
      </c>
      <c r="D18" s="328"/>
      <c r="E18" s="88" t="str">
        <f>IF(AND(D17&gt;0,OR(D18=0,D18="")),"If requesting 4% LIHTC, must also request Private Activity Bonds","")</f>
        <v/>
      </c>
      <c r="F18" s="8"/>
      <c r="G18" s="8"/>
    </row>
    <row r="19" spans="1:7" x14ac:dyDescent="0.35">
      <c r="A19" s="8"/>
      <c r="C19" s="97" t="s">
        <v>774</v>
      </c>
      <c r="D19" s="328"/>
      <c r="E19" s="97"/>
      <c r="F19" s="8"/>
      <c r="G19" s="8"/>
    </row>
    <row r="20" spans="1:7" x14ac:dyDescent="0.35">
      <c r="A20" s="8"/>
      <c r="C20" s="97" t="s">
        <v>78</v>
      </c>
      <c r="D20" s="328"/>
      <c r="E20" s="97"/>
      <c r="F20" s="8"/>
      <c r="G20" s="8"/>
    </row>
    <row r="21" spans="1:7" hidden="1" x14ac:dyDescent="0.35">
      <c r="A21" s="8"/>
      <c r="C21" s="179" t="s">
        <v>651</v>
      </c>
      <c r="D21" s="328"/>
      <c r="E21" s="97"/>
      <c r="F21" s="8"/>
      <c r="G21" s="8"/>
    </row>
    <row r="22" spans="1:7" x14ac:dyDescent="0.35">
      <c r="A22" s="8"/>
      <c r="C22" s="97"/>
      <c r="D22" s="324"/>
      <c r="E22" s="97"/>
      <c r="F22" s="8"/>
      <c r="G22" s="8"/>
    </row>
    <row r="23" spans="1:7" ht="17.5" x14ac:dyDescent="0.35">
      <c r="A23" s="8"/>
      <c r="B23" s="6" t="s">
        <v>854</v>
      </c>
      <c r="C23" s="97"/>
      <c r="D23" s="324"/>
      <c r="E23" s="97"/>
      <c r="F23" s="8"/>
      <c r="G23" s="8"/>
    </row>
    <row r="24" spans="1:7" ht="17.5" x14ac:dyDescent="0.35">
      <c r="A24" s="8"/>
      <c r="B24" s="6"/>
      <c r="C24" s="97"/>
      <c r="D24" s="324"/>
      <c r="E24" s="97"/>
      <c r="F24" s="8"/>
      <c r="G24" s="8"/>
    </row>
    <row r="25" spans="1:7" ht="17.5" x14ac:dyDescent="0.35">
      <c r="A25" s="8"/>
      <c r="B25" s="6"/>
      <c r="C25" s="97" t="s">
        <v>864</v>
      </c>
      <c r="D25" s="326" t="str">
        <f>IFERROR(D16/'Project Input'!J49,"")</f>
        <v/>
      </c>
      <c r="E25" s="97"/>
      <c r="F25" s="8"/>
      <c r="G25" s="8"/>
    </row>
    <row r="26" spans="1:7" x14ac:dyDescent="0.35">
      <c r="A26" s="8"/>
      <c r="C26" s="97"/>
      <c r="D26" s="329"/>
      <c r="E26" s="97"/>
      <c r="F26" s="8"/>
      <c r="G26" s="8"/>
    </row>
    <row r="27" spans="1:7" ht="17.5" x14ac:dyDescent="0.35">
      <c r="A27" s="8"/>
      <c r="B27" s="6" t="s">
        <v>862</v>
      </c>
      <c r="C27" s="97"/>
      <c r="D27" s="329"/>
      <c r="E27" s="97"/>
      <c r="F27" s="8"/>
      <c r="G27" s="8"/>
    </row>
    <row r="28" spans="1:7" ht="17.5" x14ac:dyDescent="0.35">
      <c r="A28" s="8"/>
      <c r="B28" s="6"/>
      <c r="C28" s="97"/>
      <c r="D28" s="329"/>
      <c r="E28" s="97"/>
      <c r="F28" s="8"/>
      <c r="G28" s="8"/>
    </row>
    <row r="29" spans="1:7" x14ac:dyDescent="0.35">
      <c r="A29" s="8"/>
      <c r="C29" s="97" t="s">
        <v>863</v>
      </c>
      <c r="D29" s="330" t="str">
        <f>IFERROR((('Project Input'!D49*0.25)+('Project Input'!E49*0.5)+'Project Input'!F49+('Project Input'!G49*2)+('Project Input'!H49*3)+('Project Input'!I49*4))/'Project Input'!J49,"")</f>
        <v/>
      </c>
      <c r="E29" s="97"/>
      <c r="F29" s="8"/>
      <c r="G29" s="8"/>
    </row>
    <row r="30" spans="1:7" x14ac:dyDescent="0.35">
      <c r="A30" s="8"/>
      <c r="C30" s="97"/>
      <c r="D30" s="329"/>
      <c r="E30" s="97"/>
      <c r="F30" s="8"/>
      <c r="G30" s="8"/>
    </row>
    <row r="31" spans="1:7" ht="17.5" x14ac:dyDescent="0.35">
      <c r="A31" s="8"/>
      <c r="B31" s="6" t="s">
        <v>860</v>
      </c>
      <c r="C31" s="97"/>
      <c r="D31" s="329"/>
      <c r="E31" s="97"/>
      <c r="F31" s="8"/>
      <c r="G31" s="8"/>
    </row>
    <row r="32" spans="1:7" x14ac:dyDescent="0.35">
      <c r="A32" s="8"/>
      <c r="C32" s="97"/>
      <c r="D32" s="329"/>
      <c r="E32" s="97"/>
      <c r="F32" s="8"/>
      <c r="G32" s="8"/>
    </row>
    <row r="33" spans="1:9" x14ac:dyDescent="0.35">
      <c r="A33" s="8"/>
      <c r="C33" s="97" t="s">
        <v>968</v>
      </c>
      <c r="D33" s="331"/>
      <c r="E33" s="97"/>
      <c r="F33" s="8"/>
      <c r="G33" s="8"/>
    </row>
    <row r="34" spans="1:9" x14ac:dyDescent="0.35">
      <c r="A34" s="8"/>
      <c r="C34" s="97"/>
      <c r="D34" s="329"/>
      <c r="E34" s="97"/>
      <c r="F34" s="8"/>
      <c r="G34" s="8"/>
    </row>
    <row r="35" spans="1:9" ht="17.5" x14ac:dyDescent="0.35">
      <c r="A35" s="8"/>
      <c r="B35" s="6" t="s">
        <v>865</v>
      </c>
      <c r="C35" s="97"/>
      <c r="D35" s="329"/>
      <c r="E35" s="97"/>
      <c r="F35" s="8"/>
      <c r="G35" s="8"/>
    </row>
    <row r="36" spans="1:9" x14ac:dyDescent="0.35">
      <c r="A36" s="8"/>
      <c r="C36" s="97"/>
      <c r="D36" s="329"/>
      <c r="E36" s="97"/>
      <c r="F36" s="8"/>
      <c r="G36" s="8"/>
    </row>
    <row r="37" spans="1:9" x14ac:dyDescent="0.35">
      <c r="A37" s="8"/>
      <c r="C37" s="97" t="s">
        <v>866</v>
      </c>
      <c r="D37" s="352" t="str">
        <f>IFERROR('Project Input'!J43/'Project Input'!J49,"")</f>
        <v/>
      </c>
      <c r="E37" s="97"/>
      <c r="F37" s="8"/>
      <c r="G37" s="8"/>
    </row>
    <row r="38" spans="1:9" x14ac:dyDescent="0.35">
      <c r="A38" s="8"/>
      <c r="C38" s="97"/>
      <c r="D38" s="329"/>
      <c r="E38" s="97"/>
      <c r="F38" s="8"/>
      <c r="G38" s="8"/>
    </row>
    <row r="39" spans="1:9" ht="15" customHeight="1" x14ac:dyDescent="0.35">
      <c r="A39" s="8"/>
      <c r="B39" s="6" t="s">
        <v>867</v>
      </c>
      <c r="C39" s="139"/>
      <c r="D39" s="332"/>
      <c r="E39" s="176"/>
      <c r="F39" s="220"/>
      <c r="G39" s="220"/>
      <c r="H39" s="176"/>
      <c r="I39" s="176"/>
    </row>
    <row r="40" spans="1:9" ht="15" customHeight="1" x14ac:dyDescent="0.35">
      <c r="A40" s="8"/>
      <c r="B40" s="6"/>
      <c r="C40" s="139"/>
      <c r="D40" s="332"/>
      <c r="E40" s="176"/>
      <c r="F40" s="220"/>
      <c r="G40" s="220"/>
      <c r="H40" s="176"/>
      <c r="I40" s="176"/>
    </row>
    <row r="41" spans="1:9" ht="15" customHeight="1" x14ac:dyDescent="0.35">
      <c r="A41" s="8"/>
      <c r="C41" s="191" t="s">
        <v>703</v>
      </c>
      <c r="D41" s="328"/>
      <c r="E41" s="149" t="str">
        <f>IFERROR(1-(D47/D43),"")</f>
        <v/>
      </c>
      <c r="F41" s="237" t="s">
        <v>850</v>
      </c>
      <c r="G41" s="8"/>
      <c r="H41" s="176"/>
      <c r="I41" s="176"/>
    </row>
    <row r="42" spans="1:9" ht="15" customHeight="1" x14ac:dyDescent="0.35">
      <c r="A42" s="8"/>
      <c r="C42" s="191" t="s">
        <v>853</v>
      </c>
      <c r="D42" s="363"/>
      <c r="E42" s="228"/>
      <c r="F42" s="237"/>
      <c r="G42" s="8"/>
      <c r="H42" s="233"/>
      <c r="I42" s="233"/>
    </row>
    <row r="43" spans="1:9" ht="15" customHeight="1" x14ac:dyDescent="0.35">
      <c r="A43" s="8"/>
      <c r="C43" s="164" t="s">
        <v>851</v>
      </c>
      <c r="D43" s="333" t="str">
        <f>IFERROR(D41/D42,"")</f>
        <v/>
      </c>
      <c r="E43" s="228"/>
      <c r="F43" s="220"/>
      <c r="G43" s="220"/>
      <c r="H43" s="176"/>
      <c r="I43" s="176"/>
    </row>
    <row r="44" spans="1:9" ht="15" customHeight="1" x14ac:dyDescent="0.35">
      <c r="A44" s="8"/>
      <c r="C44" s="164"/>
      <c r="D44" s="334"/>
      <c r="E44" s="228"/>
      <c r="F44" s="233"/>
      <c r="G44" s="233"/>
      <c r="H44" s="233"/>
      <c r="I44" s="233"/>
    </row>
    <row r="45" spans="1:9" ht="31.5" customHeight="1" x14ac:dyDescent="0.35">
      <c r="A45" s="8"/>
      <c r="C45" s="164" t="s">
        <v>830</v>
      </c>
      <c r="D45" s="335"/>
      <c r="E45" s="219"/>
      <c r="F45" s="219"/>
      <c r="G45" s="220"/>
      <c r="H45" s="219"/>
      <c r="I45" s="219"/>
    </row>
    <row r="46" spans="1:9" x14ac:dyDescent="0.35">
      <c r="C46" s="4" t="s">
        <v>831</v>
      </c>
    </row>
    <row r="47" spans="1:9" x14ac:dyDescent="0.35">
      <c r="C47" s="4" t="s">
        <v>852</v>
      </c>
      <c r="D47" s="333" t="str">
        <f>IFERROR(VLOOKUP(D45,'Data - RSMeans'!$A$2:$G$19,7,FALSE),"")</f>
        <v/>
      </c>
    </row>
    <row r="49" spans="1:9" ht="17.5" x14ac:dyDescent="0.35">
      <c r="B49" s="6" t="s">
        <v>868</v>
      </c>
    </row>
    <row r="51" spans="1:9" x14ac:dyDescent="0.35">
      <c r="C51" s="4" t="s">
        <v>870</v>
      </c>
      <c r="D51" s="336"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2" spans="1:9" ht="15" customHeight="1" x14ac:dyDescent="0.35">
      <c r="A52" s="8"/>
      <c r="C52" s="164" t="s">
        <v>869</v>
      </c>
      <c r="D52" s="337" t="str">
        <f>IFERROR(IF(D51="","",IF(D51="Region 1",0.3,IF(D51="Region 2 &amp; 3",0.2,0.2))),"")</f>
        <v/>
      </c>
      <c r="E52" s="220"/>
      <c r="F52" s="220"/>
      <c r="G52" s="220"/>
      <c r="H52" s="220"/>
      <c r="I52" s="220"/>
    </row>
    <row r="53" spans="1:9" ht="15" customHeight="1" x14ac:dyDescent="0.35">
      <c r="A53" s="8"/>
      <c r="C53" s="164"/>
      <c r="D53" s="332"/>
      <c r="E53" s="219"/>
      <c r="F53" s="219"/>
      <c r="G53" s="219"/>
      <c r="H53" s="219"/>
      <c r="I53" s="219"/>
    </row>
    <row r="54" spans="1:9" ht="15" customHeight="1" x14ac:dyDescent="0.35">
      <c r="A54" s="8"/>
      <c r="B54" s="6" t="s">
        <v>871</v>
      </c>
      <c r="C54" s="164"/>
      <c r="D54" s="332"/>
      <c r="E54" s="233"/>
      <c r="F54" s="233"/>
      <c r="G54" s="233"/>
      <c r="H54" s="233"/>
      <c r="I54" s="233"/>
    </row>
    <row r="55" spans="1:9" ht="15" customHeight="1" x14ac:dyDescent="0.35">
      <c r="A55" s="8"/>
      <c r="C55" s="164"/>
      <c r="D55" s="332"/>
      <c r="E55" s="233"/>
      <c r="F55" s="233"/>
      <c r="G55" s="233"/>
      <c r="H55" s="233"/>
      <c r="I55" s="233"/>
    </row>
    <row r="56" spans="1:9" ht="15" customHeight="1" x14ac:dyDescent="0.35">
      <c r="A56" s="8"/>
      <c r="C56" s="164" t="s">
        <v>872</v>
      </c>
      <c r="D56" s="325"/>
      <c r="E56" s="233"/>
      <c r="F56" s="233"/>
      <c r="G56" s="233"/>
      <c r="H56" s="233"/>
      <c r="I56" s="233"/>
    </row>
    <row r="57" spans="1:9" ht="15" customHeight="1" x14ac:dyDescent="0.35">
      <c r="A57" s="8"/>
      <c r="C57" s="164"/>
      <c r="D57" s="332"/>
      <c r="E57" s="233"/>
      <c r="F57" s="233"/>
      <c r="G57" s="233"/>
      <c r="H57" s="233"/>
      <c r="I57" s="233"/>
    </row>
    <row r="58" spans="1:9" ht="15" customHeight="1" x14ac:dyDescent="0.35">
      <c r="A58" s="8"/>
      <c r="B58" s="6" t="s">
        <v>873</v>
      </c>
      <c r="C58" s="164"/>
      <c r="D58" s="332"/>
      <c r="E58" s="233"/>
      <c r="F58" s="233"/>
      <c r="G58" s="233"/>
      <c r="H58" s="233"/>
      <c r="I58" s="233"/>
    </row>
    <row r="59" spans="1:9" ht="15" customHeight="1" x14ac:dyDescent="0.35">
      <c r="A59" s="8"/>
      <c r="C59" s="164"/>
      <c r="D59" s="332"/>
      <c r="E59" s="233"/>
      <c r="F59" s="233"/>
      <c r="G59" s="233"/>
      <c r="H59" s="233"/>
      <c r="I59" s="233"/>
    </row>
    <row r="60" spans="1:9" ht="15" customHeight="1" x14ac:dyDescent="0.35">
      <c r="A60" s="8"/>
      <c r="C60" s="382" t="s">
        <v>874</v>
      </c>
      <c r="D60" s="332"/>
      <c r="E60" s="233"/>
      <c r="F60" s="233"/>
      <c r="G60" s="233"/>
      <c r="H60" s="233"/>
      <c r="I60" s="233"/>
    </row>
    <row r="61" spans="1:9" ht="15" customHeight="1" x14ac:dyDescent="0.35">
      <c r="A61" s="8"/>
      <c r="C61" s="382"/>
      <c r="D61" s="325"/>
      <c r="E61" s="233"/>
      <c r="F61" s="233"/>
      <c r="G61" s="233"/>
      <c r="H61" s="233"/>
      <c r="I61" s="233"/>
    </row>
    <row r="62" spans="1:9" ht="15" customHeight="1" x14ac:dyDescent="0.35">
      <c r="A62" s="8"/>
      <c r="C62" s="382"/>
      <c r="D62" s="332"/>
      <c r="E62" s="233"/>
      <c r="F62" s="233"/>
      <c r="G62" s="233"/>
      <c r="H62" s="233"/>
      <c r="I62" s="233"/>
    </row>
    <row r="63" spans="1:9" ht="15" customHeight="1" x14ac:dyDescent="0.35">
      <c r="A63" s="8"/>
      <c r="C63" s="254"/>
      <c r="D63" s="332"/>
      <c r="E63" s="233"/>
      <c r="F63" s="233"/>
      <c r="G63" s="233"/>
      <c r="H63" s="233"/>
      <c r="I63" s="233"/>
    </row>
    <row r="64" spans="1:9" s="112" customFormat="1" ht="7.5" customHeight="1" x14ac:dyDescent="0.35">
      <c r="B64" s="113"/>
      <c r="C64" s="253"/>
      <c r="D64" s="338"/>
    </row>
    <row r="65" spans="1:4" s="66" customFormat="1" ht="33.75" customHeight="1" x14ac:dyDescent="0.35">
      <c r="A65" s="116" t="s">
        <v>400</v>
      </c>
      <c r="B65" s="65"/>
      <c r="D65" s="319"/>
    </row>
  </sheetData>
  <sheetProtection algorithmName="SHA-512" hashValue="Z1MSkfh2L+8Snp8KaoW+3IP/Fm5s6OEPy1nNEZIX1AQ0RCTp2RdRinbvodStwnww1qbG5HbGa/nrXxa1AQ+6yw==" saltValue="CQkPk+El+Xg/fbAQyT6Dsg==" spinCount="100000" sheet="1" objects="1" scenarios="1"/>
  <dataConsolidate/>
  <mergeCells count="2">
    <mergeCell ref="A3:I3"/>
    <mergeCell ref="C60:C62"/>
  </mergeCells>
  <dataValidations count="2">
    <dataValidation type="list" allowBlank="1" showInputMessage="1" showErrorMessage="1" sqref="D61 D56 D9:D10" xr:uid="{1D7517CF-B696-4330-AF14-8CF91C870A36}">
      <formula1>"TRUE,FALSE"</formula1>
    </dataValidation>
    <dataValidation type="list" allowBlank="1" showInputMessage="1" showErrorMessage="1" sqref="D8" xr:uid="{77FBC598-B7B4-44CD-9AA0-59CF8D81F4D0}">
      <formula1>"Urban,Mid-Sized Urban,Rural"</formula1>
    </dataValidation>
  </dataValidations>
  <hyperlinks>
    <hyperlink ref="C21"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0070C0"/>
  </sheetPr>
  <dimension ref="A1:I54"/>
  <sheetViews>
    <sheetView zoomScale="70" zoomScaleNormal="70" zoomScaleSheetLayoutView="85" workbookViewId="0">
      <selection activeCell="G45" sqref="G45"/>
    </sheetView>
  </sheetViews>
  <sheetFormatPr defaultColWidth="10.26953125" defaultRowHeight="14.5" x14ac:dyDescent="0.35"/>
  <cols>
    <col min="1" max="1" width="4.7265625" style="4" customWidth="1"/>
    <col min="2" max="2" width="11" style="4" customWidth="1"/>
    <col min="3" max="3" width="46.54296875" style="4" customWidth="1"/>
    <col min="4" max="4" width="28.54296875" style="4" customWidth="1"/>
    <col min="5" max="5" width="24.1796875" style="4" customWidth="1"/>
    <col min="6" max="6" width="14.453125" style="4" bestFit="1" customWidth="1"/>
    <col min="7" max="10" width="28.54296875" style="4" customWidth="1"/>
    <col min="11" max="11" width="17.17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9" s="8" customFormat="1" ht="65.150000000000006" customHeight="1" x14ac:dyDescent="0.35">
      <c r="B1" s="63"/>
    </row>
    <row r="2" spans="1:9" s="66" customFormat="1" ht="33.75" customHeight="1" x14ac:dyDescent="0.35">
      <c r="A2" s="64" t="s">
        <v>818</v>
      </c>
      <c r="B2" s="65"/>
    </row>
    <row r="3" spans="1:9" s="67" customFormat="1" ht="20.149999999999999" customHeight="1" x14ac:dyDescent="0.35">
      <c r="A3" s="368" t="str">
        <f>IF('Project Input'!D10="","",'Project Input'!D10)</f>
        <v/>
      </c>
      <c r="B3" s="368"/>
      <c r="C3" s="368"/>
      <c r="D3" s="368"/>
      <c r="E3" s="368"/>
      <c r="F3" s="368"/>
      <c r="G3" s="368"/>
      <c r="H3" s="368"/>
      <c r="I3" s="368"/>
    </row>
    <row r="4" spans="1:9" s="68" customFormat="1" ht="15.5" x14ac:dyDescent="0.35">
      <c r="B4" s="69"/>
      <c r="C4" s="70"/>
      <c r="D4" s="71"/>
    </row>
    <row r="5" spans="1:9" ht="15" customHeight="1" x14ac:dyDescent="0.35">
      <c r="A5" s="8"/>
      <c r="C5" s="146"/>
      <c r="D5" s="147"/>
      <c r="E5" s="234"/>
      <c r="F5" s="234"/>
      <c r="G5" s="234"/>
      <c r="H5" s="234"/>
      <c r="I5" s="234"/>
    </row>
    <row r="6" spans="1:9" ht="15" customHeight="1" x14ac:dyDescent="0.35">
      <c r="A6" s="8"/>
      <c r="B6" s="6" t="s">
        <v>94</v>
      </c>
      <c r="F6" s="234"/>
      <c r="G6" s="234"/>
      <c r="H6" s="234"/>
      <c r="I6" s="234"/>
    </row>
    <row r="7" spans="1:9" ht="15" customHeight="1" x14ac:dyDescent="0.35">
      <c r="A7" s="8"/>
      <c r="B7" s="8"/>
      <c r="C7" s="227"/>
      <c r="D7" s="35"/>
      <c r="E7" s="8"/>
      <c r="F7" s="234"/>
      <c r="G7" s="234"/>
      <c r="H7" s="234"/>
      <c r="I7" s="234"/>
    </row>
    <row r="8" spans="1:9" ht="15" customHeight="1" x14ac:dyDescent="0.35">
      <c r="A8" s="8"/>
      <c r="B8" s="8"/>
      <c r="C8" s="8" t="s">
        <v>820</v>
      </c>
      <c r="D8" s="151"/>
      <c r="E8" s="88"/>
      <c r="F8" s="234"/>
      <c r="G8" s="234"/>
      <c r="H8" s="234"/>
      <c r="I8" s="234"/>
    </row>
    <row r="9" spans="1:9" ht="15" customHeight="1" x14ac:dyDescent="0.35">
      <c r="A9" s="8"/>
      <c r="B9" s="8"/>
      <c r="C9" s="8" t="s">
        <v>956</v>
      </c>
      <c r="D9" s="151"/>
      <c r="E9" s="8"/>
      <c r="F9" s="234"/>
      <c r="G9" s="234"/>
      <c r="H9" s="234"/>
      <c r="I9" s="234"/>
    </row>
    <row r="10" spans="1:9" ht="15" customHeight="1" x14ac:dyDescent="0.35">
      <c r="A10" s="8"/>
      <c r="B10" s="8"/>
      <c r="C10" s="8" t="s">
        <v>957</v>
      </c>
      <c r="D10" s="151"/>
      <c r="E10" s="8"/>
      <c r="F10" s="291"/>
      <c r="G10" s="291"/>
      <c r="H10" s="291"/>
      <c r="I10" s="291"/>
    </row>
    <row r="11" spans="1:9" ht="15" customHeight="1" x14ac:dyDescent="0.35">
      <c r="A11" s="8"/>
      <c r="B11" s="8"/>
      <c r="C11" s="8"/>
      <c r="D11" s="35"/>
      <c r="E11" s="8"/>
      <c r="F11" s="234"/>
      <c r="G11" s="234"/>
      <c r="H11" s="234"/>
      <c r="I11" s="234"/>
    </row>
    <row r="12" spans="1:9" ht="17.5" x14ac:dyDescent="0.35">
      <c r="A12" s="8"/>
      <c r="B12" s="6" t="s">
        <v>76</v>
      </c>
      <c r="C12" s="97"/>
      <c r="D12" s="35"/>
      <c r="E12" s="97"/>
      <c r="F12" s="8"/>
      <c r="G12" s="8"/>
    </row>
    <row r="13" spans="1:9" ht="17.5" x14ac:dyDescent="0.35">
      <c r="A13" s="8"/>
      <c r="B13" s="6"/>
      <c r="C13" s="97"/>
      <c r="D13" s="35"/>
      <c r="E13" s="88"/>
      <c r="F13" s="8"/>
      <c r="G13" s="8"/>
    </row>
    <row r="14" spans="1:9" ht="17.5" x14ac:dyDescent="0.35">
      <c r="A14" s="8"/>
      <c r="B14" s="6"/>
      <c r="C14" s="97" t="s">
        <v>103</v>
      </c>
      <c r="D14" s="196">
        <f>'Project Input'!J49*115000</f>
        <v>0</v>
      </c>
      <c r="E14" s="256" t="s">
        <v>892</v>
      </c>
      <c r="F14" s="8"/>
      <c r="G14" s="8"/>
    </row>
    <row r="15" spans="1:9" ht="17.5" x14ac:dyDescent="0.35">
      <c r="A15" s="8"/>
      <c r="B15" s="6"/>
      <c r="C15" s="97"/>
      <c r="D15" s="97"/>
      <c r="E15" s="256" t="s">
        <v>893</v>
      </c>
      <c r="F15" s="8"/>
      <c r="G15" s="8"/>
    </row>
    <row r="16" spans="1:9" x14ac:dyDescent="0.35">
      <c r="A16" s="8"/>
      <c r="C16" s="97"/>
      <c r="D16" s="148"/>
      <c r="E16" s="97"/>
      <c r="F16" s="8"/>
      <c r="G16" s="8"/>
    </row>
    <row r="17" spans="1:9" x14ac:dyDescent="0.35">
      <c r="A17" s="8"/>
      <c r="C17" s="97" t="s">
        <v>894</v>
      </c>
      <c r="D17" s="49"/>
      <c r="E17" s="149">
        <f>IFERROR(1-((D17+D18)/D14),0)</f>
        <v>0</v>
      </c>
      <c r="F17" s="237" t="s">
        <v>105</v>
      </c>
      <c r="G17" s="8"/>
    </row>
    <row r="18" spans="1:9" x14ac:dyDescent="0.35">
      <c r="A18" s="8"/>
      <c r="C18" s="97" t="s">
        <v>910</v>
      </c>
      <c r="D18" s="49"/>
      <c r="E18" s="97"/>
      <c r="F18" s="8"/>
      <c r="G18" s="8"/>
    </row>
    <row r="19" spans="1:9" hidden="1" x14ac:dyDescent="0.35">
      <c r="A19" s="8"/>
      <c r="C19" s="179" t="s">
        <v>651</v>
      </c>
      <c r="D19" s="49"/>
      <c r="E19" s="97"/>
      <c r="F19" s="8"/>
      <c r="G19" s="8"/>
    </row>
    <row r="20" spans="1:9" x14ac:dyDescent="0.35">
      <c r="A20" s="8"/>
      <c r="C20" s="97"/>
      <c r="D20" s="35"/>
      <c r="E20" s="97"/>
      <c r="F20" s="8"/>
      <c r="G20" s="8"/>
    </row>
    <row r="21" spans="1:9" ht="17.5" x14ac:dyDescent="0.35">
      <c r="A21" s="8"/>
      <c r="B21" s="6" t="s">
        <v>854</v>
      </c>
      <c r="C21" s="97"/>
      <c r="D21" s="35"/>
      <c r="E21" s="97"/>
      <c r="F21" s="8"/>
      <c r="G21" s="8"/>
    </row>
    <row r="22" spans="1:9" ht="17.5" x14ac:dyDescent="0.35">
      <c r="A22" s="8"/>
      <c r="B22" s="6"/>
      <c r="C22" s="97"/>
      <c r="D22" s="35"/>
      <c r="E22" s="97"/>
      <c r="F22" s="8"/>
      <c r="G22" s="8"/>
    </row>
    <row r="23" spans="1:9" ht="17.5" x14ac:dyDescent="0.35">
      <c r="A23" s="8"/>
      <c r="B23" s="6"/>
      <c r="C23" s="97" t="s">
        <v>864</v>
      </c>
      <c r="D23" s="349" t="str">
        <f>IFERROR(D17/'Project Input'!J49,"")</f>
        <v/>
      </c>
      <c r="E23" s="97"/>
      <c r="F23" s="8"/>
      <c r="G23" s="8"/>
    </row>
    <row r="24" spans="1:9" x14ac:dyDescent="0.35">
      <c r="A24" s="8"/>
      <c r="C24" s="97"/>
      <c r="D24" s="97"/>
      <c r="E24" s="97"/>
      <c r="F24" s="8"/>
      <c r="G24" s="8"/>
    </row>
    <row r="25" spans="1:9" x14ac:dyDescent="0.35">
      <c r="A25" s="8"/>
      <c r="C25" s="97"/>
      <c r="D25" s="97"/>
      <c r="E25" s="97"/>
      <c r="F25" s="8"/>
      <c r="G25" s="8"/>
    </row>
    <row r="26" spans="1:9" ht="17.5" x14ac:dyDescent="0.35">
      <c r="A26" s="8"/>
      <c r="B26" s="6" t="s">
        <v>860</v>
      </c>
      <c r="C26" s="97"/>
      <c r="D26" s="97"/>
      <c r="E26" s="97"/>
      <c r="F26" s="8"/>
      <c r="G26" s="8"/>
    </row>
    <row r="27" spans="1:9" x14ac:dyDescent="0.35">
      <c r="A27" s="8"/>
      <c r="C27" s="97"/>
      <c r="D27" s="97"/>
      <c r="E27" s="97"/>
      <c r="F27" s="8"/>
      <c r="G27" s="8"/>
    </row>
    <row r="28" spans="1:9" x14ac:dyDescent="0.35">
      <c r="A28" s="8"/>
      <c r="C28" s="97" t="s">
        <v>968</v>
      </c>
      <c r="D28" s="306"/>
      <c r="E28" s="97"/>
      <c r="F28" s="8"/>
      <c r="G28" s="8"/>
    </row>
    <row r="29" spans="1:9" x14ac:dyDescent="0.35">
      <c r="A29" s="8"/>
      <c r="C29" s="97"/>
      <c r="D29" s="97"/>
      <c r="E29" s="97"/>
      <c r="F29" s="8"/>
      <c r="G29" s="8"/>
    </row>
    <row r="30" spans="1:9" x14ac:dyDescent="0.35">
      <c r="A30" s="8"/>
      <c r="C30" s="97"/>
      <c r="D30" s="97"/>
      <c r="E30" s="97"/>
      <c r="F30" s="8"/>
      <c r="G30" s="8"/>
    </row>
    <row r="31" spans="1:9" ht="15" customHeight="1" x14ac:dyDescent="0.35">
      <c r="A31" s="8"/>
      <c r="B31" s="6" t="s">
        <v>867</v>
      </c>
      <c r="C31" s="139"/>
      <c r="D31" s="234"/>
      <c r="E31" s="234"/>
      <c r="F31" s="234"/>
      <c r="G31" s="234"/>
      <c r="H31" s="234"/>
      <c r="I31" s="234"/>
    </row>
    <row r="32" spans="1:9" ht="15" customHeight="1" x14ac:dyDescent="0.35">
      <c r="A32" s="8"/>
      <c r="B32" s="6"/>
      <c r="C32" s="139"/>
      <c r="D32" s="234"/>
      <c r="E32" s="234"/>
      <c r="F32" s="234"/>
      <c r="G32" s="234"/>
      <c r="H32" s="234"/>
      <c r="I32" s="234"/>
    </row>
    <row r="33" spans="1:9" ht="15" customHeight="1" x14ac:dyDescent="0.35">
      <c r="A33" s="8"/>
      <c r="C33" s="191" t="s">
        <v>703</v>
      </c>
      <c r="D33" s="49"/>
      <c r="E33" s="149" t="str">
        <f>IFERROR(1-(D39/D35),"")</f>
        <v/>
      </c>
      <c r="F33" s="237" t="s">
        <v>850</v>
      </c>
      <c r="G33" s="8"/>
      <c r="H33" s="234"/>
      <c r="I33" s="234"/>
    </row>
    <row r="34" spans="1:9" ht="15" customHeight="1" x14ac:dyDescent="0.35">
      <c r="A34" s="8"/>
      <c r="C34" s="191" t="s">
        <v>853</v>
      </c>
      <c r="D34" s="363"/>
      <c r="E34" s="228"/>
      <c r="F34" s="237"/>
      <c r="G34" s="8"/>
      <c r="H34" s="234"/>
      <c r="I34" s="234"/>
    </row>
    <row r="35" spans="1:9" ht="15" customHeight="1" x14ac:dyDescent="0.35">
      <c r="A35" s="8"/>
      <c r="C35" s="164" t="s">
        <v>851</v>
      </c>
      <c r="D35" s="249" t="str">
        <f>IFERROR(D33/D34,"")</f>
        <v/>
      </c>
      <c r="E35" s="228"/>
      <c r="F35" s="234"/>
      <c r="G35" s="234"/>
      <c r="H35" s="234"/>
      <c r="I35" s="234"/>
    </row>
    <row r="36" spans="1:9" ht="15" customHeight="1" x14ac:dyDescent="0.35">
      <c r="A36" s="8"/>
      <c r="C36" s="164"/>
      <c r="D36" s="248"/>
      <c r="E36" s="228"/>
      <c r="F36" s="234"/>
      <c r="G36" s="234"/>
      <c r="H36" s="234"/>
      <c r="I36" s="234"/>
    </row>
    <row r="37" spans="1:9" ht="29" x14ac:dyDescent="0.35">
      <c r="A37" s="8"/>
      <c r="C37" s="359" t="s">
        <v>1020</v>
      </c>
      <c r="D37" s="358"/>
      <c r="E37" s="234"/>
      <c r="F37" s="234"/>
      <c r="G37" s="234"/>
      <c r="H37" s="234"/>
      <c r="I37" s="234"/>
    </row>
    <row r="38" spans="1:9" x14ac:dyDescent="0.35">
      <c r="C38" s="192"/>
    </row>
    <row r="39" spans="1:9" x14ac:dyDescent="0.35">
      <c r="C39" s="4" t="s">
        <v>852</v>
      </c>
      <c r="D39" s="249" t="str">
        <f>IFERROR(VLOOKUP(D37,'Data - RSMeans HO'!$A$1:$D$29,4,FALSE),"")</f>
        <v/>
      </c>
      <c r="E39" s="88"/>
    </row>
    <row r="41" spans="1:9" ht="17.5" x14ac:dyDescent="0.35">
      <c r="B41" s="6" t="s">
        <v>868</v>
      </c>
    </row>
    <row r="43" spans="1:9" x14ac:dyDescent="0.35">
      <c r="C43" s="4" t="s">
        <v>870</v>
      </c>
      <c r="D43" s="251"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35">
      <c r="A44" s="8"/>
      <c r="C44" s="164" t="s">
        <v>869</v>
      </c>
      <c r="D44" s="252" t="str">
        <f>IFERROR(IF(D43="","",IF(D43="Region 1",0.3,IF(D43="Region 2 &amp; 3",0.2,0.2))),"")</f>
        <v/>
      </c>
      <c r="E44" s="234"/>
      <c r="F44" s="234"/>
      <c r="G44" s="234"/>
      <c r="H44" s="234"/>
      <c r="I44" s="234"/>
    </row>
    <row r="45" spans="1:9" ht="15" customHeight="1" x14ac:dyDescent="0.35">
      <c r="A45" s="8"/>
      <c r="C45" s="164"/>
      <c r="D45" s="234"/>
      <c r="E45" s="234"/>
      <c r="F45" s="234"/>
      <c r="G45" s="234"/>
      <c r="H45" s="234"/>
      <c r="I45" s="234"/>
    </row>
    <row r="46" spans="1:9" ht="15" customHeight="1" x14ac:dyDescent="0.35">
      <c r="A46" s="8"/>
      <c r="C46" s="164"/>
      <c r="D46" s="234"/>
      <c r="E46" s="234"/>
      <c r="F46" s="234"/>
      <c r="G46" s="234"/>
      <c r="H46" s="234"/>
      <c r="I46" s="234"/>
    </row>
    <row r="47" spans="1:9" ht="15" customHeight="1" x14ac:dyDescent="0.35">
      <c r="A47" s="8"/>
      <c r="B47" s="6" t="s">
        <v>873</v>
      </c>
      <c r="C47" s="164"/>
      <c r="D47" s="234"/>
      <c r="E47" s="234"/>
      <c r="F47" s="234"/>
      <c r="G47" s="234"/>
      <c r="H47" s="234"/>
      <c r="I47" s="234"/>
    </row>
    <row r="48" spans="1:9" ht="15" customHeight="1" x14ac:dyDescent="0.35">
      <c r="A48" s="8"/>
      <c r="C48" s="164"/>
      <c r="D48" s="234"/>
      <c r="E48" s="234"/>
      <c r="F48" s="234"/>
      <c r="G48" s="234"/>
      <c r="H48" s="234"/>
      <c r="I48" s="234"/>
    </row>
    <row r="49" spans="1:9" ht="15" customHeight="1" x14ac:dyDescent="0.35">
      <c r="A49" s="8"/>
      <c r="C49" s="382" t="s">
        <v>874</v>
      </c>
      <c r="D49" s="234"/>
      <c r="E49" s="234"/>
      <c r="F49" s="234"/>
      <c r="G49" s="234"/>
      <c r="H49" s="234"/>
      <c r="I49" s="234"/>
    </row>
    <row r="50" spans="1:9" ht="15" customHeight="1" x14ac:dyDescent="0.35">
      <c r="A50" s="8"/>
      <c r="C50" s="382"/>
      <c r="D50" s="151"/>
      <c r="E50" s="234"/>
      <c r="F50" s="234"/>
      <c r="G50" s="234"/>
      <c r="H50" s="234"/>
      <c r="I50" s="234"/>
    </row>
    <row r="51" spans="1:9" ht="15" customHeight="1" x14ac:dyDescent="0.35">
      <c r="A51" s="8"/>
      <c r="C51" s="382"/>
      <c r="D51" s="234"/>
      <c r="E51" s="234"/>
      <c r="F51" s="234"/>
      <c r="G51" s="234"/>
      <c r="H51" s="234"/>
      <c r="I51" s="234"/>
    </row>
    <row r="52" spans="1:9" ht="15" customHeight="1" x14ac:dyDescent="0.35">
      <c r="A52" s="8"/>
      <c r="C52" s="254"/>
      <c r="D52" s="234"/>
      <c r="E52" s="234"/>
      <c r="F52" s="234"/>
      <c r="G52" s="234"/>
      <c r="H52" s="234"/>
      <c r="I52" s="234"/>
    </row>
    <row r="53" spans="1:9" s="112" customFormat="1" ht="7.5" customHeight="1" x14ac:dyDescent="0.35">
      <c r="B53" s="113"/>
      <c r="C53" s="253"/>
      <c r="D53" s="115"/>
    </row>
    <row r="54" spans="1:9" s="66" customFormat="1" ht="33.75" customHeight="1" x14ac:dyDescent="0.35">
      <c r="A54" s="116" t="s">
        <v>400</v>
      </c>
      <c r="B54" s="65"/>
    </row>
  </sheetData>
  <sheetProtection algorithmName="SHA-512" hashValue="d11XmrpSk31WJNfOa8/qNlyXpNT3vEnNSGRfUkFKvtLkI/UKy7t9OqSGq2xUgedLk7YNEBN1ZnJMGAWJX0vfmA==" saltValue="L/CzWqT6kzIZvZ7Ku8OouA=="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1"/>
  <sheetViews>
    <sheetView zoomScale="70" zoomScaleNormal="70" zoomScaleSheetLayoutView="85" workbookViewId="0">
      <selection activeCell="G45" sqref="G45"/>
    </sheetView>
  </sheetViews>
  <sheetFormatPr defaultColWidth="10.26953125" defaultRowHeight="14.5" x14ac:dyDescent="0.35"/>
  <cols>
    <col min="1" max="1" width="4.7265625" style="4" customWidth="1"/>
    <col min="2" max="2" width="13.453125" style="4" customWidth="1"/>
    <col min="3" max="3" width="63.7265625" style="4" customWidth="1"/>
    <col min="4" max="4" width="34.54296875" style="4" customWidth="1"/>
    <col min="5" max="5" width="17.1796875" style="4" customWidth="1"/>
    <col min="6" max="6" width="28.54296875" style="4" customWidth="1"/>
    <col min="7" max="7" width="19.81640625" style="4" bestFit="1" customWidth="1"/>
    <col min="8" max="12" width="9.54296875" style="4" bestFit="1"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9" s="8" customFormat="1" ht="65.150000000000006" customHeight="1" x14ac:dyDescent="0.35">
      <c r="B1" s="63"/>
    </row>
    <row r="2" spans="1:9" s="66" customFormat="1" ht="33.75" customHeight="1" x14ac:dyDescent="0.35">
      <c r="A2" s="64" t="s">
        <v>776</v>
      </c>
      <c r="B2" s="65"/>
    </row>
    <row r="3" spans="1:9" s="67" customFormat="1" ht="20.149999999999999" customHeight="1" x14ac:dyDescent="0.35">
      <c r="A3" s="368" t="str">
        <f>IF('Project Input'!D10="","",'Project Input'!D10)</f>
        <v/>
      </c>
      <c r="B3" s="368"/>
      <c r="C3" s="368"/>
      <c r="D3" s="368"/>
      <c r="E3" s="368"/>
      <c r="F3" s="368"/>
      <c r="G3" s="368"/>
      <c r="H3" s="368"/>
      <c r="I3" s="368"/>
    </row>
    <row r="4" spans="1:9" s="68" customFormat="1" ht="15.5" x14ac:dyDescent="0.35">
      <c r="B4" s="69"/>
      <c r="C4" s="70"/>
      <c r="D4" s="71"/>
    </row>
    <row r="5" spans="1:9" ht="17.5" x14ac:dyDescent="0.35">
      <c r="A5" s="8"/>
      <c r="B5" s="6" t="s">
        <v>28</v>
      </c>
      <c r="C5" s="8"/>
      <c r="F5" s="8"/>
    </row>
    <row r="6" spans="1:9" ht="17.5" x14ac:dyDescent="0.35">
      <c r="A6" s="8"/>
      <c r="B6" s="8"/>
      <c r="C6" s="6"/>
      <c r="D6" s="8"/>
      <c r="E6" s="8"/>
      <c r="F6" s="8"/>
    </row>
    <row r="7" spans="1:9" x14ac:dyDescent="0.35">
      <c r="A7" s="8"/>
      <c r="B7" s="8"/>
      <c r="C7" s="4" t="s">
        <v>820</v>
      </c>
      <c r="D7" s="199"/>
      <c r="E7" s="8"/>
      <c r="F7" s="8"/>
    </row>
    <row r="8" spans="1:9" x14ac:dyDescent="0.35">
      <c r="A8" s="8"/>
      <c r="C8" s="4" t="s">
        <v>29</v>
      </c>
      <c r="D8" s="199"/>
      <c r="E8" s="88"/>
      <c r="F8" s="8"/>
    </row>
    <row r="9" spans="1:9" x14ac:dyDescent="0.35">
      <c r="A9" s="8"/>
      <c r="C9" s="97"/>
      <c r="D9" s="300"/>
      <c r="E9" s="97"/>
      <c r="F9" s="8"/>
    </row>
    <row r="10" spans="1:9" ht="15" customHeight="1" x14ac:dyDescent="0.35">
      <c r="A10" s="8"/>
      <c r="B10" s="6" t="s">
        <v>94</v>
      </c>
      <c r="D10" s="301"/>
      <c r="F10" s="220"/>
      <c r="G10" s="220"/>
      <c r="H10" s="220"/>
      <c r="I10" s="220"/>
    </row>
    <row r="11" spans="1:9" ht="15" customHeight="1" x14ac:dyDescent="0.35">
      <c r="A11" s="8"/>
      <c r="B11" s="8"/>
      <c r="C11" s="227"/>
      <c r="D11" s="300"/>
      <c r="E11" s="8"/>
      <c r="F11" s="220"/>
      <c r="G11" s="220"/>
      <c r="H11" s="220"/>
      <c r="I11" s="220"/>
    </row>
    <row r="12" spans="1:9" ht="15" customHeight="1" x14ac:dyDescent="0.35">
      <c r="A12" s="8"/>
      <c r="B12" s="265"/>
      <c r="C12" s="164" t="s">
        <v>775</v>
      </c>
      <c r="D12" s="199"/>
      <c r="E12" s="220"/>
      <c r="F12" s="220"/>
      <c r="G12" s="220"/>
      <c r="H12" s="220"/>
      <c r="I12" s="220"/>
    </row>
    <row r="13" spans="1:9" s="8" customFormat="1" x14ac:dyDescent="0.35">
      <c r="C13" s="169"/>
      <c r="D13" s="302"/>
      <c r="E13" s="169"/>
    </row>
    <row r="14" spans="1:9" ht="17.5" x14ac:dyDescent="0.35">
      <c r="A14" s="8"/>
      <c r="B14" s="6" t="s">
        <v>76</v>
      </c>
      <c r="C14" s="97"/>
      <c r="D14" s="300"/>
      <c r="E14" s="169"/>
      <c r="F14" s="8"/>
      <c r="G14" s="88"/>
    </row>
    <row r="15" spans="1:9" x14ac:dyDescent="0.35">
      <c r="A15" s="8"/>
      <c r="C15" s="97"/>
      <c r="D15" s="303"/>
      <c r="E15" s="169"/>
      <c r="F15" s="8"/>
    </row>
    <row r="16" spans="1:9" x14ac:dyDescent="0.35">
      <c r="A16" s="8"/>
      <c r="C16" s="97" t="s">
        <v>695</v>
      </c>
      <c r="D16" s="304"/>
    </row>
    <row r="17" spans="1:11" x14ac:dyDescent="0.35">
      <c r="A17" s="8"/>
      <c r="C17" s="97" t="s">
        <v>489</v>
      </c>
      <c r="D17" s="304"/>
      <c r="E17" s="169"/>
      <c r="F17" s="8"/>
      <c r="G17" s="8"/>
      <c r="H17" s="8"/>
      <c r="I17" s="8"/>
      <c r="J17" s="8"/>
      <c r="K17" s="8"/>
    </row>
    <row r="18" spans="1:11" x14ac:dyDescent="0.35">
      <c r="A18" s="8"/>
      <c r="C18" s="97" t="s">
        <v>980</v>
      </c>
      <c r="D18" s="304"/>
      <c r="E18" s="88" t="str">
        <f>IF(AND(D17&gt;0,OR(D18=0,D18="")),"If requesting 4% LIHTC, must also request Private Activity Bonds","")</f>
        <v/>
      </c>
      <c r="F18" s="8"/>
      <c r="G18" s="8"/>
      <c r="H18" s="8"/>
      <c r="I18" s="8"/>
      <c r="J18" s="8"/>
      <c r="K18" s="8"/>
    </row>
    <row r="19" spans="1:11" x14ac:dyDescent="0.35">
      <c r="A19" s="8"/>
      <c r="C19" s="97" t="s">
        <v>696</v>
      </c>
      <c r="D19" s="304"/>
      <c r="E19" s="8"/>
      <c r="F19" s="8"/>
      <c r="G19" s="8"/>
      <c r="H19" s="8"/>
      <c r="I19" s="8"/>
      <c r="J19" s="8"/>
      <c r="K19" s="8"/>
    </row>
    <row r="20" spans="1:11" x14ac:dyDescent="0.35">
      <c r="A20" s="8"/>
      <c r="C20" s="97" t="s">
        <v>79</v>
      </c>
      <c r="D20" s="304"/>
      <c r="E20" s="169"/>
      <c r="F20" s="8"/>
      <c r="G20" s="8"/>
      <c r="H20" s="8"/>
      <c r="I20" s="8"/>
      <c r="J20" s="8"/>
      <c r="K20" s="8"/>
    </row>
    <row r="21" spans="1:11" x14ac:dyDescent="0.35">
      <c r="A21" s="8"/>
      <c r="C21" s="97" t="s">
        <v>78</v>
      </c>
      <c r="D21" s="304"/>
      <c r="E21" s="169"/>
      <c r="F21" s="8"/>
      <c r="G21" s="8"/>
      <c r="H21" s="8"/>
      <c r="I21" s="8"/>
      <c r="J21" s="8"/>
      <c r="K21" s="8"/>
    </row>
    <row r="22" spans="1:11" hidden="1" x14ac:dyDescent="0.35">
      <c r="A22" s="8"/>
      <c r="C22" s="179" t="s">
        <v>651</v>
      </c>
      <c r="D22" s="304"/>
      <c r="E22" s="169"/>
      <c r="F22" s="8"/>
      <c r="G22" s="8"/>
      <c r="H22" s="8"/>
      <c r="I22" s="8"/>
      <c r="J22" s="8"/>
      <c r="K22" s="8"/>
    </row>
    <row r="23" spans="1:11" x14ac:dyDescent="0.35">
      <c r="A23" s="8"/>
      <c r="C23" s="97"/>
      <c r="D23" s="303"/>
      <c r="E23" s="169"/>
      <c r="F23" s="8"/>
      <c r="G23" s="8"/>
      <c r="H23" s="8"/>
      <c r="I23" s="8"/>
      <c r="J23" s="8"/>
      <c r="K23" s="8"/>
    </row>
    <row r="24" spans="1:11" x14ac:dyDescent="0.35">
      <c r="A24" s="8"/>
      <c r="C24" s="97" t="s">
        <v>706</v>
      </c>
      <c r="D24" s="264" t="str">
        <f>IFERROR(D16+D19/'Project Input'!J49,"-")</f>
        <v>-</v>
      </c>
      <c r="E24" s="169"/>
      <c r="F24" s="8"/>
      <c r="G24" s="8"/>
      <c r="H24" s="8"/>
      <c r="I24" s="8"/>
      <c r="J24" s="8"/>
      <c r="K24" s="8"/>
    </row>
    <row r="25" spans="1:11" x14ac:dyDescent="0.35">
      <c r="D25" s="301"/>
    </row>
    <row r="26" spans="1:11" ht="17.5" x14ac:dyDescent="0.35">
      <c r="B26" s="6" t="s">
        <v>878</v>
      </c>
      <c r="D26" s="301"/>
    </row>
    <row r="27" spans="1:11" x14ac:dyDescent="0.35">
      <c r="D27" s="301"/>
    </row>
    <row r="28" spans="1:11" x14ac:dyDescent="0.35">
      <c r="C28" s="4" t="s">
        <v>984</v>
      </c>
      <c r="D28" s="199"/>
      <c r="E28" s="255" t="str">
        <f>IF(D28="FALSE","PSH projects MUST do this to be eligible for OHCS funding","")</f>
        <v/>
      </c>
    </row>
    <row r="29" spans="1:11" x14ac:dyDescent="0.35">
      <c r="C29" s="4" t="s">
        <v>985</v>
      </c>
      <c r="D29" s="199"/>
      <c r="E29" s="255" t="str">
        <f>IF(D29="FALSE","PSH projects MUST do this to be eligible for OHCS funding","")</f>
        <v/>
      </c>
    </row>
    <row r="30" spans="1:11" x14ac:dyDescent="0.35">
      <c r="C30" s="4" t="s">
        <v>986</v>
      </c>
      <c r="D30" s="199"/>
      <c r="E30" s="255" t="str">
        <f>IF(D30="FALSE","PSH projects MUST do this to be eligible for OHCS funding","")</f>
        <v/>
      </c>
    </row>
    <row r="31" spans="1:11" x14ac:dyDescent="0.35">
      <c r="C31" s="4" t="s">
        <v>987</v>
      </c>
      <c r="D31" s="199"/>
      <c r="E31" s="255" t="str">
        <f>IF(D31="FALSE","PSH projects MUST do this to be eligible for OHCS funding","")</f>
        <v/>
      </c>
    </row>
    <row r="32" spans="1:11" x14ac:dyDescent="0.35">
      <c r="D32" s="301"/>
    </row>
    <row r="33" spans="1:9" ht="17.5" x14ac:dyDescent="0.35">
      <c r="A33" s="8"/>
      <c r="B33" s="6" t="s">
        <v>860</v>
      </c>
      <c r="C33" s="97"/>
      <c r="D33" s="305"/>
      <c r="E33" s="97"/>
      <c r="F33" s="8"/>
      <c r="G33" s="8"/>
    </row>
    <row r="34" spans="1:9" x14ac:dyDescent="0.35">
      <c r="A34" s="8"/>
      <c r="C34" s="97"/>
      <c r="D34" s="305"/>
      <c r="E34" s="97"/>
      <c r="F34" s="8"/>
      <c r="G34" s="8"/>
    </row>
    <row r="35" spans="1:9" x14ac:dyDescent="0.35">
      <c r="A35" s="8"/>
      <c r="C35" s="97" t="s">
        <v>968</v>
      </c>
      <c r="D35" s="306"/>
      <c r="E35" s="97"/>
      <c r="F35" s="8"/>
      <c r="G35" s="8"/>
    </row>
    <row r="36" spans="1:9" x14ac:dyDescent="0.35">
      <c r="A36" s="8"/>
      <c r="C36" s="97"/>
      <c r="D36" s="305"/>
      <c r="E36" s="97"/>
      <c r="F36" s="8"/>
      <c r="G36" s="8"/>
    </row>
    <row r="37" spans="1:9" ht="17.5" x14ac:dyDescent="0.35">
      <c r="B37" s="6" t="s">
        <v>868</v>
      </c>
      <c r="D37" s="301"/>
    </row>
    <row r="38" spans="1:9" x14ac:dyDescent="0.35">
      <c r="D38" s="301"/>
    </row>
    <row r="39" spans="1:9" x14ac:dyDescent="0.35">
      <c r="C39" s="4" t="s">
        <v>870</v>
      </c>
      <c r="D39" s="251"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0" spans="1:9" ht="15" customHeight="1" x14ac:dyDescent="0.35">
      <c r="A40" s="8"/>
      <c r="C40" s="164" t="s">
        <v>869</v>
      </c>
      <c r="D40" s="252" t="str">
        <f>IFERROR(IF(D39="","",IF(D39="Region 1",0.3,IF(D39="Region 2 &amp; 3",0.2,0.2))),"")</f>
        <v/>
      </c>
      <c r="E40" s="233"/>
      <c r="F40" s="233"/>
      <c r="G40" s="233"/>
      <c r="H40" s="233"/>
      <c r="I40" s="233"/>
    </row>
    <row r="41" spans="1:9" ht="15" customHeight="1" x14ac:dyDescent="0.35">
      <c r="A41" s="8"/>
      <c r="C41" s="164"/>
      <c r="D41" s="233"/>
      <c r="E41" s="233"/>
      <c r="F41" s="233"/>
      <c r="G41" s="233"/>
      <c r="H41" s="233"/>
      <c r="I41" s="233"/>
    </row>
    <row r="42" spans="1:9" ht="15" customHeight="1" x14ac:dyDescent="0.35">
      <c r="A42" s="8"/>
      <c r="B42" s="6" t="s">
        <v>876</v>
      </c>
      <c r="C42" s="139"/>
      <c r="D42" s="53"/>
      <c r="E42" s="220"/>
      <c r="F42" s="220"/>
      <c r="G42" s="53"/>
      <c r="H42" s="53"/>
      <c r="I42" s="53"/>
    </row>
    <row r="43" spans="1:9" ht="15" customHeight="1" x14ac:dyDescent="0.35">
      <c r="A43" s="8"/>
      <c r="B43" s="6"/>
      <c r="C43" s="139"/>
      <c r="D43" s="176"/>
      <c r="E43" s="220"/>
      <c r="F43" s="220"/>
      <c r="G43" s="176"/>
      <c r="H43" s="176"/>
      <c r="I43" s="176"/>
    </row>
    <row r="44" spans="1:9" ht="15" customHeight="1" x14ac:dyDescent="0.35">
      <c r="A44" s="8"/>
      <c r="B44" s="6"/>
      <c r="C44" s="164" t="s">
        <v>877</v>
      </c>
      <c r="E44" s="220"/>
      <c r="F44" s="220"/>
      <c r="H44" s="183"/>
      <c r="I44" s="183"/>
    </row>
    <row r="45" spans="1:9" ht="67" customHeight="1" x14ac:dyDescent="0.35">
      <c r="A45" s="8"/>
      <c r="B45" s="6"/>
      <c r="D45" s="318"/>
      <c r="F45" s="220"/>
      <c r="H45" s="203"/>
      <c r="I45" s="203"/>
    </row>
    <row r="46" spans="1:9" ht="15" customHeight="1" x14ac:dyDescent="0.35">
      <c r="A46" s="8"/>
      <c r="B46" s="6"/>
      <c r="C46" s="164"/>
      <c r="D46" s="307"/>
      <c r="E46" s="220"/>
      <c r="F46" s="220"/>
      <c r="H46" s="220"/>
      <c r="I46" s="220"/>
    </row>
    <row r="47" spans="1:9" ht="15" customHeight="1" x14ac:dyDescent="0.35">
      <c r="A47" s="8"/>
      <c r="B47" s="6"/>
      <c r="C47" s="164"/>
      <c r="D47" s="228"/>
      <c r="E47" s="228"/>
      <c r="F47" s="220"/>
      <c r="G47" s="220"/>
      <c r="H47" s="220"/>
      <c r="I47" s="220"/>
    </row>
    <row r="48" spans="1:9" ht="15" customHeight="1" x14ac:dyDescent="0.35">
      <c r="A48" s="8"/>
      <c r="B48" s="6"/>
      <c r="C48" s="164"/>
      <c r="D48" s="164"/>
      <c r="E48" s="220"/>
      <c r="F48" s="220"/>
      <c r="G48" s="220"/>
      <c r="H48" s="220"/>
      <c r="I48" s="220"/>
    </row>
    <row r="49" spans="1:9" ht="15" customHeight="1" x14ac:dyDescent="0.35">
      <c r="A49" s="8"/>
      <c r="B49" s="6"/>
      <c r="C49" s="164"/>
      <c r="D49" s="164"/>
      <c r="E49" s="230"/>
      <c r="F49" s="230"/>
      <c r="G49" s="230"/>
      <c r="H49" s="230"/>
      <c r="I49" s="230"/>
    </row>
    <row r="50" spans="1:9" s="112" customFormat="1" ht="7.5" customHeight="1" x14ac:dyDescent="0.35">
      <c r="B50" s="113"/>
      <c r="C50" s="114"/>
      <c r="D50" s="115"/>
    </row>
    <row r="51" spans="1:9" s="66" customFormat="1" ht="33.75" customHeight="1" x14ac:dyDescent="0.35">
      <c r="A51" s="116" t="s">
        <v>400</v>
      </c>
      <c r="B51" s="65"/>
    </row>
  </sheetData>
  <sheetProtection algorithmName="SHA-512" hashValue="N9N2Y0w1c1BnhgVTuXJGHKEiqHGR17sr3pszLbNQqXF3qODss/vdmRv/Hriq2iXPMbJjYZruh6bZs/Qfn67hng==" saltValue="tCUbZkGT6mkJa4zla57N6g==" spinCount="100000" sheet="1" objects="1" scenarios="1"/>
  <dataConsolidate/>
  <mergeCells count="1">
    <mergeCell ref="A3:I3"/>
  </mergeCells>
  <dataValidations count="3">
    <dataValidation type="list" errorStyle="warning" showInputMessage="1" showErrorMessage="1" errorTitle="SmartDox" error="The value you entered for the dropdown is not valid." sqref="D12 D28:D31"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Construction,Acq/Rehab,Preservation,New Construction and Preservation"</formula1>
    </dataValidation>
    <dataValidation type="list" allowBlank="1" showInputMessage="1" showErrorMessage="1" sqref="D7" xr:uid="{BE773266-EB67-49DF-BACA-03E112B8EE0D}">
      <formula1>"Urban,Rural"</formula1>
    </dataValidation>
  </dataValidations>
  <hyperlinks>
    <hyperlink ref="C22"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03"/>
  <sheetViews>
    <sheetView showGridLines="0" topLeftCell="A61" zoomScale="80" zoomScaleNormal="80" zoomScaleSheetLayoutView="85" workbookViewId="0">
      <selection activeCell="A76" sqref="A76:XFD76"/>
    </sheetView>
  </sheetViews>
  <sheetFormatPr defaultColWidth="10.26953125" defaultRowHeight="14.5" x14ac:dyDescent="0.35"/>
  <cols>
    <col min="1" max="1" width="4.7265625" style="4" customWidth="1"/>
    <col min="2" max="2" width="9.1796875" style="4" customWidth="1"/>
    <col min="3" max="3" width="48.1796875" style="4" customWidth="1"/>
    <col min="4" max="6" width="28.54296875" style="4" customWidth="1"/>
    <col min="7" max="7" width="5.1796875" style="4" customWidth="1"/>
    <col min="8" max="10" width="28.54296875" style="4" customWidth="1"/>
    <col min="11" max="11" width="34.1796875" style="4" customWidth="1"/>
    <col min="12" max="12" width="19.81640625" style="4" customWidth="1"/>
    <col min="13" max="13" width="17.26953125" style="4" customWidth="1"/>
    <col min="14" max="14" width="34.26953125" style="4" customWidth="1"/>
    <col min="15" max="15" width="21.1796875" style="4" customWidth="1"/>
    <col min="16" max="16" width="17.453125" style="4" customWidth="1"/>
    <col min="17" max="17" width="34.1796875" style="4" customWidth="1"/>
    <col min="18" max="18" width="23" style="4" customWidth="1"/>
    <col min="19" max="19" width="17.1796875" style="4" customWidth="1"/>
    <col min="20" max="20" width="34.26953125" style="4" customWidth="1"/>
    <col min="21" max="24" width="23" style="4" customWidth="1"/>
    <col min="25" max="16384" width="10.26953125" style="4"/>
  </cols>
  <sheetData>
    <row r="1" spans="1:12" s="8" customFormat="1" ht="65.150000000000006" customHeight="1" x14ac:dyDescent="0.35">
      <c r="B1" s="63"/>
    </row>
    <row r="2" spans="1:12" s="66" customFormat="1" ht="33.75" customHeight="1" x14ac:dyDescent="0.35">
      <c r="A2" s="64" t="s">
        <v>875</v>
      </c>
      <c r="B2" s="65"/>
    </row>
    <row r="3" spans="1:12" s="67" customFormat="1" ht="20.149999999999999" customHeight="1" x14ac:dyDescent="0.35">
      <c r="A3" s="368" t="str">
        <f>IF('Project Input'!D10="","",'Project Input'!D10)</f>
        <v/>
      </c>
      <c r="B3" s="368"/>
      <c r="C3" s="368"/>
      <c r="D3" s="368"/>
      <c r="E3" s="368"/>
      <c r="F3" s="368"/>
      <c r="G3" s="368"/>
    </row>
    <row r="4" spans="1:12" s="68" customFormat="1" ht="15.5" x14ac:dyDescent="0.35">
      <c r="C4" s="70"/>
      <c r="D4" s="71"/>
    </row>
    <row r="5" spans="1:12" s="8" customFormat="1" ht="15.5" x14ac:dyDescent="0.35">
      <c r="C5" s="122"/>
      <c r="D5" s="123"/>
    </row>
    <row r="6" spans="1:12" s="8" customFormat="1" ht="14.25" customHeight="1" x14ac:dyDescent="0.35">
      <c r="D6" s="86" t="s">
        <v>885</v>
      </c>
      <c r="L6" s="98"/>
    </row>
    <row r="7" spans="1:12" s="8" customFormat="1" ht="14.25" customHeight="1" x14ac:dyDescent="0.35">
      <c r="B7" s="6" t="s">
        <v>28</v>
      </c>
      <c r="C7" s="4"/>
      <c r="D7" s="4"/>
      <c r="E7" s="95"/>
      <c r="F7" s="85"/>
      <c r="G7" s="124"/>
      <c r="L7" s="125"/>
    </row>
    <row r="8" spans="1:12" s="8" customFormat="1" ht="14.25" customHeight="1" x14ac:dyDescent="0.35">
      <c r="E8" s="86"/>
    </row>
    <row r="9" spans="1:12" x14ac:dyDescent="0.35">
      <c r="C9" s="4" t="s">
        <v>29</v>
      </c>
      <c r="D9" s="199" t="s">
        <v>765</v>
      </c>
      <c r="E9" s="86"/>
      <c r="F9" s="8"/>
      <c r="G9" s="126"/>
      <c r="H9" s="127"/>
      <c r="I9" s="8"/>
      <c r="J9" s="128"/>
      <c r="L9" s="177"/>
    </row>
    <row r="10" spans="1:12" x14ac:dyDescent="0.35">
      <c r="D10" s="35"/>
      <c r="G10" s="8"/>
      <c r="H10" s="8"/>
      <c r="I10" s="8"/>
    </row>
    <row r="11" spans="1:12" x14ac:dyDescent="0.35">
      <c r="C11" s="76"/>
      <c r="D11" s="35"/>
      <c r="E11" s="8"/>
      <c r="F11" s="8"/>
      <c r="G11" s="8"/>
      <c r="H11" s="8"/>
      <c r="I11" s="8"/>
    </row>
    <row r="12" spans="1:12" ht="21.75" customHeight="1" x14ac:dyDescent="0.35">
      <c r="C12" s="227" t="s">
        <v>94</v>
      </c>
      <c r="D12" s="35"/>
      <c r="E12" s="8"/>
      <c r="F12" s="8"/>
      <c r="G12" s="8"/>
      <c r="H12" s="8"/>
      <c r="I12" s="8"/>
    </row>
    <row r="13" spans="1:12" x14ac:dyDescent="0.35">
      <c r="C13" s="8" t="s">
        <v>91</v>
      </c>
      <c r="D13" s="151" t="b">
        <v>1</v>
      </c>
      <c r="E13" s="8"/>
      <c r="F13" s="86"/>
      <c r="G13" s="8"/>
      <c r="H13" s="8"/>
      <c r="I13" s="8"/>
    </row>
    <row r="14" spans="1:12" x14ac:dyDescent="0.35">
      <c r="C14" s="8" t="s">
        <v>908</v>
      </c>
      <c r="D14" s="151" t="b">
        <v>0</v>
      </c>
      <c r="E14" s="8"/>
      <c r="F14" s="8"/>
      <c r="G14" s="8"/>
      <c r="H14" s="8"/>
      <c r="I14" s="8"/>
    </row>
    <row r="15" spans="1:12" x14ac:dyDescent="0.35">
      <c r="C15" s="8" t="s">
        <v>92</v>
      </c>
      <c r="D15" s="151" t="b">
        <v>0</v>
      </c>
      <c r="E15" s="8"/>
      <c r="F15" s="8"/>
      <c r="G15" s="8"/>
      <c r="H15" s="8"/>
      <c r="I15" s="8"/>
    </row>
    <row r="16" spans="1:12" x14ac:dyDescent="0.35">
      <c r="C16" s="8" t="s">
        <v>655</v>
      </c>
      <c r="D16" s="151" t="b">
        <v>0</v>
      </c>
      <c r="E16" s="8"/>
      <c r="F16" s="8"/>
      <c r="G16" s="8"/>
      <c r="H16" s="8"/>
      <c r="I16" s="8"/>
    </row>
    <row r="17" spans="2:9" x14ac:dyDescent="0.35">
      <c r="C17" s="8" t="s">
        <v>906</v>
      </c>
      <c r="D17" s="151" t="b">
        <v>1</v>
      </c>
      <c r="E17" s="8"/>
      <c r="F17" s="8"/>
      <c r="G17" s="8"/>
      <c r="H17" s="8"/>
      <c r="I17" s="8"/>
    </row>
    <row r="18" spans="2:9" x14ac:dyDescent="0.35">
      <c r="C18" s="8" t="s">
        <v>905</v>
      </c>
      <c r="D18" s="151" t="b">
        <v>1</v>
      </c>
      <c r="E18" s="8"/>
      <c r="F18" s="8"/>
      <c r="G18" s="8"/>
      <c r="H18" s="8"/>
      <c r="I18" s="8"/>
    </row>
    <row r="19" spans="2:9" x14ac:dyDescent="0.35">
      <c r="C19" s="8" t="s">
        <v>907</v>
      </c>
      <c r="D19" s="151" t="b">
        <v>0</v>
      </c>
      <c r="E19" s="8"/>
      <c r="F19" s="8"/>
      <c r="G19" s="8"/>
      <c r="H19" s="8"/>
      <c r="I19" s="8"/>
    </row>
    <row r="20" spans="2:9" x14ac:dyDescent="0.35">
      <c r="C20" s="8" t="s">
        <v>93</v>
      </c>
      <c r="D20" s="151" t="b">
        <v>0</v>
      </c>
      <c r="E20" s="8"/>
      <c r="F20" s="8"/>
      <c r="G20" s="8"/>
      <c r="H20" s="8"/>
      <c r="I20" s="8"/>
    </row>
    <row r="21" spans="2:9" x14ac:dyDescent="0.35">
      <c r="C21" s="8"/>
      <c r="D21" s="35"/>
      <c r="E21" s="8"/>
      <c r="F21" s="8"/>
      <c r="G21" s="8"/>
      <c r="H21" s="8"/>
      <c r="I21" s="8"/>
    </row>
    <row r="22" spans="2:9" x14ac:dyDescent="0.35">
      <c r="B22" s="8"/>
      <c r="C22" s="169"/>
      <c r="D22" s="35"/>
      <c r="E22" s="169"/>
      <c r="F22" s="8"/>
      <c r="G22" s="8"/>
      <c r="H22" s="8"/>
    </row>
    <row r="23" spans="2:9" ht="17.5" x14ac:dyDescent="0.35">
      <c r="B23" s="6" t="s">
        <v>76</v>
      </c>
      <c r="C23" s="97"/>
      <c r="D23" s="35"/>
      <c r="E23" s="97"/>
      <c r="G23" s="8"/>
      <c r="H23" s="8"/>
    </row>
    <row r="24" spans="2:9" x14ac:dyDescent="0.35">
      <c r="C24" s="97"/>
      <c r="D24" s="35"/>
      <c r="E24" s="97"/>
      <c r="G24" s="8"/>
      <c r="H24" s="8"/>
    </row>
    <row r="25" spans="2:9" x14ac:dyDescent="0.35">
      <c r="C25" s="97" t="s">
        <v>490</v>
      </c>
      <c r="D25" s="50">
        <v>1000</v>
      </c>
      <c r="E25" s="129"/>
      <c r="F25" s="86"/>
      <c r="G25" s="86"/>
      <c r="H25" s="8"/>
    </row>
    <row r="26" spans="2:9" x14ac:dyDescent="0.35">
      <c r="C26" s="97" t="s">
        <v>489</v>
      </c>
      <c r="D26" s="50"/>
      <c r="E26" s="262" t="s">
        <v>909</v>
      </c>
      <c r="F26" s="88"/>
      <c r="G26" s="8"/>
      <c r="H26" s="8"/>
    </row>
    <row r="27" spans="2:9" x14ac:dyDescent="0.35">
      <c r="C27" s="97" t="s">
        <v>79</v>
      </c>
      <c r="D27" s="50"/>
      <c r="E27" s="231" t="s">
        <v>700</v>
      </c>
      <c r="F27" s="88"/>
      <c r="G27" s="8"/>
      <c r="H27" s="8"/>
    </row>
    <row r="28" spans="2:9" x14ac:dyDescent="0.35">
      <c r="C28" s="97" t="s">
        <v>78</v>
      </c>
      <c r="D28" s="50"/>
      <c r="E28" s="231" t="s">
        <v>701</v>
      </c>
      <c r="F28" s="88"/>
      <c r="G28" s="8"/>
      <c r="H28" s="8"/>
    </row>
    <row r="29" spans="2:9" ht="15" customHeight="1" x14ac:dyDescent="0.35">
      <c r="C29" s="179" t="s">
        <v>651</v>
      </c>
      <c r="D29" s="50"/>
      <c r="E29" s="262" t="s">
        <v>909</v>
      </c>
      <c r="F29" s="88"/>
      <c r="G29" s="8"/>
      <c r="H29" s="8"/>
    </row>
    <row r="30" spans="2:9" ht="15" customHeight="1" x14ac:dyDescent="0.35">
      <c r="C30" s="160" t="s">
        <v>77</v>
      </c>
      <c r="D30" s="50"/>
      <c r="E30" s="231" t="s">
        <v>815</v>
      </c>
      <c r="G30" s="8"/>
      <c r="H30" s="8"/>
    </row>
    <row r="31" spans="2:9" ht="15" customHeight="1" x14ac:dyDescent="0.35">
      <c r="C31" s="88"/>
      <c r="D31" s="232"/>
      <c r="E31" s="231"/>
      <c r="G31" s="8"/>
      <c r="H31" s="8"/>
    </row>
    <row r="32" spans="2:9" ht="15" customHeight="1" x14ac:dyDescent="0.35">
      <c r="C32" s="88"/>
      <c r="D32" s="232"/>
      <c r="E32" s="231"/>
      <c r="G32" s="8"/>
      <c r="H32" s="8"/>
    </row>
    <row r="33" spans="1:9" ht="17.5" x14ac:dyDescent="0.35">
      <c r="B33" s="6" t="s">
        <v>884</v>
      </c>
      <c r="C33" s="5"/>
      <c r="G33" s="8"/>
      <c r="H33" s="8"/>
    </row>
    <row r="34" spans="1:9" x14ac:dyDescent="0.35">
      <c r="C34" s="5"/>
      <c r="G34" s="8"/>
      <c r="H34" s="8"/>
    </row>
    <row r="35" spans="1:9" x14ac:dyDescent="0.35">
      <c r="C35" s="258" t="s">
        <v>988</v>
      </c>
      <c r="D35" s="149" t="str">
        <f>IFERROR(IF(D30&gt;0,"TRUE","FALSE"), " ")</f>
        <v>FALSE</v>
      </c>
      <c r="E35" s="88"/>
      <c r="G35" s="8"/>
      <c r="H35" s="8"/>
    </row>
    <row r="36" spans="1:9" x14ac:dyDescent="0.35">
      <c r="C36" s="5"/>
      <c r="G36" s="8"/>
      <c r="H36" s="8"/>
    </row>
    <row r="37" spans="1:9" x14ac:dyDescent="0.35">
      <c r="C37" s="5"/>
      <c r="G37" s="8"/>
      <c r="H37" s="8"/>
    </row>
    <row r="38" spans="1:9" ht="17.5" x14ac:dyDescent="0.35">
      <c r="B38" s="6" t="s">
        <v>860</v>
      </c>
      <c r="C38" s="97"/>
      <c r="G38" s="8"/>
      <c r="H38" s="8"/>
    </row>
    <row r="39" spans="1:9" x14ac:dyDescent="0.35">
      <c r="C39" s="97"/>
      <c r="G39" s="8"/>
      <c r="H39" s="8"/>
    </row>
    <row r="40" spans="1:9" x14ac:dyDescent="0.35">
      <c r="C40" s="97" t="s">
        <v>861</v>
      </c>
      <c r="D40" s="184"/>
      <c r="G40" s="8"/>
      <c r="H40" s="8"/>
    </row>
    <row r="41" spans="1:9" x14ac:dyDescent="0.35">
      <c r="C41" s="5"/>
      <c r="G41" s="8"/>
      <c r="H41" s="8"/>
    </row>
    <row r="42" spans="1:9" x14ac:dyDescent="0.35">
      <c r="C42" s="5"/>
      <c r="G42" s="8"/>
      <c r="H42" s="8"/>
    </row>
    <row r="43" spans="1:9" ht="17.5" x14ac:dyDescent="0.35">
      <c r="B43" s="6" t="s">
        <v>868</v>
      </c>
      <c r="D43" s="301"/>
    </row>
    <row r="44" spans="1:9" x14ac:dyDescent="0.35">
      <c r="D44" s="301"/>
    </row>
    <row r="45" spans="1:9" x14ac:dyDescent="0.35">
      <c r="C45" s="4" t="s">
        <v>870</v>
      </c>
      <c r="D45" s="251"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35">
      <c r="A46" s="8"/>
      <c r="C46" s="164" t="s">
        <v>869</v>
      </c>
      <c r="D46" s="252" t="str">
        <f>IFERROR(IF(D45="","",IF(D45="Region 1",0.3,IF(D45="Region 2 &amp; 3",0.2,0.2))),"")</f>
        <v/>
      </c>
      <c r="E46" s="340"/>
      <c r="F46" s="340"/>
      <c r="G46" s="340"/>
      <c r="H46" s="340"/>
      <c r="I46" s="340"/>
    </row>
    <row r="47" spans="1:9" x14ac:dyDescent="0.35">
      <c r="C47" s="5"/>
      <c r="G47" s="8"/>
      <c r="H47" s="8"/>
    </row>
    <row r="48" spans="1:9" x14ac:dyDescent="0.35">
      <c r="C48" s="5"/>
      <c r="G48" s="8"/>
      <c r="H48" s="8"/>
    </row>
    <row r="49" spans="1:9" ht="15" customHeight="1" x14ac:dyDescent="0.35">
      <c r="A49" s="8"/>
      <c r="B49" s="6" t="s">
        <v>871</v>
      </c>
      <c r="C49" s="164"/>
      <c r="D49" s="234"/>
      <c r="E49" s="234"/>
      <c r="F49" s="234"/>
      <c r="G49" s="234"/>
      <c r="H49" s="234"/>
      <c r="I49" s="234"/>
    </row>
    <row r="50" spans="1:9" ht="15" customHeight="1" x14ac:dyDescent="0.35">
      <c r="A50" s="8"/>
      <c r="C50" s="164"/>
      <c r="D50" s="234"/>
      <c r="E50" s="234"/>
      <c r="F50" s="234"/>
      <c r="G50" s="234"/>
      <c r="H50" s="234"/>
      <c r="I50" s="234"/>
    </row>
    <row r="51" spans="1:9" ht="15" customHeight="1" x14ac:dyDescent="0.35">
      <c r="A51" s="8"/>
      <c r="C51" s="164" t="s">
        <v>872</v>
      </c>
      <c r="D51" s="151" t="b">
        <v>1</v>
      </c>
      <c r="E51" s="234"/>
      <c r="F51" s="234"/>
      <c r="G51" s="234"/>
      <c r="H51" s="234"/>
      <c r="I51" s="234"/>
    </row>
    <row r="52" spans="1:9" x14ac:dyDescent="0.35">
      <c r="G52" s="8"/>
      <c r="H52" s="8"/>
    </row>
    <row r="53" spans="1:9" x14ac:dyDescent="0.35">
      <c r="G53" s="8"/>
      <c r="H53" s="8"/>
    </row>
    <row r="54" spans="1:9" ht="17.5" x14ac:dyDescent="0.35">
      <c r="B54" s="6" t="s">
        <v>814</v>
      </c>
      <c r="C54" s="169"/>
      <c r="D54" s="169"/>
      <c r="E54" s="169"/>
      <c r="F54" s="8"/>
      <c r="G54" s="8"/>
      <c r="H54" s="8"/>
    </row>
    <row r="55" spans="1:9" ht="17.5" x14ac:dyDescent="0.35">
      <c r="B55" s="6"/>
      <c r="C55" s="169"/>
      <c r="D55" s="169"/>
      <c r="E55" s="169"/>
      <c r="F55" s="8"/>
      <c r="G55" s="8"/>
      <c r="H55" s="8"/>
    </row>
    <row r="56" spans="1:9" x14ac:dyDescent="0.35">
      <c r="C56" s="5" t="s">
        <v>814</v>
      </c>
      <c r="D56" s="151" t="b">
        <v>1</v>
      </c>
      <c r="G56" s="8"/>
      <c r="H56" s="8"/>
    </row>
    <row r="57" spans="1:9" x14ac:dyDescent="0.35">
      <c r="C57" s="5"/>
      <c r="D57" s="5"/>
      <c r="G57" s="8"/>
      <c r="H57" s="8"/>
    </row>
    <row r="58" spans="1:9" s="8" customFormat="1" ht="19.5" x14ac:dyDescent="0.35">
      <c r="B58" s="259" t="s">
        <v>913</v>
      </c>
      <c r="C58" s="122"/>
      <c r="D58" s="123"/>
    </row>
    <row r="59" spans="1:9" s="8" customFormat="1" ht="19.5" x14ac:dyDescent="0.35">
      <c r="B59" s="259"/>
      <c r="C59" s="122"/>
      <c r="D59" s="123"/>
    </row>
    <row r="60" spans="1:9" ht="17.5" x14ac:dyDescent="0.35">
      <c r="B60" s="6" t="s">
        <v>816</v>
      </c>
      <c r="D60" s="131"/>
      <c r="F60" s="88"/>
      <c r="G60" s="8"/>
      <c r="H60" s="8"/>
    </row>
    <row r="61" spans="1:9" ht="15" customHeight="1" x14ac:dyDescent="0.35">
      <c r="C61" s="140"/>
      <c r="D61" s="176"/>
      <c r="E61" s="176"/>
      <c r="F61" s="176"/>
      <c r="G61" s="234"/>
      <c r="H61" s="234"/>
      <c r="I61" s="176"/>
    </row>
    <row r="62" spans="1:9" ht="15" customHeight="1" x14ac:dyDescent="0.35">
      <c r="C62" s="191" t="s">
        <v>75</v>
      </c>
      <c r="D62" s="59"/>
      <c r="E62" s="176"/>
      <c r="F62" s="176"/>
      <c r="G62" s="234"/>
      <c r="H62" s="234"/>
      <c r="I62" s="176"/>
    </row>
    <row r="63" spans="1:9" ht="15" customHeight="1" x14ac:dyDescent="0.35">
      <c r="C63" s="191" t="s">
        <v>702</v>
      </c>
      <c r="D63" s="149" t="str">
        <f>IFERROR(D62/'Project Input'!J49,"")</f>
        <v/>
      </c>
      <c r="E63" s="228"/>
      <c r="F63" s="176"/>
      <c r="G63" s="234"/>
      <c r="H63" s="234"/>
      <c r="I63" s="176"/>
    </row>
    <row r="64" spans="1:9" ht="15" customHeight="1" x14ac:dyDescent="0.35">
      <c r="B64" s="8"/>
      <c r="C64" s="139"/>
      <c r="D64" s="234"/>
      <c r="E64" s="234"/>
      <c r="F64" s="234"/>
      <c r="G64" s="234"/>
      <c r="H64" s="234"/>
      <c r="I64" s="183"/>
    </row>
    <row r="65" spans="2:12" x14ac:dyDescent="0.35">
      <c r="B65" s="8"/>
      <c r="C65" s="8"/>
      <c r="D65" s="8"/>
      <c r="E65" s="8"/>
      <c r="F65" s="8"/>
      <c r="G65" s="8"/>
      <c r="H65" s="8"/>
      <c r="I65" s="8"/>
    </row>
    <row r="66" spans="2:12" ht="17.5" x14ac:dyDescent="0.35">
      <c r="B66" s="6" t="s">
        <v>881</v>
      </c>
      <c r="G66" s="8"/>
      <c r="H66" s="8"/>
      <c r="L66" s="383"/>
    </row>
    <row r="67" spans="2:12" x14ac:dyDescent="0.35">
      <c r="E67" s="88"/>
      <c r="G67" s="8"/>
      <c r="H67" s="8"/>
      <c r="L67" s="383"/>
    </row>
    <row r="68" spans="2:12" x14ac:dyDescent="0.35">
      <c r="C68" s="5" t="s">
        <v>882</v>
      </c>
      <c r="D68" s="289"/>
      <c r="G68" s="257"/>
      <c r="H68" s="257"/>
      <c r="L68" s="383"/>
    </row>
    <row r="69" spans="2:12" x14ac:dyDescent="0.35">
      <c r="C69" s="5" t="s">
        <v>883</v>
      </c>
      <c r="D69" s="289"/>
      <c r="G69" s="257"/>
      <c r="H69" s="257"/>
      <c r="L69" s="235"/>
    </row>
    <row r="70" spans="2:12" x14ac:dyDescent="0.35">
      <c r="C70" s="5" t="s">
        <v>891</v>
      </c>
      <c r="D70" s="289"/>
      <c r="G70" s="8"/>
      <c r="H70" s="8"/>
    </row>
    <row r="71" spans="2:12" x14ac:dyDescent="0.35">
      <c r="C71" s="5"/>
      <c r="G71" s="8"/>
      <c r="H71" s="8"/>
    </row>
    <row r="72" spans="2:12" x14ac:dyDescent="0.35">
      <c r="C72" s="5"/>
      <c r="G72" s="8"/>
      <c r="H72" s="8"/>
    </row>
    <row r="73" spans="2:12" ht="17.5" x14ac:dyDescent="0.35">
      <c r="B73" s="6" t="s">
        <v>817</v>
      </c>
      <c r="C73" s="5"/>
      <c r="G73" s="8"/>
      <c r="H73" s="8"/>
    </row>
    <row r="74" spans="2:12" x14ac:dyDescent="0.35">
      <c r="C74" s="5"/>
      <c r="G74" s="8"/>
      <c r="H74" s="8"/>
    </row>
    <row r="75" spans="2:12" x14ac:dyDescent="0.35">
      <c r="C75" s="5" t="s">
        <v>890</v>
      </c>
      <c r="D75" s="149" t="str">
        <f>IFERROR((('Project Input'!J43*0.3)+('Project Input'!J44*0.4)+('Project Input'!J45*0.5)+('Project Input'!J46*0.6)+('Project Input'!J47*0.8))/SUM('Project Input'!J43:J47),"")</f>
        <v/>
      </c>
      <c r="E75" s="88"/>
      <c r="G75" s="8"/>
      <c r="H75" s="8"/>
    </row>
    <row r="76" spans="2:12" x14ac:dyDescent="0.35">
      <c r="C76" s="5" t="s">
        <v>989</v>
      </c>
      <c r="D76" s="151" t="b">
        <v>1</v>
      </c>
      <c r="G76" s="8"/>
      <c r="H76" s="8"/>
    </row>
    <row r="77" spans="2:12" x14ac:dyDescent="0.35">
      <c r="C77" s="5"/>
      <c r="G77" s="8"/>
      <c r="H77" s="8"/>
    </row>
    <row r="78" spans="2:12" x14ac:dyDescent="0.35">
      <c r="B78" s="88" t="s">
        <v>961</v>
      </c>
      <c r="C78" s="5"/>
      <c r="G78" s="8"/>
      <c r="H78" s="8"/>
    </row>
    <row r="79" spans="2:12" x14ac:dyDescent="0.35">
      <c r="C79" s="5"/>
      <c r="G79" s="8"/>
      <c r="H79" s="8"/>
    </row>
    <row r="80" spans="2:12" ht="19.5" x14ac:dyDescent="0.35">
      <c r="B80" s="259" t="s">
        <v>914</v>
      </c>
      <c r="C80" s="5"/>
      <c r="G80" s="8"/>
      <c r="H80" s="8"/>
    </row>
    <row r="81" spans="2:8" x14ac:dyDescent="0.35">
      <c r="C81" s="5"/>
      <c r="G81" s="8"/>
      <c r="H81" s="8"/>
    </row>
    <row r="82" spans="2:8" x14ac:dyDescent="0.35">
      <c r="C82" s="88"/>
      <c r="E82" s="231"/>
      <c r="G82" s="8"/>
      <c r="H82" s="8"/>
    </row>
    <row r="83" spans="2:8" ht="17.5" x14ac:dyDescent="0.35">
      <c r="B83" s="263" t="s">
        <v>886</v>
      </c>
      <c r="G83" s="8"/>
      <c r="H83" s="8"/>
    </row>
    <row r="84" spans="2:8" x14ac:dyDescent="0.35">
      <c r="C84" s="100"/>
      <c r="D84" s="100"/>
      <c r="G84" s="8"/>
      <c r="H84" s="8"/>
    </row>
    <row r="85" spans="2:8" x14ac:dyDescent="0.35">
      <c r="C85" s="192" t="s">
        <v>102</v>
      </c>
      <c r="D85" s="290"/>
      <c r="G85" s="8"/>
      <c r="H85" s="8"/>
    </row>
    <row r="86" spans="2:8" x14ac:dyDescent="0.35">
      <c r="C86" s="5"/>
      <c r="G86" s="8"/>
      <c r="H86" s="8"/>
    </row>
    <row r="87" spans="2:8" x14ac:dyDescent="0.35">
      <c r="C87" s="5"/>
      <c r="G87" s="8"/>
      <c r="H87" s="8"/>
    </row>
    <row r="88" spans="2:8" ht="17.5" x14ac:dyDescent="0.35">
      <c r="B88" s="263" t="s">
        <v>887</v>
      </c>
      <c r="C88" s="5"/>
      <c r="G88" s="8"/>
      <c r="H88" s="8"/>
    </row>
    <row r="89" spans="2:8" ht="14.5" customHeight="1" x14ac:dyDescent="0.35">
      <c r="C89" s="5"/>
      <c r="G89" s="8"/>
      <c r="H89" s="8"/>
    </row>
    <row r="90" spans="2:8" x14ac:dyDescent="0.35">
      <c r="C90" s="260" t="s">
        <v>888</v>
      </c>
      <c r="D90" s="288"/>
      <c r="G90" s="8"/>
      <c r="H90" s="8"/>
    </row>
    <row r="91" spans="2:8" x14ac:dyDescent="0.35">
      <c r="C91" s="260" t="s">
        <v>912</v>
      </c>
      <c r="D91" s="288"/>
      <c r="G91" s="8"/>
      <c r="H91" s="8"/>
    </row>
    <row r="92" spans="2:8" x14ac:dyDescent="0.35">
      <c r="C92" s="260" t="s">
        <v>889</v>
      </c>
      <c r="D92" s="288"/>
      <c r="G92" s="8"/>
      <c r="H92" s="8"/>
    </row>
    <row r="93" spans="2:8" ht="14.5" customHeight="1" x14ac:dyDescent="0.35">
      <c r="C93" s="260"/>
      <c r="G93" s="8"/>
      <c r="H93" s="8"/>
    </row>
    <row r="94" spans="2:8" x14ac:dyDescent="0.35">
      <c r="C94" s="5"/>
      <c r="G94" s="8"/>
      <c r="H94" s="8"/>
    </row>
    <row r="95" spans="2:8" ht="17.5" x14ac:dyDescent="0.35">
      <c r="B95" s="263" t="s">
        <v>817</v>
      </c>
      <c r="C95" s="5"/>
      <c r="G95" s="8"/>
      <c r="H95" s="8"/>
    </row>
    <row r="96" spans="2:8" x14ac:dyDescent="0.35">
      <c r="C96" s="5"/>
      <c r="E96" s="88"/>
      <c r="G96" s="8"/>
      <c r="H96" s="8"/>
    </row>
    <row r="97" spans="1:8" x14ac:dyDescent="0.35">
      <c r="C97" s="5" t="s">
        <v>895</v>
      </c>
      <c r="D97" s="151"/>
      <c r="E97" s="88"/>
      <c r="G97" s="8"/>
      <c r="H97" s="8"/>
    </row>
    <row r="98" spans="1:8" x14ac:dyDescent="0.35">
      <c r="C98" s="5"/>
      <c r="G98" s="8"/>
      <c r="H98" s="8"/>
    </row>
    <row r="99" spans="1:8" x14ac:dyDescent="0.35">
      <c r="C99" s="5"/>
      <c r="G99" s="8"/>
      <c r="H99" s="8"/>
    </row>
    <row r="100" spans="1:8" x14ac:dyDescent="0.35">
      <c r="C100" s="187"/>
      <c r="D100" s="142"/>
      <c r="G100" s="8"/>
      <c r="H100" s="8"/>
    </row>
    <row r="102" spans="1:8" s="112" customFormat="1" ht="7.5" customHeight="1" x14ac:dyDescent="0.35">
      <c r="C102" s="114"/>
      <c r="D102" s="115"/>
    </row>
    <row r="103" spans="1:8" s="66" customFormat="1" ht="33.75" customHeight="1" x14ac:dyDescent="0.35">
      <c r="A103" s="116" t="s">
        <v>400</v>
      </c>
    </row>
  </sheetData>
  <sheetProtection algorithmName="SHA-512" hashValue="Q0rknlXxcGC+4NVAgfrsrjfbZH2ETQ8E3o0ukUKQwWmsgaL5hhjCzmgHV54fFD39v9XHQZRQwdkvZWafHEO0Jg==" saltValue="5dR7NTzKe86Ik4i1oW5Epg==" spinCount="100000" sheet="1" objects="1" scenarios="1"/>
  <dataConsolidate/>
  <mergeCells count="2">
    <mergeCell ref="A3:G3"/>
    <mergeCell ref="L66:L68"/>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xr:uid="{DB3ED168-4CDD-484A-BE55-3C871564EB2C}">
      <formula1>"TRUE,FALSE,Undetermined"</formula1>
    </dataValidation>
    <dataValidation type="list" allowBlank="1" showInputMessage="1" showErrorMessage="1" sqref="D97"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Construction,Acq/Rehab,Preservation,New Construction and Preservation"</formula1>
    </dataValidation>
  </dataValidations>
  <hyperlinks>
    <hyperlink ref="C29" r:id="rId1" xr:uid="{3507F523-ED1A-4B14-B45B-DD97347B4825}"/>
  </hyperlinks>
  <pageMargins left="0.7" right="0.7" top="0.75" bottom="0.75" header="0.3" footer="0.3"/>
  <pageSetup scale="28"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M35"/>
  <sheetViews>
    <sheetView showGridLines="0" topLeftCell="A4" zoomScale="80" zoomScaleNormal="80" zoomScaleSheetLayoutView="85" workbookViewId="0">
      <selection activeCell="E31" sqref="E31"/>
    </sheetView>
  </sheetViews>
  <sheetFormatPr defaultColWidth="10.26953125" defaultRowHeight="14.5" x14ac:dyDescent="0.35"/>
  <cols>
    <col min="1" max="2" width="4.7265625" style="4" customWidth="1"/>
    <col min="3" max="3" width="5" style="4" customWidth="1"/>
    <col min="4" max="4" width="44.453125" style="4" customWidth="1"/>
    <col min="5" max="6" width="28.54296875" style="4" customWidth="1"/>
    <col min="7" max="7" width="5" style="4" customWidth="1"/>
    <col min="8" max="11" width="28.542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13" s="8" customFormat="1" ht="65.150000000000006" customHeight="1" x14ac:dyDescent="0.35">
      <c r="B1" s="63"/>
    </row>
    <row r="2" spans="1:13" s="66" customFormat="1" ht="33.75" customHeight="1" x14ac:dyDescent="0.35">
      <c r="A2" s="64" t="s">
        <v>100</v>
      </c>
      <c r="B2" s="65"/>
    </row>
    <row r="3" spans="1:13" s="67" customFormat="1" ht="20.149999999999999" customHeight="1" x14ac:dyDescent="0.35">
      <c r="A3" s="368"/>
      <c r="B3" s="368"/>
      <c r="C3" s="368"/>
      <c r="D3" s="368"/>
      <c r="E3" s="368"/>
      <c r="F3" s="368"/>
      <c r="G3" s="368"/>
      <c r="H3" s="368"/>
    </row>
    <row r="4" spans="1:13" s="68" customFormat="1" ht="15.5" x14ac:dyDescent="0.35">
      <c r="C4" s="69"/>
      <c r="D4" s="70"/>
      <c r="E4" s="71"/>
    </row>
    <row r="5" spans="1:13" s="8" customFormat="1" ht="17.5" x14ac:dyDescent="0.35">
      <c r="B5" s="121" t="s">
        <v>106</v>
      </c>
      <c r="D5" s="122"/>
      <c r="E5" s="123"/>
    </row>
    <row r="6" spans="1:13" s="8" customFormat="1" ht="15.5" x14ac:dyDescent="0.35">
      <c r="C6" s="72"/>
      <c r="D6" s="122"/>
      <c r="E6" s="123"/>
    </row>
    <row r="7" spans="1:13" s="8" customFormat="1" ht="17.5" x14ac:dyDescent="0.35">
      <c r="B7" s="6" t="s">
        <v>28</v>
      </c>
      <c r="C7" s="72"/>
      <c r="D7" s="122"/>
      <c r="E7" s="123"/>
      <c r="G7" s="74"/>
    </row>
    <row r="8" spans="1:13" s="8" customFormat="1" ht="17.5" x14ac:dyDescent="0.35">
      <c r="B8" s="6"/>
      <c r="C8" s="72"/>
      <c r="D8" s="97" t="s">
        <v>699</v>
      </c>
      <c r="E8" s="151"/>
      <c r="G8" s="74"/>
    </row>
    <row r="9" spans="1:13" s="8" customFormat="1" x14ac:dyDescent="0.35">
      <c r="B9" s="105"/>
      <c r="C9" s="105"/>
      <c r="D9" s="195"/>
      <c r="E9" s="130"/>
      <c r="F9" s="130"/>
      <c r="G9" s="74"/>
    </row>
    <row r="10" spans="1:13" s="8" customFormat="1" ht="14.25" customHeight="1" x14ac:dyDescent="0.35">
      <c r="C10" s="6"/>
      <c r="G10" s="190"/>
      <c r="H10" s="124"/>
      <c r="M10" s="98"/>
    </row>
    <row r="11" spans="1:13" ht="17.5" x14ac:dyDescent="0.35">
      <c r="B11" s="6" t="s">
        <v>76</v>
      </c>
      <c r="D11" s="97"/>
      <c r="E11" s="35"/>
      <c r="F11" s="97"/>
      <c r="G11" s="74"/>
    </row>
    <row r="12" spans="1:13" x14ac:dyDescent="0.35">
      <c r="D12" s="97"/>
      <c r="E12" s="35"/>
      <c r="F12" s="97"/>
      <c r="G12" s="74"/>
    </row>
    <row r="13" spans="1:13" x14ac:dyDescent="0.35">
      <c r="D13" s="97" t="s">
        <v>489</v>
      </c>
      <c r="E13" s="50"/>
      <c r="F13" s="129"/>
      <c r="G13" s="74"/>
    </row>
    <row r="14" spans="1:13" x14ac:dyDescent="0.35">
      <c r="D14" s="97" t="s">
        <v>77</v>
      </c>
      <c r="E14" s="50"/>
      <c r="F14" s="129" t="s">
        <v>704</v>
      </c>
      <c r="G14" s="74"/>
    </row>
    <row r="15" spans="1:13" x14ac:dyDescent="0.35">
      <c r="D15" s="97" t="s">
        <v>79</v>
      </c>
      <c r="E15" s="50"/>
      <c r="F15" s="129" t="s">
        <v>700</v>
      </c>
      <c r="G15" s="74"/>
    </row>
    <row r="16" spans="1:13" x14ac:dyDescent="0.35">
      <c r="D16" s="97" t="s">
        <v>78</v>
      </c>
      <c r="E16" s="50"/>
      <c r="F16" s="129" t="s">
        <v>701</v>
      </c>
      <c r="G16" s="74"/>
    </row>
    <row r="17" spans="2:13" x14ac:dyDescent="0.35">
      <c r="D17" s="179" t="s">
        <v>651</v>
      </c>
      <c r="E17" s="50"/>
      <c r="F17" s="97"/>
      <c r="G17" s="74"/>
      <c r="H17" s="8"/>
      <c r="I17" s="8"/>
      <c r="J17" s="8"/>
    </row>
    <row r="18" spans="2:13" x14ac:dyDescent="0.35">
      <c r="D18" s="97"/>
      <c r="E18" s="35"/>
      <c r="F18" s="97"/>
      <c r="G18" s="74"/>
      <c r="H18" s="183"/>
      <c r="I18" s="183"/>
      <c r="J18" s="183"/>
      <c r="K18" s="53"/>
    </row>
    <row r="19" spans="2:13" ht="15" customHeight="1" x14ac:dyDescent="0.35">
      <c r="B19" s="105"/>
      <c r="D19" s="139"/>
      <c r="E19" s="53"/>
      <c r="F19" s="53"/>
      <c r="G19" s="188"/>
      <c r="H19" s="183"/>
      <c r="I19" s="183"/>
      <c r="J19" s="183"/>
    </row>
    <row r="20" spans="2:13" x14ac:dyDescent="0.35">
      <c r="C20" s="84"/>
      <c r="D20" s="84"/>
      <c r="E20" s="84"/>
      <c r="F20" s="84"/>
      <c r="G20" s="74"/>
      <c r="H20" s="8"/>
      <c r="I20" s="8"/>
      <c r="J20" s="8"/>
    </row>
    <row r="21" spans="2:13" ht="17.5" x14ac:dyDescent="0.35">
      <c r="B21" s="6" t="s">
        <v>101</v>
      </c>
      <c r="G21" s="74"/>
      <c r="H21" s="8"/>
      <c r="I21" s="8"/>
      <c r="J21" s="8"/>
      <c r="M21" s="383"/>
    </row>
    <row r="22" spans="2:13" ht="17.5" x14ac:dyDescent="0.35">
      <c r="C22" s="6"/>
      <c r="G22" s="74"/>
      <c r="H22" s="8"/>
      <c r="I22" s="8"/>
      <c r="J22" s="8"/>
      <c r="M22" s="383"/>
    </row>
    <row r="23" spans="2:13" x14ac:dyDescent="0.35">
      <c r="D23" s="4" t="s">
        <v>698</v>
      </c>
      <c r="E23" s="62"/>
      <c r="G23" s="74"/>
      <c r="H23" s="8"/>
      <c r="I23" s="8"/>
      <c r="J23" s="8"/>
    </row>
    <row r="24" spans="2:13" x14ac:dyDescent="0.35">
      <c r="E24" s="193"/>
      <c r="G24" s="74"/>
      <c r="H24" s="8"/>
      <c r="I24" s="8"/>
      <c r="J24" s="8"/>
    </row>
    <row r="25" spans="2:13" x14ac:dyDescent="0.35">
      <c r="D25" s="4" t="s">
        <v>705</v>
      </c>
      <c r="E25" s="194"/>
      <c r="G25" s="74"/>
      <c r="H25" s="8"/>
      <c r="I25" s="8"/>
      <c r="J25" s="8"/>
    </row>
    <row r="26" spans="2:13" s="141" customFormat="1" x14ac:dyDescent="0.35">
      <c r="E26" s="142"/>
      <c r="G26" s="189"/>
      <c r="H26" s="187"/>
      <c r="I26" s="187"/>
      <c r="J26" s="187"/>
    </row>
    <row r="27" spans="2:13" s="141" customFormat="1" x14ac:dyDescent="0.35">
      <c r="B27" s="143"/>
      <c r="C27" s="143"/>
      <c r="D27" s="143"/>
      <c r="E27" s="144"/>
      <c r="F27" s="143"/>
      <c r="G27" s="189"/>
      <c r="H27" s="187"/>
      <c r="I27" s="187"/>
      <c r="J27" s="187"/>
    </row>
    <row r="28" spans="2:13" ht="17.5" x14ac:dyDescent="0.35">
      <c r="B28" s="6" t="s">
        <v>93</v>
      </c>
      <c r="G28" s="74"/>
      <c r="H28" s="8"/>
      <c r="I28" s="8"/>
      <c r="J28" s="8"/>
      <c r="M28" s="383"/>
    </row>
    <row r="29" spans="2:13" x14ac:dyDescent="0.35">
      <c r="C29" s="100"/>
      <c r="D29" s="100"/>
      <c r="E29" s="100"/>
      <c r="F29" s="100"/>
      <c r="G29" s="101"/>
      <c r="H29" s="100"/>
      <c r="I29" s="100"/>
      <c r="J29" s="100"/>
      <c r="K29" s="100"/>
      <c r="M29" s="383"/>
    </row>
    <row r="30" spans="2:13" x14ac:dyDescent="0.35">
      <c r="C30" s="100"/>
      <c r="D30" s="145" t="s">
        <v>697</v>
      </c>
      <c r="E30" s="198"/>
      <c r="F30" s="100"/>
      <c r="G30" s="101"/>
      <c r="H30" s="100"/>
      <c r="I30" s="100"/>
      <c r="J30" s="100"/>
      <c r="K30" s="100"/>
      <c r="M30" s="383"/>
    </row>
    <row r="31" spans="2:13" x14ac:dyDescent="0.35">
      <c r="C31" s="100"/>
      <c r="D31" s="145" t="s">
        <v>102</v>
      </c>
      <c r="E31" s="56"/>
      <c r="F31" s="110"/>
      <c r="G31" s="101"/>
      <c r="H31" s="100"/>
      <c r="I31" s="100"/>
      <c r="J31" s="100"/>
      <c r="K31" s="100"/>
      <c r="M31" s="383"/>
    </row>
    <row r="32" spans="2:13" x14ac:dyDescent="0.35">
      <c r="G32" s="74"/>
    </row>
    <row r="34" spans="1:5" s="112" customFormat="1" ht="7.5" customHeight="1" x14ac:dyDescent="0.35">
      <c r="C34" s="113"/>
      <c r="D34" s="114"/>
      <c r="E34" s="115"/>
    </row>
    <row r="35" spans="1:5" s="66" customFormat="1" ht="33.75" customHeight="1" x14ac:dyDescent="0.35">
      <c r="A35" s="116" t="s">
        <v>400</v>
      </c>
      <c r="C35" s="65"/>
    </row>
  </sheetData>
  <sheetProtection algorithmName="SHA-512" hashValue="2DGRLDlzVzNi+rwsrvHRwGoyd0WqjBSd+TgHGgMJlCh2+XTbvIIGj8kl/xCpr3NsSfYb3YBn592k9aqry2jfnQ==" saltValue="s5OHt3S4GPOrg76ZDd+6iw==" spinCount="100000" sheet="1" objects="1" scenarios="1"/>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4.5" x14ac:dyDescent="0.35"/>
  <sheetData>
    <row r="2" spans="3:210" x14ac:dyDescent="0.35">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981</v>
      </c>
      <c r="GR2">
        <v>138</v>
      </c>
      <c r="GS2" s="42" t="s">
        <v>440</v>
      </c>
      <c r="GT2">
        <v>7</v>
      </c>
      <c r="GU2" s="42" t="s">
        <v>749</v>
      </c>
      <c r="GV2">
        <v>15</v>
      </c>
      <c r="GW2" s="42" t="s">
        <v>529</v>
      </c>
      <c r="GX2">
        <v>1</v>
      </c>
      <c r="GY2" s="42" t="s">
        <v>493</v>
      </c>
      <c r="GZ2">
        <v>1</v>
      </c>
      <c r="HA2" s="42" t="s">
        <v>495</v>
      </c>
      <c r="HB2">
        <v>37</v>
      </c>
    </row>
    <row r="3" spans="3:210" x14ac:dyDescent="0.35">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982</v>
      </c>
      <c r="GR3">
        <v>139</v>
      </c>
      <c r="GS3" s="42" t="s">
        <v>656</v>
      </c>
      <c r="GT3">
        <v>1</v>
      </c>
      <c r="GU3" s="42" t="s">
        <v>36</v>
      </c>
      <c r="GV3">
        <v>11</v>
      </c>
      <c r="GW3" s="42" t="s">
        <v>530</v>
      </c>
      <c r="GX3">
        <v>2</v>
      </c>
      <c r="GY3" s="42" t="s">
        <v>494</v>
      </c>
      <c r="GZ3">
        <v>2</v>
      </c>
      <c r="HA3" s="42" t="s">
        <v>752</v>
      </c>
      <c r="HB3">
        <v>48</v>
      </c>
    </row>
    <row r="4" spans="3:210" x14ac:dyDescent="0.35">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795</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983</v>
      </c>
      <c r="GR4">
        <v>140</v>
      </c>
      <c r="GS4" s="42" t="s">
        <v>657</v>
      </c>
      <c r="GT4">
        <v>2</v>
      </c>
      <c r="GU4" s="42" t="s">
        <v>37</v>
      </c>
      <c r="GV4">
        <v>1</v>
      </c>
      <c r="GW4" s="42" t="s">
        <v>531</v>
      </c>
      <c r="GX4">
        <v>3</v>
      </c>
      <c r="HA4" s="42" t="s">
        <v>753</v>
      </c>
      <c r="HB4">
        <v>-1</v>
      </c>
    </row>
    <row r="5" spans="3:210" x14ac:dyDescent="0.35">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797</v>
      </c>
      <c r="EJ5">
        <v>53</v>
      </c>
      <c r="EK5" s="42" t="s">
        <v>593</v>
      </c>
      <c r="EL5">
        <v>16</v>
      </c>
      <c r="EM5" s="42" t="s">
        <v>593</v>
      </c>
      <c r="EN5">
        <v>46</v>
      </c>
      <c r="EO5" s="42" t="s">
        <v>438</v>
      </c>
      <c r="EP5">
        <v>107</v>
      </c>
      <c r="ES5" s="42" t="s">
        <v>902</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902</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902</v>
      </c>
      <c r="GP5">
        <v>137</v>
      </c>
      <c r="GS5" s="42" t="s">
        <v>658</v>
      </c>
      <c r="GT5">
        <v>3</v>
      </c>
      <c r="GU5" s="42" t="s">
        <v>38</v>
      </c>
      <c r="GV5">
        <v>2</v>
      </c>
      <c r="GW5" s="42" t="s">
        <v>532</v>
      </c>
      <c r="GX5">
        <v>4</v>
      </c>
      <c r="HA5" s="42" t="s">
        <v>496</v>
      </c>
      <c r="HB5">
        <v>26</v>
      </c>
    </row>
    <row r="6" spans="3:210" x14ac:dyDescent="0.35">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896</v>
      </c>
      <c r="EJ6">
        <v>52</v>
      </c>
      <c r="EK6" s="42" t="s">
        <v>594</v>
      </c>
      <c r="EL6">
        <v>17</v>
      </c>
      <c r="EM6" s="42" t="s">
        <v>594</v>
      </c>
      <c r="EN6">
        <v>47</v>
      </c>
      <c r="EO6" s="42" t="s">
        <v>439</v>
      </c>
      <c r="EP6">
        <v>108</v>
      </c>
      <c r="EY6" s="42" t="s">
        <v>659</v>
      </c>
      <c r="EZ6">
        <v>4</v>
      </c>
      <c r="FA6" s="42" t="s">
        <v>39</v>
      </c>
      <c r="FB6">
        <v>3</v>
      </c>
      <c r="FC6" s="42" t="s">
        <v>533</v>
      </c>
      <c r="FD6">
        <v>5</v>
      </c>
      <c r="FG6" s="42" t="s">
        <v>903</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903</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903</v>
      </c>
      <c r="HB6">
        <v>51</v>
      </c>
    </row>
    <row r="7" spans="3:210" x14ac:dyDescent="0.35">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799</v>
      </c>
      <c r="EJ7">
        <v>54</v>
      </c>
      <c r="EK7" s="42" t="s">
        <v>595</v>
      </c>
      <c r="EL7">
        <v>18</v>
      </c>
      <c r="EM7" s="42" t="s">
        <v>595</v>
      </c>
      <c r="EN7">
        <v>48</v>
      </c>
      <c r="EY7" s="42" t="s">
        <v>660</v>
      </c>
      <c r="EZ7">
        <v>5</v>
      </c>
      <c r="FA7" s="42" t="s">
        <v>750</v>
      </c>
      <c r="FB7">
        <v>13</v>
      </c>
      <c r="FC7" s="42" t="s">
        <v>534</v>
      </c>
      <c r="FD7">
        <v>6</v>
      </c>
      <c r="FG7" s="42" t="s">
        <v>904</v>
      </c>
      <c r="FH7">
        <v>52</v>
      </c>
      <c r="FK7" s="42" t="s">
        <v>457</v>
      </c>
      <c r="FL7">
        <v>6</v>
      </c>
      <c r="FM7" s="42" t="s">
        <v>595</v>
      </c>
      <c r="FN7">
        <v>18</v>
      </c>
      <c r="FO7" s="42" t="s">
        <v>595</v>
      </c>
      <c r="FP7">
        <v>48</v>
      </c>
      <c r="FW7" s="42" t="s">
        <v>660</v>
      </c>
      <c r="FX7">
        <v>5</v>
      </c>
      <c r="FY7" s="42" t="s">
        <v>750</v>
      </c>
      <c r="FZ7">
        <v>13</v>
      </c>
      <c r="GA7" s="42" t="s">
        <v>534</v>
      </c>
      <c r="GB7">
        <v>6</v>
      </c>
      <c r="GE7" s="42" t="s">
        <v>904</v>
      </c>
      <c r="GF7">
        <v>52</v>
      </c>
      <c r="GG7" s="42" t="s">
        <v>457</v>
      </c>
      <c r="GH7">
        <v>6</v>
      </c>
      <c r="GI7" s="42" t="s">
        <v>595</v>
      </c>
      <c r="GJ7">
        <v>18</v>
      </c>
      <c r="GK7" s="42" t="s">
        <v>595</v>
      </c>
      <c r="GL7">
        <v>48</v>
      </c>
      <c r="GS7" s="42" t="s">
        <v>660</v>
      </c>
      <c r="GT7">
        <v>5</v>
      </c>
      <c r="GU7" s="42" t="s">
        <v>750</v>
      </c>
      <c r="GV7">
        <v>13</v>
      </c>
      <c r="GW7" s="42" t="s">
        <v>534</v>
      </c>
      <c r="GX7">
        <v>6</v>
      </c>
      <c r="HA7" s="42" t="s">
        <v>904</v>
      </c>
      <c r="HB7">
        <v>52</v>
      </c>
    </row>
    <row r="8" spans="3:210" x14ac:dyDescent="0.35">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801</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35">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803</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35">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805</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35">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807</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35">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897</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35">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35">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35">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35">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35">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35">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35">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898</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35">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899</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35">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900</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35">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35">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35">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35">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35">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35">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35">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35">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35">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35">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35">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35">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35">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35">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35">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35">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35">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35">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35">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35">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35">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35">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35">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35">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35">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35">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35">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35">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35">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35">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35">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35">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35">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35">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35">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35">
      <c r="Y57" s="42" t="s">
        <v>644</v>
      </c>
      <c r="Z57">
        <v>98</v>
      </c>
      <c r="AS57" s="42" t="s">
        <v>644</v>
      </c>
      <c r="AT57">
        <v>98</v>
      </c>
      <c r="BO57" s="42" t="s">
        <v>644</v>
      </c>
      <c r="BP57">
        <v>98</v>
      </c>
      <c r="CK57" s="42" t="s">
        <v>644</v>
      </c>
      <c r="CL57">
        <v>98</v>
      </c>
      <c r="DK57" s="42" t="s">
        <v>644</v>
      </c>
      <c r="DL57">
        <v>98</v>
      </c>
      <c r="EI57" s="42" t="s">
        <v>901</v>
      </c>
      <c r="EJ57">
        <v>59</v>
      </c>
      <c r="EM57" s="42" t="s">
        <v>644</v>
      </c>
      <c r="EN57">
        <v>98</v>
      </c>
      <c r="FO57" s="42" t="s">
        <v>644</v>
      </c>
      <c r="FP57">
        <v>98</v>
      </c>
      <c r="GK57" s="42" t="s">
        <v>644</v>
      </c>
      <c r="GL57">
        <v>98</v>
      </c>
    </row>
    <row r="58" spans="17:206" x14ac:dyDescent="0.35">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35">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35">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35">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35">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8ECDA1-56F4-422A-8BD9-0E9A2E040F67}"/>
</file>

<file path=customXml/itemProps2.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3.xml><?xml version="1.0" encoding="utf-8"?>
<ds:datastoreItem xmlns:ds="http://schemas.openxmlformats.org/officeDocument/2006/customXml" ds:itemID="{A04AD281-79B1-4E92-9B63-5F4B329C0A25}">
  <ds:schemaRefs>
    <ds:schemaRef ds:uri="d8fa3d5b-5c9c-432f-8234-5a83e9959f15"/>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22fb714d-e98c-4269-a025-db412319e1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110</vt:i4>
      </vt:variant>
    </vt:vector>
  </HeadingPairs>
  <TitlesOfParts>
    <vt:vector size="124" baseType="lpstr">
      <vt:lpstr>Instructions</vt:lpstr>
      <vt:lpstr>Project Input</vt:lpstr>
      <vt:lpstr>Development Team</vt:lpstr>
      <vt:lpstr>NOFA #2022-2 LIFT Rental</vt:lpstr>
      <vt:lpstr>NOFA #2022-3 LIFT Homeownership</vt:lpstr>
      <vt:lpstr>NOFA #2022-4 PSH</vt:lpstr>
      <vt:lpstr>NOFA #2022-5 9% LIHTC</vt:lpstr>
      <vt:lpstr>NOFA 2021-5 (HOME)</vt:lpstr>
      <vt:lpstr>NOFA 2021-8 (Vets-GHAP)</vt:lpstr>
      <vt:lpstr>NOFA 2021-9 (Small Projects)</vt:lpstr>
      <vt:lpstr>Prolink</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Pre-Application NOFA 2022-6 OAHTC Preservation Pool</dc:title>
  <dc:creator>John E. Wright</dc:creator>
  <cp:lastModifiedBy>KERR Trinity * HCS</cp:lastModifiedBy>
  <cp:lastPrinted>2022-01-19T16:45:30Z</cp:lastPrinted>
  <dcterms:created xsi:type="dcterms:W3CDTF">2019-12-04T17:13:06Z</dcterms:created>
  <dcterms:modified xsi:type="dcterms:W3CDTF">2022-01-19T17:40:24Z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ContentTypeId">
    <vt:lpwstr>0x010100F53CE7C5E4A3334C87EE0D434D98CB58</vt:lpwstr>
  </property>
  <property fmtid="{D5CDD505-2E9C-101B-9397-08002B2CF9AE}" pid="4" name="SmartDoxTemplateName">
    <vt:lpwstr/>
  </property>
  <property fmtid="{D5CDD505-2E9C-101B-9397-08002B2CF9AE}" pid="5" name="BeforeGetVBAMethod">
    <vt:lpwstr/>
  </property>
  <property fmtid="{D5CDD505-2E9C-101B-9397-08002B2CF9AE}" pid="6" name="AfterGetVBAMethod">
    <vt:lpwstr/>
  </property>
  <property fmtid="{D5CDD505-2E9C-101B-9397-08002B2CF9AE}" pid="7" name="BeforeSendVBAMethod">
    <vt:lpwstr/>
  </property>
  <property fmtid="{D5CDD505-2E9C-101B-9397-08002B2CF9AE}" pid="8" name="AfterSendVBAMethod">
    <vt:lpwstr/>
  </property>
  <property fmtid="{D5CDD505-2E9C-101B-9397-08002B2CF9AE}" pid="9" name="SD_RESERVED_IsProtected">
    <vt:lpwstr>True</vt:lpwstr>
  </property>
  <property fmtid="{D5CDD505-2E9C-101B-9397-08002B2CF9AE}" pid="10" name="StartClassId">
    <vt:lpwstr>2956</vt:lpwstr>
  </property>
  <property fmtid="{D5CDD505-2E9C-101B-9397-08002B2CF9AE}" pid="11" name="FKId">
    <vt:lpwstr>2956</vt:lpwstr>
  </property>
  <property fmtid="{D5CDD505-2E9C-101B-9397-08002B2CF9AE}" pid="12" name="FKTable">
    <vt:lpwstr>DEVDeals</vt:lpwstr>
  </property>
  <property fmtid="{D5CDD505-2E9C-101B-9397-08002B2CF9AE}" pid="13" name="FileAttachmentId">
    <vt:lpwstr>16790</vt:lpwstr>
  </property>
  <property fmtid="{D5CDD505-2E9C-101B-9397-08002B2CF9AE}" pid="14" name="SD_RESERVED_Protection0«dZFha4MwFEX/yiNj0DKKrWu7CSpIq43Q1rC4OvYtyFvnplE0bvTfL9K1XcF9Cck5l8C7z2YcmEMOq7tZPH45BNFzujUzwXBOX72sXTxYu/XSx/08mpiZnAbr0iEQJsx3iKpb7O788vA8h8wJJIyfSMISh7yJvEHi2gmPWXe6oWy0TlVWysY2NOggq8sPTBWEsmrVmS7xC/OyKlAqiFEUZ7GNAg9uzLFpjkxYh0E">
    <vt:lpwstr>SD_RESERVED_Protection1«MTzoj8r7A/TFAywLLb4l1855VfbkpME77xAysW/0HjRfXVsuJlgMabfxhj3qEwQ5VM1pRj/V5Cwa8EHkOv8M3w7915Jn8vBQhlICRHnJ/1doJ8w2KfzHQ6GiM4woMxt0f§</vt:lpwstr>
  </property>
</Properties>
</file>